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2.xml" ContentType="application/vnd.openxmlformats-officedocument.spreadsheetml.comments+xml"/>
  <Override PartName="/xl/comments53.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comments61.xml" ContentType="application/vnd.openxmlformats-officedocument.spreadsheetml.comments+xml"/>
  <Override PartName="/xl/comments62.xml" ContentType="application/vnd.openxmlformats-officedocument.spreadsheetml.comments+xml"/>
  <Override PartName="/xl/comments63.xml" ContentType="application/vnd.openxmlformats-officedocument.spreadsheetml.comments+xml"/>
  <Override PartName="/xl/comments64.xml" ContentType="application/vnd.openxmlformats-officedocument.spreadsheetml.comments+xml"/>
  <Override PartName="/xl/comments65.xml" ContentType="application/vnd.openxmlformats-officedocument.spreadsheetml.comments+xml"/>
  <Override PartName="/xl/comments66.xml" ContentType="application/vnd.openxmlformats-officedocument.spreadsheetml.comments+xml"/>
  <Override PartName="/xl/comments67.xml" ContentType="application/vnd.openxmlformats-officedocument.spreadsheetml.comments+xml"/>
  <Override PartName="/xl/comments6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660" windowWidth="15360" windowHeight="7470" activeTab="2"/>
  </bookViews>
  <sheets>
    <sheet name="test formula" sheetId="30" r:id="rId1"/>
    <sheet name="Formato" sheetId="1" r:id="rId2"/>
    <sheet name="PED_COMPLETO" sheetId="32" r:id="rId3"/>
    <sheet name="PED_AE" sheetId="58" r:id="rId4"/>
    <sheet name="POA18" sheetId="60" r:id="rId5"/>
    <sheet name="POA16" sheetId="21" r:id="rId6"/>
    <sheet name="POA17" sheetId="57" r:id="rId7"/>
    <sheet name="AE1_16" sheetId="22" r:id="rId8"/>
    <sheet name="AE1_17" sheetId="50" r:id="rId9"/>
    <sheet name="AE1_18" sheetId="61" r:id="rId10"/>
    <sheet name="AE2_16" sheetId="23" r:id="rId11"/>
    <sheet name="AE2_17" sheetId="51" r:id="rId12"/>
    <sheet name="AE2_18" sheetId="62" r:id="rId13"/>
    <sheet name="AE3_1" sheetId="24" r:id="rId14"/>
    <sheet name="AE3_2" sheetId="52" r:id="rId15"/>
    <sheet name="AE3_3" sheetId="63" r:id="rId16"/>
    <sheet name="AE4_1" sheetId="28" r:id="rId17"/>
    <sheet name="AE4_2" sheetId="53" r:id="rId18"/>
    <sheet name="AE4_3" sheetId="64" r:id="rId19"/>
    <sheet name="AE5_16" sheetId="26" r:id="rId20"/>
    <sheet name="AE5_17" sheetId="54" r:id="rId21"/>
    <sheet name="AE5_18" sheetId="65" r:id="rId22"/>
    <sheet name="AE6_16" sheetId="27" r:id="rId23"/>
    <sheet name="AE6_17" sheetId="56" r:id="rId24"/>
    <sheet name="AE6_18" sheetId="66" r:id="rId25"/>
    <sheet name="Formato 2018" sheetId="59" r:id="rId26"/>
    <sheet name="DG16" sheetId="2" r:id="rId27"/>
    <sheet name="DG17" sheetId="33" r:id="rId28"/>
    <sheet name="DG18" sheetId="70" r:id="rId29"/>
    <sheet name="PD16" sheetId="8" r:id="rId30"/>
    <sheet name="PD17" sheetId="38" r:id="rId31"/>
    <sheet name="PD18" sheetId="72" r:id="rId32"/>
    <sheet name="DB16" sheetId="4" r:id="rId33"/>
    <sheet name="DB17" sheetId="35" r:id="rId34"/>
    <sheet name="DB18" sheetId="73" r:id="rId35"/>
    <sheet name="SE18" sheetId="76" r:id="rId36"/>
    <sheet name="CS_1" sheetId="5" r:id="rId37"/>
    <sheet name="JD16" sheetId="6" r:id="rId38"/>
    <sheet name="JD17" sheetId="36" r:id="rId39"/>
    <sheet name="JD18" sheetId="78" r:id="rId40"/>
    <sheet name="AE" sheetId="7" r:id="rId41"/>
    <sheet name="AE (2)_1" sheetId="31" r:id="rId42"/>
    <sheet name="CO16" sheetId="9" r:id="rId43"/>
    <sheet name="CO17" sheetId="37" r:id="rId44"/>
    <sheet name="CO18" sheetId="75" r:id="rId45"/>
    <sheet name="GT16" sheetId="20" r:id="rId46"/>
    <sheet name="GT17" sheetId="42" r:id="rId47"/>
    <sheet name="GT18" sheetId="74" r:id="rId48"/>
    <sheet name="AI16" sheetId="3" r:id="rId49"/>
    <sheet name="AI17" sheetId="34" r:id="rId50"/>
    <sheet name="AI18" sheetId="71" r:id="rId51"/>
    <sheet name="PR16" sheetId="11" r:id="rId52"/>
    <sheet name="PR17" sheetId="49" r:id="rId53"/>
    <sheet name="GR16" sheetId="13" r:id="rId54"/>
    <sheet name="GR17" sheetId="46" r:id="rId55"/>
    <sheet name="GR18" sheetId="67" r:id="rId56"/>
    <sheet name="IS16" sheetId="14" r:id="rId57"/>
    <sheet name="IS17" sheetId="47" r:id="rId58"/>
    <sheet name="SS16" sheetId="15" r:id="rId59"/>
    <sheet name="SS17" sheetId="48" r:id="rId60"/>
    <sheet name="SS18" sheetId="68" r:id="rId61"/>
    <sheet name="AF16" sheetId="16" r:id="rId62"/>
    <sheet name="AF17" sheetId="55" r:id="rId63"/>
    <sheet name="MR16" sheetId="17" r:id="rId64"/>
    <sheet name="MR17" sheetId="39" r:id="rId65"/>
    <sheet name="MR18" sheetId="80" r:id="rId66"/>
    <sheet name="DIF_1" sheetId="18" r:id="rId67"/>
    <sheet name="DIF_2" sheetId="40" r:id="rId68"/>
    <sheet name="DA_1" sheetId="19" r:id="rId69"/>
    <sheet name="DA_2" sheetId="41" r:id="rId70"/>
    <sheet name="UACI_2" sheetId="43" r:id="rId71"/>
    <sheet name="Informática_2" sheetId="45" r:id="rId72"/>
    <sheet name="VS16" sheetId="12" r:id="rId73"/>
    <sheet name="VS17" sheetId="44" r:id="rId74"/>
    <sheet name="VS18" sheetId="69" r:id="rId75"/>
  </sheets>
  <calcPr calcId="145621"/>
</workbook>
</file>

<file path=xl/calcChain.xml><?xml version="1.0" encoding="utf-8"?>
<calcChain xmlns="http://schemas.openxmlformats.org/spreadsheetml/2006/main">
  <c r="F20" i="80" l="1"/>
  <c r="F18" i="80"/>
  <c r="F16" i="80"/>
  <c r="F14" i="80"/>
  <c r="F11" i="80"/>
  <c r="F8" i="80"/>
  <c r="W188" i="58"/>
  <c r="T188" i="58"/>
  <c r="P75" i="60"/>
  <c r="J75" i="60"/>
  <c r="L10" i="66"/>
  <c r="L75" i="60" s="1"/>
  <c r="V13" i="66"/>
  <c r="S13" i="66"/>
  <c r="R13" i="66"/>
  <c r="P13" i="66"/>
  <c r="O13" i="66"/>
  <c r="M13" i="66"/>
  <c r="L13" i="66"/>
  <c r="J13" i="66"/>
  <c r="I13" i="66"/>
  <c r="U13" i="66" s="1"/>
  <c r="S12" i="66"/>
  <c r="S10" i="66" s="1"/>
  <c r="S75" i="60" s="1"/>
  <c r="R12" i="66"/>
  <c r="R10" i="66" s="1"/>
  <c r="R75" i="60" s="1"/>
  <c r="P12" i="66"/>
  <c r="P10" i="66" s="1"/>
  <c r="O12" i="66"/>
  <c r="O10" i="66" s="1"/>
  <c r="O75" i="60" s="1"/>
  <c r="M12" i="66"/>
  <c r="M10" i="66" s="1"/>
  <c r="M75" i="60" s="1"/>
  <c r="N75" i="60" s="1"/>
  <c r="L12" i="66"/>
  <c r="J12" i="66"/>
  <c r="J10" i="66" s="1"/>
  <c r="I12" i="66"/>
  <c r="I10" i="66" s="1"/>
  <c r="I75" i="60" s="1"/>
  <c r="O19" i="39"/>
  <c r="V75" i="60" l="1"/>
  <c r="Q75" i="60"/>
  <c r="V10" i="66"/>
  <c r="U12" i="66"/>
  <c r="V12" i="66"/>
  <c r="T75" i="60"/>
  <c r="U75" i="60"/>
  <c r="U10" i="66"/>
  <c r="K75" i="60"/>
  <c r="O188" i="58" l="1"/>
  <c r="O74" i="32"/>
  <c r="P74" i="32"/>
  <c r="P188" i="58"/>
  <c r="W75" i="60"/>
  <c r="Q188" i="58" l="1"/>
  <c r="W10" i="66"/>
  <c r="W11" i="66"/>
  <c r="W12" i="66"/>
  <c r="W13" i="66"/>
  <c r="T10" i="66"/>
  <c r="T11" i="66"/>
  <c r="T12" i="66"/>
  <c r="T13" i="66"/>
  <c r="Q10" i="66"/>
  <c r="Q11" i="66"/>
  <c r="Q12" i="66"/>
  <c r="Q13" i="66"/>
  <c r="N10" i="66"/>
  <c r="N11" i="66"/>
  <c r="N12" i="66"/>
  <c r="N13" i="66"/>
  <c r="N14" i="66"/>
  <c r="K10" i="66"/>
  <c r="K11" i="66"/>
  <c r="K12" i="66"/>
  <c r="K13" i="66"/>
  <c r="W189" i="58" l="1"/>
  <c r="T187" i="58"/>
  <c r="T189" i="58"/>
  <c r="Q186" i="58"/>
  <c r="Q187" i="58"/>
  <c r="Q189" i="58"/>
  <c r="N185" i="58"/>
  <c r="N187" i="58"/>
  <c r="K185" i="58"/>
  <c r="V68" i="32"/>
  <c r="U68" i="32"/>
  <c r="W68" i="32" s="1"/>
  <c r="S68" i="32"/>
  <c r="R68" i="32"/>
  <c r="Z68" i="32"/>
  <c r="Z71" i="32"/>
  <c r="W69" i="32"/>
  <c r="W70" i="32"/>
  <c r="W71" i="32"/>
  <c r="T69" i="32"/>
  <c r="T70" i="32"/>
  <c r="T71" i="32"/>
  <c r="Q69" i="32"/>
  <c r="Q70" i="32"/>
  <c r="N69" i="32"/>
  <c r="N71" i="32"/>
  <c r="K70" i="32"/>
  <c r="K71" i="32"/>
  <c r="T185" i="58"/>
  <c r="W185" i="58"/>
  <c r="T68" i="32" l="1"/>
  <c r="V182" i="58" l="1"/>
  <c r="U182" i="58"/>
  <c r="S182" i="58"/>
  <c r="R182" i="58"/>
  <c r="I181" i="58"/>
  <c r="S8" i="66"/>
  <c r="S73" i="60" s="1"/>
  <c r="R8" i="66"/>
  <c r="R73" i="60" s="1"/>
  <c r="P8" i="66"/>
  <c r="P73" i="60" s="1"/>
  <c r="O8" i="66"/>
  <c r="O73" i="60" s="1"/>
  <c r="M8" i="66"/>
  <c r="M73" i="60" s="1"/>
  <c r="L8" i="66"/>
  <c r="L73" i="60" s="1"/>
  <c r="J8" i="66"/>
  <c r="J73" i="60" s="1"/>
  <c r="I8" i="66"/>
  <c r="I73" i="60" s="1"/>
  <c r="S8" i="65"/>
  <c r="R8" i="65"/>
  <c r="P8" i="65"/>
  <c r="O8" i="65"/>
  <c r="M8" i="65"/>
  <c r="L8" i="65"/>
  <c r="J8" i="65"/>
  <c r="I8" i="65"/>
  <c r="S15" i="65"/>
  <c r="R15" i="65"/>
  <c r="P15" i="65"/>
  <c r="O15" i="65"/>
  <c r="M15" i="65"/>
  <c r="L15" i="65"/>
  <c r="J15" i="65"/>
  <c r="V15" i="65" s="1"/>
  <c r="I15" i="65"/>
  <c r="U15" i="65" s="1"/>
  <c r="AE9" i="80"/>
  <c r="AE21" i="80"/>
  <c r="AE19" i="80"/>
  <c r="AE16" i="80"/>
  <c r="AC15" i="80"/>
  <c r="AC35" i="80" s="1"/>
  <c r="AC13" i="80"/>
  <c r="AC33" i="80" s="1"/>
  <c r="AC12" i="80"/>
  <c r="AC32" i="80" s="1"/>
  <c r="AE11" i="80"/>
  <c r="AC8" i="80"/>
  <c r="AC28" i="80" s="1"/>
  <c r="Y19" i="80"/>
  <c r="Y39" i="80" s="1"/>
  <c r="Y18" i="80"/>
  <c r="Y38" i="80" s="1"/>
  <c r="AE17" i="80"/>
  <c r="AE14" i="80"/>
  <c r="Y13" i="80"/>
  <c r="Y33" i="80" s="1"/>
  <c r="U17" i="80"/>
  <c r="U37" i="80" s="1"/>
  <c r="U13" i="80"/>
  <c r="U33" i="80" s="1"/>
  <c r="U11" i="80"/>
  <c r="U31" i="80" s="1"/>
  <c r="AE10" i="80"/>
  <c r="AF21" i="80"/>
  <c r="AC21" i="80"/>
  <c r="AC41" i="80" s="1"/>
  <c r="Y21" i="80"/>
  <c r="Y41" i="80" s="1"/>
  <c r="U21" i="80"/>
  <c r="U41" i="80" s="1"/>
  <c r="Q21" i="80"/>
  <c r="Q41" i="80" s="1"/>
  <c r="AF20" i="80"/>
  <c r="AE20" i="80"/>
  <c r="AC20" i="80"/>
  <c r="AC40" i="80" s="1"/>
  <c r="Y20" i="80"/>
  <c r="Y40" i="80" s="1"/>
  <c r="U20" i="80"/>
  <c r="U40" i="80" s="1"/>
  <c r="Q20" i="80"/>
  <c r="Q40" i="80" s="1"/>
  <c r="AF19" i="80"/>
  <c r="U19" i="80"/>
  <c r="U39" i="80" s="1"/>
  <c r="AF18" i="80"/>
  <c r="AC18" i="80"/>
  <c r="AC38" i="80" s="1"/>
  <c r="U18" i="80"/>
  <c r="U38" i="80" s="1"/>
  <c r="Q18" i="80"/>
  <c r="Q38" i="80" s="1"/>
  <c r="AF17" i="80"/>
  <c r="AC17" i="80"/>
  <c r="AC37" i="80" s="1"/>
  <c r="Y17" i="80"/>
  <c r="Y37" i="80" s="1"/>
  <c r="Q17" i="80"/>
  <c r="Q37" i="80" s="1"/>
  <c r="AF16" i="80"/>
  <c r="AC16" i="80"/>
  <c r="AC36" i="80" s="1"/>
  <c r="Y16" i="80"/>
  <c r="Y36" i="80" s="1"/>
  <c r="U16" i="80"/>
  <c r="U36" i="80" s="1"/>
  <c r="AF15" i="80"/>
  <c r="AE15" i="80"/>
  <c r="Y15" i="80"/>
  <c r="Y35" i="80" s="1"/>
  <c r="U15" i="80"/>
  <c r="U35" i="80" s="1"/>
  <c r="Q15" i="80"/>
  <c r="Q35" i="80" s="1"/>
  <c r="AF14" i="80"/>
  <c r="AC14" i="80"/>
  <c r="AC34" i="80" s="1"/>
  <c r="AF13" i="80"/>
  <c r="AE13" i="80"/>
  <c r="Q13" i="80"/>
  <c r="Q33" i="80" s="1"/>
  <c r="AF12" i="80"/>
  <c r="AE12" i="80"/>
  <c r="AG12" i="80" s="1"/>
  <c r="AG32" i="80" s="1"/>
  <c r="Y12" i="80"/>
  <c r="Y32" i="80" s="1"/>
  <c r="U12" i="80"/>
  <c r="U32" i="80" s="1"/>
  <c r="Q12" i="80"/>
  <c r="Q32" i="80" s="1"/>
  <c r="AF11" i="80"/>
  <c r="Y11" i="80"/>
  <c r="Y31" i="80" s="1"/>
  <c r="Q11" i="80"/>
  <c r="Q31" i="80" s="1"/>
  <c r="AF10" i="80"/>
  <c r="AC10" i="80"/>
  <c r="AC30" i="80" s="1"/>
  <c r="Y10" i="80"/>
  <c r="Y30" i="80" s="1"/>
  <c r="AF9" i="80"/>
  <c r="AC9" i="80"/>
  <c r="AC29" i="80" s="1"/>
  <c r="Y9" i="80"/>
  <c r="Y29" i="80" s="1"/>
  <c r="U9" i="80"/>
  <c r="U29" i="80" s="1"/>
  <c r="AF8" i="80"/>
  <c r="AE8" i="80"/>
  <c r="AG8" i="80" s="1"/>
  <c r="AG28" i="80" s="1"/>
  <c r="Y8" i="80"/>
  <c r="Y28" i="80" s="1"/>
  <c r="U8" i="80"/>
  <c r="U28" i="80" s="1"/>
  <c r="Q8" i="80"/>
  <c r="Q28" i="80" s="1"/>
  <c r="R70" i="60"/>
  <c r="P70" i="60"/>
  <c r="L70" i="60"/>
  <c r="J70" i="60"/>
  <c r="S37" i="65"/>
  <c r="S70" i="60" s="1"/>
  <c r="R37" i="65"/>
  <c r="P37" i="65"/>
  <c r="O37" i="65"/>
  <c r="O70" i="60" s="1"/>
  <c r="M37" i="65"/>
  <c r="V37" i="65" s="1"/>
  <c r="L37" i="65"/>
  <c r="J37" i="65"/>
  <c r="I37" i="65"/>
  <c r="I70" i="60" s="1"/>
  <c r="S50" i="60"/>
  <c r="L50" i="60"/>
  <c r="V17" i="65"/>
  <c r="S17" i="65"/>
  <c r="R17" i="65"/>
  <c r="R50" i="60" s="1"/>
  <c r="P17" i="65"/>
  <c r="P50" i="60" s="1"/>
  <c r="O17" i="65"/>
  <c r="O50" i="60" s="1"/>
  <c r="M17" i="65"/>
  <c r="M50" i="60" s="1"/>
  <c r="L17" i="65"/>
  <c r="J17" i="65"/>
  <c r="J50" i="60" s="1"/>
  <c r="I17" i="65"/>
  <c r="I50" i="60" s="1"/>
  <c r="Z45" i="32"/>
  <c r="W45" i="32"/>
  <c r="T45" i="32"/>
  <c r="N45" i="32"/>
  <c r="K45" i="32"/>
  <c r="Y22" i="80" l="1"/>
  <c r="U37" i="65"/>
  <c r="M70" i="60"/>
  <c r="AG17" i="80"/>
  <c r="AG37" i="80" s="1"/>
  <c r="AG16" i="80"/>
  <c r="AG36" i="80" s="1"/>
  <c r="AC22" i="80"/>
  <c r="W182" i="58"/>
  <c r="T182" i="58"/>
  <c r="V8" i="66"/>
  <c r="U8" i="66"/>
  <c r="AG20" i="80"/>
  <c r="AG40" i="80" s="1"/>
  <c r="AG21" i="80"/>
  <c r="AG41" i="80" s="1"/>
  <c r="AG13" i="80"/>
  <c r="AG33" i="80" s="1"/>
  <c r="AG9" i="80"/>
  <c r="AG29" i="80" s="1"/>
  <c r="AG22" i="80" s="1"/>
  <c r="Q9" i="80"/>
  <c r="Q29" i="80" s="1"/>
  <c r="Q22" i="80" s="1"/>
  <c r="AC11" i="80"/>
  <c r="AC31" i="80" s="1"/>
  <c r="AC19" i="80"/>
  <c r="AC39" i="80" s="1"/>
  <c r="AE18" i="80"/>
  <c r="AG18" i="80" s="1"/>
  <c r="AG38" i="80" s="1"/>
  <c r="Y14" i="80"/>
  <c r="Y34" i="80" s="1"/>
  <c r="U10" i="80"/>
  <c r="U30" i="80" s="1"/>
  <c r="U22" i="80" s="1"/>
  <c r="U14" i="80"/>
  <c r="U34" i="80" s="1"/>
  <c r="AG14" i="80"/>
  <c r="AG34" i="80" s="1"/>
  <c r="AG11" i="80"/>
  <c r="AG31" i="80" s="1"/>
  <c r="Q10" i="80"/>
  <c r="Q30" i="80" s="1"/>
  <c r="AG15" i="80"/>
  <c r="AG35" i="80" s="1"/>
  <c r="Q19" i="80"/>
  <c r="Q39" i="80" s="1"/>
  <c r="AG10" i="80"/>
  <c r="AG30" i="80" s="1"/>
  <c r="Q14" i="80"/>
  <c r="Q34" i="80" s="1"/>
  <c r="Q16" i="80"/>
  <c r="Q36" i="80" s="1"/>
  <c r="AG19" i="80"/>
  <c r="AG39" i="80" s="1"/>
  <c r="U17" i="65"/>
  <c r="F22" i="76" l="1"/>
  <c r="F18" i="76"/>
  <c r="F26" i="76"/>
  <c r="F27" i="76"/>
  <c r="F28" i="76"/>
  <c r="F29" i="76"/>
  <c r="F25" i="76"/>
  <c r="F17" i="76"/>
  <c r="F14" i="76"/>
  <c r="F15" i="76"/>
  <c r="F16" i="76"/>
  <c r="F13" i="76"/>
  <c r="F12" i="76"/>
  <c r="F9" i="76"/>
  <c r="F19" i="78"/>
  <c r="F17" i="78"/>
  <c r="F14" i="78"/>
  <c r="F11" i="78"/>
  <c r="F10" i="78"/>
  <c r="F8" i="78"/>
  <c r="AC19" i="78"/>
  <c r="AC38" i="78" s="1"/>
  <c r="AC17" i="78"/>
  <c r="AC36" i="78" s="1"/>
  <c r="AC15" i="78"/>
  <c r="AC34" i="78" s="1"/>
  <c r="AE13" i="78"/>
  <c r="AE11" i="78"/>
  <c r="AE9" i="78"/>
  <c r="AE8" i="78"/>
  <c r="AE15" i="78"/>
  <c r="AE19" i="78"/>
  <c r="U17" i="78"/>
  <c r="U36" i="78" s="1"/>
  <c r="U13" i="78"/>
  <c r="U32" i="78" s="1"/>
  <c r="U9" i="78"/>
  <c r="U28" i="78" s="1"/>
  <c r="AE20" i="78"/>
  <c r="AE16" i="78"/>
  <c r="AE12" i="78"/>
  <c r="AF20" i="78"/>
  <c r="AC20" i="78"/>
  <c r="AC39" i="78" s="1"/>
  <c r="Y20" i="78"/>
  <c r="Y39" i="78" s="1"/>
  <c r="U20" i="78"/>
  <c r="U39" i="78" s="1"/>
  <c r="AF19" i="78"/>
  <c r="Y19" i="78"/>
  <c r="Y38" i="78" s="1"/>
  <c r="AF18" i="78"/>
  <c r="AE18" i="78"/>
  <c r="AC18" i="78"/>
  <c r="AC37" i="78" s="1"/>
  <c r="Y18" i="78"/>
  <c r="Y37" i="78" s="1"/>
  <c r="U18" i="78"/>
  <c r="U37" i="78" s="1"/>
  <c r="Q18" i="78"/>
  <c r="Q37" i="78" s="1"/>
  <c r="AF17" i="78"/>
  <c r="AE17" i="78"/>
  <c r="Y17" i="78"/>
  <c r="Y36" i="78" s="1"/>
  <c r="Q17" i="78"/>
  <c r="Q36" i="78" s="1"/>
  <c r="AF16" i="78"/>
  <c r="AC16" i="78"/>
  <c r="AC35" i="78" s="1"/>
  <c r="Y16" i="78"/>
  <c r="Y35" i="78" s="1"/>
  <c r="U16" i="78"/>
  <c r="U35" i="78" s="1"/>
  <c r="AF15" i="78"/>
  <c r="AF14" i="78"/>
  <c r="AE14" i="78"/>
  <c r="AC14" i="78"/>
  <c r="AC33" i="78" s="1"/>
  <c r="Y14" i="78"/>
  <c r="Y33" i="78" s="1"/>
  <c r="U14" i="78"/>
  <c r="U33" i="78" s="1"/>
  <c r="Q14" i="78"/>
  <c r="Q33" i="78" s="1"/>
  <c r="AF13" i="78"/>
  <c r="AC13" i="78"/>
  <c r="AC32" i="78" s="1"/>
  <c r="Y13" i="78"/>
  <c r="Y32" i="78" s="1"/>
  <c r="Q13" i="78"/>
  <c r="Q32" i="78" s="1"/>
  <c r="AF12" i="78"/>
  <c r="AC12" i="78"/>
  <c r="AC31" i="78" s="1"/>
  <c r="Y12" i="78"/>
  <c r="Y31" i="78" s="1"/>
  <c r="U12" i="78"/>
  <c r="U31" i="78" s="1"/>
  <c r="AF11" i="78"/>
  <c r="AC11" i="78"/>
  <c r="AC30" i="78" s="1"/>
  <c r="Y11" i="78"/>
  <c r="Y30" i="78" s="1"/>
  <c r="AF10" i="78"/>
  <c r="AE10" i="78"/>
  <c r="AC10" i="78"/>
  <c r="AC29" i="78" s="1"/>
  <c r="Y10" i="78"/>
  <c r="Y29" i="78" s="1"/>
  <c r="U10" i="78"/>
  <c r="U29" i="78" s="1"/>
  <c r="Q10" i="78"/>
  <c r="Q29" i="78" s="1"/>
  <c r="AF9" i="78"/>
  <c r="AC9" i="78"/>
  <c r="AC28" i="78" s="1"/>
  <c r="Y9" i="78"/>
  <c r="Y28" i="78" s="1"/>
  <c r="Q9" i="78"/>
  <c r="Q28" i="78" s="1"/>
  <c r="AF8" i="78"/>
  <c r="AC8" i="78"/>
  <c r="AC27" i="78" s="1"/>
  <c r="Y8" i="78"/>
  <c r="Y27" i="78" s="1"/>
  <c r="U8" i="78"/>
  <c r="U27" i="78" s="1"/>
  <c r="Y21" i="78" l="1"/>
  <c r="AC21" i="78"/>
  <c r="AG16" i="78"/>
  <c r="AG35" i="78" s="1"/>
  <c r="Y15" i="78"/>
  <c r="Y34" i="78" s="1"/>
  <c r="U11" i="78"/>
  <c r="U30" i="78" s="1"/>
  <c r="U21" i="78" s="1"/>
  <c r="U15" i="78"/>
  <c r="U34" i="78" s="1"/>
  <c r="U19" i="78"/>
  <c r="U38" i="78" s="1"/>
  <c r="AG8" i="78"/>
  <c r="AG27" i="78" s="1"/>
  <c r="AG20" i="78"/>
  <c r="AG39" i="78" s="1"/>
  <c r="Q11" i="78"/>
  <c r="Q30" i="78" s="1"/>
  <c r="Q15" i="78"/>
  <c r="Q34" i="78" s="1"/>
  <c r="Q19" i="78"/>
  <c r="Q38" i="78" s="1"/>
  <c r="AG17" i="78"/>
  <c r="AG36" i="78" s="1"/>
  <c r="Q8" i="78"/>
  <c r="Q27" i="78" s="1"/>
  <c r="Q12" i="78"/>
  <c r="Q31" i="78" s="1"/>
  <c r="Q16" i="78"/>
  <c r="Q35" i="78" s="1"/>
  <c r="Q20" i="78"/>
  <c r="Q39" i="78" s="1"/>
  <c r="AG9" i="78"/>
  <c r="AG28" i="78" s="1"/>
  <c r="AG13" i="78"/>
  <c r="AG32" i="78" s="1"/>
  <c r="AG12" i="78"/>
  <c r="AG31" i="78" s="1"/>
  <c r="AG18" i="78"/>
  <c r="AG37" i="78" s="1"/>
  <c r="AG10" i="78"/>
  <c r="AG29" i="78" s="1"/>
  <c r="AG15" i="78"/>
  <c r="AG34" i="78" s="1"/>
  <c r="AG11" i="78"/>
  <c r="AG30" i="78" s="1"/>
  <c r="AG14" i="78"/>
  <c r="AG33" i="78" s="1"/>
  <c r="AG19" i="78"/>
  <c r="AG38" i="78" s="1"/>
  <c r="W116" i="58"/>
  <c r="T116" i="58"/>
  <c r="N116" i="58"/>
  <c r="K116" i="58"/>
  <c r="AB8" i="76"/>
  <c r="S13" i="65" s="1"/>
  <c r="S46" i="60" s="1"/>
  <c r="AA8" i="76"/>
  <c r="R13" i="65" s="1"/>
  <c r="R46" i="60" s="1"/>
  <c r="X8" i="76"/>
  <c r="P13" i="65" s="1"/>
  <c r="P46" i="60" s="1"/>
  <c r="W8" i="76"/>
  <c r="O13" i="65" s="1"/>
  <c r="O46" i="60" s="1"/>
  <c r="T8" i="76"/>
  <c r="M13" i="65" s="1"/>
  <c r="M46" i="60" s="1"/>
  <c r="S8" i="76"/>
  <c r="L13" i="65" s="1"/>
  <c r="L46" i="60" s="1"/>
  <c r="P8" i="76"/>
  <c r="J13" i="65" s="1"/>
  <c r="O8" i="76"/>
  <c r="I13" i="65" s="1"/>
  <c r="Q21" i="78" l="1"/>
  <c r="AG21" i="78"/>
  <c r="I46" i="60"/>
  <c r="U13" i="65"/>
  <c r="V13" i="65"/>
  <c r="J46" i="60"/>
  <c r="AF29" i="76" l="1"/>
  <c r="AE29" i="76"/>
  <c r="AC29" i="76"/>
  <c r="AC57" i="76" s="1"/>
  <c r="Y29" i="76"/>
  <c r="Y57" i="76" s="1"/>
  <c r="U29" i="76"/>
  <c r="U57" i="76" s="1"/>
  <c r="Q29" i="76"/>
  <c r="Q57" i="76" s="1"/>
  <c r="AF28" i="76"/>
  <c r="AE28" i="76"/>
  <c r="AC28" i="76"/>
  <c r="AC56" i="76" s="1"/>
  <c r="Y28" i="76"/>
  <c r="Y56" i="76" s="1"/>
  <c r="U28" i="76"/>
  <c r="U56" i="76" s="1"/>
  <c r="Q28" i="76"/>
  <c r="Q56" i="76" s="1"/>
  <c r="AF27" i="76"/>
  <c r="AE27" i="76"/>
  <c r="AC27" i="76"/>
  <c r="AC55" i="76" s="1"/>
  <c r="Y27" i="76"/>
  <c r="Y55" i="76" s="1"/>
  <c r="U27" i="76"/>
  <c r="U55" i="76" s="1"/>
  <c r="Q27" i="76"/>
  <c r="Q55" i="76" s="1"/>
  <c r="AF26" i="76"/>
  <c r="AE26" i="76"/>
  <c r="AC26" i="76"/>
  <c r="AC54" i="76" s="1"/>
  <c r="Y26" i="76"/>
  <c r="Y54" i="76" s="1"/>
  <c r="U26" i="76"/>
  <c r="U54" i="76" s="1"/>
  <c r="Q26" i="76"/>
  <c r="Q54" i="76" s="1"/>
  <c r="AF25" i="76"/>
  <c r="AE25" i="76"/>
  <c r="AC25" i="76"/>
  <c r="AC53" i="76" s="1"/>
  <c r="Y25" i="76"/>
  <c r="Y53" i="76" s="1"/>
  <c r="U25" i="76"/>
  <c r="U53" i="76" s="1"/>
  <c r="Q25" i="76"/>
  <c r="Q53" i="76" s="1"/>
  <c r="AF24" i="76"/>
  <c r="AE24" i="76"/>
  <c r="AC24" i="76"/>
  <c r="AC52" i="76" s="1"/>
  <c r="Y24" i="76"/>
  <c r="Y52" i="76" s="1"/>
  <c r="U24" i="76"/>
  <c r="U52" i="76" s="1"/>
  <c r="Q24" i="76"/>
  <c r="Q52" i="76" s="1"/>
  <c r="AF23" i="76"/>
  <c r="AE23" i="76"/>
  <c r="AC23" i="76"/>
  <c r="AC51" i="76" s="1"/>
  <c r="Y23" i="76"/>
  <c r="Y51" i="76" s="1"/>
  <c r="U23" i="76"/>
  <c r="U51" i="76" s="1"/>
  <c r="Q23" i="76"/>
  <c r="Q51" i="76" s="1"/>
  <c r="AF22" i="76"/>
  <c r="AE22" i="76"/>
  <c r="AC22" i="76"/>
  <c r="AC50" i="76" s="1"/>
  <c r="Y22" i="76"/>
  <c r="Y50" i="76" s="1"/>
  <c r="U22" i="76"/>
  <c r="U50" i="76" s="1"/>
  <c r="Q22" i="76"/>
  <c r="Q50" i="76" s="1"/>
  <c r="AF21" i="76"/>
  <c r="AE21" i="76"/>
  <c r="AC21" i="76"/>
  <c r="AC49" i="76" s="1"/>
  <c r="Y21" i="76"/>
  <c r="Y49" i="76" s="1"/>
  <c r="U21" i="76"/>
  <c r="U49" i="76" s="1"/>
  <c r="Q21" i="76"/>
  <c r="Q49" i="76" s="1"/>
  <c r="AF20" i="76"/>
  <c r="AE20" i="76"/>
  <c r="AC20" i="76"/>
  <c r="AC48" i="76" s="1"/>
  <c r="Y20" i="76"/>
  <c r="Y48" i="76" s="1"/>
  <c r="U20" i="76"/>
  <c r="U48" i="76" s="1"/>
  <c r="Q20" i="76"/>
  <c r="Q48" i="76" s="1"/>
  <c r="AF19" i="76"/>
  <c r="AE19" i="76"/>
  <c r="AC19" i="76"/>
  <c r="AC47" i="76" s="1"/>
  <c r="Y19" i="76"/>
  <c r="Y47" i="76" s="1"/>
  <c r="U19" i="76"/>
  <c r="U47" i="76" s="1"/>
  <c r="Q19" i="76"/>
  <c r="Q47" i="76" s="1"/>
  <c r="AF18" i="76"/>
  <c r="AE18" i="76"/>
  <c r="AC18" i="76"/>
  <c r="AC46" i="76" s="1"/>
  <c r="Y18" i="76"/>
  <c r="Y46" i="76" s="1"/>
  <c r="U18" i="76"/>
  <c r="U46" i="76" s="1"/>
  <c r="Q18" i="76"/>
  <c r="Q46" i="76" s="1"/>
  <c r="AF17" i="76"/>
  <c r="AE17" i="76"/>
  <c r="AC17" i="76"/>
  <c r="AC45" i="76" s="1"/>
  <c r="Y17" i="76"/>
  <c r="Y45" i="76" s="1"/>
  <c r="U17" i="76"/>
  <c r="U45" i="76" s="1"/>
  <c r="Q17" i="76"/>
  <c r="Q45" i="76" s="1"/>
  <c r="AF16" i="76"/>
  <c r="AE16" i="76"/>
  <c r="AC16" i="76"/>
  <c r="AC44" i="76" s="1"/>
  <c r="Y16" i="76"/>
  <c r="Y44" i="76" s="1"/>
  <c r="U16" i="76"/>
  <c r="U44" i="76" s="1"/>
  <c r="Q16" i="76"/>
  <c r="Q44" i="76" s="1"/>
  <c r="AF15" i="76"/>
  <c r="AE15" i="76"/>
  <c r="AC15" i="76"/>
  <c r="AC43" i="76" s="1"/>
  <c r="Y15" i="76"/>
  <c r="Y43" i="76" s="1"/>
  <c r="U15" i="76"/>
  <c r="U43" i="76" s="1"/>
  <c r="Q15" i="76"/>
  <c r="Q43" i="76" s="1"/>
  <c r="AF14" i="76"/>
  <c r="AE14" i="76"/>
  <c r="AC14" i="76"/>
  <c r="AC42" i="76" s="1"/>
  <c r="Y14" i="76"/>
  <c r="Y42" i="76" s="1"/>
  <c r="U14" i="76"/>
  <c r="U42" i="76" s="1"/>
  <c r="Q14" i="76"/>
  <c r="Q42" i="76" s="1"/>
  <c r="AF13" i="76"/>
  <c r="AE13" i="76"/>
  <c r="AC13" i="76"/>
  <c r="AC41" i="76" s="1"/>
  <c r="Y13" i="76"/>
  <c r="Y41" i="76" s="1"/>
  <c r="U13" i="76"/>
  <c r="U41" i="76" s="1"/>
  <c r="Q13" i="76"/>
  <c r="Q41" i="76" s="1"/>
  <c r="AF12" i="76"/>
  <c r="AE12" i="76"/>
  <c r="AC12" i="76"/>
  <c r="AC40" i="76" s="1"/>
  <c r="Y12" i="76"/>
  <c r="Y40" i="76" s="1"/>
  <c r="U12" i="76"/>
  <c r="U40" i="76" s="1"/>
  <c r="Q12" i="76"/>
  <c r="Q40" i="76" s="1"/>
  <c r="AF11" i="76"/>
  <c r="AE11" i="76"/>
  <c r="AC11" i="76"/>
  <c r="AC39" i="76" s="1"/>
  <c r="Y11" i="76"/>
  <c r="Y39" i="76" s="1"/>
  <c r="U11" i="76"/>
  <c r="U39" i="76" s="1"/>
  <c r="Q11" i="76"/>
  <c r="Q39" i="76" s="1"/>
  <c r="AF10" i="76"/>
  <c r="AE10" i="76"/>
  <c r="AC10" i="76"/>
  <c r="AC38" i="76" s="1"/>
  <c r="Y10" i="76"/>
  <c r="Y38" i="76" s="1"/>
  <c r="U10" i="76"/>
  <c r="U38" i="76" s="1"/>
  <c r="Q10" i="76"/>
  <c r="Q38" i="76" s="1"/>
  <c r="AF9" i="76"/>
  <c r="AE9" i="76"/>
  <c r="AC9" i="76"/>
  <c r="AC37" i="76" s="1"/>
  <c r="Y9" i="76"/>
  <c r="Y37" i="76" s="1"/>
  <c r="U9" i="76"/>
  <c r="U37" i="76" s="1"/>
  <c r="Q9" i="76"/>
  <c r="Q37" i="76" s="1"/>
  <c r="AF8" i="76"/>
  <c r="AE8" i="76"/>
  <c r="AC8" i="76"/>
  <c r="AC36" i="76" s="1"/>
  <c r="Y8" i="76"/>
  <c r="Y36" i="76" s="1"/>
  <c r="U8" i="76"/>
  <c r="U36" i="76" s="1"/>
  <c r="U30" i="76" s="1"/>
  <c r="Q8" i="76"/>
  <c r="Q36" i="76" s="1"/>
  <c r="Y30" i="76" l="1"/>
  <c r="AC30" i="76"/>
  <c r="Q30" i="76"/>
  <c r="AG8" i="76"/>
  <c r="AG36" i="76" s="1"/>
  <c r="AG12" i="76"/>
  <c r="AG40" i="76" s="1"/>
  <c r="AG16" i="76"/>
  <c r="AG44" i="76" s="1"/>
  <c r="AG20" i="76"/>
  <c r="AG48" i="76" s="1"/>
  <c r="AG24" i="76"/>
  <c r="AG52" i="76" s="1"/>
  <c r="AG28" i="76"/>
  <c r="AG56" i="76" s="1"/>
  <c r="AG22" i="76"/>
  <c r="AG50" i="76" s="1"/>
  <c r="AG11" i="76"/>
  <c r="AG39" i="76" s="1"/>
  <c r="AG18" i="76"/>
  <c r="AG46" i="76" s="1"/>
  <c r="AG25" i="76"/>
  <c r="AG53" i="76" s="1"/>
  <c r="AG27" i="76"/>
  <c r="AG55" i="76" s="1"/>
  <c r="AG29" i="76"/>
  <c r="AG57" i="76" s="1"/>
  <c r="AG9" i="76"/>
  <c r="AG37" i="76" s="1"/>
  <c r="AG13" i="76"/>
  <c r="AG41" i="76" s="1"/>
  <c r="AG15" i="76"/>
  <c r="AG43" i="76" s="1"/>
  <c r="AG10" i="76"/>
  <c r="AG38" i="76" s="1"/>
  <c r="AG17" i="76"/>
  <c r="AG45" i="76" s="1"/>
  <c r="AG19" i="76"/>
  <c r="AG47" i="76" s="1"/>
  <c r="AG26" i="76"/>
  <c r="AG54" i="76" s="1"/>
  <c r="AG14" i="76"/>
  <c r="AG42" i="76" s="1"/>
  <c r="AG21" i="76"/>
  <c r="AG49" i="76" s="1"/>
  <c r="AG23" i="76"/>
  <c r="AG51" i="76" s="1"/>
  <c r="S11" i="65"/>
  <c r="S44" i="60" s="1"/>
  <c r="R11" i="65"/>
  <c r="R44" i="60" s="1"/>
  <c r="P11" i="65"/>
  <c r="P44" i="60" s="1"/>
  <c r="O11" i="65"/>
  <c r="O44" i="60" s="1"/>
  <c r="M11" i="65"/>
  <c r="M44" i="60" s="1"/>
  <c r="L11" i="65"/>
  <c r="L44" i="60" s="1"/>
  <c r="J11" i="65"/>
  <c r="I11" i="65"/>
  <c r="I44" i="60" s="1"/>
  <c r="S43" i="60"/>
  <c r="R43" i="60"/>
  <c r="P43" i="60"/>
  <c r="O43" i="60"/>
  <c r="M43" i="60"/>
  <c r="L43" i="60"/>
  <c r="J43" i="60"/>
  <c r="I43" i="60"/>
  <c r="S48" i="60"/>
  <c r="R48" i="60"/>
  <c r="P48" i="60"/>
  <c r="O48" i="60"/>
  <c r="M48" i="60"/>
  <c r="L48" i="60"/>
  <c r="J48" i="60"/>
  <c r="I48" i="60"/>
  <c r="V8" i="65"/>
  <c r="U8" i="65"/>
  <c r="W10" i="65"/>
  <c r="T10" i="65"/>
  <c r="Q10" i="65"/>
  <c r="N10" i="65"/>
  <c r="K10" i="65"/>
  <c r="AB8" i="75"/>
  <c r="AA8" i="75"/>
  <c r="R9" i="65" s="1"/>
  <c r="X8" i="75"/>
  <c r="P9" i="65" s="1"/>
  <c r="W8" i="75"/>
  <c r="O9" i="65" s="1"/>
  <c r="T8" i="75"/>
  <c r="S8" i="75"/>
  <c r="L9" i="65" s="1"/>
  <c r="P8" i="75"/>
  <c r="J9" i="65" s="1"/>
  <c r="O8" i="75"/>
  <c r="I9" i="65" s="1"/>
  <c r="U9" i="65" s="1"/>
  <c r="AC33" i="75"/>
  <c r="AC67" i="75" s="1"/>
  <c r="AC32" i="75"/>
  <c r="AC66" i="75" s="1"/>
  <c r="AC29" i="75"/>
  <c r="AC63" i="75" s="1"/>
  <c r="AC28" i="75"/>
  <c r="AC62" i="75" s="1"/>
  <c r="AC25" i="75"/>
  <c r="AC59" i="75" s="1"/>
  <c r="AC24" i="75"/>
  <c r="AC58" i="75" s="1"/>
  <c r="AC21" i="75"/>
  <c r="AC55" i="75" s="1"/>
  <c r="AC20" i="75"/>
  <c r="AC54" i="75" s="1"/>
  <c r="AE9" i="75"/>
  <c r="AE35" i="75"/>
  <c r="Y33" i="75"/>
  <c r="Y67" i="75" s="1"/>
  <c r="AE31" i="75"/>
  <c r="Y28" i="75"/>
  <c r="Y62" i="75" s="1"/>
  <c r="Y27" i="75"/>
  <c r="Y61" i="75" s="1"/>
  <c r="AE23" i="75"/>
  <c r="AE20" i="75"/>
  <c r="Y17" i="75"/>
  <c r="Y51" i="75" s="1"/>
  <c r="Y16" i="75"/>
  <c r="Y50" i="75" s="1"/>
  <c r="AE15" i="75"/>
  <c r="Y13" i="75"/>
  <c r="Y47" i="75" s="1"/>
  <c r="Y12" i="75"/>
  <c r="Y46" i="75" s="1"/>
  <c r="U33" i="75"/>
  <c r="U67" i="75" s="1"/>
  <c r="U31" i="75"/>
  <c r="U65" i="75" s="1"/>
  <c r="U28" i="75"/>
  <c r="U62" i="75" s="1"/>
  <c r="U24" i="75"/>
  <c r="U58" i="75" s="1"/>
  <c r="U21" i="75"/>
  <c r="U55" i="75" s="1"/>
  <c r="U19" i="75"/>
  <c r="U53" i="75" s="1"/>
  <c r="U16" i="75"/>
  <c r="U50" i="75" s="1"/>
  <c r="U13" i="75"/>
  <c r="U47" i="75" s="1"/>
  <c r="U9" i="75"/>
  <c r="U43" i="75" s="1"/>
  <c r="AE34" i="75"/>
  <c r="AE30" i="75"/>
  <c r="AE27" i="75"/>
  <c r="AE26" i="75"/>
  <c r="AE18" i="75"/>
  <c r="AE14" i="75"/>
  <c r="AE11" i="75"/>
  <c r="Q10" i="75"/>
  <c r="Q44" i="75" s="1"/>
  <c r="AF35" i="75"/>
  <c r="AC35" i="75"/>
  <c r="AC69" i="75" s="1"/>
  <c r="Y35" i="75"/>
  <c r="Y69" i="75" s="1"/>
  <c r="U35" i="75"/>
  <c r="U69" i="75" s="1"/>
  <c r="Q35" i="75"/>
  <c r="Q69" i="75" s="1"/>
  <c r="AF34" i="75"/>
  <c r="AC34" i="75"/>
  <c r="AC68" i="75" s="1"/>
  <c r="Y34" i="75"/>
  <c r="Y68" i="75" s="1"/>
  <c r="U34" i="75"/>
  <c r="U68" i="75" s="1"/>
  <c r="AF33" i="75"/>
  <c r="AE33" i="75"/>
  <c r="Q33" i="75"/>
  <c r="Q67" i="75" s="1"/>
  <c r="AF32" i="75"/>
  <c r="U32" i="75"/>
  <c r="U66" i="75" s="1"/>
  <c r="Q32" i="75"/>
  <c r="Q66" i="75" s="1"/>
  <c r="AF31" i="75"/>
  <c r="AC31" i="75"/>
  <c r="AC65" i="75" s="1"/>
  <c r="Y31" i="75"/>
  <c r="Y65" i="75" s="1"/>
  <c r="Q31" i="75"/>
  <c r="Q65" i="75" s="1"/>
  <c r="AF30" i="75"/>
  <c r="AC30" i="75"/>
  <c r="AC64" i="75" s="1"/>
  <c r="Y30" i="75"/>
  <c r="Y64" i="75" s="1"/>
  <c r="U30" i="75"/>
  <c r="U64" i="75" s="1"/>
  <c r="AF29" i="75"/>
  <c r="AE29" i="75"/>
  <c r="Y29" i="75"/>
  <c r="Y63" i="75" s="1"/>
  <c r="U29" i="75"/>
  <c r="U63" i="75" s="1"/>
  <c r="Q29" i="75"/>
  <c r="Q63" i="75" s="1"/>
  <c r="AF28" i="75"/>
  <c r="Q28" i="75"/>
  <c r="Q62" i="75" s="1"/>
  <c r="AF27" i="75"/>
  <c r="AC27" i="75"/>
  <c r="AC61" i="75" s="1"/>
  <c r="U27" i="75"/>
  <c r="U61" i="75" s="1"/>
  <c r="AF26" i="75"/>
  <c r="AC26" i="75"/>
  <c r="AC60" i="75" s="1"/>
  <c r="Y26" i="75"/>
  <c r="Y60" i="75" s="1"/>
  <c r="U26" i="75"/>
  <c r="U60" i="75" s="1"/>
  <c r="AF25" i="75"/>
  <c r="AE25" i="75"/>
  <c r="Y25" i="75"/>
  <c r="Y59" i="75" s="1"/>
  <c r="U25" i="75"/>
  <c r="U59" i="75" s="1"/>
  <c r="Q25" i="75"/>
  <c r="Q59" i="75" s="1"/>
  <c r="AF24" i="75"/>
  <c r="Y24" i="75"/>
  <c r="Y58" i="75" s="1"/>
  <c r="Q24" i="75"/>
  <c r="Q58" i="75" s="1"/>
  <c r="AF23" i="75"/>
  <c r="AC23" i="75"/>
  <c r="AC57" i="75" s="1"/>
  <c r="Y23" i="75"/>
  <c r="Y57" i="75" s="1"/>
  <c r="U23" i="75"/>
  <c r="U57" i="75" s="1"/>
  <c r="AF22" i="75"/>
  <c r="AE22" i="75"/>
  <c r="AC22" i="75"/>
  <c r="AC56" i="75" s="1"/>
  <c r="Y22" i="75"/>
  <c r="Y56" i="75" s="1"/>
  <c r="U22" i="75"/>
  <c r="U56" i="75" s="1"/>
  <c r="Q22" i="75"/>
  <c r="Q56" i="75" s="1"/>
  <c r="AF21" i="75"/>
  <c r="AE21" i="75"/>
  <c r="Y21" i="75"/>
  <c r="Y55" i="75" s="1"/>
  <c r="Q21" i="75"/>
  <c r="Q55" i="75" s="1"/>
  <c r="AF20" i="75"/>
  <c r="U20" i="75"/>
  <c r="U54" i="75" s="1"/>
  <c r="Q20" i="75"/>
  <c r="Q54" i="75" s="1"/>
  <c r="AF19" i="75"/>
  <c r="AE19" i="75"/>
  <c r="AC19" i="75"/>
  <c r="AC53" i="75" s="1"/>
  <c r="Y19" i="75"/>
  <c r="Y53" i="75" s="1"/>
  <c r="Q19" i="75"/>
  <c r="Q53" i="75" s="1"/>
  <c r="AF18" i="75"/>
  <c r="AC18" i="75"/>
  <c r="AC52" i="75" s="1"/>
  <c r="Y18" i="75"/>
  <c r="Y52" i="75" s="1"/>
  <c r="U18" i="75"/>
  <c r="U52" i="75" s="1"/>
  <c r="AF17" i="75"/>
  <c r="AE17" i="75"/>
  <c r="AC17" i="75"/>
  <c r="AC51" i="75" s="1"/>
  <c r="U17" i="75"/>
  <c r="U51" i="75" s="1"/>
  <c r="Q17" i="75"/>
  <c r="Q51" i="75" s="1"/>
  <c r="AF16" i="75"/>
  <c r="AC16" i="75"/>
  <c r="AC50" i="75" s="1"/>
  <c r="Q16" i="75"/>
  <c r="Q50" i="75" s="1"/>
  <c r="AF15" i="75"/>
  <c r="AC15" i="75"/>
  <c r="AC49" i="75" s="1"/>
  <c r="Y15" i="75"/>
  <c r="Y49" i="75" s="1"/>
  <c r="U15" i="75"/>
  <c r="U49" i="75" s="1"/>
  <c r="Q15" i="75"/>
  <c r="Q49" i="75" s="1"/>
  <c r="AF14" i="75"/>
  <c r="AC14" i="75"/>
  <c r="AC48" i="75" s="1"/>
  <c r="Y14" i="75"/>
  <c r="Y48" i="75" s="1"/>
  <c r="U14" i="75"/>
  <c r="U48" i="75" s="1"/>
  <c r="AF13" i="75"/>
  <c r="AE13" i="75"/>
  <c r="AC13" i="75"/>
  <c r="AC47" i="75" s="1"/>
  <c r="Q13" i="75"/>
  <c r="Q47" i="75" s="1"/>
  <c r="AF12" i="75"/>
  <c r="AC12" i="75"/>
  <c r="AC46" i="75" s="1"/>
  <c r="U12" i="75"/>
  <c r="U46" i="75" s="1"/>
  <c r="Q12" i="75"/>
  <c r="Q46" i="75" s="1"/>
  <c r="AF11" i="75"/>
  <c r="AC11" i="75"/>
  <c r="AC45" i="75" s="1"/>
  <c r="Y11" i="75"/>
  <c r="Y45" i="75" s="1"/>
  <c r="U11" i="75"/>
  <c r="U45" i="75" s="1"/>
  <c r="AF10" i="75"/>
  <c r="AC10" i="75"/>
  <c r="AC44" i="75" s="1"/>
  <c r="Y10" i="75"/>
  <c r="Y44" i="75" s="1"/>
  <c r="U10" i="75"/>
  <c r="U44" i="75" s="1"/>
  <c r="AF9" i="75"/>
  <c r="AC9" i="75"/>
  <c r="AC43" i="75" s="1"/>
  <c r="Y9" i="75"/>
  <c r="Y43" i="75" s="1"/>
  <c r="Q9" i="75"/>
  <c r="Q43" i="75" s="1"/>
  <c r="Y8" i="75"/>
  <c r="Y42" i="75" s="1"/>
  <c r="AE8" i="75" l="1"/>
  <c r="U8" i="75"/>
  <c r="U42" i="75" s="1"/>
  <c r="U36" i="75" s="1"/>
  <c r="AC8" i="75"/>
  <c r="AC42" i="75" s="1"/>
  <c r="AC36" i="75" s="1"/>
  <c r="AG30" i="76"/>
  <c r="Q9" i="65"/>
  <c r="M9" i="65"/>
  <c r="N9" i="65" s="1"/>
  <c r="S9" i="65"/>
  <c r="T9" i="65" s="1"/>
  <c r="U11" i="65"/>
  <c r="V11" i="65"/>
  <c r="J44" i="60"/>
  <c r="AG35" i="75"/>
  <c r="AG69" i="75" s="1"/>
  <c r="AG15" i="75"/>
  <c r="AG49" i="75" s="1"/>
  <c r="K9" i="65"/>
  <c r="AG11" i="75"/>
  <c r="AG45" i="75" s="1"/>
  <c r="AG27" i="75"/>
  <c r="AG61" i="75" s="1"/>
  <c r="AG19" i="75"/>
  <c r="AG53" i="75" s="1"/>
  <c r="AG31" i="75"/>
  <c r="AG65" i="75" s="1"/>
  <c r="AG23" i="75"/>
  <c r="AG57" i="75" s="1"/>
  <c r="AF8" i="75"/>
  <c r="Q8" i="75"/>
  <c r="Q42" i="75" s="1"/>
  <c r="AE32" i="75"/>
  <c r="AG32" i="75" s="1"/>
  <c r="AG66" i="75" s="1"/>
  <c r="Y20" i="75"/>
  <c r="Y54" i="75" s="1"/>
  <c r="Y36" i="75" s="1"/>
  <c r="AE12" i="75"/>
  <c r="AG12" i="75" s="1"/>
  <c r="AG46" i="75" s="1"/>
  <c r="Y32" i="75"/>
  <c r="Y66" i="75" s="1"/>
  <c r="AE16" i="75"/>
  <c r="AG16" i="75" s="1"/>
  <c r="AG50" i="75" s="1"/>
  <c r="AE24" i="75"/>
  <c r="AG24" i="75" s="1"/>
  <c r="AG58" i="75" s="1"/>
  <c r="AE28" i="75"/>
  <c r="AG28" i="75" s="1"/>
  <c r="AG62" i="75" s="1"/>
  <c r="AG25" i="75"/>
  <c r="AG59" i="75" s="1"/>
  <c r="AG9" i="75"/>
  <c r="AG43" i="75" s="1"/>
  <c r="AG18" i="75"/>
  <c r="AG52" i="75" s="1"/>
  <c r="AG34" i="75"/>
  <c r="AG68" i="75" s="1"/>
  <c r="AE10" i="75"/>
  <c r="AG20" i="75"/>
  <c r="AG54" i="75" s="1"/>
  <c r="Q26" i="75"/>
  <c r="Q60" i="75" s="1"/>
  <c r="AG8" i="75"/>
  <c r="AG42" i="75" s="1"/>
  <c r="AG10" i="75"/>
  <c r="AG44" i="75" s="1"/>
  <c r="Q14" i="75"/>
  <c r="Q48" i="75" s="1"/>
  <c r="AG17" i="75"/>
  <c r="AG51" i="75" s="1"/>
  <c r="Q23" i="75"/>
  <c r="Q57" i="75" s="1"/>
  <c r="AG26" i="75"/>
  <c r="AG60" i="75" s="1"/>
  <c r="Q30" i="75"/>
  <c r="Q64" i="75" s="1"/>
  <c r="AG33" i="75"/>
  <c r="AG67" i="75" s="1"/>
  <c r="AG13" i="75"/>
  <c r="AG47" i="75" s="1"/>
  <c r="AG22" i="75"/>
  <c r="AG56" i="75" s="1"/>
  <c r="AG29" i="75"/>
  <c r="AG63" i="75" s="1"/>
  <c r="Q11" i="75"/>
  <c r="Q45" i="75" s="1"/>
  <c r="AG14" i="75"/>
  <c r="AG48" i="75" s="1"/>
  <c r="Q18" i="75"/>
  <c r="Q52" i="75" s="1"/>
  <c r="AG21" i="75"/>
  <c r="AG55" i="75" s="1"/>
  <c r="Q27" i="75"/>
  <c r="Q61" i="75" s="1"/>
  <c r="AG30" i="75"/>
  <c r="AG64" i="75" s="1"/>
  <c r="Q34" i="75"/>
  <c r="Q68" i="75" s="1"/>
  <c r="S21" i="65"/>
  <c r="S54" i="60" s="1"/>
  <c r="R21" i="65"/>
  <c r="R54" i="60" s="1"/>
  <c r="P21" i="65"/>
  <c r="P54" i="60" s="1"/>
  <c r="O21" i="65"/>
  <c r="O54" i="60" s="1"/>
  <c r="M21" i="65"/>
  <c r="M54" i="60" s="1"/>
  <c r="L21" i="65"/>
  <c r="L54" i="60" s="1"/>
  <c r="J21" i="65"/>
  <c r="I21" i="65"/>
  <c r="I54" i="60" s="1"/>
  <c r="AB23" i="74"/>
  <c r="S32" i="65" s="1"/>
  <c r="S65" i="60" s="1"/>
  <c r="X23" i="74"/>
  <c r="P32" i="65" s="1"/>
  <c r="P65" i="60" s="1"/>
  <c r="T23" i="74"/>
  <c r="AA23" i="74"/>
  <c r="R32" i="65" s="1"/>
  <c r="R65" i="60" s="1"/>
  <c r="W23" i="74"/>
  <c r="O32" i="65" s="1"/>
  <c r="O65" i="60" s="1"/>
  <c r="S23" i="74"/>
  <c r="L32" i="65" s="1"/>
  <c r="L65" i="60" s="1"/>
  <c r="P23" i="74"/>
  <c r="O23" i="74"/>
  <c r="I32" i="65" s="1"/>
  <c r="AB8" i="74"/>
  <c r="S39" i="65" s="1"/>
  <c r="S72" i="60" s="1"/>
  <c r="X8" i="74"/>
  <c r="P39" i="65" s="1"/>
  <c r="P72" i="60" s="1"/>
  <c r="T8" i="74"/>
  <c r="M39" i="65" s="1"/>
  <c r="M72" i="60" s="1"/>
  <c r="P8" i="74"/>
  <c r="J39" i="65" s="1"/>
  <c r="AA8" i="74"/>
  <c r="R39" i="65" s="1"/>
  <c r="R72" i="60" s="1"/>
  <c r="W8" i="74"/>
  <c r="Y8" i="74" s="1"/>
  <c r="Y32" i="74" s="1"/>
  <c r="S8" i="74"/>
  <c r="L39" i="65" s="1"/>
  <c r="L72" i="60" s="1"/>
  <c r="O8" i="74"/>
  <c r="I39" i="65" s="1"/>
  <c r="AC23" i="74"/>
  <c r="AC47" i="74" s="1"/>
  <c r="AC22" i="74"/>
  <c r="AC46" i="74" s="1"/>
  <c r="AE19" i="74"/>
  <c r="AC18" i="74"/>
  <c r="AC42" i="74" s="1"/>
  <c r="AE17" i="74"/>
  <c r="AC15" i="74"/>
  <c r="AC39" i="74" s="1"/>
  <c r="AC14" i="74"/>
  <c r="AC38" i="74" s="1"/>
  <c r="AC11" i="74"/>
  <c r="AC35" i="74" s="1"/>
  <c r="AC10" i="74"/>
  <c r="AC34" i="74" s="1"/>
  <c r="Y22" i="74"/>
  <c r="Y46" i="74" s="1"/>
  <c r="AE21" i="74"/>
  <c r="Y19" i="74"/>
  <c r="Y43" i="74" s="1"/>
  <c r="Y18" i="74"/>
  <c r="Y42" i="74" s="1"/>
  <c r="AE10" i="74"/>
  <c r="U25" i="74"/>
  <c r="U49" i="74" s="1"/>
  <c r="U22" i="74"/>
  <c r="U46" i="74" s="1"/>
  <c r="U18" i="74"/>
  <c r="U42" i="74" s="1"/>
  <c r="U17" i="74"/>
  <c r="U41" i="74" s="1"/>
  <c r="U14" i="74"/>
  <c r="U38" i="74" s="1"/>
  <c r="U11" i="74"/>
  <c r="U35" i="74" s="1"/>
  <c r="U9" i="74"/>
  <c r="U33" i="74" s="1"/>
  <c r="AE24" i="74"/>
  <c r="AE20" i="74"/>
  <c r="Q16" i="74"/>
  <c r="Q40" i="74" s="1"/>
  <c r="AE13" i="74"/>
  <c r="AF25" i="74"/>
  <c r="AE25" i="74"/>
  <c r="AC25" i="74"/>
  <c r="AC49" i="74" s="1"/>
  <c r="Y25" i="74"/>
  <c r="Y49" i="74" s="1"/>
  <c r="Q25" i="74"/>
  <c r="Q49" i="74" s="1"/>
  <c r="AF24" i="74"/>
  <c r="AC24" i="74"/>
  <c r="AC48" i="74" s="1"/>
  <c r="Y24" i="74"/>
  <c r="Y48" i="74" s="1"/>
  <c r="U24" i="74"/>
  <c r="U48" i="74" s="1"/>
  <c r="AF22" i="74"/>
  <c r="Q22" i="74"/>
  <c r="Q46" i="74" s="1"/>
  <c r="AF21" i="74"/>
  <c r="AC21" i="74"/>
  <c r="AC45" i="74" s="1"/>
  <c r="Y21" i="74"/>
  <c r="Y45" i="74" s="1"/>
  <c r="U21" i="74"/>
  <c r="U45" i="74" s="1"/>
  <c r="Q21" i="74"/>
  <c r="Q45" i="74" s="1"/>
  <c r="AF20" i="74"/>
  <c r="AC20" i="74"/>
  <c r="AC44" i="74" s="1"/>
  <c r="Y20" i="74"/>
  <c r="Y44" i="74" s="1"/>
  <c r="U20" i="74"/>
  <c r="U44" i="74" s="1"/>
  <c r="AF19" i="74"/>
  <c r="AC19" i="74"/>
  <c r="AC43" i="74" s="1"/>
  <c r="U19" i="74"/>
  <c r="U43" i="74" s="1"/>
  <c r="Q19" i="74"/>
  <c r="Q43" i="74" s="1"/>
  <c r="AF18" i="74"/>
  <c r="Q18" i="74"/>
  <c r="Q42" i="74" s="1"/>
  <c r="AF17" i="74"/>
  <c r="AC17" i="74"/>
  <c r="AC41" i="74" s="1"/>
  <c r="Y17" i="74"/>
  <c r="Y41" i="74" s="1"/>
  <c r="AF16" i="74"/>
  <c r="AC16" i="74"/>
  <c r="AC40" i="74" s="1"/>
  <c r="Y16" i="74"/>
  <c r="Y40" i="74" s="1"/>
  <c r="U16" i="74"/>
  <c r="U40" i="74" s="1"/>
  <c r="AF15" i="74"/>
  <c r="AE15" i="74"/>
  <c r="Y15" i="74"/>
  <c r="Y39" i="74" s="1"/>
  <c r="U15" i="74"/>
  <c r="U39" i="74" s="1"/>
  <c r="Q15" i="74"/>
  <c r="Q39" i="74" s="1"/>
  <c r="AF14" i="74"/>
  <c r="Y14" i="74"/>
  <c r="Y38" i="74" s="1"/>
  <c r="Q14" i="74"/>
  <c r="Q38" i="74" s="1"/>
  <c r="AF13" i="74"/>
  <c r="AC13" i="74"/>
  <c r="AC37" i="74" s="1"/>
  <c r="Y13" i="74"/>
  <c r="Y37" i="74" s="1"/>
  <c r="U13" i="74"/>
  <c r="U37" i="74" s="1"/>
  <c r="AF12" i="74"/>
  <c r="AE12" i="74"/>
  <c r="AC12" i="74"/>
  <c r="AC36" i="74" s="1"/>
  <c r="Y12" i="74"/>
  <c r="Y36" i="74" s="1"/>
  <c r="U12" i="74"/>
  <c r="U36" i="74" s="1"/>
  <c r="Q12" i="74"/>
  <c r="Q36" i="74" s="1"/>
  <c r="AF11" i="74"/>
  <c r="AE11" i="74"/>
  <c r="Y11" i="74"/>
  <c r="Y35" i="74" s="1"/>
  <c r="Q11" i="74"/>
  <c r="Q35" i="74" s="1"/>
  <c r="AF10" i="74"/>
  <c r="U10" i="74"/>
  <c r="U34" i="74" s="1"/>
  <c r="Q10" i="74"/>
  <c r="Q34" i="74" s="1"/>
  <c r="AF9" i="74"/>
  <c r="AE9" i="74"/>
  <c r="AC9" i="74"/>
  <c r="AC33" i="74" s="1"/>
  <c r="Y9" i="74"/>
  <c r="Y33" i="74" s="1"/>
  <c r="Q9" i="74"/>
  <c r="Q33" i="74" s="1"/>
  <c r="AF23" i="74" l="1"/>
  <c r="U23" i="74"/>
  <c r="U47" i="74" s="1"/>
  <c r="AG36" i="75"/>
  <c r="Q36" i="75"/>
  <c r="V9" i="65"/>
  <c r="W9" i="65" s="1"/>
  <c r="V21" i="65"/>
  <c r="I72" i="60"/>
  <c r="I65" i="60"/>
  <c r="U32" i="65"/>
  <c r="U8" i="74"/>
  <c r="U32" i="74" s="1"/>
  <c r="U26" i="74" s="1"/>
  <c r="M32" i="65"/>
  <c r="M65" i="60" s="1"/>
  <c r="O39" i="65"/>
  <c r="O72" i="60" s="1"/>
  <c r="U21" i="65"/>
  <c r="Q23" i="74"/>
  <c r="Q47" i="74" s="1"/>
  <c r="J32" i="65"/>
  <c r="AG15" i="74"/>
  <c r="AG39" i="74" s="1"/>
  <c r="J54" i="60"/>
  <c r="V39" i="65"/>
  <c r="J72" i="60"/>
  <c r="AG11" i="74"/>
  <c r="AG35" i="74" s="1"/>
  <c r="AG19" i="74"/>
  <c r="AG43" i="74" s="1"/>
  <c r="Y23" i="74"/>
  <c r="Y47" i="74" s="1"/>
  <c r="AE23" i="74"/>
  <c r="AG23" i="74" s="1"/>
  <c r="AG47" i="74" s="1"/>
  <c r="AC8" i="74"/>
  <c r="AC32" i="74" s="1"/>
  <c r="AC26" i="74" s="1"/>
  <c r="AF8" i="74"/>
  <c r="AE8" i="74"/>
  <c r="AG8" i="74" s="1"/>
  <c r="AG32" i="74" s="1"/>
  <c r="Y10" i="74"/>
  <c r="Y34" i="74" s="1"/>
  <c r="Y26" i="74" s="1"/>
  <c r="AE14" i="74"/>
  <c r="AG14" i="74" s="1"/>
  <c r="AG38" i="74" s="1"/>
  <c r="AE22" i="74"/>
  <c r="AG22" i="74" s="1"/>
  <c r="AG46" i="74" s="1"/>
  <c r="AE18" i="74"/>
  <c r="AG18" i="74" s="1"/>
  <c r="AG42" i="74" s="1"/>
  <c r="AG10" i="74"/>
  <c r="AG34" i="74" s="1"/>
  <c r="AE16" i="74"/>
  <c r="AG16" i="74" s="1"/>
  <c r="AG40" i="74" s="1"/>
  <c r="AG21" i="74"/>
  <c r="AG45" i="74" s="1"/>
  <c r="AG9" i="74"/>
  <c r="AG33" i="74" s="1"/>
  <c r="Q13" i="74"/>
  <c r="Q37" i="74" s="1"/>
  <c r="Q20" i="74"/>
  <c r="Q44" i="74" s="1"/>
  <c r="AG25" i="74"/>
  <c r="AG49" i="74" s="1"/>
  <c r="AG17" i="74"/>
  <c r="AG41" i="74" s="1"/>
  <c r="AG24" i="74"/>
  <c r="AG48" i="74" s="1"/>
  <c r="AG12" i="74"/>
  <c r="AG36" i="74" s="1"/>
  <c r="Q8" i="74"/>
  <c r="Q32" i="74" s="1"/>
  <c r="AG13" i="74"/>
  <c r="AG37" i="74" s="1"/>
  <c r="Q17" i="74"/>
  <c r="Q41" i="74" s="1"/>
  <c r="AG20" i="74"/>
  <c r="AG44" i="74" s="1"/>
  <c r="Q24" i="74"/>
  <c r="Q48" i="74" s="1"/>
  <c r="S38" i="65"/>
  <c r="S71" i="60" s="1"/>
  <c r="R38" i="65"/>
  <c r="R71" i="60" s="1"/>
  <c r="P38" i="65"/>
  <c r="P71" i="60" s="1"/>
  <c r="O38" i="65"/>
  <c r="O71" i="60" s="1"/>
  <c r="M38" i="65"/>
  <c r="M71" i="60" s="1"/>
  <c r="L38" i="65"/>
  <c r="L71" i="60" s="1"/>
  <c r="J38" i="65"/>
  <c r="J71" i="60" s="1"/>
  <c r="I38" i="65"/>
  <c r="I71" i="60" s="1"/>
  <c r="R12" i="65"/>
  <c r="R45" i="60" s="1"/>
  <c r="L12" i="65"/>
  <c r="AC44" i="73"/>
  <c r="AC32" i="73"/>
  <c r="Y45" i="73"/>
  <c r="Y37" i="73"/>
  <c r="U46" i="73"/>
  <c r="F24" i="73"/>
  <c r="F23" i="73"/>
  <c r="F21" i="73"/>
  <c r="F19" i="73"/>
  <c r="F17" i="73"/>
  <c r="F14" i="73"/>
  <c r="F11" i="73"/>
  <c r="F8" i="73"/>
  <c r="AB8" i="73"/>
  <c r="S12" i="65" s="1"/>
  <c r="S45" i="60" s="1"/>
  <c r="AA8" i="73"/>
  <c r="X8" i="73"/>
  <c r="P12" i="65" s="1"/>
  <c r="P45" i="60" s="1"/>
  <c r="W8" i="73"/>
  <c r="O12" i="65" s="1"/>
  <c r="O45" i="60" s="1"/>
  <c r="T8" i="73"/>
  <c r="U8" i="73" s="1"/>
  <c r="U31" i="73" s="1"/>
  <c r="S8" i="73"/>
  <c r="P8" i="73"/>
  <c r="J12" i="65" s="1"/>
  <c r="O8" i="73"/>
  <c r="AE8" i="73" s="1"/>
  <c r="AC24" i="73"/>
  <c r="AC47" i="73" s="1"/>
  <c r="AE20" i="73"/>
  <c r="AE18" i="73"/>
  <c r="AE13" i="73"/>
  <c r="AC12" i="73"/>
  <c r="AC35" i="73" s="1"/>
  <c r="Y21" i="73"/>
  <c r="Y44" i="73" s="1"/>
  <c r="Y17" i="73"/>
  <c r="Y40" i="73" s="1"/>
  <c r="Y14" i="73"/>
  <c r="Y10" i="73"/>
  <c r="Y33" i="73" s="1"/>
  <c r="Y9" i="73"/>
  <c r="Y32" i="73" s="1"/>
  <c r="U22" i="73"/>
  <c r="U45" i="73" s="1"/>
  <c r="AE14" i="73"/>
  <c r="U9" i="73"/>
  <c r="U32" i="73" s="1"/>
  <c r="AE24" i="73"/>
  <c r="AE17" i="73"/>
  <c r="AE10" i="73"/>
  <c r="AF24" i="73"/>
  <c r="Y24" i="73"/>
  <c r="Y47" i="73" s="1"/>
  <c r="U24" i="73"/>
  <c r="U47" i="73" s="1"/>
  <c r="AF23" i="73"/>
  <c r="AE23" i="73"/>
  <c r="AC23" i="73"/>
  <c r="AC46" i="73" s="1"/>
  <c r="Y23" i="73"/>
  <c r="Y46" i="73" s="1"/>
  <c r="U23" i="73"/>
  <c r="Q23" i="73"/>
  <c r="Q46" i="73" s="1"/>
  <c r="AF22" i="73"/>
  <c r="AC22" i="73"/>
  <c r="AC45" i="73" s="1"/>
  <c r="Y22" i="73"/>
  <c r="Q22" i="73"/>
  <c r="Q45" i="73" s="1"/>
  <c r="AF21" i="73"/>
  <c r="AC21" i="73"/>
  <c r="AF20" i="73"/>
  <c r="AC20" i="73"/>
  <c r="AC43" i="73" s="1"/>
  <c r="Y20" i="73"/>
  <c r="Y43" i="73" s="1"/>
  <c r="U20" i="73"/>
  <c r="U43" i="73" s="1"/>
  <c r="Q20" i="73"/>
  <c r="Q43" i="73" s="1"/>
  <c r="AF19" i="73"/>
  <c r="AE19" i="73"/>
  <c r="AC19" i="73"/>
  <c r="AC42" i="73" s="1"/>
  <c r="Y19" i="73"/>
  <c r="Y42" i="73" s="1"/>
  <c r="U19" i="73"/>
  <c r="U42" i="73" s="1"/>
  <c r="Q19" i="73"/>
  <c r="Q42" i="73" s="1"/>
  <c r="AF18" i="73"/>
  <c r="AC18" i="73"/>
  <c r="AC41" i="73" s="1"/>
  <c r="Y18" i="73"/>
  <c r="Y41" i="73" s="1"/>
  <c r="U18" i="73"/>
  <c r="U41" i="73" s="1"/>
  <c r="Q18" i="73"/>
  <c r="Q41" i="73" s="1"/>
  <c r="AF17" i="73"/>
  <c r="AC17" i="73"/>
  <c r="AC40" i="73" s="1"/>
  <c r="U17" i="73"/>
  <c r="U40" i="73" s="1"/>
  <c r="AF16" i="73"/>
  <c r="AE16" i="73"/>
  <c r="AC16" i="73"/>
  <c r="AC39" i="73" s="1"/>
  <c r="Y16" i="73"/>
  <c r="Y39" i="73" s="1"/>
  <c r="U16" i="73"/>
  <c r="U39" i="73" s="1"/>
  <c r="Q16" i="73"/>
  <c r="Q39" i="73" s="1"/>
  <c r="AF15" i="73"/>
  <c r="AE15" i="73"/>
  <c r="AC15" i="73"/>
  <c r="AC38" i="73" s="1"/>
  <c r="Y15" i="73"/>
  <c r="Y38" i="73" s="1"/>
  <c r="U15" i="73"/>
  <c r="U38" i="73" s="1"/>
  <c r="Q15" i="73"/>
  <c r="Q38" i="73" s="1"/>
  <c r="AF14" i="73"/>
  <c r="AC14" i="73"/>
  <c r="AC37" i="73" s="1"/>
  <c r="U14" i="73"/>
  <c r="U37" i="73" s="1"/>
  <c r="AF13" i="73"/>
  <c r="U13" i="73"/>
  <c r="U36" i="73" s="1"/>
  <c r="AF12" i="73"/>
  <c r="AE12" i="73"/>
  <c r="Y12" i="73"/>
  <c r="Y35" i="73" s="1"/>
  <c r="U12" i="73"/>
  <c r="U35" i="73" s="1"/>
  <c r="Q12" i="73"/>
  <c r="Q35" i="73" s="1"/>
  <c r="AF11" i="73"/>
  <c r="AE11" i="73"/>
  <c r="AC11" i="73"/>
  <c r="AC34" i="73" s="1"/>
  <c r="Y11" i="73"/>
  <c r="Y34" i="73" s="1"/>
  <c r="U11" i="73"/>
  <c r="U34" i="73" s="1"/>
  <c r="Q11" i="73"/>
  <c r="Q34" i="73" s="1"/>
  <c r="AF10" i="73"/>
  <c r="AC10" i="73"/>
  <c r="AC33" i="73" s="1"/>
  <c r="U10" i="73"/>
  <c r="U33" i="73" s="1"/>
  <c r="AF9" i="73"/>
  <c r="AC9" i="73"/>
  <c r="Q9" i="73"/>
  <c r="Q32" i="73" s="1"/>
  <c r="AC8" i="73"/>
  <c r="AC31" i="73" s="1"/>
  <c r="M12" i="65" l="1"/>
  <c r="M45" i="60" s="1"/>
  <c r="AG26" i="74"/>
  <c r="Q26" i="74"/>
  <c r="I12" i="65"/>
  <c r="I45" i="60" s="1"/>
  <c r="U39" i="65"/>
  <c r="J65" i="60"/>
  <c r="V32" i="65"/>
  <c r="L45" i="60"/>
  <c r="U38" i="65"/>
  <c r="V12" i="65"/>
  <c r="J45" i="60"/>
  <c r="V38" i="65"/>
  <c r="AG12" i="73"/>
  <c r="AG35" i="73" s="1"/>
  <c r="AG18" i="73"/>
  <c r="AG41" i="73" s="1"/>
  <c r="AG20" i="73"/>
  <c r="AG43" i="73" s="1"/>
  <c r="Y8" i="73"/>
  <c r="Y31" i="73" s="1"/>
  <c r="AG16" i="73"/>
  <c r="AG39" i="73" s="1"/>
  <c r="AG24" i="73"/>
  <c r="AG47" i="73" s="1"/>
  <c r="AG10" i="73"/>
  <c r="AG33" i="73" s="1"/>
  <c r="AG14" i="73"/>
  <c r="AG37" i="73" s="1"/>
  <c r="AF8" i="73"/>
  <c r="AG8" i="73" s="1"/>
  <c r="AG31" i="73" s="1"/>
  <c r="Q8" i="73"/>
  <c r="Q31" i="73" s="1"/>
  <c r="AC13" i="73"/>
  <c r="AC36" i="73" s="1"/>
  <c r="AC25" i="73" s="1"/>
  <c r="AE21" i="73"/>
  <c r="AG21" i="73" s="1"/>
  <c r="AG44" i="73" s="1"/>
  <c r="Y13" i="73"/>
  <c r="Y36" i="73" s="1"/>
  <c r="U21" i="73"/>
  <c r="U44" i="73" s="1"/>
  <c r="U25" i="73" s="1"/>
  <c r="AE22" i="73"/>
  <c r="AG22" i="73" s="1"/>
  <c r="AG45" i="73" s="1"/>
  <c r="AE9" i="73"/>
  <c r="AG9" i="73" s="1"/>
  <c r="AG32" i="73" s="1"/>
  <c r="AG19" i="73"/>
  <c r="AG42" i="73" s="1"/>
  <c r="AG15" i="73"/>
  <c r="AG38" i="73" s="1"/>
  <c r="Q13" i="73"/>
  <c r="Q36" i="73" s="1"/>
  <c r="AG23" i="73"/>
  <c r="AG46" i="73" s="1"/>
  <c r="Q10" i="73"/>
  <c r="Q33" i="73" s="1"/>
  <c r="AG11" i="73"/>
  <c r="AG34" i="73" s="1"/>
  <c r="AG13" i="73"/>
  <c r="AG36" i="73" s="1"/>
  <c r="Q17" i="73"/>
  <c r="Q40" i="73" s="1"/>
  <c r="Q24" i="73"/>
  <c r="Q47" i="73" s="1"/>
  <c r="Q14" i="73"/>
  <c r="Q37" i="73" s="1"/>
  <c r="AG17" i="73"/>
  <c r="AG40" i="73" s="1"/>
  <c r="Q21" i="73"/>
  <c r="Q44" i="73" s="1"/>
  <c r="Y25" i="73" l="1"/>
  <c r="U12" i="65"/>
  <c r="AG25" i="73"/>
  <c r="Q25" i="73"/>
  <c r="U54" i="60" l="1"/>
  <c r="V54" i="60"/>
  <c r="U55" i="60"/>
  <c r="V55" i="60"/>
  <c r="W55" i="60" s="1"/>
  <c r="U56" i="60"/>
  <c r="V56" i="60"/>
  <c r="W56" i="60" s="1"/>
  <c r="U57" i="60"/>
  <c r="V57" i="60"/>
  <c r="W57" i="60" s="1"/>
  <c r="U58" i="60"/>
  <c r="V58" i="60"/>
  <c r="W58" i="60" s="1"/>
  <c r="U59" i="60"/>
  <c r="V59" i="60"/>
  <c r="W59" i="60" s="1"/>
  <c r="T54" i="60"/>
  <c r="T55" i="60"/>
  <c r="T56" i="60"/>
  <c r="T57" i="60"/>
  <c r="T58" i="60"/>
  <c r="T59" i="60"/>
  <c r="Q54" i="60"/>
  <c r="Q55" i="60"/>
  <c r="Q56" i="60"/>
  <c r="Q57" i="60"/>
  <c r="Q58" i="60"/>
  <c r="Q59" i="60"/>
  <c r="N54" i="60"/>
  <c r="N55" i="60"/>
  <c r="N56" i="60"/>
  <c r="N57" i="60"/>
  <c r="N58" i="60"/>
  <c r="N59" i="60"/>
  <c r="K54" i="60"/>
  <c r="K55" i="60"/>
  <c r="K56" i="60"/>
  <c r="K57" i="60"/>
  <c r="K58" i="60"/>
  <c r="K59" i="60"/>
  <c r="S27" i="65"/>
  <c r="S60" i="60" s="1"/>
  <c r="R27" i="65"/>
  <c r="R60" i="60" s="1"/>
  <c r="P27" i="65"/>
  <c r="P60" i="60" s="1"/>
  <c r="O27" i="65"/>
  <c r="O60" i="60" s="1"/>
  <c r="M27" i="65"/>
  <c r="M60" i="60" s="1"/>
  <c r="L27" i="65"/>
  <c r="L60" i="60" s="1"/>
  <c r="J27" i="65"/>
  <c r="V27" i="65" s="1"/>
  <c r="I27" i="65"/>
  <c r="W21" i="65"/>
  <c r="W22" i="65"/>
  <c r="W23" i="65"/>
  <c r="W24" i="65"/>
  <c r="W25" i="65"/>
  <c r="W26" i="65"/>
  <c r="T21" i="65"/>
  <c r="T22" i="65"/>
  <c r="T23" i="65"/>
  <c r="T24" i="65"/>
  <c r="T25" i="65"/>
  <c r="T26" i="65"/>
  <c r="Q21" i="65"/>
  <c r="Q22" i="65"/>
  <c r="Q23" i="65"/>
  <c r="Q24" i="65"/>
  <c r="Q25" i="65"/>
  <c r="Q26" i="65"/>
  <c r="N21" i="65"/>
  <c r="N22" i="65"/>
  <c r="N23" i="65"/>
  <c r="N24" i="65"/>
  <c r="N25" i="65"/>
  <c r="N26" i="65"/>
  <c r="K21" i="65"/>
  <c r="K22" i="65"/>
  <c r="K23" i="65"/>
  <c r="K24" i="65"/>
  <c r="K25" i="65"/>
  <c r="K26" i="65"/>
  <c r="S20" i="65"/>
  <c r="S53" i="60" s="1"/>
  <c r="R20" i="65"/>
  <c r="R53" i="60" s="1"/>
  <c r="P20" i="65"/>
  <c r="P53" i="60" s="1"/>
  <c r="O20" i="65"/>
  <c r="O53" i="60" s="1"/>
  <c r="M20" i="65"/>
  <c r="M53" i="60" s="1"/>
  <c r="L20" i="65"/>
  <c r="L53" i="60" s="1"/>
  <c r="J20" i="65"/>
  <c r="J53" i="60" s="1"/>
  <c r="I20" i="65"/>
  <c r="F29" i="72"/>
  <c r="F24" i="72"/>
  <c r="F23" i="72"/>
  <c r="F22" i="72"/>
  <c r="F20" i="72"/>
  <c r="F8" i="72"/>
  <c r="AC65" i="72"/>
  <c r="AC61" i="72"/>
  <c r="AC57" i="72"/>
  <c r="AC53" i="72"/>
  <c r="AC49" i="72"/>
  <c r="AC45" i="72"/>
  <c r="AC41" i="72"/>
  <c r="Y63" i="72"/>
  <c r="Y59" i="72"/>
  <c r="Y55" i="72"/>
  <c r="Y51" i="72"/>
  <c r="Y47" i="72"/>
  <c r="Y43" i="72"/>
  <c r="U65" i="72"/>
  <c r="U61" i="72"/>
  <c r="U57" i="72"/>
  <c r="U53" i="72"/>
  <c r="U45" i="72"/>
  <c r="U41" i="72"/>
  <c r="Q65" i="72"/>
  <c r="Q61" i="72"/>
  <c r="Q49" i="72"/>
  <c r="AE32" i="72"/>
  <c r="AE30" i="72"/>
  <c r="AC29" i="72"/>
  <c r="AE28" i="72"/>
  <c r="AE26" i="72"/>
  <c r="AC24" i="72"/>
  <c r="AC56" i="72" s="1"/>
  <c r="AE22" i="72"/>
  <c r="AE18" i="72"/>
  <c r="AC16" i="72"/>
  <c r="AC48" i="72" s="1"/>
  <c r="AE14" i="72"/>
  <c r="AE12" i="72"/>
  <c r="AC10" i="72"/>
  <c r="AC42" i="72" s="1"/>
  <c r="Y32" i="72"/>
  <c r="Y64" i="72" s="1"/>
  <c r="Y25" i="72"/>
  <c r="Y57" i="72" s="1"/>
  <c r="AE24" i="72"/>
  <c r="Y20" i="72"/>
  <c r="Y52" i="72" s="1"/>
  <c r="AE17" i="72"/>
  <c r="Y16" i="72"/>
  <c r="Y48" i="72" s="1"/>
  <c r="Y13" i="72"/>
  <c r="Y45" i="72" s="1"/>
  <c r="Y12" i="72"/>
  <c r="Y44" i="72" s="1"/>
  <c r="AE10" i="72"/>
  <c r="W8" i="72"/>
  <c r="Y8" i="72" s="1"/>
  <c r="Y40" i="72" s="1"/>
  <c r="U30" i="72"/>
  <c r="U62" i="72" s="1"/>
  <c r="AE29" i="72"/>
  <c r="U25" i="72"/>
  <c r="S8" i="72"/>
  <c r="U8" i="72" s="1"/>
  <c r="U40" i="72" s="1"/>
  <c r="AB8" i="72"/>
  <c r="S16" i="65" s="1"/>
  <c r="S49" i="60" s="1"/>
  <c r="X8" i="72"/>
  <c r="P16" i="65" s="1"/>
  <c r="P49" i="60" s="1"/>
  <c r="T8" i="72"/>
  <c r="M16" i="65" s="1"/>
  <c r="M49" i="60" s="1"/>
  <c r="P8" i="72"/>
  <c r="J16" i="65" s="1"/>
  <c r="J49" i="60" s="1"/>
  <c r="O8" i="72"/>
  <c r="I16" i="65" s="1"/>
  <c r="AE25" i="72"/>
  <c r="AE23" i="72"/>
  <c r="AE9" i="72"/>
  <c r="AF33" i="72"/>
  <c r="AE33" i="72"/>
  <c r="AC33" i="72"/>
  <c r="Y33" i="72"/>
  <c r="Y65" i="72" s="1"/>
  <c r="U33" i="72"/>
  <c r="Q33" i="72"/>
  <c r="AF32" i="72"/>
  <c r="AC32" i="72"/>
  <c r="AC64" i="72" s="1"/>
  <c r="U32" i="72"/>
  <c r="U64" i="72" s="1"/>
  <c r="Q32" i="72"/>
  <c r="Q64" i="72" s="1"/>
  <c r="AF31" i="72"/>
  <c r="AE31" i="72"/>
  <c r="AC31" i="72"/>
  <c r="AC63" i="72" s="1"/>
  <c r="Y31" i="72"/>
  <c r="U31" i="72"/>
  <c r="U63" i="72" s="1"/>
  <c r="Q31" i="72"/>
  <c r="Q63" i="72" s="1"/>
  <c r="AF30" i="72"/>
  <c r="AC30" i="72"/>
  <c r="AC62" i="72" s="1"/>
  <c r="Y30" i="72"/>
  <c r="Y62" i="72" s="1"/>
  <c r="AF29" i="72"/>
  <c r="Y29" i="72"/>
  <c r="Y61" i="72" s="1"/>
  <c r="U29" i="72"/>
  <c r="Q29" i="72"/>
  <c r="AF28" i="72"/>
  <c r="Y28" i="72"/>
  <c r="Y60" i="72" s="1"/>
  <c r="Q28" i="72"/>
  <c r="Q60" i="72" s="1"/>
  <c r="AF27" i="72"/>
  <c r="AE27" i="72"/>
  <c r="AC27" i="72"/>
  <c r="AC59" i="72" s="1"/>
  <c r="Y27" i="72"/>
  <c r="U27" i="72"/>
  <c r="U59" i="72" s="1"/>
  <c r="Q27" i="72"/>
  <c r="Q59" i="72" s="1"/>
  <c r="AF26" i="72"/>
  <c r="AC26" i="72"/>
  <c r="AC58" i="72" s="1"/>
  <c r="Y26" i="72"/>
  <c r="Y58" i="72" s="1"/>
  <c r="AF25" i="72"/>
  <c r="AC25" i="72"/>
  <c r="AF24" i="72"/>
  <c r="Y24" i="72"/>
  <c r="Y56" i="72" s="1"/>
  <c r="Q24" i="72"/>
  <c r="Q56" i="72" s="1"/>
  <c r="AF23" i="72"/>
  <c r="AC23" i="72"/>
  <c r="AC55" i="72" s="1"/>
  <c r="Y23" i="72"/>
  <c r="U23" i="72"/>
  <c r="U55" i="72" s="1"/>
  <c r="AF22" i="72"/>
  <c r="Y22" i="72"/>
  <c r="Y54" i="72" s="1"/>
  <c r="U22" i="72"/>
  <c r="U54" i="72" s="1"/>
  <c r="Q22" i="72"/>
  <c r="Q54" i="72" s="1"/>
  <c r="AF21" i="72"/>
  <c r="AE21" i="72"/>
  <c r="AC21" i="72"/>
  <c r="Y21" i="72"/>
  <c r="Y53" i="72" s="1"/>
  <c r="U21" i="72"/>
  <c r="Q21" i="72"/>
  <c r="Q53" i="72" s="1"/>
  <c r="AF20" i="72"/>
  <c r="AC20" i="72"/>
  <c r="AC52" i="72" s="1"/>
  <c r="U20" i="72"/>
  <c r="U52" i="72" s="1"/>
  <c r="Q20" i="72"/>
  <c r="Q52" i="72" s="1"/>
  <c r="AF19" i="72"/>
  <c r="AE19" i="72"/>
  <c r="AC19" i="72"/>
  <c r="AC51" i="72" s="1"/>
  <c r="Y19" i="72"/>
  <c r="U19" i="72"/>
  <c r="U51" i="72" s="1"/>
  <c r="Q19" i="72"/>
  <c r="Q51" i="72" s="1"/>
  <c r="AF18" i="72"/>
  <c r="AC18" i="72"/>
  <c r="AC50" i="72" s="1"/>
  <c r="Y18" i="72"/>
  <c r="Y50" i="72" s="1"/>
  <c r="U18" i="72"/>
  <c r="U50" i="72" s="1"/>
  <c r="AF17" i="72"/>
  <c r="AC17" i="72"/>
  <c r="Y17" i="72"/>
  <c r="Y49" i="72" s="1"/>
  <c r="U17" i="72"/>
  <c r="U49" i="72" s="1"/>
  <c r="Q17" i="72"/>
  <c r="AF16" i="72"/>
  <c r="Q16" i="72"/>
  <c r="Q48" i="72" s="1"/>
  <c r="AF15" i="72"/>
  <c r="AE15" i="72"/>
  <c r="AC15" i="72"/>
  <c r="AC47" i="72" s="1"/>
  <c r="Y15" i="72"/>
  <c r="U15" i="72"/>
  <c r="U47" i="72" s="1"/>
  <c r="Q15" i="72"/>
  <c r="Q47" i="72" s="1"/>
  <c r="AF14" i="72"/>
  <c r="AC14" i="72"/>
  <c r="AC46" i="72" s="1"/>
  <c r="AF13" i="72"/>
  <c r="AE13" i="72"/>
  <c r="AC13" i="72"/>
  <c r="U13" i="72"/>
  <c r="Q13" i="72"/>
  <c r="Q45" i="72" s="1"/>
  <c r="AF12" i="72"/>
  <c r="U12" i="72"/>
  <c r="U44" i="72" s="1"/>
  <c r="Q12" i="72"/>
  <c r="Q44" i="72" s="1"/>
  <c r="AF11" i="72"/>
  <c r="AE11" i="72"/>
  <c r="AC11" i="72"/>
  <c r="AC43" i="72" s="1"/>
  <c r="Y11" i="72"/>
  <c r="U11" i="72"/>
  <c r="U43" i="72" s="1"/>
  <c r="Q11" i="72"/>
  <c r="Q43" i="72" s="1"/>
  <c r="AF10" i="72"/>
  <c r="U10" i="72"/>
  <c r="U42" i="72" s="1"/>
  <c r="AF9" i="72"/>
  <c r="AC9" i="72"/>
  <c r="U9" i="72"/>
  <c r="S36" i="65"/>
  <c r="S69" i="60" s="1"/>
  <c r="R36" i="65"/>
  <c r="R69" i="60" s="1"/>
  <c r="P36" i="65"/>
  <c r="P69" i="60" s="1"/>
  <c r="O36" i="65"/>
  <c r="O69" i="60" s="1"/>
  <c r="M36" i="65"/>
  <c r="M69" i="60" s="1"/>
  <c r="L36" i="65"/>
  <c r="L69" i="60" s="1"/>
  <c r="J36" i="65"/>
  <c r="J69" i="60" s="1"/>
  <c r="I36" i="65"/>
  <c r="F17" i="71"/>
  <c r="F16" i="71"/>
  <c r="F12" i="71"/>
  <c r="F9" i="71"/>
  <c r="AC28" i="71"/>
  <c r="Y35" i="71"/>
  <c r="U26" i="71"/>
  <c r="AE18" i="71"/>
  <c r="AE15" i="71"/>
  <c r="AE14" i="71"/>
  <c r="AC11" i="71"/>
  <c r="AC10" i="71"/>
  <c r="AC27" i="71" s="1"/>
  <c r="AE13" i="71"/>
  <c r="Y11" i="71"/>
  <c r="Y28" i="71" s="1"/>
  <c r="W8" i="71"/>
  <c r="O35" i="65" s="1"/>
  <c r="Y9" i="71"/>
  <c r="Y26" i="71" s="1"/>
  <c r="U18" i="71"/>
  <c r="U35" i="71" s="1"/>
  <c r="U17" i="71"/>
  <c r="U34" i="71" s="1"/>
  <c r="AE11" i="71"/>
  <c r="AE10" i="71"/>
  <c r="U9" i="71"/>
  <c r="AB8" i="71"/>
  <c r="S35" i="65" s="1"/>
  <c r="S68" i="60" s="1"/>
  <c r="X8" i="71"/>
  <c r="P35" i="65" s="1"/>
  <c r="P68" i="60" s="1"/>
  <c r="T8" i="71"/>
  <c r="M35" i="65" s="1"/>
  <c r="M68" i="60" s="1"/>
  <c r="P8" i="71"/>
  <c r="J35" i="65" s="1"/>
  <c r="O8" i="71"/>
  <c r="I35" i="65" s="1"/>
  <c r="I68" i="60" s="1"/>
  <c r="AE17" i="71"/>
  <c r="AF18" i="71"/>
  <c r="Y18" i="71"/>
  <c r="AF17" i="71"/>
  <c r="AC17" i="71"/>
  <c r="AC34" i="71" s="1"/>
  <c r="Y17" i="71"/>
  <c r="Y34" i="71" s="1"/>
  <c r="AF16" i="71"/>
  <c r="AE16" i="71"/>
  <c r="AC16" i="71"/>
  <c r="AC33" i="71" s="1"/>
  <c r="Y16" i="71"/>
  <c r="Y33" i="71" s="1"/>
  <c r="U16" i="71"/>
  <c r="U33" i="71" s="1"/>
  <c r="Q16" i="71"/>
  <c r="Q33" i="71" s="1"/>
  <c r="AF15" i="71"/>
  <c r="Y15" i="71"/>
  <c r="Y32" i="71" s="1"/>
  <c r="U15" i="71"/>
  <c r="U32" i="71" s="1"/>
  <c r="Q15" i="71"/>
  <c r="Q32" i="71" s="1"/>
  <c r="AF14" i="71"/>
  <c r="AF13" i="71"/>
  <c r="AC13" i="71"/>
  <c r="AC30" i="71" s="1"/>
  <c r="Y13" i="71"/>
  <c r="Y30" i="71" s="1"/>
  <c r="AF12" i="71"/>
  <c r="AE12" i="71"/>
  <c r="AC12" i="71"/>
  <c r="AC29" i="71" s="1"/>
  <c r="Y12" i="71"/>
  <c r="Y29" i="71" s="1"/>
  <c r="U12" i="71"/>
  <c r="U29" i="71" s="1"/>
  <c r="Q12" i="71"/>
  <c r="Q29" i="71" s="1"/>
  <c r="AF11" i="71"/>
  <c r="U11" i="71"/>
  <c r="U28" i="71" s="1"/>
  <c r="Q11" i="71"/>
  <c r="Q28" i="71" s="1"/>
  <c r="AF10" i="71"/>
  <c r="AF9" i="71"/>
  <c r="AC9" i="71"/>
  <c r="AC26" i="71" s="1"/>
  <c r="F21" i="70"/>
  <c r="F20" i="70"/>
  <c r="F19" i="70"/>
  <c r="F18" i="70"/>
  <c r="F16" i="70"/>
  <c r="F15" i="70"/>
  <c r="F8" i="70"/>
  <c r="AG18" i="71" l="1"/>
  <c r="AG35" i="71" s="1"/>
  <c r="AG25" i="72"/>
  <c r="AG57" i="72" s="1"/>
  <c r="AG29" i="72"/>
  <c r="AG61" i="72" s="1"/>
  <c r="O16" i="65"/>
  <c r="O49" i="60" s="1"/>
  <c r="U20" i="65"/>
  <c r="AG9" i="72"/>
  <c r="AG41" i="72" s="1"/>
  <c r="L16" i="65"/>
  <c r="L49" i="60" s="1"/>
  <c r="AG13" i="72"/>
  <c r="AG45" i="72" s="1"/>
  <c r="J60" i="60"/>
  <c r="U27" i="65"/>
  <c r="N20" i="65"/>
  <c r="K20" i="65"/>
  <c r="W54" i="60"/>
  <c r="Q20" i="65"/>
  <c r="T20" i="65"/>
  <c r="V20" i="65"/>
  <c r="W20" i="65" s="1"/>
  <c r="I53" i="60"/>
  <c r="K53" i="60" s="1"/>
  <c r="I60" i="60"/>
  <c r="T53" i="60"/>
  <c r="Q53" i="60"/>
  <c r="V53" i="60"/>
  <c r="N53" i="60"/>
  <c r="U36" i="65"/>
  <c r="I69" i="60"/>
  <c r="O68" i="60"/>
  <c r="V16" i="65"/>
  <c r="V36" i="65"/>
  <c r="I49" i="60"/>
  <c r="AG21" i="72"/>
  <c r="AG53" i="72" s="1"/>
  <c r="AG33" i="72"/>
  <c r="AG65" i="72" s="1"/>
  <c r="AG17" i="72"/>
  <c r="AG49" i="72" s="1"/>
  <c r="AC28" i="72"/>
  <c r="AC60" i="72" s="1"/>
  <c r="AA8" i="72"/>
  <c r="AC22" i="72"/>
  <c r="AC54" i="72" s="1"/>
  <c r="AC12" i="72"/>
  <c r="AC44" i="72" s="1"/>
  <c r="AE16" i="72"/>
  <c r="AG16" i="72" s="1"/>
  <c r="AG48" i="72" s="1"/>
  <c r="Y9" i="72"/>
  <c r="Y41" i="72" s="1"/>
  <c r="Y34" i="72" s="1"/>
  <c r="Y10" i="72"/>
  <c r="Y42" i="72" s="1"/>
  <c r="Y14" i="72"/>
  <c r="Y46" i="72" s="1"/>
  <c r="AE20" i="72"/>
  <c r="AG20" i="72" s="1"/>
  <c r="AG52" i="72" s="1"/>
  <c r="U16" i="72"/>
  <c r="U48" i="72" s="1"/>
  <c r="U24" i="72"/>
  <c r="U56" i="72" s="1"/>
  <c r="U28" i="72"/>
  <c r="U60" i="72" s="1"/>
  <c r="U14" i="72"/>
  <c r="U46" i="72" s="1"/>
  <c r="U34" i="72" s="1"/>
  <c r="U26" i="72"/>
  <c r="U58" i="72" s="1"/>
  <c r="AF8" i="72"/>
  <c r="Q8" i="72"/>
  <c r="Q40" i="72" s="1"/>
  <c r="AG27" i="72"/>
  <c r="AG59" i="72" s="1"/>
  <c r="AG11" i="72"/>
  <c r="AG43" i="72" s="1"/>
  <c r="AG32" i="72"/>
  <c r="AG64" i="72" s="1"/>
  <c r="AG18" i="72"/>
  <c r="AG50" i="72" s="1"/>
  <c r="Q10" i="72"/>
  <c r="Q42" i="72" s="1"/>
  <c r="AG15" i="72"/>
  <c r="AG47" i="72" s="1"/>
  <c r="AG22" i="72"/>
  <c r="AG54" i="72" s="1"/>
  <c r="AG24" i="72"/>
  <c r="AG56" i="72" s="1"/>
  <c r="Q26" i="72"/>
  <c r="Q58" i="72" s="1"/>
  <c r="AG31" i="72"/>
  <c r="AG63" i="72" s="1"/>
  <c r="Q9" i="72"/>
  <c r="Q41" i="72" s="1"/>
  <c r="AG10" i="72"/>
  <c r="AG42" i="72" s="1"/>
  <c r="AG12" i="72"/>
  <c r="AG44" i="72" s="1"/>
  <c r="Q14" i="72"/>
  <c r="Q46" i="72" s="1"/>
  <c r="AG19" i="72"/>
  <c r="AG51" i="72" s="1"/>
  <c r="Q23" i="72"/>
  <c r="Q55" i="72" s="1"/>
  <c r="Q25" i="72"/>
  <c r="Q57" i="72" s="1"/>
  <c r="AG26" i="72"/>
  <c r="AG58" i="72" s="1"/>
  <c r="AG28" i="72"/>
  <c r="AG60" i="72" s="1"/>
  <c r="Q30" i="72"/>
  <c r="Q62" i="72" s="1"/>
  <c r="AG14" i="72"/>
  <c r="AG46" i="72" s="1"/>
  <c r="Q18" i="72"/>
  <c r="Q50" i="72" s="1"/>
  <c r="AG23" i="72"/>
  <c r="AG55" i="72" s="1"/>
  <c r="AG30" i="72"/>
  <c r="AG62" i="72" s="1"/>
  <c r="AG10" i="71"/>
  <c r="AG27" i="71" s="1"/>
  <c r="V35" i="65"/>
  <c r="J68" i="60"/>
  <c r="AG17" i="71"/>
  <c r="AG34" i="71" s="1"/>
  <c r="Y8" i="71"/>
  <c r="Y25" i="71" s="1"/>
  <c r="AG14" i="71"/>
  <c r="AG31" i="71" s="1"/>
  <c r="AG13" i="71"/>
  <c r="AG30" i="71" s="1"/>
  <c r="AC14" i="71"/>
  <c r="AC31" i="71" s="1"/>
  <c r="AA8" i="71"/>
  <c r="AC15" i="71"/>
  <c r="AC32" i="71" s="1"/>
  <c r="AC18" i="71"/>
  <c r="AC35" i="71" s="1"/>
  <c r="Y10" i="71"/>
  <c r="Y27" i="71" s="1"/>
  <c r="Y14" i="71"/>
  <c r="Y31" i="71" s="1"/>
  <c r="S8" i="71"/>
  <c r="L35" i="65" s="1"/>
  <c r="L68" i="60" s="1"/>
  <c r="U10" i="71"/>
  <c r="U27" i="71" s="1"/>
  <c r="U13" i="71"/>
  <c r="U30" i="71" s="1"/>
  <c r="U14" i="71"/>
  <c r="U31" i="71" s="1"/>
  <c r="AF8" i="71"/>
  <c r="AE9" i="71"/>
  <c r="AG9" i="71" s="1"/>
  <c r="AG26" i="71" s="1"/>
  <c r="Q17" i="71"/>
  <c r="Q34" i="71" s="1"/>
  <c r="Q8" i="71"/>
  <c r="Q25" i="71" s="1"/>
  <c r="Q13" i="71"/>
  <c r="Q30" i="71" s="1"/>
  <c r="Q18" i="71"/>
  <c r="Q35" i="71" s="1"/>
  <c r="AG11" i="71"/>
  <c r="AG28" i="71" s="1"/>
  <c r="AG16" i="71"/>
  <c r="AG33" i="71" s="1"/>
  <c r="Q10" i="71"/>
  <c r="Q27" i="71" s="1"/>
  <c r="AG15" i="71"/>
  <c r="AG32" i="71" s="1"/>
  <c r="Q9" i="71"/>
  <c r="Q26" i="71" s="1"/>
  <c r="AG12" i="71"/>
  <c r="AG29" i="71" s="1"/>
  <c r="Q14" i="71"/>
  <c r="Q31" i="71" s="1"/>
  <c r="AC8" i="72" l="1"/>
  <c r="AC40" i="72" s="1"/>
  <c r="AC34" i="72" s="1"/>
  <c r="R16" i="65"/>
  <c r="U8" i="71"/>
  <c r="U25" i="71" s="1"/>
  <c r="U19" i="71" s="1"/>
  <c r="AC8" i="71"/>
  <c r="AC25" i="71" s="1"/>
  <c r="AC19" i="71" s="1"/>
  <c r="R35" i="65"/>
  <c r="Y19" i="71"/>
  <c r="Q34" i="72"/>
  <c r="U53" i="60"/>
  <c r="W53" i="60" s="1"/>
  <c r="AE8" i="72"/>
  <c r="AG8" i="72" s="1"/>
  <c r="AG40" i="72" s="1"/>
  <c r="AG34" i="72" s="1"/>
  <c r="Q19" i="71"/>
  <c r="AE8" i="71"/>
  <c r="AG8" i="71" s="1"/>
  <c r="AG25" i="71" s="1"/>
  <c r="AG19" i="71" s="1"/>
  <c r="R49" i="60" l="1"/>
  <c r="U16" i="65"/>
  <c r="R68" i="60"/>
  <c r="U35" i="65"/>
  <c r="AG56" i="70"/>
  <c r="AC56" i="70"/>
  <c r="Y56" i="70"/>
  <c r="U56" i="70"/>
  <c r="Q56" i="70"/>
  <c r="AF55" i="70"/>
  <c r="AE55" i="70"/>
  <c r="AC55" i="70"/>
  <c r="Y55" i="70"/>
  <c r="U55" i="70"/>
  <c r="Q55" i="70"/>
  <c r="AF54" i="70"/>
  <c r="AG54" i="70" s="1"/>
  <c r="AE54" i="70"/>
  <c r="AC54" i="70"/>
  <c r="Y54" i="70"/>
  <c r="U54" i="70"/>
  <c r="Q54" i="70"/>
  <c r="AF53" i="70"/>
  <c r="AG53" i="70" s="1"/>
  <c r="AE53" i="70"/>
  <c r="AC53" i="70"/>
  <c r="Y53" i="70"/>
  <c r="U53" i="70"/>
  <c r="Q53" i="70"/>
  <c r="AF52" i="70"/>
  <c r="AG52" i="70" s="1"/>
  <c r="AE52" i="70"/>
  <c r="AC52" i="70"/>
  <c r="Y52" i="70"/>
  <c r="U52" i="70"/>
  <c r="Q52" i="70"/>
  <c r="AF51" i="70"/>
  <c r="AE51" i="70"/>
  <c r="AC51" i="70"/>
  <c r="Y51" i="70"/>
  <c r="U51" i="70"/>
  <c r="Q51" i="70"/>
  <c r="AF50" i="70"/>
  <c r="AG50" i="70" s="1"/>
  <c r="AE50" i="70"/>
  <c r="AC50" i="70"/>
  <c r="Y50" i="70"/>
  <c r="U50" i="70"/>
  <c r="Q50" i="70"/>
  <c r="AF49" i="70"/>
  <c r="AG49" i="70" s="1"/>
  <c r="AE49" i="70"/>
  <c r="AC49" i="70"/>
  <c r="Y49" i="70"/>
  <c r="U49" i="70"/>
  <c r="Q49" i="70"/>
  <c r="AF48" i="70"/>
  <c r="AE48" i="70"/>
  <c r="AC48" i="70"/>
  <c r="Y48" i="70"/>
  <c r="U48" i="70"/>
  <c r="Q48" i="70"/>
  <c r="AF47" i="70"/>
  <c r="AG47" i="70" s="1"/>
  <c r="AE47" i="70"/>
  <c r="AC47" i="70"/>
  <c r="Y47" i="70"/>
  <c r="U47" i="70"/>
  <c r="Q47" i="70"/>
  <c r="AF46" i="70"/>
  <c r="AE46" i="70"/>
  <c r="AC46" i="70"/>
  <c r="Y46" i="70"/>
  <c r="U46" i="70"/>
  <c r="Q46" i="70"/>
  <c r="AG45" i="70"/>
  <c r="AF45" i="70"/>
  <c r="AE45" i="70"/>
  <c r="AC45" i="70"/>
  <c r="Y45" i="70"/>
  <c r="U45" i="70"/>
  <c r="Q45" i="70"/>
  <c r="AF44" i="70"/>
  <c r="AE44" i="70"/>
  <c r="AC44" i="70"/>
  <c r="Y44" i="70"/>
  <c r="U44" i="70"/>
  <c r="Q44" i="70"/>
  <c r="AF43" i="70"/>
  <c r="AG43" i="70" s="1"/>
  <c r="AE43" i="70"/>
  <c r="AC43" i="70"/>
  <c r="Y43" i="70"/>
  <c r="U43" i="70"/>
  <c r="Q43" i="70"/>
  <c r="AF42" i="70"/>
  <c r="AE42" i="70"/>
  <c r="AC42" i="70"/>
  <c r="Y42" i="70"/>
  <c r="U42" i="70"/>
  <c r="Q42" i="70"/>
  <c r="AF41" i="70"/>
  <c r="AE41" i="70"/>
  <c r="AG41" i="70" s="1"/>
  <c r="AC41" i="70"/>
  <c r="Y41" i="70"/>
  <c r="U41" i="70"/>
  <c r="Q41" i="70"/>
  <c r="AF40" i="70"/>
  <c r="AG40" i="70" s="1"/>
  <c r="AE40" i="70"/>
  <c r="AC40" i="70"/>
  <c r="Y40" i="70"/>
  <c r="U40" i="70"/>
  <c r="Q40" i="70"/>
  <c r="AF39" i="70"/>
  <c r="AE39" i="70"/>
  <c r="AC39" i="70"/>
  <c r="Y39" i="70"/>
  <c r="U39" i="70"/>
  <c r="Q39" i="70"/>
  <c r="AF38" i="70"/>
  <c r="AG38" i="70" s="1"/>
  <c r="AE38" i="70"/>
  <c r="AC38" i="70"/>
  <c r="Y38" i="70"/>
  <c r="U38" i="70"/>
  <c r="Q38" i="70"/>
  <c r="AF37" i="70"/>
  <c r="AG37" i="70" s="1"/>
  <c r="AE37" i="70"/>
  <c r="AC37" i="70"/>
  <c r="Y37" i="70"/>
  <c r="U37" i="70"/>
  <c r="Q37" i="70"/>
  <c r="AF36" i="70"/>
  <c r="AG36" i="70" s="1"/>
  <c r="AE36" i="70"/>
  <c r="AC36" i="70"/>
  <c r="Y36" i="70"/>
  <c r="U36" i="70"/>
  <c r="Q36" i="70"/>
  <c r="AF35" i="70"/>
  <c r="AE35" i="70"/>
  <c r="AC35" i="70"/>
  <c r="Y35" i="70"/>
  <c r="U35" i="70"/>
  <c r="Q35" i="70"/>
  <c r="AF34" i="70"/>
  <c r="AG34" i="70" s="1"/>
  <c r="AE34" i="70"/>
  <c r="AC34" i="70"/>
  <c r="Y34" i="70"/>
  <c r="U34" i="70"/>
  <c r="Q34" i="70"/>
  <c r="AF33" i="70"/>
  <c r="AG33" i="70" s="1"/>
  <c r="AE33" i="70"/>
  <c r="AC33" i="70"/>
  <c r="Y33" i="70"/>
  <c r="U33" i="70"/>
  <c r="Q33" i="70"/>
  <c r="AF32" i="70"/>
  <c r="AE32" i="70"/>
  <c r="AC32" i="70"/>
  <c r="Y32" i="70"/>
  <c r="U32" i="70"/>
  <c r="Q32" i="70"/>
  <c r="AF31" i="70"/>
  <c r="AG31" i="70" s="1"/>
  <c r="AE31" i="70"/>
  <c r="AC31" i="70"/>
  <c r="Y31" i="70"/>
  <c r="U31" i="70"/>
  <c r="Q31" i="70"/>
  <c r="AF30" i="70"/>
  <c r="AE30" i="70"/>
  <c r="AC30" i="70"/>
  <c r="Y30" i="70"/>
  <c r="U30" i="70"/>
  <c r="Q30" i="70"/>
  <c r="AG29" i="70"/>
  <c r="AF29" i="70"/>
  <c r="AE29" i="70"/>
  <c r="AC29" i="70"/>
  <c r="Y29" i="70"/>
  <c r="U29" i="70"/>
  <c r="Q29" i="70"/>
  <c r="AF28" i="70"/>
  <c r="AE28" i="70"/>
  <c r="AC28" i="70"/>
  <c r="Y28" i="70"/>
  <c r="U28" i="70"/>
  <c r="Q28" i="70"/>
  <c r="AF27" i="70"/>
  <c r="AG27" i="70" s="1"/>
  <c r="AE27" i="70"/>
  <c r="AC27" i="70"/>
  <c r="Y27" i="70"/>
  <c r="U27" i="70"/>
  <c r="Q27" i="70"/>
  <c r="AF26" i="70"/>
  <c r="AE26" i="70"/>
  <c r="AC26" i="70"/>
  <c r="Y26" i="70"/>
  <c r="U26" i="70"/>
  <c r="Q26" i="70"/>
  <c r="AF25" i="70"/>
  <c r="AE25" i="70"/>
  <c r="AG25" i="70" s="1"/>
  <c r="AC25" i="70"/>
  <c r="Y25" i="70"/>
  <c r="U25" i="70"/>
  <c r="Q25" i="70"/>
  <c r="AF24" i="70"/>
  <c r="AG24" i="70" s="1"/>
  <c r="AE24" i="70"/>
  <c r="AC24" i="70"/>
  <c r="Y24" i="70"/>
  <c r="U24" i="70"/>
  <c r="Q24" i="70"/>
  <c r="AF23" i="70"/>
  <c r="AE23" i="70"/>
  <c r="AC23" i="70"/>
  <c r="Y23" i="70"/>
  <c r="U23" i="70"/>
  <c r="Q23" i="70"/>
  <c r="AF22" i="70"/>
  <c r="AE22" i="70"/>
  <c r="AC22" i="70"/>
  <c r="Y22" i="70"/>
  <c r="U22" i="70"/>
  <c r="Q22" i="70"/>
  <c r="AF21" i="70"/>
  <c r="AE21" i="70"/>
  <c r="AG21" i="70" s="1"/>
  <c r="AC21" i="70"/>
  <c r="Y21" i="70"/>
  <c r="U21" i="70"/>
  <c r="Q21" i="70"/>
  <c r="AF20" i="70"/>
  <c r="AE20" i="70"/>
  <c r="AC20" i="70"/>
  <c r="Y20" i="70"/>
  <c r="U20" i="70"/>
  <c r="Q20" i="70"/>
  <c r="AF19" i="70"/>
  <c r="AE19" i="70"/>
  <c r="AC19" i="70"/>
  <c r="Y19" i="70"/>
  <c r="U19" i="70"/>
  <c r="Q19" i="70"/>
  <c r="AF18" i="70"/>
  <c r="AE18" i="70"/>
  <c r="AC18" i="70"/>
  <c r="Y18" i="70"/>
  <c r="U18" i="70"/>
  <c r="Q18" i="70"/>
  <c r="AF17" i="70"/>
  <c r="AE17" i="70"/>
  <c r="AG17" i="70" s="1"/>
  <c r="AC17" i="70"/>
  <c r="Y17" i="70"/>
  <c r="U17" i="70"/>
  <c r="Q17" i="70"/>
  <c r="AF16" i="70"/>
  <c r="AE16" i="70"/>
  <c r="AC16" i="70"/>
  <c r="Y16" i="70"/>
  <c r="U16" i="70"/>
  <c r="Q16" i="70"/>
  <c r="AF15" i="70"/>
  <c r="AE15" i="70"/>
  <c r="AC15" i="70"/>
  <c r="Y15" i="70"/>
  <c r="U15" i="70"/>
  <c r="Q15" i="70"/>
  <c r="AF14" i="70"/>
  <c r="AE14" i="70"/>
  <c r="AC14" i="70"/>
  <c r="Y14" i="70"/>
  <c r="U14" i="70"/>
  <c r="Q14" i="70"/>
  <c r="AF13" i="70"/>
  <c r="AE13" i="70"/>
  <c r="AG13" i="70" s="1"/>
  <c r="AC13" i="70"/>
  <c r="Y13" i="70"/>
  <c r="U13" i="70"/>
  <c r="Q13" i="70"/>
  <c r="AF12" i="70"/>
  <c r="AE12" i="70"/>
  <c r="AC12" i="70"/>
  <c r="Y12" i="70"/>
  <c r="U12" i="70"/>
  <c r="Q12" i="70"/>
  <c r="AF11" i="70"/>
  <c r="AE11" i="70"/>
  <c r="AC11" i="70"/>
  <c r="Y11" i="70"/>
  <c r="U11" i="70"/>
  <c r="Q11" i="70"/>
  <c r="AF10" i="70"/>
  <c r="AE10" i="70"/>
  <c r="AC10" i="70"/>
  <c r="Y10" i="70"/>
  <c r="U10" i="70"/>
  <c r="Q10" i="70"/>
  <c r="AF9" i="70"/>
  <c r="AE9" i="70"/>
  <c r="AG9" i="70" s="1"/>
  <c r="AC9" i="70"/>
  <c r="Y9" i="70"/>
  <c r="U9" i="70"/>
  <c r="Q9" i="70"/>
  <c r="AF8" i="70"/>
  <c r="AE8" i="70"/>
  <c r="AC8" i="70"/>
  <c r="Y8" i="70"/>
  <c r="U8" i="70"/>
  <c r="Q8" i="70"/>
  <c r="Q62" i="70" s="1"/>
  <c r="AG26" i="70" l="1"/>
  <c r="AG28" i="70"/>
  <c r="AG35" i="70"/>
  <c r="AG42" i="70"/>
  <c r="AG44" i="70"/>
  <c r="AG51" i="70"/>
  <c r="AG30" i="70"/>
  <c r="AG32" i="70"/>
  <c r="AG39" i="70"/>
  <c r="AG46" i="70"/>
  <c r="AG48" i="70"/>
  <c r="AG55" i="70"/>
  <c r="AG18" i="70"/>
  <c r="AG20" i="70"/>
  <c r="AG11" i="70"/>
  <c r="AG15" i="70"/>
  <c r="AG8" i="70"/>
  <c r="AG22" i="70"/>
  <c r="AG10" i="70"/>
  <c r="AG12" i="70"/>
  <c r="AG19" i="70"/>
  <c r="AG14" i="70"/>
  <c r="AG16" i="70"/>
  <c r="AG23" i="70"/>
  <c r="S38" i="60"/>
  <c r="S40" i="60"/>
  <c r="R42" i="60"/>
  <c r="S42" i="60"/>
  <c r="P37" i="60"/>
  <c r="P39" i="60"/>
  <c r="P41" i="60"/>
  <c r="O42" i="60"/>
  <c r="P42" i="60"/>
  <c r="O36" i="60"/>
  <c r="M38" i="60"/>
  <c r="M40" i="60"/>
  <c r="L42" i="60"/>
  <c r="M42" i="60"/>
  <c r="J37" i="60"/>
  <c r="J39" i="60"/>
  <c r="I42" i="60"/>
  <c r="J42" i="60"/>
  <c r="I36" i="60"/>
  <c r="S13" i="64"/>
  <c r="S41" i="60" s="1"/>
  <c r="R13" i="64"/>
  <c r="R41" i="60" s="1"/>
  <c r="P13" i="64"/>
  <c r="O13" i="64"/>
  <c r="O41" i="60" s="1"/>
  <c r="M13" i="64"/>
  <c r="M41" i="60" s="1"/>
  <c r="L13" i="64"/>
  <c r="L41" i="60" s="1"/>
  <c r="S12" i="64"/>
  <c r="R12" i="64"/>
  <c r="R40" i="60" s="1"/>
  <c r="P12" i="64"/>
  <c r="P40" i="60" s="1"/>
  <c r="O12" i="64"/>
  <c r="O40" i="60" s="1"/>
  <c r="M12" i="64"/>
  <c r="L12" i="64"/>
  <c r="U12" i="64" s="1"/>
  <c r="I12" i="64"/>
  <c r="I40" i="60" s="1"/>
  <c r="J12" i="64"/>
  <c r="J40" i="60" s="1"/>
  <c r="I13" i="64"/>
  <c r="I41" i="60" s="1"/>
  <c r="J13" i="64"/>
  <c r="J41" i="60" s="1"/>
  <c r="S11" i="64"/>
  <c r="S39" i="60" s="1"/>
  <c r="R11" i="64"/>
  <c r="R39" i="60" s="1"/>
  <c r="P11" i="64"/>
  <c r="O11" i="64"/>
  <c r="O39" i="60" s="1"/>
  <c r="M11" i="64"/>
  <c r="M39" i="60" s="1"/>
  <c r="L11" i="64"/>
  <c r="L39" i="60" s="1"/>
  <c r="J11" i="64"/>
  <c r="I11" i="64"/>
  <c r="U11" i="64" s="1"/>
  <c r="S10" i="64"/>
  <c r="R10" i="64"/>
  <c r="R38" i="60" s="1"/>
  <c r="P10" i="64"/>
  <c r="P38" i="60" s="1"/>
  <c r="O10" i="64"/>
  <c r="O38" i="60" s="1"/>
  <c r="M10" i="64"/>
  <c r="L10" i="64"/>
  <c r="L38" i="60" s="1"/>
  <c r="J10" i="64"/>
  <c r="J38" i="60" s="1"/>
  <c r="I10" i="64"/>
  <c r="I38" i="60" s="1"/>
  <c r="S9" i="64"/>
  <c r="S37" i="60" s="1"/>
  <c r="R9" i="64"/>
  <c r="R37" i="60" s="1"/>
  <c r="P9" i="64"/>
  <c r="O9" i="64"/>
  <c r="O37" i="60" s="1"/>
  <c r="M9" i="64"/>
  <c r="M37" i="60" s="1"/>
  <c r="L9" i="64"/>
  <c r="L37" i="60" s="1"/>
  <c r="J9" i="64"/>
  <c r="I9" i="64"/>
  <c r="U9" i="64" s="1"/>
  <c r="U14" i="64"/>
  <c r="V14" i="64"/>
  <c r="S8" i="64"/>
  <c r="S36" i="60" s="1"/>
  <c r="R8" i="64"/>
  <c r="R36" i="60" s="1"/>
  <c r="P8" i="64"/>
  <c r="P36" i="60" s="1"/>
  <c r="O8" i="64"/>
  <c r="M8" i="64"/>
  <c r="V8" i="64" s="1"/>
  <c r="L8" i="64"/>
  <c r="L36" i="60" s="1"/>
  <c r="J8" i="64"/>
  <c r="J36" i="60" s="1"/>
  <c r="I8" i="64"/>
  <c r="U8" i="64" s="1"/>
  <c r="F60" i="69"/>
  <c r="F52" i="69"/>
  <c r="F44" i="69"/>
  <c r="F37" i="69"/>
  <c r="F29" i="69"/>
  <c r="F18" i="69"/>
  <c r="F8" i="69"/>
  <c r="AC93" i="69"/>
  <c r="AC60" i="69"/>
  <c r="AC116" i="69" s="1"/>
  <c r="AC59" i="69"/>
  <c r="AC115" i="69" s="1"/>
  <c r="AE56" i="69"/>
  <c r="AC55" i="69"/>
  <c r="AC111" i="69" s="1"/>
  <c r="AC52" i="69"/>
  <c r="AC108" i="69" s="1"/>
  <c r="AC51" i="69"/>
  <c r="AC107" i="69" s="1"/>
  <c r="AC48" i="69"/>
  <c r="AC104" i="69" s="1"/>
  <c r="AC47" i="69"/>
  <c r="AC103" i="69" s="1"/>
  <c r="AC44" i="69"/>
  <c r="AC100" i="69" s="1"/>
  <c r="AC43" i="69"/>
  <c r="AE42" i="69"/>
  <c r="AC40" i="69"/>
  <c r="AC39" i="69"/>
  <c r="AC36" i="69"/>
  <c r="AC97" i="69" s="1"/>
  <c r="AC35" i="69"/>
  <c r="AC96" i="69" s="1"/>
  <c r="AC32" i="69"/>
  <c r="AC31" i="69"/>
  <c r="AC92" i="69" s="1"/>
  <c r="AC28" i="69"/>
  <c r="AC89" i="69" s="1"/>
  <c r="AC27" i="69"/>
  <c r="AC88" i="69" s="1"/>
  <c r="AE26" i="69"/>
  <c r="AC24" i="69"/>
  <c r="AC85" i="69" s="1"/>
  <c r="AC23" i="69"/>
  <c r="AC84" i="69" s="1"/>
  <c r="AE20" i="69"/>
  <c r="AC19" i="69"/>
  <c r="AC80" i="69" s="1"/>
  <c r="AC16" i="69"/>
  <c r="AC77" i="69" s="1"/>
  <c r="AE60" i="69"/>
  <c r="AE58" i="69"/>
  <c r="AE50" i="69"/>
  <c r="AE46" i="69"/>
  <c r="AE38" i="69"/>
  <c r="AE34" i="69"/>
  <c r="AE30" i="69"/>
  <c r="AE22" i="69"/>
  <c r="U19" i="69"/>
  <c r="U80" i="69" s="1"/>
  <c r="AE18" i="69"/>
  <c r="AE61" i="69"/>
  <c r="Q57" i="69"/>
  <c r="Q113" i="69" s="1"/>
  <c r="AE53" i="69"/>
  <c r="Q49" i="69"/>
  <c r="Q105" i="69" s="1"/>
  <c r="Q45" i="69"/>
  <c r="Q101" i="69" s="1"/>
  <c r="Q41" i="69"/>
  <c r="Q37" i="69"/>
  <c r="Q98" i="69" s="1"/>
  <c r="Q33" i="69"/>
  <c r="Q94" i="69" s="1"/>
  <c r="Q29" i="69"/>
  <c r="Q90" i="69" s="1"/>
  <c r="Q25" i="69"/>
  <c r="Q86" i="69" s="1"/>
  <c r="AE21" i="69"/>
  <c r="Q17" i="69"/>
  <c r="Q78" i="69" s="1"/>
  <c r="AC17" i="69"/>
  <c r="AC78" i="69" s="1"/>
  <c r="AC18" i="69"/>
  <c r="AC79" i="69" s="1"/>
  <c r="AC21" i="69"/>
  <c r="AC82" i="69" s="1"/>
  <c r="AC22" i="69"/>
  <c r="AC83" i="69" s="1"/>
  <c r="AC25" i="69"/>
  <c r="AC86" i="69" s="1"/>
  <c r="AC26" i="69"/>
  <c r="AC87" i="69" s="1"/>
  <c r="AC29" i="69"/>
  <c r="AC90" i="69" s="1"/>
  <c r="AC30" i="69"/>
  <c r="AC91" i="69" s="1"/>
  <c r="AC33" i="69"/>
  <c r="AC94" i="69" s="1"/>
  <c r="AC34" i="69"/>
  <c r="AC95" i="69" s="1"/>
  <c r="AC37" i="69"/>
  <c r="AC98" i="69" s="1"/>
  <c r="AC38" i="69"/>
  <c r="AC99" i="69" s="1"/>
  <c r="AC41" i="69"/>
  <c r="AC42" i="69"/>
  <c r="AC45" i="69"/>
  <c r="AC101" i="69" s="1"/>
  <c r="AC46" i="69"/>
  <c r="AC102" i="69" s="1"/>
  <c r="AC49" i="69"/>
  <c r="AC105" i="69" s="1"/>
  <c r="AC50" i="69"/>
  <c r="AC106" i="69" s="1"/>
  <c r="AC53" i="69"/>
  <c r="AC109" i="69" s="1"/>
  <c r="AC54" i="69"/>
  <c r="AC110" i="69" s="1"/>
  <c r="AC57" i="69"/>
  <c r="AC113" i="69" s="1"/>
  <c r="AC58" i="69"/>
  <c r="AC114" i="69" s="1"/>
  <c r="AC61" i="69"/>
  <c r="AC117" i="69" s="1"/>
  <c r="AC62" i="69"/>
  <c r="AC118" i="69" s="1"/>
  <c r="Y16" i="69"/>
  <c r="Y77" i="69" s="1"/>
  <c r="Y17" i="69"/>
  <c r="Y78" i="69" s="1"/>
  <c r="Y18" i="69"/>
  <c r="Y79" i="69" s="1"/>
  <c r="Y19" i="69"/>
  <c r="Y80" i="69" s="1"/>
  <c r="Y20" i="69"/>
  <c r="Y81" i="69" s="1"/>
  <c r="Y21" i="69"/>
  <c r="Y82" i="69" s="1"/>
  <c r="Y22" i="69"/>
  <c r="Y83" i="69" s="1"/>
  <c r="Y23" i="69"/>
  <c r="Y84" i="69" s="1"/>
  <c r="Y24" i="69"/>
  <c r="Y85" i="69" s="1"/>
  <c r="Y25" i="69"/>
  <c r="Y86" i="69" s="1"/>
  <c r="Y26" i="69"/>
  <c r="Y87" i="69" s="1"/>
  <c r="Y27" i="69"/>
  <c r="Y88" i="69" s="1"/>
  <c r="Y28" i="69"/>
  <c r="Y89" i="69" s="1"/>
  <c r="Y29" i="69"/>
  <c r="Y90" i="69" s="1"/>
  <c r="Y30" i="69"/>
  <c r="Y91" i="69" s="1"/>
  <c r="Y31" i="69"/>
  <c r="Y92" i="69" s="1"/>
  <c r="Y32" i="69"/>
  <c r="Y93" i="69" s="1"/>
  <c r="Y33" i="69"/>
  <c r="Y94" i="69" s="1"/>
  <c r="Y34" i="69"/>
  <c r="Y95" i="69" s="1"/>
  <c r="Y35" i="69"/>
  <c r="Y96" i="69" s="1"/>
  <c r="Y36" i="69"/>
  <c r="Y97" i="69" s="1"/>
  <c r="Y37" i="69"/>
  <c r="Y98" i="69" s="1"/>
  <c r="Y38" i="69"/>
  <c r="Y99" i="69" s="1"/>
  <c r="Y39" i="69"/>
  <c r="Y40" i="69"/>
  <c r="Y41" i="69"/>
  <c r="Y42" i="69"/>
  <c r="Y43" i="69"/>
  <c r="Y44" i="69"/>
  <c r="Y100" i="69" s="1"/>
  <c r="Y45" i="69"/>
  <c r="Y101" i="69" s="1"/>
  <c r="Y46" i="69"/>
  <c r="Y102" i="69" s="1"/>
  <c r="Y47" i="69"/>
  <c r="Y103" i="69" s="1"/>
  <c r="Y48" i="69"/>
  <c r="Y104" i="69" s="1"/>
  <c r="Y49" i="69"/>
  <c r="Y105" i="69" s="1"/>
  <c r="Y50" i="69"/>
  <c r="Y106" i="69" s="1"/>
  <c r="Y51" i="69"/>
  <c r="Y107" i="69" s="1"/>
  <c r="Y52" i="69"/>
  <c r="Y108" i="69" s="1"/>
  <c r="Y53" i="69"/>
  <c r="Y109" i="69" s="1"/>
  <c r="Y54" i="69"/>
  <c r="Y110" i="69" s="1"/>
  <c r="Y55" i="69"/>
  <c r="Y111" i="69" s="1"/>
  <c r="Y56" i="69"/>
  <c r="Y112" i="69" s="1"/>
  <c r="Y57" i="69"/>
  <c r="Y113" i="69" s="1"/>
  <c r="Y58" i="69"/>
  <c r="Y114" i="69" s="1"/>
  <c r="Y59" i="69"/>
  <c r="Y115" i="69" s="1"/>
  <c r="Y60" i="69"/>
  <c r="Y116" i="69" s="1"/>
  <c r="Y61" i="69"/>
  <c r="Y117" i="69" s="1"/>
  <c r="Y62" i="69"/>
  <c r="Y118" i="69" s="1"/>
  <c r="U16" i="69"/>
  <c r="U77" i="69" s="1"/>
  <c r="U17" i="69"/>
  <c r="U78" i="69" s="1"/>
  <c r="U18" i="69"/>
  <c r="U79" i="69" s="1"/>
  <c r="U20" i="69"/>
  <c r="U81" i="69" s="1"/>
  <c r="U21" i="69"/>
  <c r="U82" i="69" s="1"/>
  <c r="U22" i="69"/>
  <c r="U83" i="69" s="1"/>
  <c r="U23" i="69"/>
  <c r="U84" i="69" s="1"/>
  <c r="U24" i="69"/>
  <c r="U85" i="69" s="1"/>
  <c r="U25" i="69"/>
  <c r="U86" i="69" s="1"/>
  <c r="U26" i="69"/>
  <c r="U87" i="69" s="1"/>
  <c r="U27" i="69"/>
  <c r="U88" i="69" s="1"/>
  <c r="U28" i="69"/>
  <c r="U89" i="69" s="1"/>
  <c r="U29" i="69"/>
  <c r="U90" i="69" s="1"/>
  <c r="U30" i="69"/>
  <c r="U91" i="69" s="1"/>
  <c r="U31" i="69"/>
  <c r="U92" i="69" s="1"/>
  <c r="U32" i="69"/>
  <c r="U93" i="69" s="1"/>
  <c r="U33" i="69"/>
  <c r="U94" i="69" s="1"/>
  <c r="U34" i="69"/>
  <c r="U95" i="69" s="1"/>
  <c r="U35" i="69"/>
  <c r="U96" i="69" s="1"/>
  <c r="U36" i="69"/>
  <c r="U97" i="69" s="1"/>
  <c r="U37" i="69"/>
  <c r="U98" i="69" s="1"/>
  <c r="U38" i="69"/>
  <c r="U99" i="69" s="1"/>
  <c r="U39" i="69"/>
  <c r="U40" i="69"/>
  <c r="U41" i="69"/>
  <c r="U42" i="69"/>
  <c r="U43" i="69"/>
  <c r="U44" i="69"/>
  <c r="U100" i="69" s="1"/>
  <c r="U45" i="69"/>
  <c r="U101" i="69" s="1"/>
  <c r="U46" i="69"/>
  <c r="U102" i="69" s="1"/>
  <c r="U47" i="69"/>
  <c r="U103" i="69" s="1"/>
  <c r="U48" i="69"/>
  <c r="U104" i="69" s="1"/>
  <c r="U49" i="69"/>
  <c r="U105" i="69" s="1"/>
  <c r="U50" i="69"/>
  <c r="U106" i="69" s="1"/>
  <c r="U51" i="69"/>
  <c r="U107" i="69" s="1"/>
  <c r="U52" i="69"/>
  <c r="U108" i="69" s="1"/>
  <c r="U53" i="69"/>
  <c r="U109" i="69" s="1"/>
  <c r="U54" i="69"/>
  <c r="U110" i="69" s="1"/>
  <c r="U55" i="69"/>
  <c r="U111" i="69" s="1"/>
  <c r="U56" i="69"/>
  <c r="U112" i="69" s="1"/>
  <c r="U57" i="69"/>
  <c r="U113" i="69" s="1"/>
  <c r="U58" i="69"/>
  <c r="U114" i="69" s="1"/>
  <c r="U59" i="69"/>
  <c r="U115" i="69" s="1"/>
  <c r="U60" i="69"/>
  <c r="U116" i="69" s="1"/>
  <c r="U61" i="69"/>
  <c r="U117" i="69" s="1"/>
  <c r="U62" i="69"/>
  <c r="U118" i="69" s="1"/>
  <c r="Q16" i="69"/>
  <c r="Q77" i="69" s="1"/>
  <c r="Q18" i="69"/>
  <c r="Q79" i="69" s="1"/>
  <c r="Q19" i="69"/>
  <c r="Q80" i="69" s="1"/>
  <c r="Q20" i="69"/>
  <c r="Q81" i="69" s="1"/>
  <c r="Q22" i="69"/>
  <c r="Q83" i="69" s="1"/>
  <c r="Q23" i="69"/>
  <c r="Q84" i="69" s="1"/>
  <c r="Q24" i="69"/>
  <c r="Q85" i="69" s="1"/>
  <c r="Q26" i="69"/>
  <c r="Q87" i="69" s="1"/>
  <c r="Q27" i="69"/>
  <c r="Q88" i="69" s="1"/>
  <c r="Q28" i="69"/>
  <c r="Q89" i="69" s="1"/>
  <c r="Q30" i="69"/>
  <c r="Q91" i="69" s="1"/>
  <c r="Q31" i="69"/>
  <c r="Q92" i="69" s="1"/>
  <c r="Q32" i="69"/>
  <c r="Q93" i="69" s="1"/>
  <c r="Q34" i="69"/>
  <c r="Q95" i="69" s="1"/>
  <c r="Q35" i="69"/>
  <c r="Q96" i="69" s="1"/>
  <c r="Q36" i="69"/>
  <c r="Q97" i="69" s="1"/>
  <c r="Q38" i="69"/>
  <c r="Q99" i="69" s="1"/>
  <c r="Q39" i="69"/>
  <c r="Q40" i="69"/>
  <c r="Q42" i="69"/>
  <c r="Q43" i="69"/>
  <c r="Q44" i="69"/>
  <c r="Q100" i="69" s="1"/>
  <c r="Q46" i="69"/>
  <c r="Q102" i="69" s="1"/>
  <c r="Q47" i="69"/>
  <c r="Q103" i="69" s="1"/>
  <c r="Q48" i="69"/>
  <c r="Q104" i="69" s="1"/>
  <c r="Q50" i="69"/>
  <c r="Q106" i="69" s="1"/>
  <c r="Q51" i="69"/>
  <c r="Q107" i="69" s="1"/>
  <c r="Q52" i="69"/>
  <c r="Q108" i="69" s="1"/>
  <c r="Q54" i="69"/>
  <c r="Q110" i="69" s="1"/>
  <c r="Q55" i="69"/>
  <c r="Q111" i="69" s="1"/>
  <c r="Q56" i="69"/>
  <c r="Q112" i="69" s="1"/>
  <c r="Q58" i="69"/>
  <c r="Q114" i="69" s="1"/>
  <c r="Q59" i="69"/>
  <c r="Q115" i="69" s="1"/>
  <c r="Q60" i="69"/>
  <c r="Q116" i="69" s="1"/>
  <c r="Q62" i="69"/>
  <c r="Q118" i="69" s="1"/>
  <c r="AE16" i="69"/>
  <c r="AF16" i="69"/>
  <c r="AF17" i="69"/>
  <c r="AF18" i="69"/>
  <c r="AF19" i="69"/>
  <c r="AF20" i="69"/>
  <c r="AF21" i="69"/>
  <c r="AF22" i="69"/>
  <c r="AF23" i="69"/>
  <c r="AE24" i="69"/>
  <c r="AF24" i="69"/>
  <c r="AF25" i="69"/>
  <c r="AF26" i="69"/>
  <c r="AE27" i="69"/>
  <c r="AF27" i="69"/>
  <c r="AF28" i="69"/>
  <c r="AF29" i="69"/>
  <c r="AF30" i="69"/>
  <c r="AF31" i="69"/>
  <c r="AE32" i="69"/>
  <c r="AG32" i="69" s="1"/>
  <c r="AG93" i="69" s="1"/>
  <c r="AF32" i="69"/>
  <c r="AF33" i="69"/>
  <c r="AF34" i="69"/>
  <c r="AE35" i="69"/>
  <c r="AG35" i="69" s="1"/>
  <c r="AG96" i="69" s="1"/>
  <c r="AF35" i="69"/>
  <c r="AF36" i="69"/>
  <c r="AF37" i="69"/>
  <c r="AF38" i="69"/>
  <c r="AF39" i="69"/>
  <c r="AE40" i="69"/>
  <c r="AF40" i="69"/>
  <c r="AF41" i="69"/>
  <c r="AF42" i="69"/>
  <c r="AE43" i="69"/>
  <c r="AF43" i="69"/>
  <c r="AF44" i="69"/>
  <c r="AF45" i="69"/>
  <c r="AF46" i="69"/>
  <c r="AF47" i="69"/>
  <c r="AE48" i="69"/>
  <c r="AG48" i="69" s="1"/>
  <c r="AG104" i="69" s="1"/>
  <c r="AF48" i="69"/>
  <c r="AF49" i="69"/>
  <c r="AF50" i="69"/>
  <c r="AE51" i="69"/>
  <c r="AG51" i="69" s="1"/>
  <c r="AG107" i="69" s="1"/>
  <c r="AF51" i="69"/>
  <c r="AF52" i="69"/>
  <c r="AF53" i="69"/>
  <c r="AE54" i="69"/>
  <c r="AG54" i="69" s="1"/>
  <c r="AG110" i="69" s="1"/>
  <c r="AF54" i="69"/>
  <c r="AF55" i="69"/>
  <c r="AF56" i="69"/>
  <c r="AF57" i="69"/>
  <c r="AF58" i="69"/>
  <c r="AE59" i="69"/>
  <c r="AF59" i="69"/>
  <c r="AF60" i="69"/>
  <c r="AF61" i="69"/>
  <c r="AE62" i="69"/>
  <c r="AF62" i="69"/>
  <c r="AG62" i="69" l="1"/>
  <c r="AG118" i="69" s="1"/>
  <c r="AG59" i="69"/>
  <c r="AG115" i="69" s="1"/>
  <c r="AG43" i="69"/>
  <c r="AG40" i="69"/>
  <c r="AG27" i="69"/>
  <c r="AG88" i="69" s="1"/>
  <c r="AG24" i="69"/>
  <c r="AG85" i="69" s="1"/>
  <c r="V9" i="64"/>
  <c r="I39" i="60"/>
  <c r="I37" i="60"/>
  <c r="L40" i="60"/>
  <c r="AG16" i="69"/>
  <c r="AG77" i="69" s="1"/>
  <c r="AG34" i="69"/>
  <c r="AG95" i="69" s="1"/>
  <c r="AG58" i="69"/>
  <c r="AG114" i="69" s="1"/>
  <c r="AG20" i="69"/>
  <c r="AG81" i="69" s="1"/>
  <c r="AG42" i="69"/>
  <c r="AG56" i="69"/>
  <c r="AG112" i="69" s="1"/>
  <c r="M36" i="60"/>
  <c r="V13" i="64"/>
  <c r="U10" i="64"/>
  <c r="U13" i="64"/>
  <c r="V12" i="64"/>
  <c r="V11" i="64"/>
  <c r="V10" i="64"/>
  <c r="AG21" i="69"/>
  <c r="AG82" i="69" s="1"/>
  <c r="AG53" i="69"/>
  <c r="AG109" i="69" s="1"/>
  <c r="AG38" i="69"/>
  <c r="AG99" i="69" s="1"/>
  <c r="AG60" i="69"/>
  <c r="AG116" i="69" s="1"/>
  <c r="AG22" i="69"/>
  <c r="AG83" i="69" s="1"/>
  <c r="AG46" i="69"/>
  <c r="AG102" i="69" s="1"/>
  <c r="AG18" i="69"/>
  <c r="AG79" i="69" s="1"/>
  <c r="AG61" i="69"/>
  <c r="AG117" i="69" s="1"/>
  <c r="AG30" i="69"/>
  <c r="AG91" i="69" s="1"/>
  <c r="AG50" i="69"/>
  <c r="AG106" i="69" s="1"/>
  <c r="AG26" i="69"/>
  <c r="AG87" i="69" s="1"/>
  <c r="AE52" i="69"/>
  <c r="AG52" i="69" s="1"/>
  <c r="AG108" i="69" s="1"/>
  <c r="AE47" i="69"/>
  <c r="AG47" i="69" s="1"/>
  <c r="AG103" i="69" s="1"/>
  <c r="AE44" i="69"/>
  <c r="AG44" i="69" s="1"/>
  <c r="AG100" i="69" s="1"/>
  <c r="AE39" i="69"/>
  <c r="AG39" i="69" s="1"/>
  <c r="AE36" i="69"/>
  <c r="AG36" i="69" s="1"/>
  <c r="AG97" i="69" s="1"/>
  <c r="AE31" i="69"/>
  <c r="AG31" i="69" s="1"/>
  <c r="AG92" i="69" s="1"/>
  <c r="AE28" i="69"/>
  <c r="AG28" i="69" s="1"/>
  <c r="AG89" i="69" s="1"/>
  <c r="AE23" i="69"/>
  <c r="AG23" i="69" s="1"/>
  <c r="AG84" i="69" s="1"/>
  <c r="AC56" i="69"/>
  <c r="AC112" i="69" s="1"/>
  <c r="AC20" i="69"/>
  <c r="AC81" i="69" s="1"/>
  <c r="AE55" i="69"/>
  <c r="AG55" i="69" s="1"/>
  <c r="AG111" i="69" s="1"/>
  <c r="AE19" i="69"/>
  <c r="AG19" i="69" s="1"/>
  <c r="AG80" i="69" s="1"/>
  <c r="AE57" i="69"/>
  <c r="AG57" i="69" s="1"/>
  <c r="AG113" i="69" s="1"/>
  <c r="AE49" i="69"/>
  <c r="AG49" i="69" s="1"/>
  <c r="AG105" i="69" s="1"/>
  <c r="AE45" i="69"/>
  <c r="AG45" i="69" s="1"/>
  <c r="AG101" i="69" s="1"/>
  <c r="AE41" i="69"/>
  <c r="AG41" i="69" s="1"/>
  <c r="AE37" i="69"/>
  <c r="AG37" i="69" s="1"/>
  <c r="AG98" i="69" s="1"/>
  <c r="AE33" i="69"/>
  <c r="AG33" i="69" s="1"/>
  <c r="AG94" i="69" s="1"/>
  <c r="AE29" i="69"/>
  <c r="AG29" i="69" s="1"/>
  <c r="AG90" i="69" s="1"/>
  <c r="AE25" i="69"/>
  <c r="AG25" i="69" s="1"/>
  <c r="AG86" i="69" s="1"/>
  <c r="Q61" i="69"/>
  <c r="Q117" i="69" s="1"/>
  <c r="Q53" i="69"/>
  <c r="Q109" i="69" s="1"/>
  <c r="Q21" i="69"/>
  <c r="Q82" i="69" s="1"/>
  <c r="AE17" i="69"/>
  <c r="AG17" i="69" s="1"/>
  <c r="AG78" i="69" s="1"/>
  <c r="F40" i="68" l="1"/>
  <c r="F46" i="68"/>
  <c r="F18" i="68"/>
  <c r="AF15" i="69"/>
  <c r="AE15" i="69"/>
  <c r="AC15" i="69"/>
  <c r="AC76" i="69" s="1"/>
  <c r="Y15" i="69"/>
  <c r="Y76" i="69" s="1"/>
  <c r="U15" i="69"/>
  <c r="U76" i="69" s="1"/>
  <c r="Q15" i="69"/>
  <c r="Q76" i="69" s="1"/>
  <c r="AF14" i="69"/>
  <c r="AE14" i="69"/>
  <c r="AC14" i="69"/>
  <c r="AC75" i="69" s="1"/>
  <c r="Y14" i="69"/>
  <c r="Y75" i="69" s="1"/>
  <c r="U14" i="69"/>
  <c r="U75" i="69" s="1"/>
  <c r="Q14" i="69"/>
  <c r="Q75" i="69" s="1"/>
  <c r="AF13" i="69"/>
  <c r="AE13" i="69"/>
  <c r="AC13" i="69"/>
  <c r="AC74" i="69" s="1"/>
  <c r="Y13" i="69"/>
  <c r="Y74" i="69" s="1"/>
  <c r="U13" i="69"/>
  <c r="U74" i="69" s="1"/>
  <c r="Q13" i="69"/>
  <c r="Q74" i="69" s="1"/>
  <c r="AF12" i="69"/>
  <c r="AE12" i="69"/>
  <c r="AC12" i="69"/>
  <c r="AC73" i="69" s="1"/>
  <c r="Y12" i="69"/>
  <c r="Y73" i="69" s="1"/>
  <c r="U12" i="69"/>
  <c r="U73" i="69" s="1"/>
  <c r="Q12" i="69"/>
  <c r="Q73" i="69" s="1"/>
  <c r="AF11" i="69"/>
  <c r="AE11" i="69"/>
  <c r="AC11" i="69"/>
  <c r="AC72" i="69" s="1"/>
  <c r="Y11" i="69"/>
  <c r="Y72" i="69" s="1"/>
  <c r="U11" i="69"/>
  <c r="U72" i="69" s="1"/>
  <c r="Q11" i="69"/>
  <c r="Q72" i="69" s="1"/>
  <c r="AF10" i="69"/>
  <c r="AE10" i="69"/>
  <c r="AC10" i="69"/>
  <c r="AC71" i="69" s="1"/>
  <c r="Y10" i="69"/>
  <c r="Y71" i="69" s="1"/>
  <c r="U10" i="69"/>
  <c r="U71" i="69" s="1"/>
  <c r="Q10" i="69"/>
  <c r="Q71" i="69" s="1"/>
  <c r="AF9" i="69"/>
  <c r="AE9" i="69"/>
  <c r="AC9" i="69"/>
  <c r="AC70" i="69" s="1"/>
  <c r="Y9" i="69"/>
  <c r="Y70" i="69" s="1"/>
  <c r="U9" i="69"/>
  <c r="U70" i="69" s="1"/>
  <c r="Q9" i="69"/>
  <c r="Q70" i="69" s="1"/>
  <c r="AF8" i="69"/>
  <c r="AE8" i="69"/>
  <c r="AC8" i="69"/>
  <c r="AC69" i="69" s="1"/>
  <c r="Y8" i="69"/>
  <c r="Y69" i="69" s="1"/>
  <c r="Y63" i="69" s="1"/>
  <c r="U8" i="69"/>
  <c r="U69" i="69" s="1"/>
  <c r="U63" i="69" s="1"/>
  <c r="Q8" i="69"/>
  <c r="Q69" i="69" s="1"/>
  <c r="Q63" i="69" s="1"/>
  <c r="S30" i="60"/>
  <c r="S28" i="60"/>
  <c r="S26" i="60"/>
  <c r="S24" i="60"/>
  <c r="S22" i="60"/>
  <c r="S20" i="60"/>
  <c r="P30" i="60"/>
  <c r="P28" i="60"/>
  <c r="P26" i="60"/>
  <c r="P24" i="60"/>
  <c r="P22" i="60"/>
  <c r="P20" i="60"/>
  <c r="M30" i="60"/>
  <c r="M28" i="60"/>
  <c r="M26" i="60"/>
  <c r="M24" i="60"/>
  <c r="M22" i="60"/>
  <c r="M20" i="60"/>
  <c r="I20" i="60"/>
  <c r="J22" i="60"/>
  <c r="J26" i="60"/>
  <c r="J28" i="60"/>
  <c r="J30" i="60"/>
  <c r="I31" i="60"/>
  <c r="I18" i="60"/>
  <c r="I10" i="62"/>
  <c r="I9" i="62"/>
  <c r="I19" i="60" s="1"/>
  <c r="J9" i="62"/>
  <c r="J19" i="60" s="1"/>
  <c r="J10" i="62"/>
  <c r="J20" i="60" s="1"/>
  <c r="I11" i="62"/>
  <c r="I21" i="60" s="1"/>
  <c r="J11" i="62"/>
  <c r="J21" i="60" s="1"/>
  <c r="I12" i="62"/>
  <c r="I22" i="60" s="1"/>
  <c r="J12" i="62"/>
  <c r="I13" i="62"/>
  <c r="I23" i="60" s="1"/>
  <c r="J13" i="62"/>
  <c r="J23" i="60" s="1"/>
  <c r="I14" i="62"/>
  <c r="I24" i="60" s="1"/>
  <c r="J14" i="62"/>
  <c r="J24" i="60" s="1"/>
  <c r="J8" i="62"/>
  <c r="J18" i="60" s="1"/>
  <c r="I8" i="62"/>
  <c r="S21" i="62"/>
  <c r="S31" i="60" s="1"/>
  <c r="R21" i="62"/>
  <c r="R31" i="60" s="1"/>
  <c r="P21" i="62"/>
  <c r="P31" i="60" s="1"/>
  <c r="O21" i="62"/>
  <c r="O31" i="60" s="1"/>
  <c r="M21" i="62"/>
  <c r="M31" i="60" s="1"/>
  <c r="L21" i="62"/>
  <c r="L31" i="60" s="1"/>
  <c r="J21" i="62"/>
  <c r="J31" i="60" s="1"/>
  <c r="I21" i="62"/>
  <c r="S20" i="62"/>
  <c r="R20" i="62"/>
  <c r="R30" i="60" s="1"/>
  <c r="P20" i="62"/>
  <c r="O20" i="62"/>
  <c r="O30" i="60" s="1"/>
  <c r="M20" i="62"/>
  <c r="L20" i="62"/>
  <c r="L30" i="60" s="1"/>
  <c r="J20" i="62"/>
  <c r="I20" i="62"/>
  <c r="I30" i="60" s="1"/>
  <c r="S19" i="62"/>
  <c r="S29" i="60" s="1"/>
  <c r="R19" i="62"/>
  <c r="R29" i="60" s="1"/>
  <c r="P19" i="62"/>
  <c r="P29" i="60" s="1"/>
  <c r="O19" i="62"/>
  <c r="O29" i="60" s="1"/>
  <c r="M19" i="62"/>
  <c r="M29" i="60" s="1"/>
  <c r="L19" i="62"/>
  <c r="L29" i="60" s="1"/>
  <c r="J19" i="62"/>
  <c r="J29" i="60" s="1"/>
  <c r="I19" i="62"/>
  <c r="I29" i="60" s="1"/>
  <c r="S18" i="62"/>
  <c r="R18" i="62"/>
  <c r="R28" i="60" s="1"/>
  <c r="P18" i="62"/>
  <c r="O18" i="62"/>
  <c r="O28" i="60" s="1"/>
  <c r="M18" i="62"/>
  <c r="L18" i="62"/>
  <c r="L28" i="60" s="1"/>
  <c r="J18" i="62"/>
  <c r="I18" i="62"/>
  <c r="I28" i="60" s="1"/>
  <c r="S17" i="62"/>
  <c r="S27" i="60" s="1"/>
  <c r="R17" i="62"/>
  <c r="R27" i="60" s="1"/>
  <c r="P17" i="62"/>
  <c r="P27" i="60" s="1"/>
  <c r="O17" i="62"/>
  <c r="O27" i="60" s="1"/>
  <c r="M17" i="62"/>
  <c r="M27" i="60" s="1"/>
  <c r="L17" i="62"/>
  <c r="L27" i="60" s="1"/>
  <c r="J17" i="62"/>
  <c r="J27" i="60" s="1"/>
  <c r="I17" i="62"/>
  <c r="I27" i="60" s="1"/>
  <c r="S16" i="62"/>
  <c r="R16" i="62"/>
  <c r="R26" i="60" s="1"/>
  <c r="P16" i="62"/>
  <c r="O16" i="62"/>
  <c r="O26" i="60" s="1"/>
  <c r="M16" i="62"/>
  <c r="L16" i="62"/>
  <c r="L26" i="60" s="1"/>
  <c r="J16" i="62"/>
  <c r="I16" i="62"/>
  <c r="I26" i="60" s="1"/>
  <c r="S15" i="62"/>
  <c r="S25" i="60" s="1"/>
  <c r="R15" i="62"/>
  <c r="R25" i="60" s="1"/>
  <c r="P15" i="62"/>
  <c r="P25" i="60" s="1"/>
  <c r="O15" i="62"/>
  <c r="O25" i="60" s="1"/>
  <c r="M15" i="62"/>
  <c r="M25" i="60" s="1"/>
  <c r="L15" i="62"/>
  <c r="L25" i="60" s="1"/>
  <c r="J15" i="62"/>
  <c r="J25" i="60" s="1"/>
  <c r="I15" i="62"/>
  <c r="I25" i="60" s="1"/>
  <c r="S14" i="62"/>
  <c r="R14" i="62"/>
  <c r="R24" i="60" s="1"/>
  <c r="P14" i="62"/>
  <c r="O14" i="62"/>
  <c r="O24" i="60" s="1"/>
  <c r="M14" i="62"/>
  <c r="L14" i="62"/>
  <c r="L24" i="60" s="1"/>
  <c r="S13" i="62"/>
  <c r="S23" i="60" s="1"/>
  <c r="R13" i="62"/>
  <c r="R23" i="60" s="1"/>
  <c r="P13" i="62"/>
  <c r="P23" i="60" s="1"/>
  <c r="O13" i="62"/>
  <c r="O23" i="60" s="1"/>
  <c r="M13" i="62"/>
  <c r="M23" i="60" s="1"/>
  <c r="L13" i="62"/>
  <c r="L23" i="60" s="1"/>
  <c r="S12" i="62"/>
  <c r="R12" i="62"/>
  <c r="R22" i="60" s="1"/>
  <c r="P12" i="62"/>
  <c r="O12" i="62"/>
  <c r="O22" i="60" s="1"/>
  <c r="M12" i="62"/>
  <c r="L12" i="62"/>
  <c r="L22" i="60" s="1"/>
  <c r="S11" i="62"/>
  <c r="S21" i="60" s="1"/>
  <c r="R11" i="62"/>
  <c r="R21" i="60" s="1"/>
  <c r="P11" i="62"/>
  <c r="P21" i="60" s="1"/>
  <c r="O11" i="62"/>
  <c r="O21" i="60" s="1"/>
  <c r="M11" i="62"/>
  <c r="M21" i="60" s="1"/>
  <c r="L11" i="62"/>
  <c r="L21" i="60" s="1"/>
  <c r="S10" i="62"/>
  <c r="R10" i="62"/>
  <c r="R20" i="60" s="1"/>
  <c r="P10" i="62"/>
  <c r="O10" i="62"/>
  <c r="O20" i="60" s="1"/>
  <c r="M10" i="62"/>
  <c r="L10" i="62"/>
  <c r="L20" i="60" s="1"/>
  <c r="AC63" i="69" l="1"/>
  <c r="AG11" i="69"/>
  <c r="AG72" i="69" s="1"/>
  <c r="AG15" i="69"/>
  <c r="AG76" i="69" s="1"/>
  <c r="AG8" i="69"/>
  <c r="AG69" i="69" s="1"/>
  <c r="AG63" i="69" s="1"/>
  <c r="AG14" i="69"/>
  <c r="AG75" i="69" s="1"/>
  <c r="AG12" i="69"/>
  <c r="AG73" i="69" s="1"/>
  <c r="AG13" i="69"/>
  <c r="AG74" i="69" s="1"/>
  <c r="AG9" i="69"/>
  <c r="AG70" i="69" s="1"/>
  <c r="AG10" i="69"/>
  <c r="AG71" i="69" s="1"/>
  <c r="U10" i="62"/>
  <c r="V10" i="62"/>
  <c r="U11" i="62"/>
  <c r="V11" i="62"/>
  <c r="U12" i="62"/>
  <c r="V12" i="62"/>
  <c r="U13" i="62"/>
  <c r="V13" i="62"/>
  <c r="U14" i="62"/>
  <c r="V14" i="62"/>
  <c r="U15" i="62"/>
  <c r="V15" i="62"/>
  <c r="U16" i="62"/>
  <c r="V16" i="62"/>
  <c r="U17" i="62"/>
  <c r="V17" i="62"/>
  <c r="U18" i="62"/>
  <c r="V18" i="62"/>
  <c r="U19" i="62"/>
  <c r="V19" i="62"/>
  <c r="U20" i="62"/>
  <c r="V20" i="62"/>
  <c r="U21" i="62"/>
  <c r="V21" i="62"/>
  <c r="S9" i="62"/>
  <c r="S19" i="60" s="1"/>
  <c r="R9" i="62"/>
  <c r="R19" i="60" s="1"/>
  <c r="P9" i="62"/>
  <c r="P19" i="60" s="1"/>
  <c r="O9" i="62"/>
  <c r="O19" i="60" s="1"/>
  <c r="M9" i="62"/>
  <c r="M19" i="60" s="1"/>
  <c r="L9" i="62"/>
  <c r="L19" i="60" s="1"/>
  <c r="S8" i="62"/>
  <c r="S18" i="60" s="1"/>
  <c r="R8" i="62"/>
  <c r="R18" i="60" s="1"/>
  <c r="P8" i="62"/>
  <c r="P18" i="60" s="1"/>
  <c r="O8" i="62"/>
  <c r="O18" i="60" s="1"/>
  <c r="M8" i="62"/>
  <c r="M18" i="60" s="1"/>
  <c r="L8" i="62"/>
  <c r="L18" i="60" s="1"/>
  <c r="D8" i="68"/>
  <c r="F8" i="68" s="1"/>
  <c r="V9" i="62" l="1"/>
  <c r="U9" i="62"/>
  <c r="V8" i="62"/>
  <c r="U8" i="62"/>
  <c r="AF51" i="68"/>
  <c r="AE51" i="68"/>
  <c r="AC51" i="68"/>
  <c r="AC101" i="68" s="1"/>
  <c r="Y51" i="68"/>
  <c r="Y101" i="68" s="1"/>
  <c r="U51" i="68"/>
  <c r="U101" i="68" s="1"/>
  <c r="Q51" i="68"/>
  <c r="Q101" i="68" s="1"/>
  <c r="AF50" i="68"/>
  <c r="AE50" i="68"/>
  <c r="AC50" i="68"/>
  <c r="AC100" i="68" s="1"/>
  <c r="Y50" i="68"/>
  <c r="Y100" i="68" s="1"/>
  <c r="U50" i="68"/>
  <c r="U100" i="68" s="1"/>
  <c r="Q50" i="68"/>
  <c r="Q100" i="68" s="1"/>
  <c r="AF49" i="68"/>
  <c r="AE49" i="68"/>
  <c r="AC49" i="68"/>
  <c r="AC99" i="68" s="1"/>
  <c r="Y49" i="68"/>
  <c r="Y99" i="68" s="1"/>
  <c r="U49" i="68"/>
  <c r="U99" i="68" s="1"/>
  <c r="Q49" i="68"/>
  <c r="Q99" i="68" s="1"/>
  <c r="AF48" i="68"/>
  <c r="AE48" i="68"/>
  <c r="AC48" i="68"/>
  <c r="AC98" i="68" s="1"/>
  <c r="Y48" i="68"/>
  <c r="Y98" i="68" s="1"/>
  <c r="U48" i="68"/>
  <c r="U98" i="68" s="1"/>
  <c r="Q48" i="68"/>
  <c r="Q98" i="68" s="1"/>
  <c r="AF47" i="68"/>
  <c r="AE47" i="68"/>
  <c r="AC47" i="68"/>
  <c r="AC97" i="68" s="1"/>
  <c r="Y47" i="68"/>
  <c r="Y97" i="68" s="1"/>
  <c r="U47" i="68"/>
  <c r="U97" i="68" s="1"/>
  <c r="Q47" i="68"/>
  <c r="Q97" i="68" s="1"/>
  <c r="AF46" i="68"/>
  <c r="AE46" i="68"/>
  <c r="AC46" i="68"/>
  <c r="AC96" i="68" s="1"/>
  <c r="Y46" i="68"/>
  <c r="Y96" i="68" s="1"/>
  <c r="U46" i="68"/>
  <c r="U96" i="68" s="1"/>
  <c r="Q46" i="68"/>
  <c r="Q96" i="68" s="1"/>
  <c r="AF45" i="68"/>
  <c r="AE45" i="68"/>
  <c r="AC45" i="68"/>
  <c r="AC95" i="68" s="1"/>
  <c r="Y45" i="68"/>
  <c r="Y95" i="68" s="1"/>
  <c r="U45" i="68"/>
  <c r="U95" i="68" s="1"/>
  <c r="Q45" i="68"/>
  <c r="Q95" i="68" s="1"/>
  <c r="AF44" i="68"/>
  <c r="AE44" i="68"/>
  <c r="AC44" i="68"/>
  <c r="AC94" i="68" s="1"/>
  <c r="Y44" i="68"/>
  <c r="Y94" i="68" s="1"/>
  <c r="U44" i="68"/>
  <c r="U94" i="68" s="1"/>
  <c r="Q44" i="68"/>
  <c r="Q94" i="68" s="1"/>
  <c r="AF43" i="68"/>
  <c r="AE43" i="68"/>
  <c r="AC43" i="68"/>
  <c r="AC93" i="68" s="1"/>
  <c r="Y43" i="68"/>
  <c r="Y93" i="68" s="1"/>
  <c r="U43" i="68"/>
  <c r="U93" i="68" s="1"/>
  <c r="Q43" i="68"/>
  <c r="Q93" i="68" s="1"/>
  <c r="AF42" i="68"/>
  <c r="AE42" i="68"/>
  <c r="AC42" i="68"/>
  <c r="AC92" i="68" s="1"/>
  <c r="Y42" i="68"/>
  <c r="Y92" i="68" s="1"/>
  <c r="U42" i="68"/>
  <c r="U92" i="68" s="1"/>
  <c r="Q42" i="68"/>
  <c r="Q92" i="68" s="1"/>
  <c r="AF41" i="68"/>
  <c r="AE41" i="68"/>
  <c r="AC41" i="68"/>
  <c r="AC91" i="68" s="1"/>
  <c r="Y41" i="68"/>
  <c r="Y91" i="68" s="1"/>
  <c r="U41" i="68"/>
  <c r="U91" i="68" s="1"/>
  <c r="Q41" i="68"/>
  <c r="Q91" i="68" s="1"/>
  <c r="AF40" i="68"/>
  <c r="AE40" i="68"/>
  <c r="AC40" i="68"/>
  <c r="AC90" i="68" s="1"/>
  <c r="Y40" i="68"/>
  <c r="Y90" i="68" s="1"/>
  <c r="U40" i="68"/>
  <c r="U90" i="68" s="1"/>
  <c r="Q40" i="68"/>
  <c r="Q90" i="68" s="1"/>
  <c r="AF39" i="68"/>
  <c r="AE39" i="68"/>
  <c r="AC39" i="68"/>
  <c r="AC89" i="68" s="1"/>
  <c r="Y39" i="68"/>
  <c r="Y89" i="68" s="1"/>
  <c r="U39" i="68"/>
  <c r="U89" i="68" s="1"/>
  <c r="Q39" i="68"/>
  <c r="Q89" i="68" s="1"/>
  <c r="AF38" i="68"/>
  <c r="AE38" i="68"/>
  <c r="AC38" i="68"/>
  <c r="AC88" i="68" s="1"/>
  <c r="Y38" i="68"/>
  <c r="Y88" i="68" s="1"/>
  <c r="U38" i="68"/>
  <c r="U88" i="68" s="1"/>
  <c r="Q38" i="68"/>
  <c r="Q88" i="68" s="1"/>
  <c r="AF37" i="68"/>
  <c r="AE37" i="68"/>
  <c r="AC37" i="68"/>
  <c r="AC87" i="68" s="1"/>
  <c r="Y37" i="68"/>
  <c r="Y87" i="68" s="1"/>
  <c r="U37" i="68"/>
  <c r="U87" i="68" s="1"/>
  <c r="Q37" i="68"/>
  <c r="Q87" i="68" s="1"/>
  <c r="AF36" i="68"/>
  <c r="AE36" i="68"/>
  <c r="AC36" i="68"/>
  <c r="AC86" i="68" s="1"/>
  <c r="Y36" i="68"/>
  <c r="Y86" i="68" s="1"/>
  <c r="U36" i="68"/>
  <c r="U86" i="68" s="1"/>
  <c r="Q36" i="68"/>
  <c r="Q86" i="68" s="1"/>
  <c r="AF35" i="68"/>
  <c r="AE35" i="68"/>
  <c r="AC35" i="68"/>
  <c r="AC85" i="68" s="1"/>
  <c r="Y35" i="68"/>
  <c r="Y85" i="68" s="1"/>
  <c r="U35" i="68"/>
  <c r="U85" i="68" s="1"/>
  <c r="Q35" i="68"/>
  <c r="Q85" i="68" s="1"/>
  <c r="AF34" i="68"/>
  <c r="AE34" i="68"/>
  <c r="AC34" i="68"/>
  <c r="AC84" i="68" s="1"/>
  <c r="Y34" i="68"/>
  <c r="Y84" i="68" s="1"/>
  <c r="U34" i="68"/>
  <c r="U84" i="68" s="1"/>
  <c r="Q34" i="68"/>
  <c r="Q84" i="68" s="1"/>
  <c r="AF33" i="68"/>
  <c r="AE33" i="68"/>
  <c r="AC33" i="68"/>
  <c r="AC83" i="68" s="1"/>
  <c r="Y33" i="68"/>
  <c r="Y83" i="68" s="1"/>
  <c r="U33" i="68"/>
  <c r="U83" i="68" s="1"/>
  <c r="Q33" i="68"/>
  <c r="Q83" i="68" s="1"/>
  <c r="AF32" i="68"/>
  <c r="AE32" i="68"/>
  <c r="AC32" i="68"/>
  <c r="AC82" i="68" s="1"/>
  <c r="Y32" i="68"/>
  <c r="Y82" i="68" s="1"/>
  <c r="U32" i="68"/>
  <c r="U82" i="68" s="1"/>
  <c r="Q32" i="68"/>
  <c r="Q82" i="68" s="1"/>
  <c r="AF31" i="68"/>
  <c r="AE31" i="68"/>
  <c r="AC31" i="68"/>
  <c r="AC81" i="68" s="1"/>
  <c r="Y31" i="68"/>
  <c r="Y81" i="68" s="1"/>
  <c r="U31" i="68"/>
  <c r="U81" i="68" s="1"/>
  <c r="Q31" i="68"/>
  <c r="Q81" i="68" s="1"/>
  <c r="AF30" i="68"/>
  <c r="AE30" i="68"/>
  <c r="AC30" i="68"/>
  <c r="AC80" i="68" s="1"/>
  <c r="Y30" i="68"/>
  <c r="Y80" i="68" s="1"/>
  <c r="U30" i="68"/>
  <c r="U80" i="68" s="1"/>
  <c r="Q30" i="68"/>
  <c r="Q80" i="68" s="1"/>
  <c r="AF29" i="68"/>
  <c r="AE29" i="68"/>
  <c r="AC29" i="68"/>
  <c r="AC79" i="68" s="1"/>
  <c r="Y29" i="68"/>
  <c r="Y79" i="68" s="1"/>
  <c r="U29" i="68"/>
  <c r="U79" i="68" s="1"/>
  <c r="Q29" i="68"/>
  <c r="Q79" i="68" s="1"/>
  <c r="AF28" i="68"/>
  <c r="AE28" i="68"/>
  <c r="AC28" i="68"/>
  <c r="AC78" i="68" s="1"/>
  <c r="Y28" i="68"/>
  <c r="Y78" i="68" s="1"/>
  <c r="U28" i="68"/>
  <c r="U78" i="68" s="1"/>
  <c r="Q28" i="68"/>
  <c r="Q78" i="68" s="1"/>
  <c r="AF27" i="68"/>
  <c r="AE27" i="68"/>
  <c r="AC27" i="68"/>
  <c r="AC77" i="68" s="1"/>
  <c r="Y27" i="68"/>
  <c r="Y77" i="68" s="1"/>
  <c r="U27" i="68"/>
  <c r="U77" i="68" s="1"/>
  <c r="Q27" i="68"/>
  <c r="Q77" i="68" s="1"/>
  <c r="AF26" i="68"/>
  <c r="AE26" i="68"/>
  <c r="AC26" i="68"/>
  <c r="AC76" i="68" s="1"/>
  <c r="Y26" i="68"/>
  <c r="Y76" i="68" s="1"/>
  <c r="U26" i="68"/>
  <c r="U76" i="68" s="1"/>
  <c r="Q26" i="68"/>
  <c r="Q76" i="68" s="1"/>
  <c r="AF25" i="68"/>
  <c r="AE25" i="68"/>
  <c r="AC25" i="68"/>
  <c r="AC75" i="68" s="1"/>
  <c r="Y25" i="68"/>
  <c r="Y75" i="68" s="1"/>
  <c r="U25" i="68"/>
  <c r="U75" i="68" s="1"/>
  <c r="Q25" i="68"/>
  <c r="Q75" i="68" s="1"/>
  <c r="AF24" i="68"/>
  <c r="AE24" i="68"/>
  <c r="AC24" i="68"/>
  <c r="AC74" i="68" s="1"/>
  <c r="Y24" i="68"/>
  <c r="Y74" i="68" s="1"/>
  <c r="U24" i="68"/>
  <c r="U74" i="68" s="1"/>
  <c r="Q24" i="68"/>
  <c r="Q74" i="68" s="1"/>
  <c r="AF23" i="68"/>
  <c r="AE23" i="68"/>
  <c r="AC23" i="68"/>
  <c r="AC73" i="68" s="1"/>
  <c r="Y23" i="68"/>
  <c r="Y73" i="68" s="1"/>
  <c r="U23" i="68"/>
  <c r="U73" i="68" s="1"/>
  <c r="Q23" i="68"/>
  <c r="Q73" i="68" s="1"/>
  <c r="AF22" i="68"/>
  <c r="AE22" i="68"/>
  <c r="AC22" i="68"/>
  <c r="AC72" i="68" s="1"/>
  <c r="Y22" i="68"/>
  <c r="Y72" i="68" s="1"/>
  <c r="U22" i="68"/>
  <c r="U72" i="68" s="1"/>
  <c r="Q22" i="68"/>
  <c r="Q72" i="68" s="1"/>
  <c r="AF21" i="68"/>
  <c r="AE21" i="68"/>
  <c r="AC21" i="68"/>
  <c r="AC71" i="68" s="1"/>
  <c r="Y21" i="68"/>
  <c r="Y71" i="68" s="1"/>
  <c r="U21" i="68"/>
  <c r="U71" i="68" s="1"/>
  <c r="Q21" i="68"/>
  <c r="Q71" i="68" s="1"/>
  <c r="AF20" i="68"/>
  <c r="AE20" i="68"/>
  <c r="AC20" i="68"/>
  <c r="AC70" i="68" s="1"/>
  <c r="Y20" i="68"/>
  <c r="Y70" i="68" s="1"/>
  <c r="U20" i="68"/>
  <c r="U70" i="68" s="1"/>
  <c r="Q20" i="68"/>
  <c r="Q70" i="68" s="1"/>
  <c r="AF19" i="68"/>
  <c r="AE19" i="68"/>
  <c r="AC19" i="68"/>
  <c r="AC69" i="68" s="1"/>
  <c r="Y19" i="68"/>
  <c r="Y69" i="68" s="1"/>
  <c r="U19" i="68"/>
  <c r="U69" i="68" s="1"/>
  <c r="Q19" i="68"/>
  <c r="Q69" i="68" s="1"/>
  <c r="AF18" i="68"/>
  <c r="AE18" i="68"/>
  <c r="AC18" i="68"/>
  <c r="AC68" i="68" s="1"/>
  <c r="Y18" i="68"/>
  <c r="Y68" i="68" s="1"/>
  <c r="U18" i="68"/>
  <c r="U68" i="68" s="1"/>
  <c r="Q18" i="68"/>
  <c r="Q68" i="68" s="1"/>
  <c r="AF17" i="68"/>
  <c r="AE17" i="68"/>
  <c r="AC17" i="68"/>
  <c r="AC67" i="68" s="1"/>
  <c r="Y17" i="68"/>
  <c r="Y67" i="68" s="1"/>
  <c r="U17" i="68"/>
  <c r="U67" i="68" s="1"/>
  <c r="Q17" i="68"/>
  <c r="Q67" i="68" s="1"/>
  <c r="AF16" i="68"/>
  <c r="AE16" i="68"/>
  <c r="AC16" i="68"/>
  <c r="AC66" i="68" s="1"/>
  <c r="Y16" i="68"/>
  <c r="Y66" i="68" s="1"/>
  <c r="U16" i="68"/>
  <c r="U66" i="68" s="1"/>
  <c r="Q16" i="68"/>
  <c r="Q66" i="68" s="1"/>
  <c r="AF15" i="68"/>
  <c r="AE15" i="68"/>
  <c r="AC15" i="68"/>
  <c r="AC65" i="68" s="1"/>
  <c r="Y15" i="68"/>
  <c r="Y65" i="68" s="1"/>
  <c r="U15" i="68"/>
  <c r="U65" i="68" s="1"/>
  <c r="Q15" i="68"/>
  <c r="Q65" i="68" s="1"/>
  <c r="AF14" i="68"/>
  <c r="AE14" i="68"/>
  <c r="AC14" i="68"/>
  <c r="AC64" i="68" s="1"/>
  <c r="Y14" i="68"/>
  <c r="Y64" i="68" s="1"/>
  <c r="U14" i="68"/>
  <c r="U64" i="68" s="1"/>
  <c r="Q14" i="68"/>
  <c r="Q64" i="68" s="1"/>
  <c r="AF13" i="68"/>
  <c r="AE13" i="68"/>
  <c r="AC13" i="68"/>
  <c r="AC63" i="68" s="1"/>
  <c r="Y13" i="68"/>
  <c r="Y63" i="68" s="1"/>
  <c r="U13" i="68"/>
  <c r="U63" i="68" s="1"/>
  <c r="Q13" i="68"/>
  <c r="Q63" i="68" s="1"/>
  <c r="AF12" i="68"/>
  <c r="AE12" i="68"/>
  <c r="AC12" i="68"/>
  <c r="AC62" i="68" s="1"/>
  <c r="Y12" i="68"/>
  <c r="Y62" i="68" s="1"/>
  <c r="U12" i="68"/>
  <c r="U62" i="68" s="1"/>
  <c r="Q12" i="68"/>
  <c r="Q62" i="68" s="1"/>
  <c r="AF11" i="68"/>
  <c r="AE11" i="68"/>
  <c r="AC11" i="68"/>
  <c r="AC61" i="68" s="1"/>
  <c r="Y11" i="68"/>
  <c r="Y61" i="68" s="1"/>
  <c r="U11" i="68"/>
  <c r="U61" i="68" s="1"/>
  <c r="Q11" i="68"/>
  <c r="Q61" i="68" s="1"/>
  <c r="AF10" i="68"/>
  <c r="AE10" i="68"/>
  <c r="AC10" i="68"/>
  <c r="AC60" i="68" s="1"/>
  <c r="Y10" i="68"/>
  <c r="Y60" i="68" s="1"/>
  <c r="U10" i="68"/>
  <c r="U60" i="68" s="1"/>
  <c r="Q10" i="68"/>
  <c r="Q60" i="68" s="1"/>
  <c r="AF9" i="68"/>
  <c r="AE9" i="68"/>
  <c r="AC9" i="68"/>
  <c r="AC59" i="68" s="1"/>
  <c r="Y9" i="68"/>
  <c r="Y59" i="68" s="1"/>
  <c r="U9" i="68"/>
  <c r="U59" i="68" s="1"/>
  <c r="Q9" i="68"/>
  <c r="Q59" i="68" s="1"/>
  <c r="AF8" i="68"/>
  <c r="AE8" i="68"/>
  <c r="AC8" i="68"/>
  <c r="AC58" i="68" s="1"/>
  <c r="Y8" i="68"/>
  <c r="Y58" i="68" s="1"/>
  <c r="U8" i="68"/>
  <c r="U58" i="68" s="1"/>
  <c r="U52" i="68" s="1"/>
  <c r="Q8" i="68"/>
  <c r="Q58" i="68" s="1"/>
  <c r="S17" i="60"/>
  <c r="R17" i="60"/>
  <c r="S16" i="60"/>
  <c r="R16" i="60"/>
  <c r="S15" i="60"/>
  <c r="R15" i="60"/>
  <c r="S14" i="60"/>
  <c r="R14" i="60"/>
  <c r="S13" i="60"/>
  <c r="R13" i="60"/>
  <c r="S12" i="60"/>
  <c r="R12" i="60"/>
  <c r="S11" i="60"/>
  <c r="R11" i="60"/>
  <c r="S10" i="60"/>
  <c r="R10" i="60"/>
  <c r="S9" i="60"/>
  <c r="R9" i="60"/>
  <c r="S8" i="60"/>
  <c r="R8" i="60"/>
  <c r="P17" i="60"/>
  <c r="O17" i="60"/>
  <c r="P16" i="60"/>
  <c r="O16" i="60"/>
  <c r="P15" i="60"/>
  <c r="O15" i="60"/>
  <c r="P14" i="60"/>
  <c r="O14" i="60"/>
  <c r="P13" i="60"/>
  <c r="O13" i="60"/>
  <c r="P12" i="60"/>
  <c r="O12" i="60"/>
  <c r="P11" i="60"/>
  <c r="O11" i="60"/>
  <c r="P10" i="60"/>
  <c r="O10" i="60"/>
  <c r="P9" i="60"/>
  <c r="O9" i="60"/>
  <c r="P8" i="60"/>
  <c r="O8" i="60"/>
  <c r="M17" i="60"/>
  <c r="L17" i="60"/>
  <c r="M16" i="60"/>
  <c r="L16" i="60"/>
  <c r="M15" i="60"/>
  <c r="L15" i="60"/>
  <c r="M14" i="60"/>
  <c r="L14" i="60"/>
  <c r="M13" i="60"/>
  <c r="L13" i="60"/>
  <c r="M12" i="60"/>
  <c r="L12" i="60"/>
  <c r="M11" i="60"/>
  <c r="L11" i="60"/>
  <c r="M10" i="60"/>
  <c r="L10" i="60"/>
  <c r="M9" i="60"/>
  <c r="L9" i="60"/>
  <c r="M8" i="60"/>
  <c r="L8" i="60"/>
  <c r="J17" i="60"/>
  <c r="I17" i="60"/>
  <c r="U17" i="60" s="1"/>
  <c r="O15" i="58" s="1"/>
  <c r="J16" i="60"/>
  <c r="I16" i="60"/>
  <c r="J15" i="60"/>
  <c r="I15" i="60"/>
  <c r="U15" i="60" s="1"/>
  <c r="O13" i="58" s="1"/>
  <c r="J14" i="60"/>
  <c r="V14" i="60" s="1"/>
  <c r="P12" i="32" s="1"/>
  <c r="I14" i="60"/>
  <c r="J13" i="60"/>
  <c r="I13" i="60"/>
  <c r="U13" i="60" s="1"/>
  <c r="O11" i="58" s="1"/>
  <c r="J12" i="60"/>
  <c r="I12" i="60"/>
  <c r="U12" i="60" s="1"/>
  <c r="O10" i="58" s="1"/>
  <c r="J11" i="60"/>
  <c r="I11" i="60"/>
  <c r="J10" i="60"/>
  <c r="I10" i="60"/>
  <c r="J9" i="60"/>
  <c r="I9" i="60"/>
  <c r="U9" i="60" s="1"/>
  <c r="O7" i="58" s="1"/>
  <c r="J8" i="60"/>
  <c r="I8" i="60"/>
  <c r="U18" i="60"/>
  <c r="O32" i="58" s="1"/>
  <c r="O16" i="32" s="1"/>
  <c r="V18" i="60"/>
  <c r="P32" i="58" s="1"/>
  <c r="P16" i="32" s="1"/>
  <c r="U19" i="60"/>
  <c r="O33" i="58" s="1"/>
  <c r="O17" i="32" s="1"/>
  <c r="V19" i="60"/>
  <c r="P33" i="58" s="1"/>
  <c r="P17" i="32" s="1"/>
  <c r="U20" i="60"/>
  <c r="O34" i="58" s="1"/>
  <c r="O18" i="32" s="1"/>
  <c r="V20" i="60"/>
  <c r="P34" i="58" s="1"/>
  <c r="P18" i="32" s="1"/>
  <c r="U21" i="60"/>
  <c r="O35" i="58" s="1"/>
  <c r="O19" i="32" s="1"/>
  <c r="V21" i="60"/>
  <c r="P35" i="58" s="1"/>
  <c r="P19" i="32" s="1"/>
  <c r="U22" i="60"/>
  <c r="O36" i="58" s="1"/>
  <c r="O20" i="32" s="1"/>
  <c r="V22" i="60"/>
  <c r="P36" i="58" s="1"/>
  <c r="P20" i="32" s="1"/>
  <c r="U23" i="60"/>
  <c r="O37" i="58" s="1"/>
  <c r="O21" i="32" s="1"/>
  <c r="V23" i="60"/>
  <c r="P37" i="58" s="1"/>
  <c r="P21" i="32" s="1"/>
  <c r="U24" i="60"/>
  <c r="O38" i="58" s="1"/>
  <c r="O22" i="32" s="1"/>
  <c r="V24" i="60"/>
  <c r="P38" i="58" s="1"/>
  <c r="P22" i="32" s="1"/>
  <c r="U25" i="60"/>
  <c r="O39" i="58" s="1"/>
  <c r="O23" i="32" s="1"/>
  <c r="V25" i="60"/>
  <c r="P39" i="58" s="1"/>
  <c r="P23" i="32" s="1"/>
  <c r="U26" i="60"/>
  <c r="V26" i="60"/>
  <c r="U27" i="60"/>
  <c r="O42" i="58" s="1"/>
  <c r="O26" i="32" s="1"/>
  <c r="V27" i="60"/>
  <c r="P42" i="58" s="1"/>
  <c r="P26" i="32" s="1"/>
  <c r="U28" i="60"/>
  <c r="O43" i="58" s="1"/>
  <c r="O27" i="32" s="1"/>
  <c r="V28" i="60"/>
  <c r="P43" i="58" s="1"/>
  <c r="P27" i="32" s="1"/>
  <c r="U29" i="60"/>
  <c r="O44" i="58" s="1"/>
  <c r="O28" i="32" s="1"/>
  <c r="V29" i="60"/>
  <c r="P44" i="58" s="1"/>
  <c r="P28" i="32" s="1"/>
  <c r="U30" i="60"/>
  <c r="O45" i="58" s="1"/>
  <c r="O29" i="32" s="1"/>
  <c r="V30" i="60"/>
  <c r="P45" i="58" s="1"/>
  <c r="P29" i="32" s="1"/>
  <c r="U31" i="60"/>
  <c r="O46" i="58" s="1"/>
  <c r="O30" i="32" s="1"/>
  <c r="V31" i="60"/>
  <c r="P46" i="58" s="1"/>
  <c r="P30" i="32" s="1"/>
  <c r="U32" i="60"/>
  <c r="V32" i="60"/>
  <c r="U33" i="60"/>
  <c r="V33" i="60"/>
  <c r="U34" i="60"/>
  <c r="V34" i="60"/>
  <c r="U35" i="60"/>
  <c r="V35" i="60"/>
  <c r="U36" i="60"/>
  <c r="V36" i="60"/>
  <c r="U37" i="60"/>
  <c r="V37" i="60"/>
  <c r="U38" i="60"/>
  <c r="V38" i="60"/>
  <c r="U39" i="60"/>
  <c r="V39" i="60"/>
  <c r="U40" i="60"/>
  <c r="V40" i="60"/>
  <c r="U41" i="60"/>
  <c r="V41" i="60"/>
  <c r="U42" i="60"/>
  <c r="V42" i="60"/>
  <c r="U43" i="60"/>
  <c r="O47" i="32" s="1"/>
  <c r="V43" i="60"/>
  <c r="P47" i="32" s="1"/>
  <c r="U44" i="60"/>
  <c r="V44" i="60"/>
  <c r="U45" i="60"/>
  <c r="V45" i="60"/>
  <c r="U46" i="60"/>
  <c r="V46" i="60"/>
  <c r="U47" i="60"/>
  <c r="V47" i="60"/>
  <c r="U48" i="60"/>
  <c r="V48" i="60"/>
  <c r="U49" i="60"/>
  <c r="V49" i="60"/>
  <c r="U50" i="60"/>
  <c r="V50" i="60"/>
  <c r="U51" i="60"/>
  <c r="V51" i="60"/>
  <c r="U52" i="60"/>
  <c r="V52" i="60"/>
  <c r="U60" i="60"/>
  <c r="V60" i="60"/>
  <c r="U61" i="60"/>
  <c r="V61" i="60"/>
  <c r="U62" i="60"/>
  <c r="V62" i="60"/>
  <c r="U63" i="60"/>
  <c r="V63" i="60"/>
  <c r="U64" i="60"/>
  <c r="V64" i="60"/>
  <c r="U65" i="60"/>
  <c r="V65" i="60"/>
  <c r="U66" i="60"/>
  <c r="V66" i="60"/>
  <c r="U67" i="60"/>
  <c r="V67" i="60"/>
  <c r="U68" i="60"/>
  <c r="V68" i="60"/>
  <c r="U69" i="60"/>
  <c r="V69" i="60"/>
  <c r="U70" i="60"/>
  <c r="V70" i="60"/>
  <c r="U71" i="60"/>
  <c r="V71" i="60"/>
  <c r="U72" i="60"/>
  <c r="V72" i="60"/>
  <c r="U73" i="60"/>
  <c r="V73" i="60"/>
  <c r="U74" i="60"/>
  <c r="V74" i="60"/>
  <c r="U76" i="60"/>
  <c r="V76" i="60"/>
  <c r="U77" i="60"/>
  <c r="V77" i="60"/>
  <c r="U78" i="60"/>
  <c r="V78" i="60"/>
  <c r="U79" i="60"/>
  <c r="V79" i="60"/>
  <c r="U80" i="60"/>
  <c r="V80" i="60"/>
  <c r="U81" i="60"/>
  <c r="V81" i="60"/>
  <c r="U82" i="60"/>
  <c r="V82" i="60"/>
  <c r="U83" i="60"/>
  <c r="V83" i="60"/>
  <c r="U84" i="60"/>
  <c r="V84" i="60"/>
  <c r="U85" i="60"/>
  <c r="V85" i="60"/>
  <c r="U86" i="60"/>
  <c r="V86" i="60"/>
  <c r="U87" i="60"/>
  <c r="V87" i="60"/>
  <c r="U88" i="60"/>
  <c r="V88" i="60"/>
  <c r="U89" i="60"/>
  <c r="V89" i="60"/>
  <c r="U90" i="60"/>
  <c r="V90" i="60"/>
  <c r="U91" i="60"/>
  <c r="V91" i="60"/>
  <c r="U92" i="60"/>
  <c r="V92" i="60"/>
  <c r="U93" i="60"/>
  <c r="V93" i="60"/>
  <c r="U94" i="60"/>
  <c r="V94" i="60"/>
  <c r="U95" i="60"/>
  <c r="V95" i="60"/>
  <c r="U96" i="60"/>
  <c r="V96" i="60"/>
  <c r="U97" i="60"/>
  <c r="V97" i="60"/>
  <c r="U98" i="60"/>
  <c r="V98" i="60"/>
  <c r="U99" i="60"/>
  <c r="V99" i="60"/>
  <c r="U100" i="60"/>
  <c r="V100" i="60"/>
  <c r="U101" i="60"/>
  <c r="V101" i="60"/>
  <c r="U102" i="60"/>
  <c r="V102" i="60"/>
  <c r="U103" i="60"/>
  <c r="V103" i="60"/>
  <c r="U104" i="60"/>
  <c r="V104" i="60"/>
  <c r="U105" i="60"/>
  <c r="V105" i="60"/>
  <c r="U106" i="60"/>
  <c r="V106" i="60"/>
  <c r="U107" i="60"/>
  <c r="V107" i="60"/>
  <c r="U108" i="60"/>
  <c r="V108" i="60"/>
  <c r="U109" i="60"/>
  <c r="V109" i="60"/>
  <c r="U110" i="60"/>
  <c r="V110" i="60"/>
  <c r="U111" i="60"/>
  <c r="V111" i="60"/>
  <c r="U112" i="60"/>
  <c r="V112" i="60"/>
  <c r="U113" i="60"/>
  <c r="V113" i="60"/>
  <c r="U114" i="60"/>
  <c r="V114" i="60"/>
  <c r="U115" i="60"/>
  <c r="V115" i="60"/>
  <c r="U116" i="60"/>
  <c r="V116" i="60"/>
  <c r="U117" i="60"/>
  <c r="V117" i="60"/>
  <c r="U118" i="60"/>
  <c r="V118" i="60"/>
  <c r="U119" i="60"/>
  <c r="V119" i="60"/>
  <c r="U120" i="60"/>
  <c r="V120" i="60"/>
  <c r="U121" i="60"/>
  <c r="V121" i="60"/>
  <c r="U122" i="60"/>
  <c r="V122" i="60"/>
  <c r="U123" i="60"/>
  <c r="V123" i="60"/>
  <c r="U124" i="60"/>
  <c r="V124" i="60"/>
  <c r="U125" i="60"/>
  <c r="V125" i="60"/>
  <c r="U126" i="60"/>
  <c r="V126" i="60"/>
  <c r="U127" i="60"/>
  <c r="V127" i="60"/>
  <c r="U128" i="60"/>
  <c r="V128" i="60"/>
  <c r="U129" i="60"/>
  <c r="V129" i="60"/>
  <c r="U130" i="60"/>
  <c r="V130" i="60"/>
  <c r="U131" i="60"/>
  <c r="V131" i="60"/>
  <c r="U132" i="60"/>
  <c r="V132" i="60"/>
  <c r="U133" i="60"/>
  <c r="V133" i="60"/>
  <c r="U134" i="60"/>
  <c r="V134" i="60"/>
  <c r="U135" i="60"/>
  <c r="V135" i="60"/>
  <c r="U136" i="60"/>
  <c r="V136" i="60"/>
  <c r="U137" i="60"/>
  <c r="V137" i="60"/>
  <c r="U138" i="60"/>
  <c r="V138" i="60"/>
  <c r="U139" i="60"/>
  <c r="V139" i="60"/>
  <c r="U140" i="60"/>
  <c r="V140" i="60"/>
  <c r="U141" i="60"/>
  <c r="V141" i="60"/>
  <c r="U142" i="60"/>
  <c r="V142" i="60"/>
  <c r="U143" i="60"/>
  <c r="V143" i="60"/>
  <c r="U144" i="60"/>
  <c r="V144" i="60"/>
  <c r="U145" i="60"/>
  <c r="V145" i="60"/>
  <c r="U146" i="60"/>
  <c r="V146" i="60"/>
  <c r="S17" i="61"/>
  <c r="R17" i="61"/>
  <c r="P17" i="61"/>
  <c r="O17" i="61"/>
  <c r="M17" i="61"/>
  <c r="L17" i="61"/>
  <c r="J17" i="61"/>
  <c r="I17" i="61"/>
  <c r="S16" i="61"/>
  <c r="R16" i="61"/>
  <c r="P16" i="61"/>
  <c r="O16" i="61"/>
  <c r="M16" i="61"/>
  <c r="L16" i="61"/>
  <c r="J16" i="61"/>
  <c r="I16" i="61"/>
  <c r="S15" i="61"/>
  <c r="R15" i="61"/>
  <c r="P15" i="61"/>
  <c r="O15" i="61"/>
  <c r="M15" i="61"/>
  <c r="L15" i="61"/>
  <c r="U15" i="61" s="1"/>
  <c r="J15" i="61"/>
  <c r="I15" i="61"/>
  <c r="S14" i="61"/>
  <c r="R14" i="61"/>
  <c r="P14" i="61"/>
  <c r="O14" i="61"/>
  <c r="M14" i="61"/>
  <c r="L14" i="61"/>
  <c r="U14" i="61" s="1"/>
  <c r="J14" i="61"/>
  <c r="I14" i="61"/>
  <c r="S13" i="61"/>
  <c r="R13" i="61"/>
  <c r="P13" i="61"/>
  <c r="O13" i="61"/>
  <c r="M13" i="61"/>
  <c r="V13" i="61" s="1"/>
  <c r="L13" i="61"/>
  <c r="J13" i="61"/>
  <c r="I13" i="61"/>
  <c r="S12" i="61"/>
  <c r="R12" i="61"/>
  <c r="P12" i="61"/>
  <c r="O12" i="61"/>
  <c r="M12" i="61"/>
  <c r="V12" i="61" s="1"/>
  <c r="L12" i="61"/>
  <c r="J12" i="61"/>
  <c r="I12" i="61"/>
  <c r="S11" i="61"/>
  <c r="R11" i="61"/>
  <c r="P11" i="61"/>
  <c r="O11" i="61"/>
  <c r="M11" i="61"/>
  <c r="L11" i="61"/>
  <c r="J11" i="61"/>
  <c r="I11" i="61"/>
  <c r="S10" i="61"/>
  <c r="R10" i="61"/>
  <c r="P10" i="61"/>
  <c r="O10" i="61"/>
  <c r="M10" i="61"/>
  <c r="L10" i="61"/>
  <c r="J10" i="61"/>
  <c r="I10" i="61"/>
  <c r="Y52" i="68" l="1"/>
  <c r="AG37" i="68"/>
  <c r="AG87" i="68" s="1"/>
  <c r="AG49" i="68"/>
  <c r="AG99" i="68" s="1"/>
  <c r="V11" i="61"/>
  <c r="AC52" i="68"/>
  <c r="Q52" i="68"/>
  <c r="N16" i="60"/>
  <c r="Q12" i="60"/>
  <c r="T10" i="60"/>
  <c r="T12" i="60"/>
  <c r="T14" i="60"/>
  <c r="P53" i="32"/>
  <c r="P124" i="58"/>
  <c r="P64" i="32"/>
  <c r="P135" i="58"/>
  <c r="Q13" i="60"/>
  <c r="T15" i="60"/>
  <c r="O53" i="32"/>
  <c r="O124" i="58"/>
  <c r="O64" i="32"/>
  <c r="O135" i="58"/>
  <c r="O185" i="58"/>
  <c r="O71" i="32"/>
  <c r="O68" i="32" s="1"/>
  <c r="P185" i="58"/>
  <c r="P71" i="32"/>
  <c r="P113" i="58"/>
  <c r="P42" i="32"/>
  <c r="O113" i="58"/>
  <c r="O42" i="32"/>
  <c r="O50" i="32"/>
  <c r="O121" i="58"/>
  <c r="P121" i="58"/>
  <c r="P50" i="32"/>
  <c r="P45" i="32"/>
  <c r="P116" i="58"/>
  <c r="O45" i="32"/>
  <c r="O116" i="58"/>
  <c r="X116" i="58" s="1"/>
  <c r="P43" i="32"/>
  <c r="P114" i="58"/>
  <c r="O43" i="32"/>
  <c r="O114" i="58"/>
  <c r="O59" i="32"/>
  <c r="O130" i="58"/>
  <c r="O66" i="32"/>
  <c r="O137" i="58"/>
  <c r="P130" i="58"/>
  <c r="P59" i="32"/>
  <c r="P66" i="32"/>
  <c r="P137" i="58"/>
  <c r="O65" i="32"/>
  <c r="O136" i="58"/>
  <c r="P54" i="32"/>
  <c r="P125" i="58"/>
  <c r="O125" i="58"/>
  <c r="O54" i="32"/>
  <c r="O115" i="58"/>
  <c r="O44" i="32"/>
  <c r="P44" i="32"/>
  <c r="P115" i="58"/>
  <c r="P65" i="32"/>
  <c r="P136" i="58"/>
  <c r="T17" i="60"/>
  <c r="K9" i="60"/>
  <c r="K15" i="60"/>
  <c r="N11" i="60"/>
  <c r="Q9" i="60"/>
  <c r="Q17" i="60"/>
  <c r="T13" i="60"/>
  <c r="O40" i="32"/>
  <c r="O96" i="58"/>
  <c r="O38" i="32"/>
  <c r="O94" i="58"/>
  <c r="O36" i="32"/>
  <c r="O92" i="58"/>
  <c r="P97" i="58"/>
  <c r="P41" i="32"/>
  <c r="P95" i="58"/>
  <c r="P39" i="32"/>
  <c r="P93" i="58"/>
  <c r="P37" i="32"/>
  <c r="P35" i="32"/>
  <c r="P91" i="58"/>
  <c r="P40" i="58"/>
  <c r="P24" i="32" s="1"/>
  <c r="P41" i="58"/>
  <c r="P25" i="32" s="1"/>
  <c r="O7" i="32"/>
  <c r="O11" i="32"/>
  <c r="O13" i="32"/>
  <c r="O15" i="32"/>
  <c r="O97" i="58"/>
  <c r="O41" i="32"/>
  <c r="O95" i="58"/>
  <c r="O39" i="32"/>
  <c r="O93" i="58"/>
  <c r="O37" i="32"/>
  <c r="O35" i="32"/>
  <c r="O91" i="58"/>
  <c r="O40" i="58"/>
  <c r="O24" i="32" s="1"/>
  <c r="O41" i="58"/>
  <c r="O25" i="32" s="1"/>
  <c r="P40" i="32"/>
  <c r="P96" i="58"/>
  <c r="P38" i="32"/>
  <c r="P94" i="58"/>
  <c r="P36" i="32"/>
  <c r="P92" i="58"/>
  <c r="N8" i="60"/>
  <c r="U10" i="60"/>
  <c r="N12" i="60"/>
  <c r="Q8" i="60"/>
  <c r="Q10" i="60"/>
  <c r="Q16" i="60"/>
  <c r="O10" i="32"/>
  <c r="O49" i="32"/>
  <c r="O120" i="58"/>
  <c r="P63" i="32"/>
  <c r="P134" i="58"/>
  <c r="O63" i="32"/>
  <c r="O134" i="58"/>
  <c r="O62" i="32"/>
  <c r="O133" i="58"/>
  <c r="P120" i="58"/>
  <c r="P49" i="32"/>
  <c r="P62" i="32"/>
  <c r="P133" i="58"/>
  <c r="AG11" i="68"/>
  <c r="AG61" i="68" s="1"/>
  <c r="AG15" i="68"/>
  <c r="AG65" i="68" s="1"/>
  <c r="AG27" i="68"/>
  <c r="AG77" i="68" s="1"/>
  <c r="AG31" i="68"/>
  <c r="AG81" i="68" s="1"/>
  <c r="AG16" i="68"/>
  <c r="AG66" i="68" s="1"/>
  <c r="AG32" i="68"/>
  <c r="AG82" i="68" s="1"/>
  <c r="AG36" i="68"/>
  <c r="AG86" i="68" s="1"/>
  <c r="AG20" i="68"/>
  <c r="AG70" i="68" s="1"/>
  <c r="AG38" i="68"/>
  <c r="AG88" i="68" s="1"/>
  <c r="AG40" i="68"/>
  <c r="AG90" i="68" s="1"/>
  <c r="AG44" i="68"/>
  <c r="AG94" i="68" s="1"/>
  <c r="AG50" i="68"/>
  <c r="AG100" i="68" s="1"/>
  <c r="AG8" i="68"/>
  <c r="AG58" i="68" s="1"/>
  <c r="AG12" i="68"/>
  <c r="AG62" i="68" s="1"/>
  <c r="AG18" i="68"/>
  <c r="AG68" i="68" s="1"/>
  <c r="AG43" i="68"/>
  <c r="AG93" i="68" s="1"/>
  <c r="AG17" i="68"/>
  <c r="AG67" i="68" s="1"/>
  <c r="AG22" i="68"/>
  <c r="AG72" i="68" s="1"/>
  <c r="AG24" i="68"/>
  <c r="AG74" i="68" s="1"/>
  <c r="AG28" i="68"/>
  <c r="AG78" i="68" s="1"/>
  <c r="AG34" i="68"/>
  <c r="AG84" i="68" s="1"/>
  <c r="AG48" i="68"/>
  <c r="AG98" i="68" s="1"/>
  <c r="AG47" i="68"/>
  <c r="AG97" i="68" s="1"/>
  <c r="AG21" i="68"/>
  <c r="AG71" i="68" s="1"/>
  <c r="AG33" i="68"/>
  <c r="AG83" i="68" s="1"/>
  <c r="AG42" i="68"/>
  <c r="AG92" i="68" s="1"/>
  <c r="AG9" i="68"/>
  <c r="AG59" i="68" s="1"/>
  <c r="AG14" i="68"/>
  <c r="AG64" i="68" s="1"/>
  <c r="AG23" i="68"/>
  <c r="AG73" i="68" s="1"/>
  <c r="AG25" i="68"/>
  <c r="AG75" i="68" s="1"/>
  <c r="AG30" i="68"/>
  <c r="AG80" i="68" s="1"/>
  <c r="AG39" i="68"/>
  <c r="AG89" i="68" s="1"/>
  <c r="AG41" i="68"/>
  <c r="AG91" i="68" s="1"/>
  <c r="AG46" i="68"/>
  <c r="AG96" i="68" s="1"/>
  <c r="AG10" i="68"/>
  <c r="AG60" i="68" s="1"/>
  <c r="AG19" i="68"/>
  <c r="AG69" i="68" s="1"/>
  <c r="AG26" i="68"/>
  <c r="AG76" i="68" s="1"/>
  <c r="AG35" i="68"/>
  <c r="AG85" i="68" s="1"/>
  <c r="AG51" i="68"/>
  <c r="AG101" i="68" s="1"/>
  <c r="AG13" i="68"/>
  <c r="AG63" i="68" s="1"/>
  <c r="AG29" i="68"/>
  <c r="AG79" i="68" s="1"/>
  <c r="AG45" i="68"/>
  <c r="AG95" i="68" s="1"/>
  <c r="V11" i="60"/>
  <c r="P9" i="32" s="1"/>
  <c r="V10" i="60"/>
  <c r="U14" i="60"/>
  <c r="U16" i="60"/>
  <c r="K10" i="60"/>
  <c r="T8" i="60"/>
  <c r="T11" i="60"/>
  <c r="N14" i="60"/>
  <c r="N17" i="60"/>
  <c r="V8" i="60"/>
  <c r="V12" i="60"/>
  <c r="V16" i="60"/>
  <c r="N10" i="60"/>
  <c r="N13" i="60"/>
  <c r="Q15" i="60"/>
  <c r="U11" i="60"/>
  <c r="N9" i="60"/>
  <c r="T9" i="60"/>
  <c r="Q11" i="60"/>
  <c r="Q14" i="60"/>
  <c r="N15" i="60"/>
  <c r="T16" i="60"/>
  <c r="V9" i="60"/>
  <c r="K13" i="60"/>
  <c r="K17" i="60"/>
  <c r="K16" i="60"/>
  <c r="K11" i="60"/>
  <c r="V17" i="60"/>
  <c r="V15" i="60"/>
  <c r="P13" i="32" s="1"/>
  <c r="V13" i="60"/>
  <c r="P12" i="58"/>
  <c r="U8" i="60"/>
  <c r="K12" i="60"/>
  <c r="K14" i="60"/>
  <c r="K8" i="60"/>
  <c r="V17" i="61"/>
  <c r="U17" i="61"/>
  <c r="U16" i="61"/>
  <c r="V16" i="61"/>
  <c r="V15" i="61"/>
  <c r="V14" i="61"/>
  <c r="U13" i="61"/>
  <c r="U12" i="61"/>
  <c r="U11" i="61"/>
  <c r="U10" i="61"/>
  <c r="V10" i="61"/>
  <c r="S9" i="61"/>
  <c r="R9" i="61"/>
  <c r="P9" i="61"/>
  <c r="O9" i="61"/>
  <c r="M9" i="61"/>
  <c r="L9" i="61"/>
  <c r="S8" i="61"/>
  <c r="R8" i="61"/>
  <c r="P8" i="61"/>
  <c r="O8" i="61"/>
  <c r="AG52" i="68" l="1"/>
  <c r="P68" i="32"/>
  <c r="Q68" i="32" s="1"/>
  <c r="Q71" i="32"/>
  <c r="Q185" i="58"/>
  <c r="Y185" i="58"/>
  <c r="P182" i="58"/>
  <c r="X185" i="58"/>
  <c r="O182" i="58"/>
  <c r="Q45" i="32"/>
  <c r="Y116" i="58"/>
  <c r="Z116" i="58" s="1"/>
  <c r="Q116" i="58"/>
  <c r="P9" i="58"/>
  <c r="W9" i="60"/>
  <c r="P7" i="32"/>
  <c r="W12" i="60"/>
  <c r="P10" i="32"/>
  <c r="O12" i="58"/>
  <c r="O12" i="32"/>
  <c r="P11" i="58"/>
  <c r="P11" i="32"/>
  <c r="P6" i="58"/>
  <c r="P6" i="32"/>
  <c r="W10" i="60"/>
  <c r="P8" i="32"/>
  <c r="O6" i="58"/>
  <c r="O6" i="32"/>
  <c r="O8" i="58"/>
  <c r="O8" i="32"/>
  <c r="W17" i="60"/>
  <c r="P15" i="32"/>
  <c r="O9" i="58"/>
  <c r="O9" i="32"/>
  <c r="P14" i="58"/>
  <c r="P14" i="32"/>
  <c r="O14" i="58"/>
  <c r="O14" i="32"/>
  <c r="P8" i="58"/>
  <c r="W16" i="60"/>
  <c r="P10" i="58"/>
  <c r="W8" i="60"/>
  <c r="P7" i="58"/>
  <c r="W11" i="60"/>
  <c r="W14" i="60"/>
  <c r="P15" i="58"/>
  <c r="P13" i="58"/>
  <c r="W15" i="60"/>
  <c r="W13" i="60"/>
  <c r="J9" i="61"/>
  <c r="V9" i="61" s="1"/>
  <c r="I9" i="61"/>
  <c r="U9" i="61" s="1"/>
  <c r="M8" i="61"/>
  <c r="L8" i="61"/>
  <c r="J8" i="61"/>
  <c r="V8" i="61" s="1"/>
  <c r="I8" i="61"/>
  <c r="U8" i="61" s="1"/>
  <c r="F45" i="67"/>
  <c r="F7" i="67"/>
  <c r="Q182" i="58" l="1"/>
  <c r="Z185" i="58"/>
  <c r="AE49" i="67"/>
  <c r="AE47" i="67"/>
  <c r="Q41" i="67"/>
  <c r="Q90" i="67" s="1"/>
  <c r="AE32" i="67"/>
  <c r="AE29" i="67"/>
  <c r="Q21" i="67"/>
  <c r="Q71" i="67" s="1"/>
  <c r="AE16" i="67"/>
  <c r="AE9" i="67"/>
  <c r="AE8" i="67"/>
  <c r="AE50" i="67"/>
  <c r="Q46" i="67"/>
  <c r="Q95" i="67" s="1"/>
  <c r="AE45" i="67"/>
  <c r="AE43" i="67"/>
  <c r="AE38" i="67"/>
  <c r="AG38" i="67" s="1"/>
  <c r="AG87" i="67" s="1"/>
  <c r="AE37" i="67"/>
  <c r="AE34" i="67"/>
  <c r="AE27" i="67"/>
  <c r="Q25" i="67"/>
  <c r="Q75" i="67" s="1"/>
  <c r="AE22" i="67"/>
  <c r="AE18" i="67"/>
  <c r="AE13" i="67"/>
  <c r="AE11" i="67"/>
  <c r="AF51" i="67"/>
  <c r="AE51" i="67"/>
  <c r="AC51" i="67"/>
  <c r="AC100" i="67" s="1"/>
  <c r="Y51" i="67"/>
  <c r="Y100" i="67" s="1"/>
  <c r="U51" i="67"/>
  <c r="U100" i="67" s="1"/>
  <c r="Q51" i="67"/>
  <c r="Q100" i="67" s="1"/>
  <c r="AF50" i="67"/>
  <c r="AC50" i="67"/>
  <c r="AC99" i="67" s="1"/>
  <c r="Y50" i="67"/>
  <c r="Y99" i="67" s="1"/>
  <c r="U50" i="67"/>
  <c r="U99" i="67" s="1"/>
  <c r="AF49" i="67"/>
  <c r="AC49" i="67"/>
  <c r="AC98" i="67" s="1"/>
  <c r="Y49" i="67"/>
  <c r="Y98" i="67" s="1"/>
  <c r="U49" i="67"/>
  <c r="U98" i="67" s="1"/>
  <c r="AF48" i="67"/>
  <c r="AE48" i="67"/>
  <c r="AC48" i="67"/>
  <c r="AC97" i="67" s="1"/>
  <c r="Y48" i="67"/>
  <c r="Y97" i="67" s="1"/>
  <c r="U48" i="67"/>
  <c r="U97" i="67" s="1"/>
  <c r="Q48" i="67"/>
  <c r="Q97" i="67" s="1"/>
  <c r="AF47" i="67"/>
  <c r="AC47" i="67"/>
  <c r="AC96" i="67" s="1"/>
  <c r="Y47" i="67"/>
  <c r="Y96" i="67" s="1"/>
  <c r="U47" i="67"/>
  <c r="U96" i="67" s="1"/>
  <c r="AF46" i="67"/>
  <c r="AC46" i="67"/>
  <c r="AC95" i="67" s="1"/>
  <c r="Y46" i="67"/>
  <c r="Y95" i="67" s="1"/>
  <c r="U46" i="67"/>
  <c r="U95" i="67" s="1"/>
  <c r="AF45" i="67"/>
  <c r="AC45" i="67"/>
  <c r="AC94" i="67" s="1"/>
  <c r="Y45" i="67"/>
  <c r="Y94" i="67" s="1"/>
  <c r="U45" i="67"/>
  <c r="U94" i="67" s="1"/>
  <c r="AF44" i="67"/>
  <c r="AE44" i="67"/>
  <c r="AC44" i="67"/>
  <c r="AC93" i="67" s="1"/>
  <c r="Y44" i="67"/>
  <c r="Y93" i="67" s="1"/>
  <c r="U44" i="67"/>
  <c r="U93" i="67" s="1"/>
  <c r="Q44" i="67"/>
  <c r="Q93" i="67" s="1"/>
  <c r="AF43" i="67"/>
  <c r="AC43" i="67"/>
  <c r="AC92" i="67" s="1"/>
  <c r="Y43" i="67"/>
  <c r="Y92" i="67" s="1"/>
  <c r="U43" i="67"/>
  <c r="U92" i="67" s="1"/>
  <c r="AF42" i="67"/>
  <c r="AE42" i="67"/>
  <c r="AC42" i="67"/>
  <c r="AC91" i="67" s="1"/>
  <c r="Y42" i="67"/>
  <c r="Y91" i="67" s="1"/>
  <c r="U42" i="67"/>
  <c r="U91" i="67" s="1"/>
  <c r="Q42" i="67"/>
  <c r="Q91" i="67" s="1"/>
  <c r="AF41" i="67"/>
  <c r="AC41" i="67"/>
  <c r="AC90" i="67" s="1"/>
  <c r="Y41" i="67"/>
  <c r="Y90" i="67" s="1"/>
  <c r="U41" i="67"/>
  <c r="U90" i="67" s="1"/>
  <c r="AF40" i="67"/>
  <c r="AE40" i="67"/>
  <c r="AC40" i="67"/>
  <c r="AC89" i="67" s="1"/>
  <c r="Y40" i="67"/>
  <c r="Y89" i="67" s="1"/>
  <c r="U40" i="67"/>
  <c r="U89" i="67" s="1"/>
  <c r="Q40" i="67"/>
  <c r="Q89" i="67" s="1"/>
  <c r="AF39" i="67"/>
  <c r="AE39" i="67"/>
  <c r="AC39" i="67"/>
  <c r="AC88" i="67" s="1"/>
  <c r="Y39" i="67"/>
  <c r="Y88" i="67" s="1"/>
  <c r="U39" i="67"/>
  <c r="U88" i="67" s="1"/>
  <c r="Q39" i="67"/>
  <c r="Q88" i="67" s="1"/>
  <c r="AF38" i="67"/>
  <c r="AC38" i="67"/>
  <c r="AC87" i="67" s="1"/>
  <c r="Y38" i="67"/>
  <c r="Y87" i="67" s="1"/>
  <c r="U38" i="67"/>
  <c r="U87" i="67" s="1"/>
  <c r="AF37" i="67"/>
  <c r="AC37" i="67"/>
  <c r="AC86" i="67" s="1"/>
  <c r="Y37" i="67"/>
  <c r="Y86" i="67" s="1"/>
  <c r="U37" i="67"/>
  <c r="U86" i="67" s="1"/>
  <c r="AF36" i="67"/>
  <c r="AE36" i="67"/>
  <c r="AC36" i="67"/>
  <c r="AC85" i="67" s="1"/>
  <c r="Y36" i="67"/>
  <c r="Y85" i="67" s="1"/>
  <c r="U36" i="67"/>
  <c r="U85" i="67" s="1"/>
  <c r="Q36" i="67"/>
  <c r="Q85" i="67" s="1"/>
  <c r="AF35" i="67"/>
  <c r="AE35" i="67"/>
  <c r="AC35" i="67"/>
  <c r="AC84" i="67" s="1"/>
  <c r="Y35" i="67"/>
  <c r="Y84" i="67" s="1"/>
  <c r="U35" i="67"/>
  <c r="U84" i="67" s="1"/>
  <c r="Q35" i="67"/>
  <c r="Q84" i="67" s="1"/>
  <c r="AF34" i="67"/>
  <c r="AC34" i="67"/>
  <c r="AC83" i="67" s="1"/>
  <c r="Y34" i="67"/>
  <c r="Y83" i="67" s="1"/>
  <c r="U34" i="67"/>
  <c r="U83" i="67" s="1"/>
  <c r="AF33" i="67"/>
  <c r="AE33" i="67"/>
  <c r="AC33" i="67"/>
  <c r="AC82" i="67" s="1"/>
  <c r="Y33" i="67"/>
  <c r="Y82" i="67" s="1"/>
  <c r="U33" i="67"/>
  <c r="U82" i="67" s="1"/>
  <c r="Q33" i="67"/>
  <c r="Q82" i="67" s="1"/>
  <c r="AF32" i="67"/>
  <c r="AC32" i="67"/>
  <c r="Y32" i="67"/>
  <c r="U32" i="67"/>
  <c r="AF31" i="67"/>
  <c r="AE31" i="67"/>
  <c r="AC31" i="67"/>
  <c r="AC81" i="67" s="1"/>
  <c r="Y31" i="67"/>
  <c r="Y81" i="67" s="1"/>
  <c r="U31" i="67"/>
  <c r="U81" i="67" s="1"/>
  <c r="Q31" i="67"/>
  <c r="Q81" i="67" s="1"/>
  <c r="AF30" i="67"/>
  <c r="AE30" i="67"/>
  <c r="AC30" i="67"/>
  <c r="AC80" i="67" s="1"/>
  <c r="Y30" i="67"/>
  <c r="Y80" i="67" s="1"/>
  <c r="U30" i="67"/>
  <c r="U80" i="67" s="1"/>
  <c r="Q30" i="67"/>
  <c r="Q80" i="67" s="1"/>
  <c r="AF29" i="67"/>
  <c r="AC29" i="67"/>
  <c r="AC79" i="67" s="1"/>
  <c r="Y29" i="67"/>
  <c r="Y79" i="67" s="1"/>
  <c r="U29" i="67"/>
  <c r="U79" i="67" s="1"/>
  <c r="AF28" i="67"/>
  <c r="AE28" i="67"/>
  <c r="AC28" i="67"/>
  <c r="AC78" i="67" s="1"/>
  <c r="Y28" i="67"/>
  <c r="Y78" i="67" s="1"/>
  <c r="U28" i="67"/>
  <c r="U78" i="67" s="1"/>
  <c r="Q28" i="67"/>
  <c r="Q78" i="67" s="1"/>
  <c r="AF27" i="67"/>
  <c r="AC27" i="67"/>
  <c r="AC77" i="67" s="1"/>
  <c r="Y27" i="67"/>
  <c r="Y77" i="67" s="1"/>
  <c r="U27" i="67"/>
  <c r="U77" i="67" s="1"/>
  <c r="AF26" i="67"/>
  <c r="AE26" i="67"/>
  <c r="AC26" i="67"/>
  <c r="AC76" i="67" s="1"/>
  <c r="Y26" i="67"/>
  <c r="Y76" i="67" s="1"/>
  <c r="U26" i="67"/>
  <c r="U76" i="67" s="1"/>
  <c r="Q26" i="67"/>
  <c r="Q76" i="67" s="1"/>
  <c r="AF25" i="67"/>
  <c r="AC25" i="67"/>
  <c r="AC75" i="67" s="1"/>
  <c r="Y25" i="67"/>
  <c r="Y75" i="67" s="1"/>
  <c r="U25" i="67"/>
  <c r="U75" i="67" s="1"/>
  <c r="AF24" i="67"/>
  <c r="AE24" i="67"/>
  <c r="AC24" i="67"/>
  <c r="AC74" i="67" s="1"/>
  <c r="Y24" i="67"/>
  <c r="Y74" i="67" s="1"/>
  <c r="U24" i="67"/>
  <c r="U74" i="67" s="1"/>
  <c r="Q24" i="67"/>
  <c r="Q74" i="67" s="1"/>
  <c r="AF23" i="67"/>
  <c r="AE23" i="67"/>
  <c r="AC23" i="67"/>
  <c r="AC73" i="67" s="1"/>
  <c r="Y23" i="67"/>
  <c r="Y73" i="67" s="1"/>
  <c r="U23" i="67"/>
  <c r="U73" i="67" s="1"/>
  <c r="Q23" i="67"/>
  <c r="Q73" i="67" s="1"/>
  <c r="AF22" i="67"/>
  <c r="AC22" i="67"/>
  <c r="AC72" i="67" s="1"/>
  <c r="Y22" i="67"/>
  <c r="Y72" i="67" s="1"/>
  <c r="U22" i="67"/>
  <c r="U72" i="67" s="1"/>
  <c r="AF21" i="67"/>
  <c r="AC21" i="67"/>
  <c r="AC71" i="67" s="1"/>
  <c r="Y21" i="67"/>
  <c r="Y71" i="67" s="1"/>
  <c r="U21" i="67"/>
  <c r="U71" i="67" s="1"/>
  <c r="AF20" i="67"/>
  <c r="AE20" i="67"/>
  <c r="AC20" i="67"/>
  <c r="AC70" i="67" s="1"/>
  <c r="Y20" i="67"/>
  <c r="Y70" i="67" s="1"/>
  <c r="U20" i="67"/>
  <c r="U70" i="67" s="1"/>
  <c r="Q20" i="67"/>
  <c r="Q70" i="67" s="1"/>
  <c r="AF19" i="67"/>
  <c r="AE19" i="67"/>
  <c r="AC19" i="67"/>
  <c r="AC69" i="67" s="1"/>
  <c r="Y19" i="67"/>
  <c r="Y69" i="67" s="1"/>
  <c r="U19" i="67"/>
  <c r="U69" i="67" s="1"/>
  <c r="Q19" i="67"/>
  <c r="Q69" i="67" s="1"/>
  <c r="AF18" i="67"/>
  <c r="AC18" i="67"/>
  <c r="AC68" i="67" s="1"/>
  <c r="Y18" i="67"/>
  <c r="Y68" i="67" s="1"/>
  <c r="U18" i="67"/>
  <c r="U68" i="67" s="1"/>
  <c r="AF17" i="67"/>
  <c r="AE17" i="67"/>
  <c r="AC17" i="67"/>
  <c r="AC67" i="67" s="1"/>
  <c r="Y17" i="67"/>
  <c r="Y67" i="67" s="1"/>
  <c r="U17" i="67"/>
  <c r="U67" i="67" s="1"/>
  <c r="Q17" i="67"/>
  <c r="Q67" i="67" s="1"/>
  <c r="AF16" i="67"/>
  <c r="AC16" i="67"/>
  <c r="AC66" i="67" s="1"/>
  <c r="Y16" i="67"/>
  <c r="Y66" i="67" s="1"/>
  <c r="U16" i="67"/>
  <c r="U66" i="67" s="1"/>
  <c r="AF15" i="67"/>
  <c r="AE15" i="67"/>
  <c r="AC15" i="67"/>
  <c r="Y15" i="67"/>
  <c r="U15" i="67"/>
  <c r="Q15" i="67"/>
  <c r="AF14" i="67"/>
  <c r="AE14" i="67"/>
  <c r="AC14" i="67"/>
  <c r="AC65" i="67" s="1"/>
  <c r="Y14" i="67"/>
  <c r="Y65" i="67" s="1"/>
  <c r="U14" i="67"/>
  <c r="U65" i="67" s="1"/>
  <c r="Q14" i="67"/>
  <c r="Q65" i="67" s="1"/>
  <c r="AF13" i="67"/>
  <c r="AC13" i="67"/>
  <c r="AC64" i="67" s="1"/>
  <c r="Y13" i="67"/>
  <c r="Y64" i="67" s="1"/>
  <c r="U13" i="67"/>
  <c r="U64" i="67" s="1"/>
  <c r="U52" i="67" s="1"/>
  <c r="AF12" i="67"/>
  <c r="AE12" i="67"/>
  <c r="AC12" i="67"/>
  <c r="AC63" i="67" s="1"/>
  <c r="Y12" i="67"/>
  <c r="Y63" i="67" s="1"/>
  <c r="U12" i="67"/>
  <c r="U63" i="67" s="1"/>
  <c r="Q12" i="67"/>
  <c r="Q63" i="67" s="1"/>
  <c r="AF11" i="67"/>
  <c r="AC11" i="67"/>
  <c r="AC62" i="67" s="1"/>
  <c r="Y11" i="67"/>
  <c r="Y62" i="67" s="1"/>
  <c r="U11" i="67"/>
  <c r="U62" i="67" s="1"/>
  <c r="Q11" i="67"/>
  <c r="Q62" i="67" s="1"/>
  <c r="AF10" i="67"/>
  <c r="AE10" i="67"/>
  <c r="AC10" i="67"/>
  <c r="AC61" i="67" s="1"/>
  <c r="Y10" i="67"/>
  <c r="Y61" i="67" s="1"/>
  <c r="U10" i="67"/>
  <c r="U61" i="67" s="1"/>
  <c r="Q10" i="67"/>
  <c r="Q61" i="67" s="1"/>
  <c r="AF9" i="67"/>
  <c r="AC9" i="67"/>
  <c r="AC60" i="67" s="1"/>
  <c r="Y9" i="67"/>
  <c r="Y60" i="67" s="1"/>
  <c r="U9" i="67"/>
  <c r="U60" i="67" s="1"/>
  <c r="AF8" i="67"/>
  <c r="AC8" i="67"/>
  <c r="AC59" i="67" s="1"/>
  <c r="Y8" i="67"/>
  <c r="Y59" i="67" s="1"/>
  <c r="U8" i="67"/>
  <c r="U59" i="67" s="1"/>
  <c r="AF7" i="67"/>
  <c r="AE7" i="67"/>
  <c r="AC7" i="67"/>
  <c r="AC58" i="67" s="1"/>
  <c r="Y7" i="67"/>
  <c r="Y58" i="67" s="1"/>
  <c r="U7" i="67"/>
  <c r="U58" i="67" s="1"/>
  <c r="Q7" i="67"/>
  <c r="Q58" i="67" s="1"/>
  <c r="AG13" i="67" l="1"/>
  <c r="AG64" i="67" s="1"/>
  <c r="AC52" i="67"/>
  <c r="Y52" i="67"/>
  <c r="AG26" i="67"/>
  <c r="AG76" i="67" s="1"/>
  <c r="AG30" i="67"/>
  <c r="AG80" i="67" s="1"/>
  <c r="AG33" i="67"/>
  <c r="AG82" i="67" s="1"/>
  <c r="AG10" i="67"/>
  <c r="AG61" i="67" s="1"/>
  <c r="AG49" i="67"/>
  <c r="AG98" i="67" s="1"/>
  <c r="AG18" i="67"/>
  <c r="AG68" i="67" s="1"/>
  <c r="AG34" i="67"/>
  <c r="AG83" i="67" s="1"/>
  <c r="AG45" i="67"/>
  <c r="AG94" i="67" s="1"/>
  <c r="AG9" i="67"/>
  <c r="AG60" i="67" s="1"/>
  <c r="AG29" i="67"/>
  <c r="AG79" i="67" s="1"/>
  <c r="AG14" i="67"/>
  <c r="AG65" i="67" s="1"/>
  <c r="AG17" i="67"/>
  <c r="AG67" i="67" s="1"/>
  <c r="AG42" i="67"/>
  <c r="AG91" i="67" s="1"/>
  <c r="AG22" i="67"/>
  <c r="AG72" i="67" s="1"/>
  <c r="AG37" i="67"/>
  <c r="AG86" i="67" s="1"/>
  <c r="Q16" i="67"/>
  <c r="Q66" i="67" s="1"/>
  <c r="Q32" i="67"/>
  <c r="Q47" i="67"/>
  <c r="Q96" i="67" s="1"/>
  <c r="Q49" i="67"/>
  <c r="Q98" i="67" s="1"/>
  <c r="Q8" i="67"/>
  <c r="Q59" i="67" s="1"/>
  <c r="AG20" i="67"/>
  <c r="AG70" i="67" s="1"/>
  <c r="AG36" i="67"/>
  <c r="AG85" i="67" s="1"/>
  <c r="AG43" i="67"/>
  <c r="AG92" i="67" s="1"/>
  <c r="AE21" i="67"/>
  <c r="AG21" i="67" s="1"/>
  <c r="AG71" i="67" s="1"/>
  <c r="AG31" i="67"/>
  <c r="AG81" i="67" s="1"/>
  <c r="Q37" i="67"/>
  <c r="Q86" i="67" s="1"/>
  <c r="Q9" i="67"/>
  <c r="Q60" i="67" s="1"/>
  <c r="AG12" i="67"/>
  <c r="AG63" i="67" s="1"/>
  <c r="AE25" i="67"/>
  <c r="AG25" i="67" s="1"/>
  <c r="AG75" i="67" s="1"/>
  <c r="AE41" i="67"/>
  <c r="AG41" i="67" s="1"/>
  <c r="AG90" i="67" s="1"/>
  <c r="AE46" i="67"/>
  <c r="AG46" i="67" s="1"/>
  <c r="AG95" i="67" s="1"/>
  <c r="Q50" i="67"/>
  <c r="Q99" i="67" s="1"/>
  <c r="AG7" i="67"/>
  <c r="AG58" i="67" s="1"/>
  <c r="Q13" i="67"/>
  <c r="Q64" i="67" s="1"/>
  <c r="Q18" i="67"/>
  <c r="Q68" i="67" s="1"/>
  <c r="Q22" i="67"/>
  <c r="Q72" i="67" s="1"/>
  <c r="AG23" i="67"/>
  <c r="AG73" i="67" s="1"/>
  <c r="Q27" i="67"/>
  <c r="Q77" i="67" s="1"/>
  <c r="Q29" i="67"/>
  <c r="Q79" i="67" s="1"/>
  <c r="Q34" i="67"/>
  <c r="Q83" i="67" s="1"/>
  <c r="Q38" i="67"/>
  <c r="Q87" i="67" s="1"/>
  <c r="AG39" i="67"/>
  <c r="AG88" i="67" s="1"/>
  <c r="Q43" i="67"/>
  <c r="Q92" i="67" s="1"/>
  <c r="Q45" i="67"/>
  <c r="Q94" i="67" s="1"/>
  <c r="AG48" i="67"/>
  <c r="AG97" i="67" s="1"/>
  <c r="AG50" i="67"/>
  <c r="AG99" i="67" s="1"/>
  <c r="AG15" i="67"/>
  <c r="AG28" i="67"/>
  <c r="AG78" i="67" s="1"/>
  <c r="AG8" i="67"/>
  <c r="AG59" i="67" s="1"/>
  <c r="AG11" i="67"/>
  <c r="AG62" i="67" s="1"/>
  <c r="AG16" i="67"/>
  <c r="AG66" i="67" s="1"/>
  <c r="AG27" i="67"/>
  <c r="AG77" i="67" s="1"/>
  <c r="AG35" i="67"/>
  <c r="AG84" i="67" s="1"/>
  <c r="AG47" i="67"/>
  <c r="AG96" i="67" s="1"/>
  <c r="AG44" i="67"/>
  <c r="AG93" i="67" s="1"/>
  <c r="AG51" i="67"/>
  <c r="AG100" i="67" s="1"/>
  <c r="AG19" i="67"/>
  <c r="AG69" i="67" s="1"/>
  <c r="AG24" i="67"/>
  <c r="AG74" i="67" s="1"/>
  <c r="AG32" i="67"/>
  <c r="AG40" i="67"/>
  <c r="AG89" i="67" s="1"/>
  <c r="AG52" i="67" l="1"/>
  <c r="Q52" i="67"/>
  <c r="W16" i="66"/>
  <c r="W28" i="66" s="1"/>
  <c r="T16" i="66"/>
  <c r="T28" i="66" s="1"/>
  <c r="Q16" i="66"/>
  <c r="Q28" i="66" s="1"/>
  <c r="N16" i="66"/>
  <c r="N28" i="66" s="1"/>
  <c r="K16" i="66"/>
  <c r="K28" i="66" s="1"/>
  <c r="W15" i="66"/>
  <c r="W27" i="66" s="1"/>
  <c r="T15" i="66"/>
  <c r="T27" i="66" s="1"/>
  <c r="Q15" i="66"/>
  <c r="Q27" i="66" s="1"/>
  <c r="N15" i="66"/>
  <c r="N27" i="66" s="1"/>
  <c r="K15" i="66"/>
  <c r="K27" i="66" s="1"/>
  <c r="W14" i="66"/>
  <c r="W26" i="66" s="1"/>
  <c r="T14" i="66"/>
  <c r="T26" i="66" s="1"/>
  <c r="Q14" i="66"/>
  <c r="Q26" i="66" s="1"/>
  <c r="N26" i="66"/>
  <c r="K14" i="66"/>
  <c r="K26" i="66" s="1"/>
  <c r="W25" i="66"/>
  <c r="T25" i="66"/>
  <c r="Q25" i="66"/>
  <c r="N25" i="66"/>
  <c r="K25" i="66"/>
  <c r="W9" i="66"/>
  <c r="W24" i="66" s="1"/>
  <c r="T9" i="66"/>
  <c r="T24" i="66" s="1"/>
  <c r="Q9" i="66"/>
  <c r="Q24" i="66" s="1"/>
  <c r="N9" i="66"/>
  <c r="N24" i="66" s="1"/>
  <c r="K9" i="66"/>
  <c r="K24" i="66" s="1"/>
  <c r="W8" i="66"/>
  <c r="W23" i="66" s="1"/>
  <c r="T8" i="66"/>
  <c r="T23" i="66" s="1"/>
  <c r="Q8" i="66"/>
  <c r="Q23" i="66" s="1"/>
  <c r="N8" i="66"/>
  <c r="N23" i="66" s="1"/>
  <c r="K8" i="66"/>
  <c r="K23" i="66" s="1"/>
  <c r="W17" i="66" l="1"/>
  <c r="K17" i="66"/>
  <c r="N17" i="66"/>
  <c r="Q17" i="66"/>
  <c r="T17" i="66"/>
  <c r="W41" i="65"/>
  <c r="T41" i="65"/>
  <c r="Q41" i="65"/>
  <c r="N41" i="65"/>
  <c r="K41" i="65"/>
  <c r="W40" i="65"/>
  <c r="T40" i="65"/>
  <c r="Q40" i="65"/>
  <c r="N40" i="65"/>
  <c r="K40" i="65"/>
  <c r="W39" i="65"/>
  <c r="W69" i="65" s="1"/>
  <c r="T39" i="65"/>
  <c r="T69" i="65" s="1"/>
  <c r="Q39" i="65"/>
  <c r="Q69" i="65" s="1"/>
  <c r="N39" i="65"/>
  <c r="N69" i="65" s="1"/>
  <c r="K39" i="65"/>
  <c r="K69" i="65" s="1"/>
  <c r="W38" i="65"/>
  <c r="W68" i="65" s="1"/>
  <c r="T38" i="65"/>
  <c r="T68" i="65" s="1"/>
  <c r="Q38" i="65"/>
  <c r="Q68" i="65" s="1"/>
  <c r="N38" i="65"/>
  <c r="N68" i="65" s="1"/>
  <c r="K38" i="65"/>
  <c r="K68" i="65" s="1"/>
  <c r="W37" i="65"/>
  <c r="W67" i="65" s="1"/>
  <c r="T37" i="65"/>
  <c r="T67" i="65" s="1"/>
  <c r="Q37" i="65"/>
  <c r="Q67" i="65" s="1"/>
  <c r="N37" i="65"/>
  <c r="N67" i="65" s="1"/>
  <c r="K37" i="65"/>
  <c r="K67" i="65" s="1"/>
  <c r="W36" i="65"/>
  <c r="W66" i="65" s="1"/>
  <c r="T36" i="65"/>
  <c r="T66" i="65" s="1"/>
  <c r="Q36" i="65"/>
  <c r="Q66" i="65" s="1"/>
  <c r="N36" i="65"/>
  <c r="N66" i="65" s="1"/>
  <c r="K36" i="65"/>
  <c r="K66" i="65" s="1"/>
  <c r="W35" i="65"/>
  <c r="W65" i="65" s="1"/>
  <c r="T35" i="65"/>
  <c r="T65" i="65" s="1"/>
  <c r="Q35" i="65"/>
  <c r="Q65" i="65" s="1"/>
  <c r="N35" i="65"/>
  <c r="N65" i="65" s="1"/>
  <c r="K35" i="65"/>
  <c r="K65" i="65" s="1"/>
  <c r="W34" i="65"/>
  <c r="W64" i="65" s="1"/>
  <c r="T34" i="65"/>
  <c r="T64" i="65" s="1"/>
  <c r="Q34" i="65"/>
  <c r="Q64" i="65" s="1"/>
  <c r="N34" i="65"/>
  <c r="N64" i="65" s="1"/>
  <c r="K34" i="65"/>
  <c r="K64" i="65" s="1"/>
  <c r="W33" i="65"/>
  <c r="W63" i="65" s="1"/>
  <c r="T33" i="65"/>
  <c r="T63" i="65" s="1"/>
  <c r="Q33" i="65"/>
  <c r="Q63" i="65" s="1"/>
  <c r="N33" i="65"/>
  <c r="N63" i="65" s="1"/>
  <c r="K33" i="65"/>
  <c r="K63" i="65" s="1"/>
  <c r="W32" i="65"/>
  <c r="W62" i="65" s="1"/>
  <c r="T32" i="65"/>
  <c r="T62" i="65" s="1"/>
  <c r="Q32" i="65"/>
  <c r="Q62" i="65" s="1"/>
  <c r="N32" i="65"/>
  <c r="N62" i="65" s="1"/>
  <c r="K32" i="65"/>
  <c r="K62" i="65" s="1"/>
  <c r="W31" i="65"/>
  <c r="W61" i="65" s="1"/>
  <c r="T31" i="65"/>
  <c r="T61" i="65" s="1"/>
  <c r="Q31" i="65"/>
  <c r="Q61" i="65" s="1"/>
  <c r="N31" i="65"/>
  <c r="N61" i="65" s="1"/>
  <c r="K31" i="65"/>
  <c r="K61" i="65" s="1"/>
  <c r="W30" i="65"/>
  <c r="W60" i="65" s="1"/>
  <c r="T30" i="65"/>
  <c r="T60" i="65" s="1"/>
  <c r="Q30" i="65"/>
  <c r="Q60" i="65" s="1"/>
  <c r="N30" i="65"/>
  <c r="N60" i="65" s="1"/>
  <c r="K30" i="65"/>
  <c r="K60" i="65" s="1"/>
  <c r="W29" i="65"/>
  <c r="W59" i="65" s="1"/>
  <c r="T29" i="65"/>
  <c r="T59" i="65" s="1"/>
  <c r="Q29" i="65"/>
  <c r="Q59" i="65" s="1"/>
  <c r="N29" i="65"/>
  <c r="N59" i="65" s="1"/>
  <c r="K29" i="65"/>
  <c r="K59" i="65" s="1"/>
  <c r="W28" i="65"/>
  <c r="W58" i="65" s="1"/>
  <c r="T28" i="65"/>
  <c r="T58" i="65" s="1"/>
  <c r="Q28" i="65"/>
  <c r="Q58" i="65" s="1"/>
  <c r="N28" i="65"/>
  <c r="N58" i="65" s="1"/>
  <c r="K28" i="65"/>
  <c r="K58" i="65" s="1"/>
  <c r="W27" i="65"/>
  <c r="W57" i="65" s="1"/>
  <c r="T27" i="65"/>
  <c r="T57" i="65" s="1"/>
  <c r="Q27" i="65"/>
  <c r="Q57" i="65" s="1"/>
  <c r="N27" i="65"/>
  <c r="N57" i="65" s="1"/>
  <c r="K27" i="65"/>
  <c r="K57" i="65" s="1"/>
  <c r="W19" i="65"/>
  <c r="W56" i="65" s="1"/>
  <c r="T19" i="65"/>
  <c r="T56" i="65" s="1"/>
  <c r="Q19" i="65"/>
  <c r="Q56" i="65" s="1"/>
  <c r="N19" i="65"/>
  <c r="N56" i="65" s="1"/>
  <c r="K19" i="65"/>
  <c r="K56" i="65" s="1"/>
  <c r="W18" i="65"/>
  <c r="W55" i="65" s="1"/>
  <c r="T18" i="65"/>
  <c r="T55" i="65" s="1"/>
  <c r="Q18" i="65"/>
  <c r="Q55" i="65" s="1"/>
  <c r="N18" i="65"/>
  <c r="N55" i="65" s="1"/>
  <c r="K18" i="65"/>
  <c r="K55" i="65" s="1"/>
  <c r="W17" i="65"/>
  <c r="W54" i="65" s="1"/>
  <c r="T17" i="65"/>
  <c r="T54" i="65" s="1"/>
  <c r="Q17" i="65"/>
  <c r="Q54" i="65" s="1"/>
  <c r="N17" i="65"/>
  <c r="N54" i="65" s="1"/>
  <c r="K17" i="65"/>
  <c r="K54" i="65" s="1"/>
  <c r="W16" i="65"/>
  <c r="W53" i="65" s="1"/>
  <c r="T16" i="65"/>
  <c r="T53" i="65" s="1"/>
  <c r="Q16" i="65"/>
  <c r="Q53" i="65" s="1"/>
  <c r="N16" i="65"/>
  <c r="N53" i="65" s="1"/>
  <c r="K16" i="65"/>
  <c r="K53" i="65" s="1"/>
  <c r="W15" i="65"/>
  <c r="T15" i="65"/>
  <c r="Q15" i="65"/>
  <c r="N15" i="65"/>
  <c r="K15" i="65"/>
  <c r="W14" i="65"/>
  <c r="W52" i="65" s="1"/>
  <c r="T14" i="65"/>
  <c r="T52" i="65" s="1"/>
  <c r="Q14" i="65"/>
  <c r="Q52" i="65" s="1"/>
  <c r="N14" i="65"/>
  <c r="N52" i="65" s="1"/>
  <c r="K14" i="65"/>
  <c r="K52" i="65" s="1"/>
  <c r="W13" i="65"/>
  <c r="W51" i="65" s="1"/>
  <c r="T13" i="65"/>
  <c r="T51" i="65" s="1"/>
  <c r="Q13" i="65"/>
  <c r="Q51" i="65" s="1"/>
  <c r="N13" i="65"/>
  <c r="N51" i="65" s="1"/>
  <c r="K13" i="65"/>
  <c r="K51" i="65" s="1"/>
  <c r="W12" i="65"/>
  <c r="W50" i="65" s="1"/>
  <c r="T12" i="65"/>
  <c r="T50" i="65" s="1"/>
  <c r="Q12" i="65"/>
  <c r="Q50" i="65" s="1"/>
  <c r="N12" i="65"/>
  <c r="N50" i="65" s="1"/>
  <c r="K12" i="65"/>
  <c r="K50" i="65" s="1"/>
  <c r="W11" i="65"/>
  <c r="W49" i="65" s="1"/>
  <c r="T11" i="65"/>
  <c r="T49" i="65" s="1"/>
  <c r="Q11" i="65"/>
  <c r="Q49" i="65" s="1"/>
  <c r="N11" i="65"/>
  <c r="N49" i="65" s="1"/>
  <c r="K11" i="65"/>
  <c r="K49" i="65" s="1"/>
  <c r="W8" i="65"/>
  <c r="W48" i="65" s="1"/>
  <c r="T8" i="65"/>
  <c r="T48" i="65" s="1"/>
  <c r="Q8" i="65"/>
  <c r="Q48" i="65" s="1"/>
  <c r="N8" i="65"/>
  <c r="N48" i="65" s="1"/>
  <c r="K8" i="65"/>
  <c r="K48" i="65" s="1"/>
  <c r="W14" i="64"/>
  <c r="W27" i="64" s="1"/>
  <c r="T14" i="64"/>
  <c r="T27" i="64" s="1"/>
  <c r="Q14" i="64"/>
  <c r="Q27" i="64" s="1"/>
  <c r="N14" i="64"/>
  <c r="N27" i="64" s="1"/>
  <c r="K14" i="64"/>
  <c r="K27" i="64" s="1"/>
  <c r="W13" i="64"/>
  <c r="W26" i="64" s="1"/>
  <c r="T13" i="64"/>
  <c r="T26" i="64" s="1"/>
  <c r="Q13" i="64"/>
  <c r="Q26" i="64" s="1"/>
  <c r="N13" i="64"/>
  <c r="N26" i="64" s="1"/>
  <c r="K13" i="64"/>
  <c r="K26" i="64" s="1"/>
  <c r="W12" i="64"/>
  <c r="W25" i="64" s="1"/>
  <c r="T12" i="64"/>
  <c r="T25" i="64" s="1"/>
  <c r="Q12" i="64"/>
  <c r="Q25" i="64" s="1"/>
  <c r="N12" i="64"/>
  <c r="N25" i="64" s="1"/>
  <c r="K12" i="64"/>
  <c r="K25" i="64" s="1"/>
  <c r="W11" i="64"/>
  <c r="W24" i="64" s="1"/>
  <c r="T11" i="64"/>
  <c r="T24" i="64" s="1"/>
  <c r="Q11" i="64"/>
  <c r="Q24" i="64" s="1"/>
  <c r="N11" i="64"/>
  <c r="N24" i="64" s="1"/>
  <c r="K11" i="64"/>
  <c r="K24" i="64" s="1"/>
  <c r="W10" i="64"/>
  <c r="W23" i="64" s="1"/>
  <c r="T10" i="64"/>
  <c r="T23" i="64" s="1"/>
  <c r="Q10" i="64"/>
  <c r="Q23" i="64" s="1"/>
  <c r="N10" i="64"/>
  <c r="N23" i="64" s="1"/>
  <c r="K10" i="64"/>
  <c r="K23" i="64" s="1"/>
  <c r="W9" i="64"/>
  <c r="W22" i="64" s="1"/>
  <c r="T9" i="64"/>
  <c r="T22" i="64" s="1"/>
  <c r="Q9" i="64"/>
  <c r="Q22" i="64" s="1"/>
  <c r="N9" i="64"/>
  <c r="N22" i="64" s="1"/>
  <c r="K9" i="64"/>
  <c r="K22" i="64" s="1"/>
  <c r="W8" i="64"/>
  <c r="W21" i="64" s="1"/>
  <c r="T8" i="64"/>
  <c r="T21" i="64" s="1"/>
  <c r="Q8" i="64"/>
  <c r="Q21" i="64" s="1"/>
  <c r="N8" i="64"/>
  <c r="N21" i="64" s="1"/>
  <c r="K8" i="64"/>
  <c r="K21" i="64" s="1"/>
  <c r="W11" i="63"/>
  <c r="W21" i="63" s="1"/>
  <c r="T11" i="63"/>
  <c r="T21" i="63" s="1"/>
  <c r="Q11" i="63"/>
  <c r="Q21" i="63" s="1"/>
  <c r="N11" i="63"/>
  <c r="N21" i="63" s="1"/>
  <c r="K11" i="63"/>
  <c r="K21" i="63" s="1"/>
  <c r="W10" i="63"/>
  <c r="W20" i="63" s="1"/>
  <c r="T10" i="63"/>
  <c r="T20" i="63" s="1"/>
  <c r="Q10" i="63"/>
  <c r="Q20" i="63" s="1"/>
  <c r="N10" i="63"/>
  <c r="N20" i="63" s="1"/>
  <c r="K10" i="63"/>
  <c r="K20" i="63" s="1"/>
  <c r="W9" i="63"/>
  <c r="W19" i="63" s="1"/>
  <c r="T9" i="63"/>
  <c r="T19" i="63" s="1"/>
  <c r="Q9" i="63"/>
  <c r="Q19" i="63" s="1"/>
  <c r="N9" i="63"/>
  <c r="N19" i="63" s="1"/>
  <c r="K9" i="63"/>
  <c r="K19" i="63" s="1"/>
  <c r="W8" i="63"/>
  <c r="W18" i="63" s="1"/>
  <c r="T8" i="63"/>
  <c r="T18" i="63" s="1"/>
  <c r="Q8" i="63"/>
  <c r="Q18" i="63" s="1"/>
  <c r="N8" i="63"/>
  <c r="N18" i="63" s="1"/>
  <c r="K8" i="63"/>
  <c r="K18" i="63" s="1"/>
  <c r="W21" i="62"/>
  <c r="W41" i="62" s="1"/>
  <c r="T21" i="62"/>
  <c r="T41" i="62" s="1"/>
  <c r="Q21" i="62"/>
  <c r="Q41" i="62" s="1"/>
  <c r="N21" i="62"/>
  <c r="N41" i="62" s="1"/>
  <c r="K21" i="62"/>
  <c r="K41" i="62" s="1"/>
  <c r="W20" i="62"/>
  <c r="W40" i="62" s="1"/>
  <c r="T20" i="62"/>
  <c r="T40" i="62" s="1"/>
  <c r="Q20" i="62"/>
  <c r="Q40" i="62" s="1"/>
  <c r="N20" i="62"/>
  <c r="N40" i="62" s="1"/>
  <c r="K20" i="62"/>
  <c r="K40" i="62" s="1"/>
  <c r="W19" i="62"/>
  <c r="W39" i="62" s="1"/>
  <c r="T19" i="62"/>
  <c r="T39" i="62" s="1"/>
  <c r="Q19" i="62"/>
  <c r="Q39" i="62" s="1"/>
  <c r="N19" i="62"/>
  <c r="N39" i="62" s="1"/>
  <c r="K19" i="62"/>
  <c r="K39" i="62" s="1"/>
  <c r="W18" i="62"/>
  <c r="W38" i="62" s="1"/>
  <c r="T18" i="62"/>
  <c r="T38" i="62" s="1"/>
  <c r="Q18" i="62"/>
  <c r="Q38" i="62" s="1"/>
  <c r="N18" i="62"/>
  <c r="N38" i="62" s="1"/>
  <c r="K18" i="62"/>
  <c r="K38" i="62" s="1"/>
  <c r="W17" i="62"/>
  <c r="W37" i="62" s="1"/>
  <c r="T17" i="62"/>
  <c r="T37" i="62" s="1"/>
  <c r="Q17" i="62"/>
  <c r="Q37" i="62" s="1"/>
  <c r="N17" i="62"/>
  <c r="N37" i="62" s="1"/>
  <c r="K17" i="62"/>
  <c r="K37" i="62" s="1"/>
  <c r="W16" i="62"/>
  <c r="W36" i="62" s="1"/>
  <c r="T16" i="62"/>
  <c r="T36" i="62" s="1"/>
  <c r="Q16" i="62"/>
  <c r="Q36" i="62" s="1"/>
  <c r="N16" i="62"/>
  <c r="N36" i="62" s="1"/>
  <c r="K16" i="62"/>
  <c r="K36" i="62" s="1"/>
  <c r="W15" i="62"/>
  <c r="W35" i="62" s="1"/>
  <c r="T15" i="62"/>
  <c r="T35" i="62" s="1"/>
  <c r="Q15" i="62"/>
  <c r="Q35" i="62" s="1"/>
  <c r="N15" i="62"/>
  <c r="N35" i="62" s="1"/>
  <c r="K15" i="62"/>
  <c r="K35" i="62" s="1"/>
  <c r="W14" i="62"/>
  <c r="W34" i="62" s="1"/>
  <c r="T14" i="62"/>
  <c r="T34" i="62" s="1"/>
  <c r="Q14" i="62"/>
  <c r="Q34" i="62" s="1"/>
  <c r="N14" i="62"/>
  <c r="N34" i="62" s="1"/>
  <c r="K14" i="62"/>
  <c r="K34" i="62" s="1"/>
  <c r="W13" i="62"/>
  <c r="W33" i="62" s="1"/>
  <c r="T13" i="62"/>
  <c r="T33" i="62" s="1"/>
  <c r="Q13" i="62"/>
  <c r="Q33" i="62" s="1"/>
  <c r="N13" i="62"/>
  <c r="N33" i="62" s="1"/>
  <c r="K13" i="62"/>
  <c r="K33" i="62" s="1"/>
  <c r="W12" i="62"/>
  <c r="W32" i="62" s="1"/>
  <c r="T12" i="62"/>
  <c r="T32" i="62" s="1"/>
  <c r="Q12" i="62"/>
  <c r="Q32" i="62" s="1"/>
  <c r="N12" i="62"/>
  <c r="N32" i="62" s="1"/>
  <c r="K12" i="62"/>
  <c r="K32" i="62" s="1"/>
  <c r="W11" i="62"/>
  <c r="W31" i="62" s="1"/>
  <c r="T11" i="62"/>
  <c r="T31" i="62" s="1"/>
  <c r="Q11" i="62"/>
  <c r="Q31" i="62" s="1"/>
  <c r="N11" i="62"/>
  <c r="N31" i="62" s="1"/>
  <c r="K11" i="62"/>
  <c r="K31" i="62" s="1"/>
  <c r="W10" i="62"/>
  <c r="W30" i="62" s="1"/>
  <c r="T10" i="62"/>
  <c r="T30" i="62" s="1"/>
  <c r="Q10" i="62"/>
  <c r="Q30" i="62" s="1"/>
  <c r="N10" i="62"/>
  <c r="N30" i="62" s="1"/>
  <c r="K10" i="62"/>
  <c r="K30" i="62" s="1"/>
  <c r="W9" i="62"/>
  <c r="W29" i="62" s="1"/>
  <c r="T9" i="62"/>
  <c r="T29" i="62" s="1"/>
  <c r="Q9" i="62"/>
  <c r="Q29" i="62" s="1"/>
  <c r="N9" i="62"/>
  <c r="N29" i="62" s="1"/>
  <c r="K9" i="62"/>
  <c r="K29" i="62" s="1"/>
  <c r="W8" i="62"/>
  <c r="W28" i="62" s="1"/>
  <c r="T8" i="62"/>
  <c r="T28" i="62" s="1"/>
  <c r="Q8" i="62"/>
  <c r="Q28" i="62" s="1"/>
  <c r="N8" i="62"/>
  <c r="N28" i="62" s="1"/>
  <c r="K8" i="62"/>
  <c r="K28" i="62" s="1"/>
  <c r="W17" i="61"/>
  <c r="W32" i="61" s="1"/>
  <c r="T17" i="61"/>
  <c r="T32" i="61" s="1"/>
  <c r="Q17" i="61"/>
  <c r="Q32" i="61" s="1"/>
  <c r="N17" i="61"/>
  <c r="N32" i="61" s="1"/>
  <c r="K17" i="61"/>
  <c r="K32" i="61" s="1"/>
  <c r="W16" i="61"/>
  <c r="W31" i="61" s="1"/>
  <c r="T16" i="61"/>
  <c r="T31" i="61" s="1"/>
  <c r="Q16" i="61"/>
  <c r="Q31" i="61" s="1"/>
  <c r="N16" i="61"/>
  <c r="N31" i="61" s="1"/>
  <c r="K16" i="61"/>
  <c r="K31" i="61" s="1"/>
  <c r="W15" i="61"/>
  <c r="W30" i="61" s="1"/>
  <c r="T15" i="61"/>
  <c r="T30" i="61" s="1"/>
  <c r="Q15" i="61"/>
  <c r="Q30" i="61" s="1"/>
  <c r="N15" i="61"/>
  <c r="N30" i="61" s="1"/>
  <c r="K15" i="61"/>
  <c r="K30" i="61" s="1"/>
  <c r="W14" i="61"/>
  <c r="W29" i="61" s="1"/>
  <c r="T14" i="61"/>
  <c r="T29" i="61" s="1"/>
  <c r="Q14" i="61"/>
  <c r="Q29" i="61" s="1"/>
  <c r="N14" i="61"/>
  <c r="N29" i="61" s="1"/>
  <c r="K14" i="61"/>
  <c r="K29" i="61" s="1"/>
  <c r="W13" i="61"/>
  <c r="T13" i="61"/>
  <c r="Q13" i="61"/>
  <c r="N13" i="61"/>
  <c r="K13" i="61"/>
  <c r="W12" i="61"/>
  <c r="W28" i="61" s="1"/>
  <c r="T12" i="61"/>
  <c r="T28" i="61" s="1"/>
  <c r="Q12" i="61"/>
  <c r="Q28" i="61" s="1"/>
  <c r="N12" i="61"/>
  <c r="N28" i="61" s="1"/>
  <c r="K12" i="61"/>
  <c r="K28" i="61" s="1"/>
  <c r="W11" i="61"/>
  <c r="W27" i="61" s="1"/>
  <c r="T11" i="61"/>
  <c r="T27" i="61" s="1"/>
  <c r="Q11" i="61"/>
  <c r="Q27" i="61" s="1"/>
  <c r="N11" i="61"/>
  <c r="N27" i="61" s="1"/>
  <c r="K11" i="61"/>
  <c r="K27" i="61" s="1"/>
  <c r="W10" i="61"/>
  <c r="W26" i="61" s="1"/>
  <c r="T10" i="61"/>
  <c r="T26" i="61" s="1"/>
  <c r="Q10" i="61"/>
  <c r="Q26" i="61" s="1"/>
  <c r="N10" i="61"/>
  <c r="N26" i="61" s="1"/>
  <c r="K10" i="61"/>
  <c r="K26" i="61" s="1"/>
  <c r="W9" i="61"/>
  <c r="W25" i="61" s="1"/>
  <c r="T9" i="61"/>
  <c r="T25" i="61" s="1"/>
  <c r="Q9" i="61"/>
  <c r="Q25" i="61" s="1"/>
  <c r="N9" i="61"/>
  <c r="N25" i="61" s="1"/>
  <c r="K9" i="61"/>
  <c r="K25" i="61" s="1"/>
  <c r="W8" i="61"/>
  <c r="W24" i="61" s="1"/>
  <c r="T8" i="61"/>
  <c r="T24" i="61" s="1"/>
  <c r="Q8" i="61"/>
  <c r="Q24" i="61" s="1"/>
  <c r="N8" i="61"/>
  <c r="N24" i="61" s="1"/>
  <c r="K8" i="61"/>
  <c r="K24" i="61" s="1"/>
  <c r="K42" i="65" l="1"/>
  <c r="K22" i="62"/>
  <c r="T15" i="64"/>
  <c r="N15" i="64"/>
  <c r="T22" i="62"/>
  <c r="N22" i="62"/>
  <c r="T42" i="65"/>
  <c r="N42" i="65"/>
  <c r="Q42" i="65"/>
  <c r="W42" i="65"/>
  <c r="Q15" i="64"/>
  <c r="W15" i="64"/>
  <c r="K15" i="64"/>
  <c r="T12" i="63"/>
  <c r="N12" i="63"/>
  <c r="W12" i="63"/>
  <c r="K12" i="63"/>
  <c r="Q12" i="63"/>
  <c r="Q22" i="62"/>
  <c r="W22" i="62"/>
  <c r="K18" i="61"/>
  <c r="W18" i="61"/>
  <c r="Q18" i="61"/>
  <c r="T18" i="61"/>
  <c r="N18" i="61"/>
  <c r="T78" i="60" l="1"/>
  <c r="T146" i="60" s="1"/>
  <c r="Q78" i="60"/>
  <c r="Q146" i="60" s="1"/>
  <c r="K78" i="60"/>
  <c r="K146" i="60" s="1"/>
  <c r="T77" i="60"/>
  <c r="T145" i="60" s="1"/>
  <c r="Q77" i="60"/>
  <c r="Q145" i="60" s="1"/>
  <c r="N77" i="60"/>
  <c r="N145" i="60" s="1"/>
  <c r="T76" i="60"/>
  <c r="T144" i="60" s="1"/>
  <c r="N76" i="60"/>
  <c r="N144" i="60" s="1"/>
  <c r="K76" i="60"/>
  <c r="K144" i="60" s="1"/>
  <c r="T143" i="60"/>
  <c r="Q143" i="60"/>
  <c r="K143" i="60"/>
  <c r="T74" i="60"/>
  <c r="T142" i="60" s="1"/>
  <c r="N74" i="60"/>
  <c r="N142" i="60" s="1"/>
  <c r="K74" i="60"/>
  <c r="K142" i="60" s="1"/>
  <c r="T73" i="60"/>
  <c r="T141" i="60" s="1"/>
  <c r="Q73" i="60"/>
  <c r="Q141" i="60" s="1"/>
  <c r="N73" i="60"/>
  <c r="N141" i="60" s="1"/>
  <c r="T72" i="60"/>
  <c r="T140" i="60" s="1"/>
  <c r="Q72" i="60"/>
  <c r="Q140" i="60" s="1"/>
  <c r="N72" i="60"/>
  <c r="N140" i="60" s="1"/>
  <c r="T71" i="60"/>
  <c r="T139" i="60" s="1"/>
  <c r="Q71" i="60"/>
  <c r="Q139" i="60" s="1"/>
  <c r="N71" i="60"/>
  <c r="N139" i="60" s="1"/>
  <c r="K71" i="60"/>
  <c r="K139" i="60" s="1"/>
  <c r="T70" i="60"/>
  <c r="T138" i="60" s="1"/>
  <c r="Q70" i="60"/>
  <c r="Q138" i="60" s="1"/>
  <c r="N70" i="60"/>
  <c r="N138" i="60" s="1"/>
  <c r="K70" i="60"/>
  <c r="K138" i="60" s="1"/>
  <c r="Q69" i="60"/>
  <c r="Q137" i="60" s="1"/>
  <c r="N69" i="60"/>
  <c r="N137" i="60" s="1"/>
  <c r="T68" i="60"/>
  <c r="T136" i="60" s="1"/>
  <c r="Q68" i="60"/>
  <c r="Q136" i="60" s="1"/>
  <c r="N68" i="60"/>
  <c r="N136" i="60" s="1"/>
  <c r="T67" i="60"/>
  <c r="T135" i="60" s="1"/>
  <c r="Q67" i="60"/>
  <c r="Q135" i="60" s="1"/>
  <c r="K67" i="60"/>
  <c r="K135" i="60" s="1"/>
  <c r="T66" i="60"/>
  <c r="T134" i="60" s="1"/>
  <c r="N66" i="60"/>
  <c r="N134" i="60" s="1"/>
  <c r="K66" i="60"/>
  <c r="K134" i="60" s="1"/>
  <c r="T65" i="60"/>
  <c r="T133" i="60" s="1"/>
  <c r="Q65" i="60"/>
  <c r="Q133" i="60" s="1"/>
  <c r="N65" i="60"/>
  <c r="N133" i="60" s="1"/>
  <c r="K65" i="60"/>
  <c r="K133" i="60" s="1"/>
  <c r="T64" i="60"/>
  <c r="T132" i="60" s="1"/>
  <c r="Q64" i="60"/>
  <c r="Q132" i="60" s="1"/>
  <c r="N64" i="60"/>
  <c r="N132" i="60" s="1"/>
  <c r="T63" i="60"/>
  <c r="T131" i="60" s="1"/>
  <c r="Q63" i="60"/>
  <c r="Q131" i="60" s="1"/>
  <c r="N63" i="60"/>
  <c r="N131" i="60" s="1"/>
  <c r="T62" i="60"/>
  <c r="T130" i="60" s="1"/>
  <c r="Q62" i="60"/>
  <c r="Q130" i="60" s="1"/>
  <c r="N62" i="60"/>
  <c r="N130" i="60" s="1"/>
  <c r="K62" i="60"/>
  <c r="K130" i="60" s="1"/>
  <c r="Q61" i="60"/>
  <c r="Q129" i="60" s="1"/>
  <c r="N61" i="60"/>
  <c r="N129" i="60" s="1"/>
  <c r="T60" i="60"/>
  <c r="T128" i="60" s="1"/>
  <c r="Q60" i="60"/>
  <c r="Q128" i="60" s="1"/>
  <c r="N60" i="60"/>
  <c r="N128" i="60" s="1"/>
  <c r="T52" i="60"/>
  <c r="T127" i="60" s="1"/>
  <c r="Q52" i="60"/>
  <c r="Q127" i="60" s="1"/>
  <c r="N52" i="60"/>
  <c r="N127" i="60" s="1"/>
  <c r="K52" i="60"/>
  <c r="K127" i="60" s="1"/>
  <c r="T51" i="60"/>
  <c r="T126" i="60" s="1"/>
  <c r="Q51" i="60"/>
  <c r="Q126" i="60" s="1"/>
  <c r="N51" i="60"/>
  <c r="N126" i="60" s="1"/>
  <c r="K51" i="60"/>
  <c r="K126" i="60" s="1"/>
  <c r="T50" i="60"/>
  <c r="T125" i="60" s="1"/>
  <c r="Q50" i="60"/>
  <c r="Q125" i="60" s="1"/>
  <c r="N50" i="60"/>
  <c r="N125" i="60" s="1"/>
  <c r="T49" i="60"/>
  <c r="T124" i="60" s="1"/>
  <c r="Q49" i="60"/>
  <c r="Q124" i="60" s="1"/>
  <c r="N49" i="60"/>
  <c r="N124" i="60" s="1"/>
  <c r="K49" i="60"/>
  <c r="K124" i="60" s="1"/>
  <c r="T48" i="60"/>
  <c r="Q48" i="60"/>
  <c r="N48" i="60"/>
  <c r="K48" i="60"/>
  <c r="T47" i="60"/>
  <c r="T123" i="60" s="1"/>
  <c r="Q47" i="60"/>
  <c r="Q123" i="60" s="1"/>
  <c r="N47" i="60"/>
  <c r="N123" i="60" s="1"/>
  <c r="K47" i="60"/>
  <c r="K123" i="60" s="1"/>
  <c r="T46" i="60"/>
  <c r="T122" i="60" s="1"/>
  <c r="Q46" i="60"/>
  <c r="Q122" i="60" s="1"/>
  <c r="N46" i="60"/>
  <c r="N122" i="60" s="1"/>
  <c r="K46" i="60"/>
  <c r="K122" i="60" s="1"/>
  <c r="T45" i="60"/>
  <c r="T121" i="60" s="1"/>
  <c r="Q45" i="60"/>
  <c r="Q121" i="60" s="1"/>
  <c r="N45" i="60"/>
  <c r="N121" i="60" s="1"/>
  <c r="K45" i="60"/>
  <c r="K121" i="60" s="1"/>
  <c r="T44" i="60"/>
  <c r="T120" i="60" s="1"/>
  <c r="Q44" i="60"/>
  <c r="Q120" i="60" s="1"/>
  <c r="N44" i="60"/>
  <c r="N120" i="60" s="1"/>
  <c r="T43" i="60"/>
  <c r="T119" i="60" s="1"/>
  <c r="Q43" i="60"/>
  <c r="Q119" i="60" s="1"/>
  <c r="N43" i="60"/>
  <c r="N119" i="60" s="1"/>
  <c r="K43" i="60"/>
  <c r="K119" i="60" s="1"/>
  <c r="T42" i="60"/>
  <c r="T118" i="60" s="1"/>
  <c r="Q42" i="60"/>
  <c r="Q118" i="60" s="1"/>
  <c r="N42" i="60"/>
  <c r="N118" i="60" s="1"/>
  <c r="T41" i="60"/>
  <c r="T117" i="60" s="1"/>
  <c r="Q41" i="60"/>
  <c r="Q117" i="60" s="1"/>
  <c r="N41" i="60"/>
  <c r="N117" i="60" s="1"/>
  <c r="K41" i="60"/>
  <c r="K117" i="60" s="1"/>
  <c r="T40" i="60"/>
  <c r="T116" i="60" s="1"/>
  <c r="Q40" i="60"/>
  <c r="Q116" i="60" s="1"/>
  <c r="N40" i="60"/>
  <c r="N116" i="60" s="1"/>
  <c r="K40" i="60"/>
  <c r="K116" i="60" s="1"/>
  <c r="T39" i="60"/>
  <c r="T115" i="60" s="1"/>
  <c r="Q39" i="60"/>
  <c r="Q115" i="60" s="1"/>
  <c r="N39" i="60"/>
  <c r="N115" i="60" s="1"/>
  <c r="K39" i="60"/>
  <c r="K115" i="60" s="1"/>
  <c r="T38" i="60"/>
  <c r="T114" i="60" s="1"/>
  <c r="Q38" i="60"/>
  <c r="Q114" i="60" s="1"/>
  <c r="N38" i="60"/>
  <c r="N114" i="60" s="1"/>
  <c r="K38" i="60"/>
  <c r="K114" i="60" s="1"/>
  <c r="T37" i="60"/>
  <c r="T113" i="60" s="1"/>
  <c r="Q37" i="60"/>
  <c r="Q113" i="60" s="1"/>
  <c r="N37" i="60"/>
  <c r="N113" i="60" s="1"/>
  <c r="K37" i="60"/>
  <c r="K113" i="60" s="1"/>
  <c r="T36" i="60"/>
  <c r="T112" i="60" s="1"/>
  <c r="Q36" i="60"/>
  <c r="Q112" i="60" s="1"/>
  <c r="N36" i="60"/>
  <c r="N112" i="60" s="1"/>
  <c r="T35" i="60"/>
  <c r="T111" i="60" s="1"/>
  <c r="Q35" i="60"/>
  <c r="Q111" i="60" s="1"/>
  <c r="N35" i="60"/>
  <c r="N111" i="60" s="1"/>
  <c r="K35" i="60"/>
  <c r="K111" i="60" s="1"/>
  <c r="Q34" i="60"/>
  <c r="Q110" i="60" s="1"/>
  <c r="N34" i="60"/>
  <c r="N110" i="60" s="1"/>
  <c r="T33" i="60"/>
  <c r="T109" i="60" s="1"/>
  <c r="Q33" i="60"/>
  <c r="Q109" i="60" s="1"/>
  <c r="N33" i="60"/>
  <c r="N109" i="60" s="1"/>
  <c r="K33" i="60"/>
  <c r="K109" i="60" s="1"/>
  <c r="T32" i="60"/>
  <c r="T108" i="60" s="1"/>
  <c r="Q32" i="60"/>
  <c r="Q108" i="60" s="1"/>
  <c r="K32" i="60"/>
  <c r="K108" i="60" s="1"/>
  <c r="T31" i="60"/>
  <c r="T107" i="60" s="1"/>
  <c r="Q31" i="60"/>
  <c r="Q107" i="60" s="1"/>
  <c r="N31" i="60"/>
  <c r="N107" i="60" s="1"/>
  <c r="T30" i="60"/>
  <c r="T106" i="60" s="1"/>
  <c r="N30" i="60"/>
  <c r="N106" i="60" s="1"/>
  <c r="K30" i="60"/>
  <c r="K106" i="60" s="1"/>
  <c r="T29" i="60"/>
  <c r="T105" i="60" s="1"/>
  <c r="Q29" i="60"/>
  <c r="Q105" i="60" s="1"/>
  <c r="W29" i="60"/>
  <c r="W105" i="60" s="1"/>
  <c r="T28" i="60"/>
  <c r="T104" i="60" s="1"/>
  <c r="Q28" i="60"/>
  <c r="Q104" i="60" s="1"/>
  <c r="N28" i="60"/>
  <c r="N104" i="60" s="1"/>
  <c r="T27" i="60"/>
  <c r="T103" i="60" s="1"/>
  <c r="N27" i="60"/>
  <c r="N103" i="60" s="1"/>
  <c r="T26" i="60"/>
  <c r="T102" i="60" s="1"/>
  <c r="Q26" i="60"/>
  <c r="Q102" i="60" s="1"/>
  <c r="K26" i="60"/>
  <c r="K102" i="60" s="1"/>
  <c r="T25" i="60"/>
  <c r="T101" i="60" s="1"/>
  <c r="Q25" i="60"/>
  <c r="Q101" i="60" s="1"/>
  <c r="N25" i="60"/>
  <c r="N101" i="60" s="1"/>
  <c r="T24" i="60"/>
  <c r="T100" i="60" s="1"/>
  <c r="Q24" i="60"/>
  <c r="Q100" i="60" s="1"/>
  <c r="N24" i="60"/>
  <c r="N100" i="60" s="1"/>
  <c r="K24" i="60"/>
  <c r="K100" i="60" s="1"/>
  <c r="T23" i="60"/>
  <c r="T99" i="60" s="1"/>
  <c r="N23" i="60"/>
  <c r="N99" i="60" s="1"/>
  <c r="K23" i="60"/>
  <c r="K99" i="60" s="1"/>
  <c r="Q22" i="60"/>
  <c r="Q98" i="60" s="1"/>
  <c r="N22" i="60"/>
  <c r="N98" i="60" s="1"/>
  <c r="K22" i="60"/>
  <c r="K98" i="60" s="1"/>
  <c r="T21" i="60"/>
  <c r="T97" i="60" s="1"/>
  <c r="Q21" i="60"/>
  <c r="Q97" i="60" s="1"/>
  <c r="N21" i="60"/>
  <c r="N97" i="60" s="1"/>
  <c r="K21" i="60"/>
  <c r="K97" i="60" s="1"/>
  <c r="T20" i="60"/>
  <c r="T96" i="60" s="1"/>
  <c r="Q20" i="60"/>
  <c r="Q96" i="60" s="1"/>
  <c r="K20" i="60"/>
  <c r="K96" i="60" s="1"/>
  <c r="T19" i="60"/>
  <c r="T95" i="60" s="1"/>
  <c r="Q19" i="60"/>
  <c r="Q95" i="60" s="1"/>
  <c r="N19" i="60"/>
  <c r="N95" i="60" s="1"/>
  <c r="K19" i="60"/>
  <c r="K95" i="60" s="1"/>
  <c r="T18" i="60"/>
  <c r="T94" i="60" s="1"/>
  <c r="Q18" i="60"/>
  <c r="Q94" i="60" s="1"/>
  <c r="W18" i="60"/>
  <c r="W94" i="60" s="1"/>
  <c r="T93" i="60"/>
  <c r="Q93" i="60"/>
  <c r="N93" i="60"/>
  <c r="T92" i="60"/>
  <c r="N92" i="60"/>
  <c r="T91" i="60"/>
  <c r="Q91" i="60"/>
  <c r="K91" i="60"/>
  <c r="T90" i="60"/>
  <c r="Q90" i="60"/>
  <c r="N90" i="60"/>
  <c r="T89" i="60"/>
  <c r="N89" i="60"/>
  <c r="K89" i="60"/>
  <c r="Q88" i="60"/>
  <c r="N88" i="60"/>
  <c r="K88" i="60"/>
  <c r="T87" i="60"/>
  <c r="Q87" i="60"/>
  <c r="N87" i="60"/>
  <c r="K87" i="60"/>
  <c r="T86" i="60"/>
  <c r="Q86" i="60"/>
  <c r="K86" i="60"/>
  <c r="T85" i="60"/>
  <c r="Q85" i="60"/>
  <c r="N85" i="60"/>
  <c r="K85" i="60"/>
  <c r="W31" i="60" l="1"/>
  <c r="W107" i="60" s="1"/>
  <c r="W48" i="60"/>
  <c r="W66" i="60"/>
  <c r="W134" i="60" s="1"/>
  <c r="W91" i="60"/>
  <c r="W40" i="60"/>
  <c r="W116" i="60" s="1"/>
  <c r="W26" i="60"/>
  <c r="W102" i="60" s="1"/>
  <c r="W34" i="60"/>
  <c r="W110" i="60" s="1"/>
  <c r="W24" i="60"/>
  <c r="W100" i="60" s="1"/>
  <c r="W30" i="60"/>
  <c r="W106" i="60" s="1"/>
  <c r="W88" i="60"/>
  <c r="W22" i="60"/>
  <c r="W98" i="60" s="1"/>
  <c r="W25" i="60"/>
  <c r="W101" i="60" s="1"/>
  <c r="K92" i="60"/>
  <c r="W93" i="60"/>
  <c r="Q23" i="60"/>
  <c r="Q99" i="60" s="1"/>
  <c r="K27" i="60"/>
  <c r="K103" i="60" s="1"/>
  <c r="W28" i="60"/>
  <c r="W104" i="60" s="1"/>
  <c r="N29" i="60"/>
  <c r="N105" i="60" s="1"/>
  <c r="N32" i="60"/>
  <c r="N108" i="60" s="1"/>
  <c r="K34" i="60"/>
  <c r="K110" i="60" s="1"/>
  <c r="T34" i="60"/>
  <c r="T110" i="60" s="1"/>
  <c r="W36" i="60"/>
  <c r="W112" i="60" s="1"/>
  <c r="W38" i="60"/>
  <c r="W114" i="60" s="1"/>
  <c r="W44" i="60"/>
  <c r="W120" i="60" s="1"/>
  <c r="W46" i="60"/>
  <c r="W122" i="60" s="1"/>
  <c r="W50" i="60"/>
  <c r="W125" i="60" s="1"/>
  <c r="W52" i="60"/>
  <c r="W127" i="60" s="1"/>
  <c r="W60" i="60"/>
  <c r="W128" i="60" s="1"/>
  <c r="W61" i="60"/>
  <c r="W129" i="60" s="1"/>
  <c r="K61" i="60"/>
  <c r="K129" i="60" s="1"/>
  <c r="K64" i="60"/>
  <c r="K132" i="60" s="1"/>
  <c r="W64" i="60"/>
  <c r="W132" i="60" s="1"/>
  <c r="N86" i="60"/>
  <c r="T88" i="60"/>
  <c r="W89" i="60"/>
  <c r="N91" i="60"/>
  <c r="Q92" i="60"/>
  <c r="K93" i="60"/>
  <c r="K18" i="60"/>
  <c r="K94" i="60" s="1"/>
  <c r="W19" i="60"/>
  <c r="W95" i="60" s="1"/>
  <c r="N20" i="60"/>
  <c r="N96" i="60" s="1"/>
  <c r="T22" i="60"/>
  <c r="T98" i="60" s="1"/>
  <c r="N26" i="60"/>
  <c r="N102" i="60" s="1"/>
  <c r="Q27" i="60"/>
  <c r="Q103" i="60" s="1"/>
  <c r="K28" i="60"/>
  <c r="K104" i="60" s="1"/>
  <c r="K29" i="60"/>
  <c r="K105" i="60" s="1"/>
  <c r="Q30" i="60"/>
  <c r="Q106" i="60" s="1"/>
  <c r="K31" i="60"/>
  <c r="K107" i="60" s="1"/>
  <c r="W32" i="60"/>
  <c r="W108" i="60" s="1"/>
  <c r="W33" i="60"/>
  <c r="W109" i="60" s="1"/>
  <c r="K36" i="60"/>
  <c r="K112" i="60" s="1"/>
  <c r="W37" i="60"/>
  <c r="W113" i="60" s="1"/>
  <c r="W42" i="60"/>
  <c r="W118" i="60" s="1"/>
  <c r="K44" i="60"/>
  <c r="K120" i="60" s="1"/>
  <c r="W45" i="60"/>
  <c r="W121" i="60" s="1"/>
  <c r="K50" i="60"/>
  <c r="K125" i="60" s="1"/>
  <c r="W51" i="60"/>
  <c r="W126" i="60" s="1"/>
  <c r="K60" i="60"/>
  <c r="K128" i="60" s="1"/>
  <c r="W65" i="60"/>
  <c r="W133" i="60" s="1"/>
  <c r="W67" i="60"/>
  <c r="W135" i="60" s="1"/>
  <c r="W90" i="60"/>
  <c r="W41" i="60"/>
  <c r="W117" i="60" s="1"/>
  <c r="Q89" i="60"/>
  <c r="K90" i="60"/>
  <c r="N18" i="60"/>
  <c r="N94" i="60" s="1"/>
  <c r="K25" i="60"/>
  <c r="K101" i="60" s="1"/>
  <c r="W86" i="60"/>
  <c r="W87" i="60"/>
  <c r="W92" i="60"/>
  <c r="W20" i="60"/>
  <c r="W96" i="60" s="1"/>
  <c r="W21" i="60"/>
  <c r="W97" i="60" s="1"/>
  <c r="W27" i="60"/>
  <c r="W103" i="60" s="1"/>
  <c r="K42" i="60"/>
  <c r="K118" i="60" s="1"/>
  <c r="K63" i="60"/>
  <c r="K131" i="60" s="1"/>
  <c r="K69" i="60"/>
  <c r="K137" i="60" s="1"/>
  <c r="W69" i="60"/>
  <c r="W137" i="60" s="1"/>
  <c r="K72" i="60"/>
  <c r="K140" i="60" s="1"/>
  <c r="W72" i="60"/>
  <c r="W140" i="60" s="1"/>
  <c r="K73" i="60"/>
  <c r="K141" i="60" s="1"/>
  <c r="W73" i="60"/>
  <c r="W141" i="60" s="1"/>
  <c r="W77" i="60"/>
  <c r="W145" i="60" s="1"/>
  <c r="N78" i="60"/>
  <c r="N146" i="60" s="1"/>
  <c r="W78" i="60"/>
  <c r="W146" i="60" s="1"/>
  <c r="T61" i="60"/>
  <c r="T129" i="60" s="1"/>
  <c r="Q66" i="60"/>
  <c r="Q134" i="60" s="1"/>
  <c r="K68" i="60"/>
  <c r="K136" i="60" s="1"/>
  <c r="W71" i="60"/>
  <c r="W139" i="60" s="1"/>
  <c r="N143" i="60"/>
  <c r="W76" i="60"/>
  <c r="W144" i="60" s="1"/>
  <c r="K77" i="60"/>
  <c r="K145" i="60" s="1"/>
  <c r="W63" i="60"/>
  <c r="W131" i="60" s="1"/>
  <c r="N67" i="60"/>
  <c r="N135" i="60" s="1"/>
  <c r="T69" i="60"/>
  <c r="T137" i="60" s="1"/>
  <c r="Q74" i="60"/>
  <c r="Q142" i="60" s="1"/>
  <c r="W74" i="60"/>
  <c r="W142" i="60" s="1"/>
  <c r="Q76" i="60"/>
  <c r="Q144" i="60" s="1"/>
  <c r="AG56" i="59"/>
  <c r="AC56" i="59"/>
  <c r="Y56" i="59"/>
  <c r="U56" i="59"/>
  <c r="Q56" i="59"/>
  <c r="AF55" i="59"/>
  <c r="AE55" i="59"/>
  <c r="AC55" i="59"/>
  <c r="Y55" i="59"/>
  <c r="U55" i="59"/>
  <c r="Q55" i="59"/>
  <c r="AF54" i="59"/>
  <c r="AE54" i="59"/>
  <c r="AC54" i="59"/>
  <c r="Y54" i="59"/>
  <c r="U54" i="59"/>
  <c r="Q54" i="59"/>
  <c r="AF53" i="59"/>
  <c r="AE53" i="59"/>
  <c r="AC53" i="59"/>
  <c r="Y53" i="59"/>
  <c r="U53" i="59"/>
  <c r="Q53" i="59"/>
  <c r="AF52" i="59"/>
  <c r="AE52" i="59"/>
  <c r="AC52" i="59"/>
  <c r="Y52" i="59"/>
  <c r="U52" i="59"/>
  <c r="Q52" i="59"/>
  <c r="AF51" i="59"/>
  <c r="AE51" i="59"/>
  <c r="AC51" i="59"/>
  <c r="Y51" i="59"/>
  <c r="U51" i="59"/>
  <c r="Q51" i="59"/>
  <c r="AF50" i="59"/>
  <c r="AE50" i="59"/>
  <c r="AC50" i="59"/>
  <c r="Y50" i="59"/>
  <c r="U50" i="59"/>
  <c r="Q50" i="59"/>
  <c r="AF49" i="59"/>
  <c r="AE49" i="59"/>
  <c r="AC49" i="59"/>
  <c r="Y49" i="59"/>
  <c r="U49" i="59"/>
  <c r="Q49" i="59"/>
  <c r="AF48" i="59"/>
  <c r="AE48" i="59"/>
  <c r="AC48" i="59"/>
  <c r="Y48" i="59"/>
  <c r="U48" i="59"/>
  <c r="Q48" i="59"/>
  <c r="AF47" i="59"/>
  <c r="AE47" i="59"/>
  <c r="AC47" i="59"/>
  <c r="Y47" i="59"/>
  <c r="U47" i="59"/>
  <c r="Q47" i="59"/>
  <c r="AF46" i="59"/>
  <c r="AE46" i="59"/>
  <c r="AC46" i="59"/>
  <c r="Y46" i="59"/>
  <c r="U46" i="59"/>
  <c r="Q46" i="59"/>
  <c r="AF45" i="59"/>
  <c r="AE45" i="59"/>
  <c r="AC45" i="59"/>
  <c r="Y45" i="59"/>
  <c r="U45" i="59"/>
  <c r="Q45" i="59"/>
  <c r="AF44" i="59"/>
  <c r="AE44" i="59"/>
  <c r="AC44" i="59"/>
  <c r="Y44" i="59"/>
  <c r="U44" i="59"/>
  <c r="Q44" i="59"/>
  <c r="AF43" i="59"/>
  <c r="AE43" i="59"/>
  <c r="AC43" i="59"/>
  <c r="Y43" i="59"/>
  <c r="U43" i="59"/>
  <c r="Q43" i="59"/>
  <c r="AF42" i="59"/>
  <c r="AE42" i="59"/>
  <c r="AC42" i="59"/>
  <c r="Y42" i="59"/>
  <c r="U42" i="59"/>
  <c r="Q42" i="59"/>
  <c r="AF41" i="59"/>
  <c r="AE41" i="59"/>
  <c r="AC41" i="59"/>
  <c r="Y41" i="59"/>
  <c r="U41" i="59"/>
  <c r="Q41" i="59"/>
  <c r="AF40" i="59"/>
  <c r="AE40" i="59"/>
  <c r="AC40" i="59"/>
  <c r="Y40" i="59"/>
  <c r="U40" i="59"/>
  <c r="Q40" i="59"/>
  <c r="AF39" i="59"/>
  <c r="AE39" i="59"/>
  <c r="AC39" i="59"/>
  <c r="Y39" i="59"/>
  <c r="U39" i="59"/>
  <c r="Q39" i="59"/>
  <c r="AF38" i="59"/>
  <c r="AE38" i="59"/>
  <c r="AC38" i="59"/>
  <c r="Y38" i="59"/>
  <c r="U38" i="59"/>
  <c r="Q38" i="59"/>
  <c r="AF37" i="59"/>
  <c r="AE37" i="59"/>
  <c r="AC37" i="59"/>
  <c r="Y37" i="59"/>
  <c r="U37" i="59"/>
  <c r="Q37" i="59"/>
  <c r="AF36" i="59"/>
  <c r="AE36" i="59"/>
  <c r="AC36" i="59"/>
  <c r="Y36" i="59"/>
  <c r="U36" i="59"/>
  <c r="Q36" i="59"/>
  <c r="AF35" i="59"/>
  <c r="AE35" i="59"/>
  <c r="AC35" i="59"/>
  <c r="Y35" i="59"/>
  <c r="U35" i="59"/>
  <c r="Q35" i="59"/>
  <c r="AF34" i="59"/>
  <c r="AE34" i="59"/>
  <c r="AC34" i="59"/>
  <c r="Y34" i="59"/>
  <c r="U34" i="59"/>
  <c r="Q34" i="59"/>
  <c r="AF33" i="59"/>
  <c r="AE33" i="59"/>
  <c r="AC33" i="59"/>
  <c r="Y33" i="59"/>
  <c r="U33" i="59"/>
  <c r="Q33" i="59"/>
  <c r="AF32" i="59"/>
  <c r="AE32" i="59"/>
  <c r="AC32" i="59"/>
  <c r="Y32" i="59"/>
  <c r="U32" i="59"/>
  <c r="Q32" i="59"/>
  <c r="AF31" i="59"/>
  <c r="AE31" i="59"/>
  <c r="AC31" i="59"/>
  <c r="Y31" i="59"/>
  <c r="U31" i="59"/>
  <c r="Q31" i="59"/>
  <c r="AF30" i="59"/>
  <c r="AE30" i="59"/>
  <c r="AC30" i="59"/>
  <c r="Y30" i="59"/>
  <c r="U30" i="59"/>
  <c r="Q30" i="59"/>
  <c r="AF29" i="59"/>
  <c r="AE29" i="59"/>
  <c r="AC29" i="59"/>
  <c r="Y29" i="59"/>
  <c r="U29" i="59"/>
  <c r="Q29" i="59"/>
  <c r="AF28" i="59"/>
  <c r="AE28" i="59"/>
  <c r="AC28" i="59"/>
  <c r="Y28" i="59"/>
  <c r="U28" i="59"/>
  <c r="Q28" i="59"/>
  <c r="AF27" i="59"/>
  <c r="AE27" i="59"/>
  <c r="AC27" i="59"/>
  <c r="Y27" i="59"/>
  <c r="U27" i="59"/>
  <c r="Q27" i="59"/>
  <c r="AF26" i="59"/>
  <c r="AE26" i="59"/>
  <c r="AC26" i="59"/>
  <c r="Y26" i="59"/>
  <c r="U26" i="59"/>
  <c r="Q26" i="59"/>
  <c r="AF25" i="59"/>
  <c r="AE25" i="59"/>
  <c r="AC25" i="59"/>
  <c r="Y25" i="59"/>
  <c r="U25" i="59"/>
  <c r="Q25" i="59"/>
  <c r="AF24" i="59"/>
  <c r="AE24" i="59"/>
  <c r="AC24" i="59"/>
  <c r="Y24" i="59"/>
  <c r="U24" i="59"/>
  <c r="Q24" i="59"/>
  <c r="AF23" i="59"/>
  <c r="AE23" i="59"/>
  <c r="AC23" i="59"/>
  <c r="Y23" i="59"/>
  <c r="U23" i="59"/>
  <c r="Q23" i="59"/>
  <c r="AF22" i="59"/>
  <c r="AE22" i="59"/>
  <c r="AC22" i="59"/>
  <c r="Y22" i="59"/>
  <c r="U22" i="59"/>
  <c r="Q22" i="59"/>
  <c r="AF21" i="59"/>
  <c r="AE21" i="59"/>
  <c r="AC21" i="59"/>
  <c r="Y21" i="59"/>
  <c r="U21" i="59"/>
  <c r="Q21" i="59"/>
  <c r="AF20" i="59"/>
  <c r="AE20" i="59"/>
  <c r="AC20" i="59"/>
  <c r="Y20" i="59"/>
  <c r="U20" i="59"/>
  <c r="Q20" i="59"/>
  <c r="AF19" i="59"/>
  <c r="AE19" i="59"/>
  <c r="AC19" i="59"/>
  <c r="Y19" i="59"/>
  <c r="U19" i="59"/>
  <c r="Q19" i="59"/>
  <c r="AF18" i="59"/>
  <c r="AE18" i="59"/>
  <c r="AC18" i="59"/>
  <c r="Y18" i="59"/>
  <c r="U18" i="59"/>
  <c r="Q18" i="59"/>
  <c r="AF17" i="59"/>
  <c r="AE17" i="59"/>
  <c r="AC17" i="59"/>
  <c r="Y17" i="59"/>
  <c r="U17" i="59"/>
  <c r="Q17" i="59"/>
  <c r="AF16" i="59"/>
  <c r="AE16" i="59"/>
  <c r="AC16" i="59"/>
  <c r="Y16" i="59"/>
  <c r="U16" i="59"/>
  <c r="Q16" i="59"/>
  <c r="AF15" i="59"/>
  <c r="AE15" i="59"/>
  <c r="AC15" i="59"/>
  <c r="Y15" i="59"/>
  <c r="U15" i="59"/>
  <c r="Q15" i="59"/>
  <c r="AF14" i="59"/>
  <c r="AE14" i="59"/>
  <c r="AC14" i="59"/>
  <c r="Y14" i="59"/>
  <c r="U14" i="59"/>
  <c r="Q14" i="59"/>
  <c r="AF13" i="59"/>
  <c r="AE13" i="59"/>
  <c r="AC13" i="59"/>
  <c r="Y13" i="59"/>
  <c r="U13" i="59"/>
  <c r="Q13" i="59"/>
  <c r="AF12" i="59"/>
  <c r="AE12" i="59"/>
  <c r="AC12" i="59"/>
  <c r="Y12" i="59"/>
  <c r="U12" i="59"/>
  <c r="Q12" i="59"/>
  <c r="AF11" i="59"/>
  <c r="AE11" i="59"/>
  <c r="AC11" i="59"/>
  <c r="Y11" i="59"/>
  <c r="U11" i="59"/>
  <c r="Q11" i="59"/>
  <c r="AF10" i="59"/>
  <c r="AE10" i="59"/>
  <c r="AC10" i="59"/>
  <c r="Y10" i="59"/>
  <c r="U10" i="59"/>
  <c r="Q10" i="59"/>
  <c r="AF9" i="59"/>
  <c r="AE9" i="59"/>
  <c r="AC9" i="59"/>
  <c r="Y9" i="59"/>
  <c r="U9" i="59"/>
  <c r="Q9" i="59"/>
  <c r="AF8" i="59"/>
  <c r="AE8" i="59"/>
  <c r="AC8" i="59"/>
  <c r="Y8" i="59"/>
  <c r="U8" i="59"/>
  <c r="Q8" i="59"/>
  <c r="Q62" i="59" s="1"/>
  <c r="Q79" i="60" l="1"/>
  <c r="N79" i="60"/>
  <c r="T79" i="60"/>
  <c r="W49" i="60"/>
  <c r="W124" i="60" s="1"/>
  <c r="W43" i="60"/>
  <c r="W119" i="60" s="1"/>
  <c r="K79" i="60"/>
  <c r="W47" i="60"/>
  <c r="W123" i="60" s="1"/>
  <c r="W39" i="60"/>
  <c r="W115" i="60" s="1"/>
  <c r="W35" i="60"/>
  <c r="W111" i="60" s="1"/>
  <c r="W85" i="60"/>
  <c r="W143" i="60"/>
  <c r="W23" i="60"/>
  <c r="W99" i="60" s="1"/>
  <c r="W62" i="60"/>
  <c r="W130" i="60" s="1"/>
  <c r="W70" i="60"/>
  <c r="W138" i="60" s="1"/>
  <c r="W68" i="60"/>
  <c r="W136" i="60" s="1"/>
  <c r="AG11" i="59"/>
  <c r="AG15" i="59"/>
  <c r="AG31" i="59"/>
  <c r="AG47" i="59"/>
  <c r="AG49" i="59"/>
  <c r="AG51" i="59"/>
  <c r="AG55" i="59"/>
  <c r="AG26" i="59"/>
  <c r="AG40" i="59"/>
  <c r="AG42" i="59"/>
  <c r="AG17" i="59"/>
  <c r="AG19" i="59"/>
  <c r="AG8" i="59"/>
  <c r="AG10" i="59"/>
  <c r="AG33" i="59"/>
  <c r="AG35" i="59"/>
  <c r="AG39" i="59"/>
  <c r="AG43" i="59"/>
  <c r="AG23" i="59"/>
  <c r="AG27" i="59"/>
  <c r="AG24" i="59"/>
  <c r="AG14" i="59"/>
  <c r="AG21" i="59"/>
  <c r="AG30" i="59"/>
  <c r="AG44" i="59"/>
  <c r="AG13" i="59"/>
  <c r="AG20" i="59"/>
  <c r="AG22" i="59"/>
  <c r="AG29" i="59"/>
  <c r="AG36" i="59"/>
  <c r="AG38" i="59"/>
  <c r="AG45" i="59"/>
  <c r="AG52" i="59"/>
  <c r="AG54" i="59"/>
  <c r="AG12" i="59"/>
  <c r="AG28" i="59"/>
  <c r="AG37" i="59"/>
  <c r="AG46" i="59"/>
  <c r="AG53" i="59"/>
  <c r="AG9" i="59"/>
  <c r="AG16" i="59"/>
  <c r="AG18" i="59"/>
  <c r="AG25" i="59"/>
  <c r="AG32" i="59"/>
  <c r="AG34" i="59"/>
  <c r="AG41" i="59"/>
  <c r="AG48" i="59"/>
  <c r="AG50" i="59"/>
  <c r="W79" i="60" l="1"/>
  <c r="M7" i="53"/>
  <c r="M36" i="57"/>
  <c r="S7" i="53"/>
  <c r="S36" i="57"/>
  <c r="J7" i="53"/>
  <c r="J36" i="57"/>
  <c r="V36" i="57" s="1"/>
  <c r="M91" i="58" s="1"/>
  <c r="P7" i="53"/>
  <c r="P36" i="57"/>
  <c r="I7" i="53"/>
  <c r="I36" i="57"/>
  <c r="U36" i="57" s="1"/>
  <c r="L91" i="58" s="1"/>
  <c r="L7" i="53"/>
  <c r="L36" i="57"/>
  <c r="O7" i="53"/>
  <c r="O36" i="57"/>
  <c r="R7" i="53"/>
  <c r="R36" i="57"/>
  <c r="J7" i="52"/>
  <c r="J32" i="57"/>
  <c r="V32" i="57" s="1"/>
  <c r="M70" i="58" s="1"/>
  <c r="M7" i="52"/>
  <c r="M32" i="57"/>
  <c r="P7" i="52"/>
  <c r="P32" i="57"/>
  <c r="S7" i="52"/>
  <c r="S32" i="57"/>
  <c r="I7" i="52"/>
  <c r="I32" i="57"/>
  <c r="U32" i="57" s="1"/>
  <c r="L70" i="58" s="1"/>
  <c r="L7" i="52"/>
  <c r="L32" i="57"/>
  <c r="O7" i="52"/>
  <c r="O32" i="57"/>
  <c r="R7" i="52"/>
  <c r="R32" i="57"/>
  <c r="J8" i="52"/>
  <c r="J33" i="57"/>
  <c r="V33" i="57" s="1"/>
  <c r="M71" i="58" s="1"/>
  <c r="M8" i="52"/>
  <c r="M33" i="57"/>
  <c r="P8" i="52"/>
  <c r="P33" i="57"/>
  <c r="S8" i="52"/>
  <c r="S33" i="57"/>
  <c r="I8" i="52"/>
  <c r="I33" i="57"/>
  <c r="U33" i="57" s="1"/>
  <c r="L71" i="58" s="1"/>
  <c r="L8" i="52"/>
  <c r="L33" i="57"/>
  <c r="O8" i="52"/>
  <c r="O33" i="57"/>
  <c r="R8" i="52"/>
  <c r="R33" i="57"/>
  <c r="J9" i="52"/>
  <c r="J34" i="57"/>
  <c r="V34" i="57" s="1"/>
  <c r="M72" i="58" s="1"/>
  <c r="Y72" i="58" s="1"/>
  <c r="M9" i="52"/>
  <c r="M34" i="57"/>
  <c r="P9" i="52"/>
  <c r="P34" i="57"/>
  <c r="S9" i="52"/>
  <c r="S34" i="57"/>
  <c r="I9" i="52"/>
  <c r="I34" i="57"/>
  <c r="U34" i="57" s="1"/>
  <c r="L72" i="58" s="1"/>
  <c r="X72" i="58" s="1"/>
  <c r="L9" i="52"/>
  <c r="L34" i="57"/>
  <c r="O9" i="52"/>
  <c r="O34" i="57"/>
  <c r="R9" i="52"/>
  <c r="R34" i="57"/>
  <c r="J10" i="52"/>
  <c r="J35" i="57"/>
  <c r="V35" i="57" s="1"/>
  <c r="M73" i="58" s="1"/>
  <c r="Y73" i="58" s="1"/>
  <c r="M10" i="52"/>
  <c r="M35" i="57"/>
  <c r="P10" i="52"/>
  <c r="P35" i="57"/>
  <c r="S10" i="52"/>
  <c r="S35" i="57"/>
  <c r="I10" i="52"/>
  <c r="I35" i="57"/>
  <c r="U35" i="57" s="1"/>
  <c r="L73" i="58" s="1"/>
  <c r="X73" i="58" s="1"/>
  <c r="L10" i="52"/>
  <c r="L35" i="57"/>
  <c r="O10" i="52"/>
  <c r="O35" i="57"/>
  <c r="R10" i="52"/>
  <c r="R35" i="57"/>
  <c r="J8" i="53"/>
  <c r="J37" i="57"/>
  <c r="V37" i="57" s="1"/>
  <c r="M92" i="58" s="1"/>
  <c r="M8" i="53"/>
  <c r="M37" i="57"/>
  <c r="P8" i="53"/>
  <c r="P37" i="57"/>
  <c r="S8" i="53"/>
  <c r="S37" i="57"/>
  <c r="I8" i="53"/>
  <c r="I37" i="57"/>
  <c r="U37" i="57" s="1"/>
  <c r="L92" i="58" s="1"/>
  <c r="L8" i="53"/>
  <c r="L37" i="57"/>
  <c r="O8" i="53"/>
  <c r="O37" i="57"/>
  <c r="R8" i="53"/>
  <c r="R37" i="57"/>
  <c r="J9" i="53"/>
  <c r="J38" i="57"/>
  <c r="V38" i="57" s="1"/>
  <c r="M93" i="58" s="1"/>
  <c r="M9" i="53"/>
  <c r="M38" i="57"/>
  <c r="P9" i="53"/>
  <c r="P38" i="57"/>
  <c r="S9" i="53"/>
  <c r="S38" i="57"/>
  <c r="I9" i="53"/>
  <c r="I38" i="57"/>
  <c r="U38" i="57" s="1"/>
  <c r="L93" i="58" s="1"/>
  <c r="L9" i="53"/>
  <c r="L38" i="57"/>
  <c r="O9" i="53"/>
  <c r="O38" i="57"/>
  <c r="R9" i="53"/>
  <c r="R38" i="57"/>
  <c r="M51" i="46"/>
  <c r="M47" i="46"/>
  <c r="R11" i="48"/>
  <c r="P11" i="48"/>
  <c r="O11" i="48"/>
  <c r="M11" i="48"/>
  <c r="R24" i="55"/>
  <c r="P24" i="55"/>
  <c r="O24" i="55"/>
  <c r="M24" i="55"/>
  <c r="L24" i="55"/>
  <c r="J24" i="55"/>
  <c r="I24" i="55"/>
  <c r="S14" i="55"/>
  <c r="R14" i="55"/>
  <c r="P14" i="55"/>
  <c r="O14" i="55"/>
  <c r="M14" i="55"/>
  <c r="L14" i="55"/>
  <c r="I14" i="55"/>
  <c r="J14" i="55"/>
  <c r="P20" i="55"/>
  <c r="M20" i="55"/>
  <c r="J20" i="55"/>
  <c r="H46" i="55"/>
  <c r="Z154" i="58"/>
  <c r="Z153" i="58"/>
  <c r="Z145" i="58"/>
  <c r="W154" i="58"/>
  <c r="W153" i="58"/>
  <c r="W145" i="58"/>
  <c r="T154" i="58"/>
  <c r="T153" i="58"/>
  <c r="T145" i="58"/>
  <c r="Q154" i="58"/>
  <c r="Q153" i="58"/>
  <c r="Q145" i="58"/>
  <c r="N154" i="58"/>
  <c r="N153" i="58"/>
  <c r="N145" i="58"/>
  <c r="K153" i="58"/>
  <c r="K154" i="58"/>
  <c r="K145" i="58"/>
  <c r="T273" i="58"/>
  <c r="W200" i="58"/>
  <c r="Q200" i="58"/>
  <c r="Y187" i="58"/>
  <c r="X187" i="58"/>
  <c r="W187" i="58"/>
  <c r="W199" i="58" s="1"/>
  <c r="T199" i="58"/>
  <c r="N199" i="58"/>
  <c r="K187" i="58"/>
  <c r="K271" i="58" s="1"/>
  <c r="W186" i="58"/>
  <c r="W198" i="58" s="1"/>
  <c r="T186" i="58"/>
  <c r="Q198" i="58"/>
  <c r="W184" i="58"/>
  <c r="W269" i="58" s="1"/>
  <c r="T184" i="58"/>
  <c r="T269" i="58" s="1"/>
  <c r="Q184" i="58"/>
  <c r="K184" i="58"/>
  <c r="K197" i="58" s="1"/>
  <c r="W183" i="58"/>
  <c r="W268" i="58" s="1"/>
  <c r="T183" i="58"/>
  <c r="T268" i="58" s="1"/>
  <c r="Q183" i="58"/>
  <c r="N183" i="58"/>
  <c r="N196" i="58" s="1"/>
  <c r="W138" i="58"/>
  <c r="W179" i="58" s="1"/>
  <c r="T138" i="58"/>
  <c r="T179" i="58" s="1"/>
  <c r="Q138" i="58"/>
  <c r="N138" i="58"/>
  <c r="N267" i="58" s="1"/>
  <c r="W137" i="58"/>
  <c r="T137" i="58"/>
  <c r="T266" i="58" s="1"/>
  <c r="Q137" i="58"/>
  <c r="Q178" i="58" s="1"/>
  <c r="K137" i="58"/>
  <c r="K266" i="58" s="1"/>
  <c r="W136" i="58"/>
  <c r="T136" i="58"/>
  <c r="Q136" i="58"/>
  <c r="Q265" i="58" s="1"/>
  <c r="W135" i="58"/>
  <c r="W176" i="58" s="1"/>
  <c r="T135" i="58"/>
  <c r="T176" i="58" s="1"/>
  <c r="Q135" i="58"/>
  <c r="Q264" i="58" s="1"/>
  <c r="W134" i="58"/>
  <c r="T134" i="58"/>
  <c r="T263" i="58" s="1"/>
  <c r="Q134" i="58"/>
  <c r="Q263" i="58" s="1"/>
  <c r="W133" i="58"/>
  <c r="W262" i="58" s="1"/>
  <c r="T133" i="58"/>
  <c r="Q133" i="58"/>
  <c r="Q262" i="58" s="1"/>
  <c r="W132" i="58"/>
  <c r="W173" i="58" s="1"/>
  <c r="T132" i="58"/>
  <c r="T173" i="58" s="1"/>
  <c r="Q132" i="58"/>
  <c r="Q261" i="58" s="1"/>
  <c r="W131" i="58"/>
  <c r="W260" i="58" s="1"/>
  <c r="T131" i="58"/>
  <c r="Q131" i="58"/>
  <c r="Q260" i="58" s="1"/>
  <c r="W130" i="58"/>
  <c r="W171" i="58" s="1"/>
  <c r="T130" i="58"/>
  <c r="T259" i="58" s="1"/>
  <c r="Q130" i="58"/>
  <c r="Q171" i="58" s="1"/>
  <c r="W129" i="58"/>
  <c r="W258" i="58" s="1"/>
  <c r="T129" i="58"/>
  <c r="Q129" i="58"/>
  <c r="Q170" i="58" s="1"/>
  <c r="K129" i="58"/>
  <c r="K170" i="58" s="1"/>
  <c r="W128" i="58"/>
  <c r="T128" i="58"/>
  <c r="T257" i="58" s="1"/>
  <c r="Q128" i="58"/>
  <c r="Q169" i="58" s="1"/>
  <c r="K128" i="58"/>
  <c r="K169" i="58" s="1"/>
  <c r="W127" i="58"/>
  <c r="T127" i="58"/>
  <c r="T168" i="58" s="1"/>
  <c r="Q127" i="58"/>
  <c r="Q168" i="58" s="1"/>
  <c r="K127" i="58"/>
  <c r="K168" i="58" s="1"/>
  <c r="W126" i="58"/>
  <c r="T126" i="58"/>
  <c r="Q126" i="58"/>
  <c r="K126" i="58"/>
  <c r="K255" i="58" s="1"/>
  <c r="W125" i="58"/>
  <c r="T125" i="58"/>
  <c r="T166" i="58" s="1"/>
  <c r="Q125" i="58"/>
  <c r="Q166" i="58" s="1"/>
  <c r="W124" i="58"/>
  <c r="W253" i="58" s="1"/>
  <c r="T124" i="58"/>
  <c r="Q124" i="58"/>
  <c r="Q253" i="58" s="1"/>
  <c r="W123" i="58"/>
  <c r="W164" i="58" s="1"/>
  <c r="T123" i="58"/>
  <c r="T164" i="58" s="1"/>
  <c r="Q123" i="58"/>
  <c r="W122" i="58"/>
  <c r="W163" i="58" s="1"/>
  <c r="T122" i="58"/>
  <c r="T251" i="58" s="1"/>
  <c r="Q122" i="58"/>
  <c r="N122" i="58"/>
  <c r="W121" i="58"/>
  <c r="W250" i="58" s="1"/>
  <c r="T121" i="58"/>
  <c r="T250" i="58" s="1"/>
  <c r="Q121" i="58"/>
  <c r="Q250" i="58" s="1"/>
  <c r="W120" i="58"/>
  <c r="W249" i="58" s="1"/>
  <c r="T120" i="58"/>
  <c r="T249" i="58" s="1"/>
  <c r="Q120" i="58"/>
  <c r="Q249" i="58" s="1"/>
  <c r="W119" i="58"/>
  <c r="T119" i="58"/>
  <c r="Q119" i="58"/>
  <c r="Q160" i="58" s="1"/>
  <c r="N119" i="58"/>
  <c r="N160" i="58" s="1"/>
  <c r="W118" i="58"/>
  <c r="T118" i="58"/>
  <c r="Q118" i="58"/>
  <c r="W117" i="58"/>
  <c r="W246" i="58" s="1"/>
  <c r="T117" i="58"/>
  <c r="T246" i="58" s="1"/>
  <c r="Q117" i="58"/>
  <c r="Q158" i="58" s="1"/>
  <c r="W115" i="58"/>
  <c r="W157" i="58" s="1"/>
  <c r="T115" i="58"/>
  <c r="T157" i="58" s="1"/>
  <c r="Q115" i="58"/>
  <c r="Q245" i="58" s="1"/>
  <c r="W114" i="58"/>
  <c r="T114" i="58"/>
  <c r="T244" i="58" s="1"/>
  <c r="Q114" i="58"/>
  <c r="Q156" i="58" s="1"/>
  <c r="W113" i="58"/>
  <c r="T113" i="58"/>
  <c r="T155" i="58" s="1"/>
  <c r="Q113" i="58"/>
  <c r="Q243" i="58" s="1"/>
  <c r="W97" i="58"/>
  <c r="W242" i="58" s="1"/>
  <c r="T97" i="58"/>
  <c r="T242" i="58" s="1"/>
  <c r="Q97" i="58"/>
  <c r="Q242" i="58" s="1"/>
  <c r="K97" i="58"/>
  <c r="W96" i="58"/>
  <c r="W241" i="58" s="1"/>
  <c r="T96" i="58"/>
  <c r="T241" i="58" s="1"/>
  <c r="Q96" i="58"/>
  <c r="Q241" i="58" s="1"/>
  <c r="K96" i="58"/>
  <c r="K109" i="58" s="1"/>
  <c r="K151" i="58" s="1"/>
  <c r="W95" i="58"/>
  <c r="W240" i="58" s="1"/>
  <c r="T95" i="58"/>
  <c r="T240" i="58" s="1"/>
  <c r="Q95" i="58"/>
  <c r="Q240" i="58" s="1"/>
  <c r="K95" i="58"/>
  <c r="K108" i="58" s="1"/>
  <c r="K150" i="58" s="1"/>
  <c r="W94" i="58"/>
  <c r="W239" i="58" s="1"/>
  <c r="T94" i="58"/>
  <c r="T239" i="58" s="1"/>
  <c r="Q94" i="58"/>
  <c r="Q239" i="58" s="1"/>
  <c r="K94" i="58"/>
  <c r="W93" i="58"/>
  <c r="W110" i="58" s="1"/>
  <c r="W152" i="58" s="1"/>
  <c r="T93" i="58"/>
  <c r="T110" i="58" s="1"/>
  <c r="T152" i="58" s="1"/>
  <c r="Q93" i="58"/>
  <c r="W92" i="58"/>
  <c r="W237" i="58" s="1"/>
  <c r="T92" i="58"/>
  <c r="T109" i="58" s="1"/>
  <c r="T151" i="58" s="1"/>
  <c r="Q92" i="58"/>
  <c r="Q109" i="58" s="1"/>
  <c r="Q151" i="58" s="1"/>
  <c r="W91" i="58"/>
  <c r="W108" i="58" s="1"/>
  <c r="W150" i="58" s="1"/>
  <c r="T91" i="58"/>
  <c r="T108" i="58" s="1"/>
  <c r="T150" i="58" s="1"/>
  <c r="Q91" i="58"/>
  <c r="W73" i="58"/>
  <c r="W107" i="58" s="1"/>
  <c r="W149" i="58" s="1"/>
  <c r="T73" i="58"/>
  <c r="T235" i="58" s="1"/>
  <c r="Q73" i="58"/>
  <c r="Q83" i="58" s="1"/>
  <c r="K73" i="58"/>
  <c r="W72" i="58"/>
  <c r="W82" i="58" s="1"/>
  <c r="T72" i="58"/>
  <c r="Q72" i="58"/>
  <c r="K72" i="58"/>
  <c r="W71" i="58"/>
  <c r="W233" i="58" s="1"/>
  <c r="T71" i="58"/>
  <c r="T233" i="58" s="1"/>
  <c r="Q71" i="58"/>
  <c r="Q81" i="58" s="1"/>
  <c r="W70" i="58"/>
  <c r="T70" i="58"/>
  <c r="T232" i="58" s="1"/>
  <c r="Q70" i="58"/>
  <c r="W46" i="58"/>
  <c r="W231" i="58" s="1"/>
  <c r="T46" i="58"/>
  <c r="Q46" i="58"/>
  <c r="Q231" i="58" s="1"/>
  <c r="W45" i="58"/>
  <c r="W66" i="58" s="1"/>
  <c r="T45" i="58"/>
  <c r="Q45" i="58"/>
  <c r="Q230" i="58" s="1"/>
  <c r="W44" i="58"/>
  <c r="W229" i="58" s="1"/>
  <c r="T44" i="58"/>
  <c r="T229" i="58" s="1"/>
  <c r="Q44" i="58"/>
  <c r="Q229" i="58" s="1"/>
  <c r="W43" i="58"/>
  <c r="W228" i="58" s="1"/>
  <c r="T43" i="58"/>
  <c r="T64" i="58" s="1"/>
  <c r="Q43" i="58"/>
  <c r="Q228" i="58" s="1"/>
  <c r="W42" i="58"/>
  <c r="T42" i="58"/>
  <c r="T63" i="58" s="1"/>
  <c r="Q42" i="58"/>
  <c r="Q227" i="58" s="1"/>
  <c r="W41" i="58"/>
  <c r="W62" i="58" s="1"/>
  <c r="T41" i="58"/>
  <c r="T226" i="58" s="1"/>
  <c r="Q41" i="58"/>
  <c r="Q62" i="58" s="1"/>
  <c r="W40" i="58"/>
  <c r="W225" i="58" s="1"/>
  <c r="T40" i="58"/>
  <c r="T225" i="58" s="1"/>
  <c r="Q40" i="58"/>
  <c r="K40" i="58"/>
  <c r="K225" i="58" s="1"/>
  <c r="W39" i="58"/>
  <c r="T39" i="58"/>
  <c r="T224" i="58" s="1"/>
  <c r="Q39" i="58"/>
  <c r="K39" i="58"/>
  <c r="K60" i="58" s="1"/>
  <c r="W38" i="58"/>
  <c r="W223" i="58" s="1"/>
  <c r="T38" i="58"/>
  <c r="T223" i="58" s="1"/>
  <c r="Q38" i="58"/>
  <c r="Q223" i="58" s="1"/>
  <c r="W37" i="58"/>
  <c r="W222" i="58" s="1"/>
  <c r="T37" i="58"/>
  <c r="T58" i="58" s="1"/>
  <c r="Q37" i="58"/>
  <c r="Q222" i="58" s="1"/>
  <c r="W36" i="58"/>
  <c r="T36" i="58"/>
  <c r="T57" i="58" s="1"/>
  <c r="Q36" i="58"/>
  <c r="Q221" i="58" s="1"/>
  <c r="W35" i="58"/>
  <c r="W56" i="58" s="1"/>
  <c r="T35" i="58"/>
  <c r="T220" i="58" s="1"/>
  <c r="Q35" i="58"/>
  <c r="Q56" i="58" s="1"/>
  <c r="W34" i="58"/>
  <c r="W219" i="58" s="1"/>
  <c r="T34" i="58"/>
  <c r="T219" i="58" s="1"/>
  <c r="Q34" i="58"/>
  <c r="W33" i="58"/>
  <c r="W218" i="58" s="1"/>
  <c r="T33" i="58"/>
  <c r="T54" i="58" s="1"/>
  <c r="Q33" i="58"/>
  <c r="Q218" i="58" s="1"/>
  <c r="W32" i="58"/>
  <c r="W217" i="58" s="1"/>
  <c r="T32" i="58"/>
  <c r="T53" i="58" s="1"/>
  <c r="Q32" i="58"/>
  <c r="Q217" i="58" s="1"/>
  <c r="W15" i="58"/>
  <c r="W30" i="58" s="1"/>
  <c r="T15" i="58"/>
  <c r="T30" i="58" s="1"/>
  <c r="Q15" i="58"/>
  <c r="Q216" i="58" s="1"/>
  <c r="W14" i="58"/>
  <c r="W29" i="58" s="1"/>
  <c r="T14" i="58"/>
  <c r="T215" i="58" s="1"/>
  <c r="Q14" i="58"/>
  <c r="Q215" i="58" s="1"/>
  <c r="W13" i="58"/>
  <c r="T13" i="58"/>
  <c r="Q13" i="58"/>
  <c r="Q214" i="58" s="1"/>
  <c r="W12" i="58"/>
  <c r="T12" i="58"/>
  <c r="Q12" i="58"/>
  <c r="Q213" i="58" s="1"/>
  <c r="H12" i="58"/>
  <c r="W11" i="58"/>
  <c r="T11" i="58"/>
  <c r="Q11" i="58"/>
  <c r="W10" i="58"/>
  <c r="W26" i="58" s="1"/>
  <c r="T10" i="58"/>
  <c r="T26" i="58" s="1"/>
  <c r="Q10" i="58"/>
  <c r="Q212" i="58" s="1"/>
  <c r="W9" i="58"/>
  <c r="W25" i="58" s="1"/>
  <c r="T9" i="58"/>
  <c r="T211" i="58" s="1"/>
  <c r="Q9" i="58"/>
  <c r="Q211" i="58" s="1"/>
  <c r="W8" i="58"/>
  <c r="W24" i="58" s="1"/>
  <c r="T8" i="58"/>
  <c r="T210" i="58" s="1"/>
  <c r="Q8" i="58"/>
  <c r="Q210" i="58" s="1"/>
  <c r="W7" i="58"/>
  <c r="T7" i="58"/>
  <c r="T209" i="58" s="1"/>
  <c r="Q7" i="58"/>
  <c r="Q209" i="58" s="1"/>
  <c r="W6" i="58"/>
  <c r="W22" i="58" s="1"/>
  <c r="T6" i="58"/>
  <c r="T208" i="58" s="1"/>
  <c r="Q6" i="58"/>
  <c r="Q208" i="58" s="1"/>
  <c r="W273" i="58"/>
  <c r="W201" i="58"/>
  <c r="T161" i="58"/>
  <c r="W266" i="58"/>
  <c r="W178" i="58"/>
  <c r="W197" i="58"/>
  <c r="K199" i="58"/>
  <c r="W196" i="58"/>
  <c r="T272" i="58"/>
  <c r="T200" i="58"/>
  <c r="T260" i="58"/>
  <c r="T172" i="58"/>
  <c r="W261" i="58"/>
  <c r="W265" i="58"/>
  <c r="W177" i="58"/>
  <c r="W267" i="58"/>
  <c r="W235" i="58"/>
  <c r="T222" i="58"/>
  <c r="X73" i="32"/>
  <c r="Y73" i="32"/>
  <c r="H52" i="57"/>
  <c r="U47" i="57"/>
  <c r="V47" i="57"/>
  <c r="T47" i="57"/>
  <c r="Q47" i="57"/>
  <c r="N47" i="57"/>
  <c r="K47" i="57"/>
  <c r="M47" i="32"/>
  <c r="M118" i="58"/>
  <c r="L47" i="32"/>
  <c r="L118" i="58"/>
  <c r="W47" i="57"/>
  <c r="S11" i="56"/>
  <c r="R11" i="56"/>
  <c r="P11" i="56"/>
  <c r="O11" i="56"/>
  <c r="Q11" i="56" s="1"/>
  <c r="M11" i="56"/>
  <c r="L11" i="56"/>
  <c r="J11" i="56"/>
  <c r="I11" i="56"/>
  <c r="N11" i="56"/>
  <c r="T11" i="56"/>
  <c r="V11" i="56"/>
  <c r="W13" i="56"/>
  <c r="T13" i="56"/>
  <c r="Q13" i="56"/>
  <c r="N13" i="56"/>
  <c r="K13" i="56"/>
  <c r="S28" i="54"/>
  <c r="S64" i="57"/>
  <c r="R28" i="54"/>
  <c r="R64" i="57"/>
  <c r="T64" i="57" s="1"/>
  <c r="T132" i="57" s="1"/>
  <c r="P28" i="54"/>
  <c r="P64" i="57"/>
  <c r="O28" i="54"/>
  <c r="O64" i="57"/>
  <c r="Q64" i="57" s="1"/>
  <c r="Q132" i="57" s="1"/>
  <c r="M28" i="54"/>
  <c r="M64" i="57"/>
  <c r="L28" i="54"/>
  <c r="L64" i="57"/>
  <c r="N64" i="57" s="1"/>
  <c r="N132" i="57" s="1"/>
  <c r="J28" i="54"/>
  <c r="J64" i="57"/>
  <c r="I28" i="54"/>
  <c r="I64" i="57"/>
  <c r="S14" i="54"/>
  <c r="S50" i="57"/>
  <c r="R14" i="54"/>
  <c r="R50" i="57"/>
  <c r="T50" i="57" s="1"/>
  <c r="T118" i="57" s="1"/>
  <c r="P14" i="54"/>
  <c r="P50" i="57"/>
  <c r="O14" i="54"/>
  <c r="O50" i="57"/>
  <c r="Q50" i="57" s="1"/>
  <c r="Q118" i="57" s="1"/>
  <c r="M14" i="54"/>
  <c r="M50" i="57"/>
  <c r="L14" i="54"/>
  <c r="L50" i="57"/>
  <c r="N50" i="57" s="1"/>
  <c r="N118" i="57" s="1"/>
  <c r="J14" i="54"/>
  <c r="J50" i="57"/>
  <c r="I14" i="54"/>
  <c r="I50" i="57"/>
  <c r="M30" i="54"/>
  <c r="M66" i="57"/>
  <c r="J30" i="54"/>
  <c r="J66" i="57"/>
  <c r="V64" i="57"/>
  <c r="M135" i="58"/>
  <c r="V50" i="57"/>
  <c r="M123" i="58"/>
  <c r="S23" i="54"/>
  <c r="S59" i="57"/>
  <c r="T59" i="57" s="1"/>
  <c r="T127" i="57" s="1"/>
  <c r="R23" i="54"/>
  <c r="R59" i="57"/>
  <c r="P23" i="54"/>
  <c r="P59" i="57"/>
  <c r="Q59" i="57" s="1"/>
  <c r="Q127" i="57" s="1"/>
  <c r="O23" i="54"/>
  <c r="O59" i="57"/>
  <c r="M23" i="54"/>
  <c r="M59" i="57"/>
  <c r="N59" i="57" s="1"/>
  <c r="L23" i="54"/>
  <c r="L59" i="57"/>
  <c r="J23" i="54"/>
  <c r="J59" i="57"/>
  <c r="I23" i="54"/>
  <c r="I59" i="57"/>
  <c r="S22" i="54"/>
  <c r="S58" i="57"/>
  <c r="T58" i="57" s="1"/>
  <c r="T126" i="57" s="1"/>
  <c r="R22" i="54"/>
  <c r="R58" i="57"/>
  <c r="P22" i="54"/>
  <c r="P58" i="57"/>
  <c r="Q58" i="57" s="1"/>
  <c r="Q126" i="57" s="1"/>
  <c r="O22" i="54"/>
  <c r="O58" i="57"/>
  <c r="M22" i="54"/>
  <c r="M58" i="57"/>
  <c r="N58" i="57" s="1"/>
  <c r="N126" i="57" s="1"/>
  <c r="L22" i="54"/>
  <c r="L58" i="57"/>
  <c r="J22" i="54"/>
  <c r="J58" i="57"/>
  <c r="I22" i="54"/>
  <c r="I58" i="57"/>
  <c r="U58" i="57" s="1"/>
  <c r="N127" i="57"/>
  <c r="U59" i="57"/>
  <c r="M64" i="32"/>
  <c r="M52" i="32"/>
  <c r="V38" i="55"/>
  <c r="U38" i="55"/>
  <c r="W38" i="55" s="1"/>
  <c r="W75" i="55" s="1"/>
  <c r="T38" i="55"/>
  <c r="T75" i="55"/>
  <c r="Q38" i="55"/>
  <c r="Q75" i="55"/>
  <c r="N38" i="55"/>
  <c r="N75" i="55"/>
  <c r="K38" i="55"/>
  <c r="K75" i="55"/>
  <c r="V37" i="55"/>
  <c r="U37" i="55"/>
  <c r="T37" i="55"/>
  <c r="T74" i="55"/>
  <c r="Q37" i="55"/>
  <c r="Q74" i="55"/>
  <c r="N37" i="55"/>
  <c r="N74" i="55"/>
  <c r="K37" i="55"/>
  <c r="K74" i="55"/>
  <c r="V36" i="55"/>
  <c r="U36" i="55"/>
  <c r="W36" i="55" s="1"/>
  <c r="W73" i="55" s="1"/>
  <c r="T36" i="55"/>
  <c r="T73" i="55"/>
  <c r="Q36" i="55"/>
  <c r="Q73" i="55"/>
  <c r="N36" i="55"/>
  <c r="N73" i="55"/>
  <c r="K36" i="55"/>
  <c r="K73" i="55"/>
  <c r="V35" i="55"/>
  <c r="U35" i="55"/>
  <c r="T35" i="55"/>
  <c r="T72" i="55"/>
  <c r="Q35" i="55"/>
  <c r="Q72" i="55"/>
  <c r="N35" i="55"/>
  <c r="N72" i="55"/>
  <c r="K35" i="55"/>
  <c r="K72" i="55"/>
  <c r="V34" i="55"/>
  <c r="U34" i="55"/>
  <c r="W34" i="55" s="1"/>
  <c r="W71" i="55" s="1"/>
  <c r="T34" i="55"/>
  <c r="T71" i="55"/>
  <c r="Q34" i="55"/>
  <c r="Q71" i="55"/>
  <c r="N34" i="55"/>
  <c r="N71" i="55"/>
  <c r="K34" i="55"/>
  <c r="K71" i="55"/>
  <c r="V33" i="55"/>
  <c r="U33" i="55"/>
  <c r="T33" i="55"/>
  <c r="T70" i="55"/>
  <c r="Q33" i="55"/>
  <c r="Q70" i="55"/>
  <c r="N33" i="55"/>
  <c r="N70" i="55"/>
  <c r="K33" i="55"/>
  <c r="K70" i="55"/>
  <c r="V32" i="55"/>
  <c r="U32" i="55"/>
  <c r="W32" i="55" s="1"/>
  <c r="W69" i="55" s="1"/>
  <c r="T32" i="55"/>
  <c r="T69" i="55"/>
  <c r="Q32" i="55"/>
  <c r="Q69" i="55"/>
  <c r="N32" i="55"/>
  <c r="N69" i="55"/>
  <c r="K32" i="55"/>
  <c r="K69" i="55"/>
  <c r="V31" i="55"/>
  <c r="U31" i="55"/>
  <c r="T31" i="55"/>
  <c r="T68" i="55"/>
  <c r="Q31" i="55"/>
  <c r="Q68" i="55"/>
  <c r="N31" i="55"/>
  <c r="N68" i="55"/>
  <c r="K31" i="55"/>
  <c r="K68" i="55"/>
  <c r="V30" i="55"/>
  <c r="U30" i="55"/>
  <c r="W30" i="55" s="1"/>
  <c r="W67" i="55" s="1"/>
  <c r="T30" i="55"/>
  <c r="T67" i="55"/>
  <c r="Q30" i="55"/>
  <c r="Q67" i="55"/>
  <c r="N30" i="55"/>
  <c r="N67" i="55"/>
  <c r="K30" i="55"/>
  <c r="K67" i="55"/>
  <c r="V29" i="55"/>
  <c r="U29" i="55"/>
  <c r="T29" i="55"/>
  <c r="T66" i="55"/>
  <c r="Q29" i="55"/>
  <c r="Q66" i="55"/>
  <c r="N29" i="55"/>
  <c r="N66" i="55"/>
  <c r="K29" i="55"/>
  <c r="K66" i="55"/>
  <c r="V28" i="55"/>
  <c r="U28" i="55"/>
  <c r="W28" i="55" s="1"/>
  <c r="W65" i="55" s="1"/>
  <c r="T28" i="55"/>
  <c r="T65" i="55"/>
  <c r="Q28" i="55"/>
  <c r="Q65" i="55"/>
  <c r="N28" i="55"/>
  <c r="N65" i="55"/>
  <c r="K28" i="55"/>
  <c r="K65" i="55"/>
  <c r="V27" i="55"/>
  <c r="U27" i="55"/>
  <c r="T27" i="55"/>
  <c r="T64" i="55"/>
  <c r="Q27" i="55"/>
  <c r="Q64" i="55"/>
  <c r="N27" i="55"/>
  <c r="N64" i="55"/>
  <c r="K27" i="55"/>
  <c r="K64" i="55"/>
  <c r="V26" i="55"/>
  <c r="U26" i="55"/>
  <c r="W26" i="55" s="1"/>
  <c r="W63" i="55" s="1"/>
  <c r="T26" i="55"/>
  <c r="T63" i="55"/>
  <c r="Q26" i="55"/>
  <c r="Q63" i="55"/>
  <c r="N26" i="55"/>
  <c r="N63" i="55"/>
  <c r="K26" i="55"/>
  <c r="K63" i="55"/>
  <c r="V25" i="55"/>
  <c r="U25" i="55"/>
  <c r="T25" i="55"/>
  <c r="T62" i="55"/>
  <c r="Q25" i="55"/>
  <c r="Q62" i="55"/>
  <c r="N25" i="55"/>
  <c r="N62" i="55"/>
  <c r="K25" i="55"/>
  <c r="K62" i="55"/>
  <c r="V24" i="55"/>
  <c r="U24" i="55"/>
  <c r="W24" i="55" s="1"/>
  <c r="W61" i="55" s="1"/>
  <c r="T24" i="55"/>
  <c r="T61" i="55"/>
  <c r="Q24" i="55"/>
  <c r="Q61" i="55"/>
  <c r="N24" i="55"/>
  <c r="N61" i="55"/>
  <c r="K24" i="55"/>
  <c r="K61" i="55"/>
  <c r="V23" i="55"/>
  <c r="U23" i="55"/>
  <c r="T23" i="55"/>
  <c r="T60" i="55"/>
  <c r="Q23" i="55"/>
  <c r="Q60" i="55"/>
  <c r="N23" i="55"/>
  <c r="N60" i="55"/>
  <c r="K23" i="55"/>
  <c r="K60" i="55"/>
  <c r="V22" i="55"/>
  <c r="U22" i="55"/>
  <c r="W22" i="55" s="1"/>
  <c r="W59" i="55" s="1"/>
  <c r="T22" i="55"/>
  <c r="T59" i="55"/>
  <c r="Q22" i="55"/>
  <c r="Q59" i="55"/>
  <c r="N22" i="55"/>
  <c r="N59" i="55"/>
  <c r="K22" i="55"/>
  <c r="K59" i="55"/>
  <c r="V21" i="55"/>
  <c r="U21" i="55"/>
  <c r="T21" i="55"/>
  <c r="T58" i="55"/>
  <c r="Q21" i="55"/>
  <c r="Q58" i="55"/>
  <c r="N21" i="55"/>
  <c r="N58" i="55"/>
  <c r="K21" i="55"/>
  <c r="K58" i="55"/>
  <c r="V20" i="55"/>
  <c r="U20" i="55"/>
  <c r="W20" i="55" s="1"/>
  <c r="W57" i="55" s="1"/>
  <c r="T20" i="55"/>
  <c r="T57" i="55"/>
  <c r="Q20" i="55"/>
  <c r="Q57" i="55"/>
  <c r="N20" i="55"/>
  <c r="N57" i="55"/>
  <c r="K20" i="55"/>
  <c r="K57" i="55"/>
  <c r="V19" i="55"/>
  <c r="U19" i="55"/>
  <c r="T19" i="55"/>
  <c r="T56" i="55"/>
  <c r="Q19" i="55"/>
  <c r="Q56" i="55"/>
  <c r="N19" i="55"/>
  <c r="N56" i="55"/>
  <c r="K19" i="55"/>
  <c r="K56" i="55"/>
  <c r="V18" i="55"/>
  <c r="U18" i="55"/>
  <c r="W18" i="55" s="1"/>
  <c r="W55" i="55" s="1"/>
  <c r="T18" i="55"/>
  <c r="T55" i="55"/>
  <c r="Q18" i="55"/>
  <c r="Q55" i="55"/>
  <c r="N18" i="55"/>
  <c r="N55" i="55"/>
  <c r="K18" i="55"/>
  <c r="K55" i="55"/>
  <c r="V17" i="55"/>
  <c r="U17" i="55"/>
  <c r="T17" i="55"/>
  <c r="T54" i="55"/>
  <c r="Q17" i="55"/>
  <c r="Q54" i="55"/>
  <c r="N17" i="55"/>
  <c r="N54" i="55"/>
  <c r="K17" i="55"/>
  <c r="K54" i="55"/>
  <c r="V16" i="55"/>
  <c r="U16" i="55"/>
  <c r="W16" i="55" s="1"/>
  <c r="W53" i="55" s="1"/>
  <c r="T16" i="55"/>
  <c r="T53" i="55"/>
  <c r="Q16" i="55"/>
  <c r="Q53" i="55"/>
  <c r="N16" i="55"/>
  <c r="N53" i="55"/>
  <c r="K16" i="55"/>
  <c r="K53" i="55"/>
  <c r="V15" i="55"/>
  <c r="U15" i="55"/>
  <c r="T15" i="55"/>
  <c r="T52" i="55"/>
  <c r="T39" i="55" s="1"/>
  <c r="Q15" i="55"/>
  <c r="Q52" i="55"/>
  <c r="N15" i="55"/>
  <c r="N52" i="55"/>
  <c r="N39" i="55" s="1"/>
  <c r="K15" i="55"/>
  <c r="K52" i="55"/>
  <c r="V14" i="55"/>
  <c r="U14" i="55"/>
  <c r="W14" i="55" s="1"/>
  <c r="W51" i="55" s="1"/>
  <c r="T14" i="55"/>
  <c r="T51" i="55"/>
  <c r="Q14" i="55"/>
  <c r="Q51" i="55"/>
  <c r="Q39" i="55" s="1"/>
  <c r="N14" i="55"/>
  <c r="N51" i="55"/>
  <c r="K14" i="55"/>
  <c r="K51" i="55"/>
  <c r="K39" i="55" s="1"/>
  <c r="V13" i="55"/>
  <c r="U13" i="55"/>
  <c r="T13" i="55"/>
  <c r="Q13" i="55"/>
  <c r="N13" i="55"/>
  <c r="K13" i="55"/>
  <c r="V12" i="55"/>
  <c r="U12" i="55"/>
  <c r="W12" i="55" s="1"/>
  <c r="W50" i="55" s="1"/>
  <c r="T12" i="55"/>
  <c r="T50" i="55"/>
  <c r="Q12" i="55"/>
  <c r="Q50" i="55"/>
  <c r="N12" i="55"/>
  <c r="N50" i="55"/>
  <c r="K12" i="55"/>
  <c r="K50" i="55"/>
  <c r="V11" i="55"/>
  <c r="U11" i="55"/>
  <c r="T11" i="55"/>
  <c r="T49" i="55"/>
  <c r="Q11" i="55"/>
  <c r="Q49" i="55"/>
  <c r="N11" i="55"/>
  <c r="N49" i="55"/>
  <c r="K11" i="55"/>
  <c r="K49" i="55"/>
  <c r="V10" i="55"/>
  <c r="U10" i="55"/>
  <c r="W10" i="55" s="1"/>
  <c r="W48" i="55" s="1"/>
  <c r="T10" i="55"/>
  <c r="T48" i="55"/>
  <c r="Q10" i="55"/>
  <c r="Q48" i="55"/>
  <c r="N10" i="55"/>
  <c r="N48" i="55"/>
  <c r="K10" i="55"/>
  <c r="K48" i="55"/>
  <c r="V9" i="55"/>
  <c r="U9" i="55"/>
  <c r="T9" i="55"/>
  <c r="T47" i="55"/>
  <c r="Q9" i="55"/>
  <c r="Q47" i="55"/>
  <c r="N9" i="55"/>
  <c r="N47" i="55"/>
  <c r="K9" i="55"/>
  <c r="K47" i="55"/>
  <c r="V8" i="55"/>
  <c r="U8" i="55"/>
  <c r="W8" i="55" s="1"/>
  <c r="W46" i="55" s="1"/>
  <c r="T8" i="55"/>
  <c r="T46" i="55"/>
  <c r="Q8" i="55"/>
  <c r="Q46" i="55"/>
  <c r="N8" i="55"/>
  <c r="N46" i="55"/>
  <c r="K8" i="55"/>
  <c r="K46" i="55"/>
  <c r="V7" i="55"/>
  <c r="U7" i="55"/>
  <c r="T7" i="55"/>
  <c r="T45" i="55"/>
  <c r="Q7" i="55"/>
  <c r="Q45" i="55"/>
  <c r="N7" i="55"/>
  <c r="N45" i="55"/>
  <c r="K7" i="55"/>
  <c r="K45" i="55"/>
  <c r="R21" i="54"/>
  <c r="R57" i="57"/>
  <c r="P21" i="54"/>
  <c r="P57" i="57"/>
  <c r="O21" i="54"/>
  <c r="O57" i="57"/>
  <c r="M21" i="54"/>
  <c r="M57" i="57"/>
  <c r="L21" i="54"/>
  <c r="L57" i="57"/>
  <c r="N57" i="57" s="1"/>
  <c r="N125" i="57" s="1"/>
  <c r="J21" i="54"/>
  <c r="J57" i="57"/>
  <c r="I21" i="54"/>
  <c r="I57" i="57"/>
  <c r="U57" i="57" s="1"/>
  <c r="S13" i="54"/>
  <c r="S49" i="57"/>
  <c r="R13" i="54"/>
  <c r="R49" i="57"/>
  <c r="P13" i="54"/>
  <c r="P49" i="57"/>
  <c r="O13" i="54"/>
  <c r="O49" i="57"/>
  <c r="M13" i="54"/>
  <c r="M49" i="57"/>
  <c r="L13" i="54"/>
  <c r="L49" i="57"/>
  <c r="N49" i="57" s="1"/>
  <c r="N117" i="57" s="1"/>
  <c r="J13" i="54"/>
  <c r="J49" i="57"/>
  <c r="V49" i="57" s="1"/>
  <c r="I13" i="54"/>
  <c r="I49" i="57"/>
  <c r="U49" i="57" s="1"/>
  <c r="L59" i="32"/>
  <c r="L130" i="58"/>
  <c r="W33" i="55"/>
  <c r="W70" i="55" s="1"/>
  <c r="W37" i="55"/>
  <c r="W74" i="55" s="1"/>
  <c r="W23" i="55"/>
  <c r="W60" i="55" s="1"/>
  <c r="W25" i="55"/>
  <c r="W62" i="55" s="1"/>
  <c r="W7" i="55"/>
  <c r="W45" i="55" s="1"/>
  <c r="W9" i="55"/>
  <c r="W47" i="55" s="1"/>
  <c r="W17" i="55"/>
  <c r="W54" i="55" s="1"/>
  <c r="W35" i="55"/>
  <c r="W72" i="55" s="1"/>
  <c r="W19" i="55"/>
  <c r="W56" i="55" s="1"/>
  <c r="W21" i="55"/>
  <c r="W58" i="55" s="1"/>
  <c r="W11" i="55"/>
  <c r="W49" i="55" s="1"/>
  <c r="W13" i="55"/>
  <c r="W27" i="55"/>
  <c r="W64" i="55"/>
  <c r="W29" i="55"/>
  <c r="W66" i="55"/>
  <c r="W15" i="55"/>
  <c r="W52" i="55"/>
  <c r="W31" i="55"/>
  <c r="W68" i="55"/>
  <c r="S10" i="54"/>
  <c r="S46" i="57"/>
  <c r="T46" i="57" s="1"/>
  <c r="T115" i="57" s="1"/>
  <c r="R10" i="54"/>
  <c r="R46" i="57"/>
  <c r="P10" i="54"/>
  <c r="P46" i="57"/>
  <c r="Q46" i="57" s="1"/>
  <c r="Q115" i="57" s="1"/>
  <c r="O10" i="54"/>
  <c r="O46" i="57"/>
  <c r="M10" i="54"/>
  <c r="M46" i="57"/>
  <c r="N46" i="57" s="1"/>
  <c r="N115" i="57" s="1"/>
  <c r="L10" i="54"/>
  <c r="L46" i="57"/>
  <c r="J10" i="54"/>
  <c r="J46" i="57"/>
  <c r="V46" i="57" s="1"/>
  <c r="I10" i="54"/>
  <c r="I46" i="57"/>
  <c r="U46" i="57" s="1"/>
  <c r="M50" i="32"/>
  <c r="S29" i="54"/>
  <c r="S65" i="57" s="1"/>
  <c r="R29" i="54"/>
  <c r="P29" i="54"/>
  <c r="P65" i="57" s="1"/>
  <c r="O29" i="54"/>
  <c r="O65" i="57" s="1"/>
  <c r="M29" i="54"/>
  <c r="M65" i="57" s="1"/>
  <c r="L29" i="54"/>
  <c r="J29" i="54"/>
  <c r="J65" i="57" s="1"/>
  <c r="I29" i="54"/>
  <c r="S9" i="54"/>
  <c r="S45" i="57" s="1"/>
  <c r="R9" i="54"/>
  <c r="P9" i="54"/>
  <c r="P45" i="57" s="1"/>
  <c r="O9" i="54"/>
  <c r="M9" i="54"/>
  <c r="M45" i="57" s="1"/>
  <c r="V45" i="57" s="1"/>
  <c r="L9" i="54"/>
  <c r="J9" i="54"/>
  <c r="J45" i="57" s="1"/>
  <c r="I9" i="54"/>
  <c r="S26" i="54"/>
  <c r="S62" i="57" s="1"/>
  <c r="R26" i="54"/>
  <c r="R62" i="57" s="1"/>
  <c r="P26" i="54"/>
  <c r="P62" i="57"/>
  <c r="O26" i="54"/>
  <c r="O62" i="57" s="1"/>
  <c r="M26" i="54"/>
  <c r="M62" i="57" s="1"/>
  <c r="L26" i="54"/>
  <c r="L62" i="57" s="1"/>
  <c r="J26" i="54"/>
  <c r="J62" i="57" s="1"/>
  <c r="K62" i="57" s="1"/>
  <c r="K130" i="57" s="1"/>
  <c r="I26" i="54"/>
  <c r="I62" i="57" s="1"/>
  <c r="S27" i="54"/>
  <c r="S63" i="57" s="1"/>
  <c r="T63" i="57" s="1"/>
  <c r="T131" i="57" s="1"/>
  <c r="R27" i="54"/>
  <c r="R63" i="57" s="1"/>
  <c r="P27" i="54"/>
  <c r="P63" i="57" s="1"/>
  <c r="Q63" i="57" s="1"/>
  <c r="Q131" i="57" s="1"/>
  <c r="O27" i="54"/>
  <c r="O63" i="57" s="1"/>
  <c r="M27" i="54"/>
  <c r="L27" i="54"/>
  <c r="L63" i="57" s="1"/>
  <c r="J27" i="54"/>
  <c r="J63" i="57" s="1"/>
  <c r="I27" i="54"/>
  <c r="U27" i="54" s="1"/>
  <c r="H16" i="54"/>
  <c r="S7" i="54"/>
  <c r="S43" i="57"/>
  <c r="R7" i="54"/>
  <c r="R43" i="57"/>
  <c r="P7" i="54"/>
  <c r="P43" i="57"/>
  <c r="O7" i="54"/>
  <c r="O43" i="57"/>
  <c r="M7" i="54"/>
  <c r="M43" i="57"/>
  <c r="L7" i="54"/>
  <c r="L43" i="57"/>
  <c r="J7" i="54"/>
  <c r="J43" i="57"/>
  <c r="V43" i="57" s="1"/>
  <c r="I7" i="54"/>
  <c r="I43" i="57"/>
  <c r="W46" i="57"/>
  <c r="W115" i="57" s="1"/>
  <c r="Q65" i="57"/>
  <c r="Q133" i="57" s="1"/>
  <c r="V29" i="54"/>
  <c r="Q29" i="54"/>
  <c r="Q58" i="54" s="1"/>
  <c r="K29" i="54"/>
  <c r="K58" i="54" s="1"/>
  <c r="V28" i="54"/>
  <c r="U28" i="54"/>
  <c r="T28" i="54"/>
  <c r="T57" i="54" s="1"/>
  <c r="Q28" i="54"/>
  <c r="Q57" i="54" s="1"/>
  <c r="N28" i="54"/>
  <c r="N57" i="54" s="1"/>
  <c r="K28" i="54"/>
  <c r="K57" i="54" s="1"/>
  <c r="T27" i="54"/>
  <c r="T56" i="54" s="1"/>
  <c r="K27" i="54"/>
  <c r="K56" i="54" s="1"/>
  <c r="V26" i="54"/>
  <c r="V23" i="54"/>
  <c r="U23" i="54"/>
  <c r="T23" i="54"/>
  <c r="T52" i="54" s="1"/>
  <c r="Q23" i="54"/>
  <c r="Q52" i="54" s="1"/>
  <c r="N23" i="54"/>
  <c r="N52" i="54" s="1"/>
  <c r="K23" i="54"/>
  <c r="K52" i="54" s="1"/>
  <c r="V22" i="54"/>
  <c r="U22" i="54"/>
  <c r="T22" i="54"/>
  <c r="T51" i="54" s="1"/>
  <c r="Q22" i="54"/>
  <c r="Q51" i="54" s="1"/>
  <c r="N22" i="54"/>
  <c r="N51" i="54" s="1"/>
  <c r="K22" i="54"/>
  <c r="K51" i="54" s="1"/>
  <c r="U21" i="54"/>
  <c r="Q21" i="54"/>
  <c r="Q50" i="54"/>
  <c r="N21" i="54"/>
  <c r="N50" i="54"/>
  <c r="K21" i="54"/>
  <c r="K50" i="54"/>
  <c r="V14" i="54"/>
  <c r="U14" i="54"/>
  <c r="T14" i="54"/>
  <c r="T43" i="54"/>
  <c r="Q14" i="54"/>
  <c r="Q43" i="54"/>
  <c r="N14" i="54"/>
  <c r="N43" i="54"/>
  <c r="K14" i="54"/>
  <c r="K43" i="54"/>
  <c r="V13" i="54"/>
  <c r="U13" i="54"/>
  <c r="W13" i="54" s="1"/>
  <c r="W42" i="54" s="1"/>
  <c r="T13" i="54"/>
  <c r="T42" i="54"/>
  <c r="Q13" i="54"/>
  <c r="Q42" i="54"/>
  <c r="N13" i="54"/>
  <c r="N42" i="54"/>
  <c r="K13" i="54"/>
  <c r="K42" i="54"/>
  <c r="V11" i="54"/>
  <c r="U11" i="54"/>
  <c r="T11" i="54"/>
  <c r="Q11" i="54"/>
  <c r="N11" i="54"/>
  <c r="K11" i="54"/>
  <c r="V10" i="54"/>
  <c r="U10" i="54"/>
  <c r="T10" i="54"/>
  <c r="T40" i="54"/>
  <c r="Q10" i="54"/>
  <c r="Q40" i="54"/>
  <c r="N10" i="54"/>
  <c r="N40" i="54"/>
  <c r="K10" i="54"/>
  <c r="K40" i="54"/>
  <c r="V9" i="54"/>
  <c r="V7" i="54"/>
  <c r="U7" i="54"/>
  <c r="T7" i="54"/>
  <c r="T37" i="54"/>
  <c r="Q7" i="54"/>
  <c r="Q37" i="54"/>
  <c r="N7" i="54"/>
  <c r="N37" i="54" s="1"/>
  <c r="K7" i="54"/>
  <c r="K37" i="54"/>
  <c r="S13" i="53"/>
  <c r="R13" i="53"/>
  <c r="R42" i="57"/>
  <c r="P13" i="53"/>
  <c r="O13" i="53"/>
  <c r="O42" i="57"/>
  <c r="M13" i="53"/>
  <c r="L13" i="53"/>
  <c r="L42" i="57"/>
  <c r="J13" i="53"/>
  <c r="I13" i="53"/>
  <c r="I42" i="57"/>
  <c r="S12" i="53"/>
  <c r="R12" i="53"/>
  <c r="R41" i="57"/>
  <c r="P12" i="53"/>
  <c r="O12" i="53"/>
  <c r="O41" i="57"/>
  <c r="M12" i="53"/>
  <c r="M41" i="57" s="1"/>
  <c r="N41" i="57" s="1"/>
  <c r="N110" i="57" s="1"/>
  <c r="L12" i="53"/>
  <c r="L41" i="57"/>
  <c r="J12" i="53"/>
  <c r="I12" i="53"/>
  <c r="I41" i="57"/>
  <c r="U41" i="57" s="1"/>
  <c r="S11" i="53"/>
  <c r="S40" i="57" s="1"/>
  <c r="T40" i="57" s="1"/>
  <c r="T109" i="57" s="1"/>
  <c r="R11" i="53"/>
  <c r="R40" i="57"/>
  <c r="P11" i="53"/>
  <c r="Q11" i="53" s="1"/>
  <c r="Q24" i="53" s="1"/>
  <c r="O11" i="53"/>
  <c r="O40" i="57"/>
  <c r="M11" i="53"/>
  <c r="N11" i="53" s="1"/>
  <c r="N24" i="53" s="1"/>
  <c r="M40" i="57"/>
  <c r="L11" i="53"/>
  <c r="L40" i="57"/>
  <c r="J11" i="53"/>
  <c r="J40" i="57"/>
  <c r="I11" i="53"/>
  <c r="I40" i="57"/>
  <c r="U40" i="57" s="1"/>
  <c r="L95" i="58" s="1"/>
  <c r="X95" i="58" s="1"/>
  <c r="S10" i="53"/>
  <c r="V10" i="53" s="1"/>
  <c r="S39" i="57"/>
  <c r="T39" i="57" s="1"/>
  <c r="R10" i="53"/>
  <c r="P10" i="53"/>
  <c r="P39" i="57"/>
  <c r="O10" i="53"/>
  <c r="M10" i="53"/>
  <c r="M39" i="57"/>
  <c r="N39" i="57" s="1"/>
  <c r="N108" i="57" s="1"/>
  <c r="L10" i="53"/>
  <c r="L39" i="57" s="1"/>
  <c r="J10" i="53"/>
  <c r="J39" i="57"/>
  <c r="I10" i="53"/>
  <c r="U9" i="53"/>
  <c r="N9" i="53"/>
  <c r="N22" i="53"/>
  <c r="U42" i="57"/>
  <c r="L41" i="32" s="1"/>
  <c r="X41" i="32" s="1"/>
  <c r="Q9" i="53"/>
  <c r="Q22" i="53"/>
  <c r="N12" i="53"/>
  <c r="N25" i="53" s="1"/>
  <c r="K9" i="53"/>
  <c r="K22" i="53"/>
  <c r="T11" i="53"/>
  <c r="T24" i="53" s="1"/>
  <c r="N36" i="57"/>
  <c r="N105" i="57" s="1"/>
  <c r="T36" i="57"/>
  <c r="T105" i="57"/>
  <c r="N37" i="57"/>
  <c r="N106" i="57" s="1"/>
  <c r="N38" i="57"/>
  <c r="N107" i="57"/>
  <c r="T38" i="57"/>
  <c r="T107" i="57" s="1"/>
  <c r="N40" i="57"/>
  <c r="N109" i="57" s="1"/>
  <c r="Q36" i="57"/>
  <c r="Q105" i="57"/>
  <c r="K37" i="57"/>
  <c r="K106" i="57" s="1"/>
  <c r="Q8" i="53"/>
  <c r="Q21" i="53"/>
  <c r="Q37" i="57"/>
  <c r="Q106" i="57" s="1"/>
  <c r="K38" i="57"/>
  <c r="K107" i="57"/>
  <c r="Q38" i="57"/>
  <c r="Q107" i="57" s="1"/>
  <c r="K40" i="57"/>
  <c r="K109" i="57" s="1"/>
  <c r="N7" i="53"/>
  <c r="N20" i="53" s="1"/>
  <c r="K36" i="57"/>
  <c r="K105" i="57"/>
  <c r="N10" i="53"/>
  <c r="N23" i="53" s="1"/>
  <c r="T8" i="53"/>
  <c r="T21" i="53"/>
  <c r="T10" i="53"/>
  <c r="T23" i="53" s="1"/>
  <c r="R39" i="57"/>
  <c r="T108" i="57"/>
  <c r="W11" i="54"/>
  <c r="W14" i="54"/>
  <c r="W43" i="54"/>
  <c r="W28" i="54"/>
  <c r="W57" i="54"/>
  <c r="W23" i="54"/>
  <c r="W52" i="54"/>
  <c r="W22" i="54"/>
  <c r="W51" i="54"/>
  <c r="W10" i="54"/>
  <c r="W40" i="54"/>
  <c r="W7" i="54"/>
  <c r="W37" i="54"/>
  <c r="T7" i="53"/>
  <c r="T20" i="53"/>
  <c r="N8" i="53"/>
  <c r="N21" i="53" s="1"/>
  <c r="V9" i="53"/>
  <c r="W9" i="53"/>
  <c r="W22" i="53"/>
  <c r="U13" i="53"/>
  <c r="U12" i="53"/>
  <c r="U11" i="53"/>
  <c r="T9" i="53"/>
  <c r="T22" i="53" s="1"/>
  <c r="V8" i="53"/>
  <c r="U8" i="53"/>
  <c r="K8" i="53"/>
  <c r="K21" i="53" s="1"/>
  <c r="U7" i="53"/>
  <c r="Q7" i="53"/>
  <c r="Q20" i="53"/>
  <c r="V7" i="53"/>
  <c r="K7" i="53"/>
  <c r="K20" i="53"/>
  <c r="L39" i="32"/>
  <c r="L36" i="32"/>
  <c r="L97" i="58"/>
  <c r="X97" i="58" s="1"/>
  <c r="L37" i="32"/>
  <c r="L35" i="32"/>
  <c r="M37" i="32"/>
  <c r="W38" i="57"/>
  <c r="W107" i="57" s="1"/>
  <c r="T37" i="57"/>
  <c r="T106" i="57"/>
  <c r="M35" i="32"/>
  <c r="W36" i="57"/>
  <c r="W105" i="57" s="1"/>
  <c r="W8" i="53"/>
  <c r="W21" i="53" s="1"/>
  <c r="W7" i="53"/>
  <c r="W20" i="53"/>
  <c r="Q34" i="57"/>
  <c r="Q103" i="57" s="1"/>
  <c r="Q33" i="57"/>
  <c r="Q102" i="57"/>
  <c r="Q32" i="57"/>
  <c r="Q101" i="57" s="1"/>
  <c r="S21" i="51"/>
  <c r="S31" i="57"/>
  <c r="R21" i="51"/>
  <c r="T21" i="51" s="1"/>
  <c r="T42" i="51" s="1"/>
  <c r="P21" i="51"/>
  <c r="O21" i="51"/>
  <c r="O31" i="57"/>
  <c r="M21" i="51"/>
  <c r="M31" i="57" s="1"/>
  <c r="L21" i="51"/>
  <c r="L31" i="57"/>
  <c r="J21" i="51"/>
  <c r="J31" i="57"/>
  <c r="I21" i="51"/>
  <c r="I31" i="57"/>
  <c r="S20" i="51"/>
  <c r="S30" i="57"/>
  <c r="T30" i="57" s="1"/>
  <c r="R20" i="51"/>
  <c r="R30" i="57"/>
  <c r="P20" i="51"/>
  <c r="P30" i="57"/>
  <c r="Q30" i="57" s="1"/>
  <c r="O20" i="51"/>
  <c r="O30" i="57"/>
  <c r="Q99" i="57"/>
  <c r="M20" i="51"/>
  <c r="M30" i="57"/>
  <c r="L20" i="51"/>
  <c r="J20" i="51"/>
  <c r="I20" i="51"/>
  <c r="I30" i="57"/>
  <c r="S19" i="51"/>
  <c r="S29" i="57" s="1"/>
  <c r="T29" i="57" s="1"/>
  <c r="T98" i="57" s="1"/>
  <c r="R19" i="51"/>
  <c r="R29" i="57"/>
  <c r="P19" i="51"/>
  <c r="P29" i="57" s="1"/>
  <c r="Q29" i="57" s="1"/>
  <c r="Q98" i="57" s="1"/>
  <c r="O19" i="51"/>
  <c r="O29" i="57"/>
  <c r="M19" i="51"/>
  <c r="M29" i="57"/>
  <c r="L19" i="51"/>
  <c r="L29" i="57" s="1"/>
  <c r="U29" i="57" s="1"/>
  <c r="L44" i="58" s="1"/>
  <c r="J19" i="51"/>
  <c r="J29" i="57"/>
  <c r="V29" i="57" s="1"/>
  <c r="M44" i="58" s="1"/>
  <c r="I19" i="51"/>
  <c r="I29" i="57" s="1"/>
  <c r="S18" i="51"/>
  <c r="S28" i="57"/>
  <c r="R18" i="51"/>
  <c r="R28" i="57" s="1"/>
  <c r="T28" i="57" s="1"/>
  <c r="T97" i="57" s="1"/>
  <c r="P18" i="51"/>
  <c r="P28" i="57"/>
  <c r="O18" i="51"/>
  <c r="M18" i="51"/>
  <c r="M28" i="57" s="1"/>
  <c r="N28" i="57" s="1"/>
  <c r="L18" i="51"/>
  <c r="J18" i="51"/>
  <c r="J28" i="57"/>
  <c r="K28" i="57" s="1"/>
  <c r="K97" i="57" s="1"/>
  <c r="I18" i="51"/>
  <c r="I28" i="57"/>
  <c r="S17" i="51"/>
  <c r="S27" i="57"/>
  <c r="R17" i="51"/>
  <c r="R27" i="57"/>
  <c r="P17" i="51"/>
  <c r="P27" i="57"/>
  <c r="Q27" i="57" s="1"/>
  <c r="O17" i="51"/>
  <c r="O27" i="57"/>
  <c r="Q96" i="57"/>
  <c r="M17" i="51"/>
  <c r="M27" i="57"/>
  <c r="L17" i="51"/>
  <c r="N17" i="51" s="1"/>
  <c r="N38" i="51" s="1"/>
  <c r="J17" i="51"/>
  <c r="J27" i="57" s="1"/>
  <c r="I17" i="51"/>
  <c r="I27" i="57"/>
  <c r="S16" i="51"/>
  <c r="S26" i="57" s="1"/>
  <c r="R16" i="51"/>
  <c r="P16" i="51"/>
  <c r="P26" i="57"/>
  <c r="O16" i="51"/>
  <c r="O26" i="57" s="1"/>
  <c r="Q26" i="57"/>
  <c r="Q95" i="57" s="1"/>
  <c r="M16" i="51"/>
  <c r="M26" i="57" s="1"/>
  <c r="N26" i="57" s="1"/>
  <c r="L16" i="51"/>
  <c r="L26" i="57" s="1"/>
  <c r="J16" i="51"/>
  <c r="I16" i="51"/>
  <c r="I26" i="57"/>
  <c r="S15" i="51"/>
  <c r="S25" i="57" s="1"/>
  <c r="T25" i="57" s="1"/>
  <c r="R15" i="51"/>
  <c r="P15" i="51"/>
  <c r="P25" i="57"/>
  <c r="O15" i="51"/>
  <c r="O25" i="57" s="1"/>
  <c r="Q25" i="57"/>
  <c r="Q94" i="57" s="1"/>
  <c r="M15" i="51"/>
  <c r="M25" i="57" s="1"/>
  <c r="L15" i="51"/>
  <c r="L25" i="57" s="1"/>
  <c r="J15" i="51"/>
  <c r="I15" i="51"/>
  <c r="I25" i="57"/>
  <c r="U25" i="57" s="1"/>
  <c r="L40" i="58" s="1"/>
  <c r="X40" i="58" s="1"/>
  <c r="S14" i="51"/>
  <c r="S24" i="57" s="1"/>
  <c r="T24" i="57" s="1"/>
  <c r="R14" i="51"/>
  <c r="P14" i="51"/>
  <c r="P24" i="57"/>
  <c r="O14" i="51"/>
  <c r="O24" i="57" s="1"/>
  <c r="Q24" i="57"/>
  <c r="Q93" i="57" s="1"/>
  <c r="M14" i="51"/>
  <c r="M24" i="57" s="1"/>
  <c r="N24" i="57" s="1"/>
  <c r="N93" i="57" s="1"/>
  <c r="L14" i="51"/>
  <c r="N14" i="51" s="1"/>
  <c r="J14" i="51"/>
  <c r="I14" i="51"/>
  <c r="I24" i="57"/>
  <c r="S13" i="51"/>
  <c r="R13" i="51"/>
  <c r="P13" i="51"/>
  <c r="P23" i="57"/>
  <c r="O13" i="51"/>
  <c r="O23" i="57" s="1"/>
  <c r="Q23" i="57"/>
  <c r="Q92" i="57" s="1"/>
  <c r="M13" i="51"/>
  <c r="M23" i="57" s="1"/>
  <c r="L13" i="51"/>
  <c r="L23" i="57"/>
  <c r="J13" i="51"/>
  <c r="J23" i="57" s="1"/>
  <c r="I13" i="51"/>
  <c r="U13" i="51" s="1"/>
  <c r="S12" i="51"/>
  <c r="S22" i="57" s="1"/>
  <c r="R12" i="51"/>
  <c r="R22" i="57" s="1"/>
  <c r="P12" i="51"/>
  <c r="P22" i="57" s="1"/>
  <c r="O12" i="51"/>
  <c r="O22" i="57"/>
  <c r="M12" i="51"/>
  <c r="M22" i="57"/>
  <c r="L12" i="51"/>
  <c r="J12" i="51"/>
  <c r="J22" i="57" s="1"/>
  <c r="V22" i="57" s="1"/>
  <c r="I12" i="51"/>
  <c r="S11" i="51"/>
  <c r="S21" i="57" s="1"/>
  <c r="T21" i="57" s="1"/>
  <c r="R11" i="51"/>
  <c r="R21" i="57" s="1"/>
  <c r="P11" i="51"/>
  <c r="P21" i="57" s="1"/>
  <c r="Q21" i="57" s="1"/>
  <c r="Q90" i="57" s="1"/>
  <c r="O11" i="51"/>
  <c r="O21" i="57"/>
  <c r="M11" i="51"/>
  <c r="M21" i="57"/>
  <c r="L11" i="51"/>
  <c r="J11" i="51"/>
  <c r="J21" i="57"/>
  <c r="I11" i="51"/>
  <c r="I21" i="57" s="1"/>
  <c r="S10" i="51"/>
  <c r="S20" i="57"/>
  <c r="R10" i="51"/>
  <c r="T10" i="51" s="1"/>
  <c r="P10" i="51"/>
  <c r="P20" i="57"/>
  <c r="O10" i="51"/>
  <c r="O20" i="57"/>
  <c r="Q20" i="57" s="1"/>
  <c r="Q89" i="57" s="1"/>
  <c r="M10" i="51"/>
  <c r="M20" i="57"/>
  <c r="L10" i="51"/>
  <c r="J10" i="51"/>
  <c r="J20" i="57"/>
  <c r="I10" i="51"/>
  <c r="S8" i="51"/>
  <c r="S18" i="57"/>
  <c r="R8" i="51"/>
  <c r="T8" i="51" s="1"/>
  <c r="P8" i="51"/>
  <c r="O8" i="51"/>
  <c r="O18" i="57"/>
  <c r="Q18" i="57" s="1"/>
  <c r="Q87" i="57" s="1"/>
  <c r="M8" i="51"/>
  <c r="M18" i="57"/>
  <c r="N18" i="57" s="1"/>
  <c r="N87" i="57" s="1"/>
  <c r="L8" i="51"/>
  <c r="L18" i="57" s="1"/>
  <c r="J8" i="51"/>
  <c r="I8" i="51"/>
  <c r="S7" i="51"/>
  <c r="S17" i="57" s="1"/>
  <c r="R7" i="51"/>
  <c r="T7" i="51" s="1"/>
  <c r="T28" i="51" s="1"/>
  <c r="P7" i="51"/>
  <c r="P17" i="57" s="1"/>
  <c r="Q17" i="57" s="1"/>
  <c r="Q86" i="57" s="1"/>
  <c r="O7" i="51"/>
  <c r="O17" i="57"/>
  <c r="M7" i="51"/>
  <c r="M17" i="57" s="1"/>
  <c r="L7" i="51"/>
  <c r="L17" i="57"/>
  <c r="J7" i="51"/>
  <c r="I7" i="51"/>
  <c r="I17" i="57" s="1"/>
  <c r="K17" i="51"/>
  <c r="K38" i="51" s="1"/>
  <c r="J16" i="50"/>
  <c r="J16" i="57" s="1"/>
  <c r="S14" i="50"/>
  <c r="S14" i="57"/>
  <c r="R14" i="50"/>
  <c r="R14" i="57" s="1"/>
  <c r="P14" i="50"/>
  <c r="P14" i="57" s="1"/>
  <c r="O14" i="50"/>
  <c r="O14" i="57" s="1"/>
  <c r="M14" i="50"/>
  <c r="M14" i="57"/>
  <c r="N14" i="57" s="1"/>
  <c r="N83" i="57" s="1"/>
  <c r="L14" i="50"/>
  <c r="L14" i="57" s="1"/>
  <c r="J14" i="50"/>
  <c r="I14" i="50"/>
  <c r="S13" i="50"/>
  <c r="S13" i="57" s="1"/>
  <c r="R13" i="50"/>
  <c r="P13" i="50"/>
  <c r="P13" i="57" s="1"/>
  <c r="O13" i="50"/>
  <c r="O13" i="57"/>
  <c r="M13" i="50"/>
  <c r="M13" i="57" s="1"/>
  <c r="L13" i="50"/>
  <c r="L13" i="57"/>
  <c r="J13" i="50"/>
  <c r="I13" i="50"/>
  <c r="I13" i="57"/>
  <c r="S12" i="50"/>
  <c r="S12" i="57" s="1"/>
  <c r="R12" i="50"/>
  <c r="R12" i="57"/>
  <c r="P12" i="50"/>
  <c r="P12" i="57" s="1"/>
  <c r="O12" i="50"/>
  <c r="O12" i="57"/>
  <c r="U12" i="57" s="1"/>
  <c r="M12" i="50"/>
  <c r="M12" i="57" s="1"/>
  <c r="N12" i="57" s="1"/>
  <c r="L12" i="50"/>
  <c r="L12" i="57"/>
  <c r="J12" i="50"/>
  <c r="I12" i="50"/>
  <c r="I12" i="57"/>
  <c r="S11" i="50"/>
  <c r="S11" i="57" s="1"/>
  <c r="R11" i="50"/>
  <c r="R11" i="57"/>
  <c r="P11" i="50"/>
  <c r="P11" i="57" s="1"/>
  <c r="O11" i="50"/>
  <c r="O11" i="57"/>
  <c r="M11" i="50"/>
  <c r="M11" i="57" s="1"/>
  <c r="N11" i="57" s="1"/>
  <c r="L11" i="50"/>
  <c r="L11" i="57"/>
  <c r="J11" i="50"/>
  <c r="I11" i="50"/>
  <c r="I11" i="57"/>
  <c r="S10" i="50"/>
  <c r="S10" i="57" s="1"/>
  <c r="R10" i="50"/>
  <c r="R10" i="57"/>
  <c r="P10" i="50"/>
  <c r="P10" i="57" s="1"/>
  <c r="O10" i="50"/>
  <c r="O10" i="57"/>
  <c r="M10" i="50"/>
  <c r="M10" i="57" s="1"/>
  <c r="N10" i="57" s="1"/>
  <c r="L10" i="50"/>
  <c r="L10" i="57"/>
  <c r="J10" i="50"/>
  <c r="I10" i="50"/>
  <c r="I10" i="57"/>
  <c r="S9" i="50"/>
  <c r="S9" i="57" s="1"/>
  <c r="R9" i="50"/>
  <c r="R9" i="57"/>
  <c r="P9" i="50"/>
  <c r="P9" i="57" s="1"/>
  <c r="O9" i="50"/>
  <c r="M9" i="50"/>
  <c r="L9" i="50"/>
  <c r="L9" i="57" s="1"/>
  <c r="J9" i="50"/>
  <c r="J9" i="57"/>
  <c r="I9" i="50"/>
  <c r="I9" i="57" s="1"/>
  <c r="U9" i="57" s="1"/>
  <c r="S7" i="50"/>
  <c r="T7" i="50" s="1"/>
  <c r="R7" i="50"/>
  <c r="R7" i="57" s="1"/>
  <c r="P7" i="50"/>
  <c r="P7" i="57"/>
  <c r="Q7" i="57" s="1"/>
  <c r="Q77" i="57" s="1"/>
  <c r="O7" i="50"/>
  <c r="O7" i="57"/>
  <c r="M7" i="50"/>
  <c r="M7" i="57"/>
  <c r="N7" i="57" s="1"/>
  <c r="N77" i="57" s="1"/>
  <c r="L7" i="50"/>
  <c r="L7" i="57"/>
  <c r="J7" i="50"/>
  <c r="J7" i="57"/>
  <c r="I7" i="50"/>
  <c r="I7" i="57"/>
  <c r="Q35" i="57"/>
  <c r="Q104" i="57"/>
  <c r="T27" i="57"/>
  <c r="T96" i="57"/>
  <c r="T99" i="57"/>
  <c r="N34" i="57"/>
  <c r="N103" i="57" s="1"/>
  <c r="T34" i="57"/>
  <c r="T103" i="57" s="1"/>
  <c r="T35" i="57"/>
  <c r="T104" i="57" s="1"/>
  <c r="N35" i="57"/>
  <c r="N104" i="57"/>
  <c r="U7" i="51"/>
  <c r="M37" i="58"/>
  <c r="K29" i="57"/>
  <c r="K98" i="57"/>
  <c r="K31" i="57"/>
  <c r="K100" i="57"/>
  <c r="K32" i="57"/>
  <c r="K101" i="57"/>
  <c r="K33" i="57"/>
  <c r="K102" i="57"/>
  <c r="K34" i="57"/>
  <c r="K103" i="57"/>
  <c r="K35" i="57"/>
  <c r="K104" i="57"/>
  <c r="J17" i="57"/>
  <c r="V8" i="51"/>
  <c r="J18" i="57"/>
  <c r="V17" i="51"/>
  <c r="W17" i="51" s="1"/>
  <c r="W38" i="51" s="1"/>
  <c r="R17" i="57"/>
  <c r="T17" i="57"/>
  <c r="T86" i="57" s="1"/>
  <c r="T29" i="51"/>
  <c r="R18" i="57"/>
  <c r="N10" i="51"/>
  <c r="N31" i="51"/>
  <c r="L20" i="57"/>
  <c r="T31" i="51"/>
  <c r="T11" i="51"/>
  <c r="T32" i="51" s="1"/>
  <c r="T90" i="57"/>
  <c r="T22" i="57"/>
  <c r="T91" i="57" s="1"/>
  <c r="R23" i="57"/>
  <c r="N35" i="51"/>
  <c r="L24" i="57"/>
  <c r="T14" i="51"/>
  <c r="T35" i="51" s="1"/>
  <c r="R24" i="57"/>
  <c r="T93" i="57"/>
  <c r="N15" i="51"/>
  <c r="N36" i="51" s="1"/>
  <c r="T15" i="51"/>
  <c r="T36" i="51"/>
  <c r="R25" i="57"/>
  <c r="T94" i="57"/>
  <c r="U16" i="51"/>
  <c r="N95" i="57"/>
  <c r="T16" i="51"/>
  <c r="T37" i="51" s="1"/>
  <c r="R26" i="57"/>
  <c r="T26" i="57"/>
  <c r="T95" i="57"/>
  <c r="L27" i="57"/>
  <c r="N27" i="57"/>
  <c r="N96" i="57" s="1"/>
  <c r="L28" i="57"/>
  <c r="N20" i="51"/>
  <c r="N41" i="51" s="1"/>
  <c r="L30" i="57"/>
  <c r="N30" i="57" s="1"/>
  <c r="N99" i="57" s="1"/>
  <c r="R31" i="57"/>
  <c r="N7" i="52"/>
  <c r="N17" i="52"/>
  <c r="N32" i="57"/>
  <c r="N101" i="57" s="1"/>
  <c r="T7" i="52"/>
  <c r="T17" i="52"/>
  <c r="T32" i="57"/>
  <c r="T101" i="57" s="1"/>
  <c r="N8" i="52"/>
  <c r="N18" i="52" s="1"/>
  <c r="N33" i="57"/>
  <c r="N102" i="57" s="1"/>
  <c r="T8" i="52"/>
  <c r="T18" i="52" s="1"/>
  <c r="T33" i="57"/>
  <c r="T102" i="57" s="1"/>
  <c r="M36" i="32"/>
  <c r="W37" i="57"/>
  <c r="W106" i="57"/>
  <c r="Q14" i="57"/>
  <c r="Q83" i="57" s="1"/>
  <c r="T9" i="57"/>
  <c r="T79" i="57" s="1"/>
  <c r="T14" i="57"/>
  <c r="T83" i="57" s="1"/>
  <c r="U7" i="57"/>
  <c r="L6" i="58" s="1"/>
  <c r="Q9" i="50"/>
  <c r="Q25" i="50" s="1"/>
  <c r="O9" i="57"/>
  <c r="U10" i="57"/>
  <c r="U14" i="50"/>
  <c r="I14" i="57"/>
  <c r="U14" i="57"/>
  <c r="T9" i="52"/>
  <c r="T19" i="52"/>
  <c r="T10" i="52"/>
  <c r="T20" i="52"/>
  <c r="K7" i="57"/>
  <c r="K77" i="57" s="1"/>
  <c r="N80" i="57"/>
  <c r="T10" i="57"/>
  <c r="T80" i="57"/>
  <c r="N81" i="57"/>
  <c r="T11" i="57"/>
  <c r="T81" i="57"/>
  <c r="T12" i="57"/>
  <c r="N13" i="57"/>
  <c r="N82" i="57" s="1"/>
  <c r="Q7" i="50"/>
  <c r="Q23" i="50" s="1"/>
  <c r="Q10" i="50"/>
  <c r="Q26" i="50" s="1"/>
  <c r="K11" i="50"/>
  <c r="K27" i="50" s="1"/>
  <c r="Q11" i="50"/>
  <c r="Q27" i="50" s="1"/>
  <c r="Q12" i="50"/>
  <c r="N16" i="51"/>
  <c r="N37" i="51"/>
  <c r="Q8" i="51"/>
  <c r="Q29" i="51"/>
  <c r="Q10" i="51"/>
  <c r="Q31" i="51"/>
  <c r="K11" i="51"/>
  <c r="K32" i="51"/>
  <c r="Q13" i="51"/>
  <c r="Q34" i="51"/>
  <c r="Q14" i="51"/>
  <c r="Q35" i="51"/>
  <c r="K16" i="51"/>
  <c r="K37" i="51" s="1"/>
  <c r="Q16" i="51"/>
  <c r="Q37" i="51" s="1"/>
  <c r="Q17" i="51"/>
  <c r="Q38" i="51" s="1"/>
  <c r="Q18" i="51"/>
  <c r="Q39" i="51" s="1"/>
  <c r="K19" i="51"/>
  <c r="K40" i="51" s="1"/>
  <c r="K20" i="51"/>
  <c r="K41" i="51" s="1"/>
  <c r="K7" i="52"/>
  <c r="K17" i="52" s="1"/>
  <c r="Q7" i="52"/>
  <c r="Q17" i="52" s="1"/>
  <c r="Q9" i="52"/>
  <c r="Q19" i="52" s="1"/>
  <c r="Q10" i="52"/>
  <c r="Q20" i="52" s="1"/>
  <c r="U14" i="51"/>
  <c r="N7" i="50"/>
  <c r="N23" i="50"/>
  <c r="T11" i="50"/>
  <c r="T27" i="50"/>
  <c r="N12" i="50"/>
  <c r="T14" i="50"/>
  <c r="T29" i="50" s="1"/>
  <c r="N7" i="51"/>
  <c r="N28" i="51" s="1"/>
  <c r="N11" i="51"/>
  <c r="N32" i="51" s="1"/>
  <c r="N13" i="51"/>
  <c r="N34" i="51" s="1"/>
  <c r="T17" i="51"/>
  <c r="T38" i="51" s="1"/>
  <c r="N19" i="51"/>
  <c r="N40" i="51" s="1"/>
  <c r="N9" i="52"/>
  <c r="N19" i="52"/>
  <c r="V9" i="52"/>
  <c r="U9" i="52"/>
  <c r="W9" i="52" s="1"/>
  <c r="W19" i="52" s="1"/>
  <c r="V10" i="52"/>
  <c r="N10" i="52"/>
  <c r="N20" i="52" s="1"/>
  <c r="U10" i="52"/>
  <c r="K10" i="52"/>
  <c r="K20" i="52"/>
  <c r="K9" i="52"/>
  <c r="K19" i="52"/>
  <c r="V8" i="52"/>
  <c r="Q8" i="52"/>
  <c r="Q18" i="52" s="1"/>
  <c r="U8" i="52"/>
  <c r="W8" i="52" s="1"/>
  <c r="K8" i="52"/>
  <c r="K18" i="52"/>
  <c r="V7" i="52"/>
  <c r="U7" i="52"/>
  <c r="V10" i="51"/>
  <c r="K7" i="51"/>
  <c r="K28" i="51" s="1"/>
  <c r="V14" i="51"/>
  <c r="T18" i="51"/>
  <c r="T39" i="51" s="1"/>
  <c r="T19" i="51"/>
  <c r="T40" i="51" s="1"/>
  <c r="T20" i="51"/>
  <c r="T41" i="51" s="1"/>
  <c r="Q7" i="51"/>
  <c r="Q28" i="51" s="1"/>
  <c r="U10" i="51"/>
  <c r="Q19" i="51"/>
  <c r="Q40" i="51" s="1"/>
  <c r="U21" i="51"/>
  <c r="W21" i="51" s="1"/>
  <c r="W42" i="51" s="1"/>
  <c r="Q15" i="51"/>
  <c r="Q36" i="51"/>
  <c r="V21" i="51"/>
  <c r="N21" i="51"/>
  <c r="N42" i="51" s="1"/>
  <c r="K21" i="51"/>
  <c r="K42" i="51"/>
  <c r="Q20" i="51"/>
  <c r="Q41" i="51" s="1"/>
  <c r="U20" i="51"/>
  <c r="U19" i="51"/>
  <c r="K18" i="51"/>
  <c r="K39" i="51" s="1"/>
  <c r="U17" i="51"/>
  <c r="U15" i="51"/>
  <c r="V13" i="51"/>
  <c r="V11" i="51"/>
  <c r="N8" i="51"/>
  <c r="N29" i="51" s="1"/>
  <c r="U8" i="51"/>
  <c r="W8" i="51" s="1"/>
  <c r="W29" i="51"/>
  <c r="V7" i="50"/>
  <c r="W7" i="50" s="1"/>
  <c r="N10" i="50"/>
  <c r="N26" i="50"/>
  <c r="N11" i="50"/>
  <c r="N27" i="50"/>
  <c r="U12" i="50"/>
  <c r="T12" i="50"/>
  <c r="N13" i="50"/>
  <c r="N28" i="50" s="1"/>
  <c r="T13" i="50"/>
  <c r="T28" i="50" s="1"/>
  <c r="N14" i="50"/>
  <c r="N29" i="50"/>
  <c r="U10" i="50"/>
  <c r="U11" i="50"/>
  <c r="Q13" i="50"/>
  <c r="Q28" i="50" s="1"/>
  <c r="T23" i="50"/>
  <c r="T9" i="50"/>
  <c r="T25" i="50"/>
  <c r="V12" i="50"/>
  <c r="W12" i="50" s="1"/>
  <c r="T10" i="50"/>
  <c r="T26" i="50" s="1"/>
  <c r="U9" i="50"/>
  <c r="K9" i="50"/>
  <c r="K25" i="50"/>
  <c r="U7" i="50"/>
  <c r="K7" i="50"/>
  <c r="K23" i="50" s="1"/>
  <c r="T11" i="52"/>
  <c r="L34" i="32"/>
  <c r="L33" i="32"/>
  <c r="X33" i="32" s="1"/>
  <c r="L24" i="32"/>
  <c r="X24" i="32" s="1"/>
  <c r="W10" i="51"/>
  <c r="W31" i="51" s="1"/>
  <c r="L6" i="32"/>
  <c r="L28" i="32"/>
  <c r="U27" i="57"/>
  <c r="L26" i="32" s="1"/>
  <c r="N97" i="57"/>
  <c r="U26" i="57"/>
  <c r="L25" i="32" s="1"/>
  <c r="U17" i="57"/>
  <c r="N25" i="57"/>
  <c r="N94" i="57"/>
  <c r="M33" i="32"/>
  <c r="W34" i="57"/>
  <c r="W103" i="57" s="1"/>
  <c r="M31" i="32"/>
  <c r="W32" i="57"/>
  <c r="W101" i="57"/>
  <c r="U30" i="57"/>
  <c r="Q11" i="52"/>
  <c r="V18" i="57"/>
  <c r="M34" i="32"/>
  <c r="Y34" i="32" s="1"/>
  <c r="W35" i="57"/>
  <c r="W104" i="57"/>
  <c r="M32" i="32"/>
  <c r="M28" i="32"/>
  <c r="U24" i="57"/>
  <c r="L23" i="32" s="1"/>
  <c r="X23" i="32" s="1"/>
  <c r="W7" i="52"/>
  <c r="W17" i="52" s="1"/>
  <c r="W11" i="52" s="1"/>
  <c r="W10" i="52"/>
  <c r="W20" i="52" s="1"/>
  <c r="W18" i="52"/>
  <c r="W23" i="50"/>
  <c r="L39" i="58"/>
  <c r="X39" i="58" s="1"/>
  <c r="L42" i="58"/>
  <c r="L31" i="32"/>
  <c r="L32" i="32"/>
  <c r="L41" i="58"/>
  <c r="W33" i="57"/>
  <c r="W102" i="57"/>
  <c r="U21" i="49"/>
  <c r="T18" i="49"/>
  <c r="T39" i="49"/>
  <c r="T16" i="49"/>
  <c r="T37" i="49"/>
  <c r="U13" i="49"/>
  <c r="T12" i="49"/>
  <c r="T34" i="49" s="1"/>
  <c r="Q20" i="49"/>
  <c r="Q41" i="49" s="1"/>
  <c r="Q17" i="49"/>
  <c r="Q38" i="49" s="1"/>
  <c r="Q16" i="49"/>
  <c r="Q37" i="49" s="1"/>
  <c r="U12" i="49"/>
  <c r="Q9" i="49"/>
  <c r="Q31" i="49"/>
  <c r="Q8" i="49"/>
  <c r="Q30" i="49"/>
  <c r="N17" i="49"/>
  <c r="N38" i="49"/>
  <c r="N14" i="49"/>
  <c r="N35" i="49"/>
  <c r="N10" i="49"/>
  <c r="N32" i="49"/>
  <c r="N9" i="49"/>
  <c r="N31" i="49"/>
  <c r="K20" i="49"/>
  <c r="K41" i="49"/>
  <c r="V22" i="49"/>
  <c r="U22" i="49"/>
  <c r="T22" i="49"/>
  <c r="T43" i="49"/>
  <c r="Q22" i="49"/>
  <c r="Q43" i="49"/>
  <c r="N22" i="49"/>
  <c r="N43" i="49"/>
  <c r="K22" i="49"/>
  <c r="K43" i="49"/>
  <c r="V21" i="49"/>
  <c r="T21" i="49"/>
  <c r="T42" i="49" s="1"/>
  <c r="N21" i="49"/>
  <c r="N42" i="49"/>
  <c r="V20" i="49"/>
  <c r="T20" i="49"/>
  <c r="T41" i="49"/>
  <c r="N20" i="49"/>
  <c r="N41" i="49" s="1"/>
  <c r="V19" i="49"/>
  <c r="U19" i="49"/>
  <c r="T19" i="49"/>
  <c r="T40" i="49" s="1"/>
  <c r="Q19" i="49"/>
  <c r="Q40" i="49"/>
  <c r="N19" i="49"/>
  <c r="N40" i="49" s="1"/>
  <c r="K19" i="49"/>
  <c r="K40" i="49"/>
  <c r="V18" i="49"/>
  <c r="W18" i="49" s="1"/>
  <c r="W39" i="49" s="1"/>
  <c r="U18" i="49"/>
  <c r="Q18" i="49"/>
  <c r="Q39" i="49"/>
  <c r="N18" i="49"/>
  <c r="N39" i="49" s="1"/>
  <c r="K18" i="49"/>
  <c r="K39" i="49"/>
  <c r="V17" i="49"/>
  <c r="T17" i="49"/>
  <c r="T38" i="49" s="1"/>
  <c r="K17" i="49"/>
  <c r="K38" i="49" s="1"/>
  <c r="V16" i="49"/>
  <c r="W16" i="49" s="1"/>
  <c r="W37" i="49" s="1"/>
  <c r="N16" i="49"/>
  <c r="N37" i="49"/>
  <c r="V15" i="49"/>
  <c r="U15" i="49"/>
  <c r="T15" i="49"/>
  <c r="T36" i="49"/>
  <c r="Q15" i="49"/>
  <c r="Q36" i="49"/>
  <c r="N15" i="49"/>
  <c r="N36" i="49"/>
  <c r="K15" i="49"/>
  <c r="K36" i="49"/>
  <c r="V14" i="49"/>
  <c r="T14" i="49"/>
  <c r="T35" i="49" s="1"/>
  <c r="Q14" i="49"/>
  <c r="Q35" i="49" s="1"/>
  <c r="K14" i="49"/>
  <c r="K35" i="49"/>
  <c r="V13" i="49"/>
  <c r="T13" i="49"/>
  <c r="Q13" i="49"/>
  <c r="V12" i="49"/>
  <c r="W12" i="49" s="1"/>
  <c r="W34" i="49" s="1"/>
  <c r="N12" i="49"/>
  <c r="N34" i="49" s="1"/>
  <c r="V11" i="49"/>
  <c r="W11" i="49" s="1"/>
  <c r="U11" i="49"/>
  <c r="T11" i="49"/>
  <c r="T33" i="49" s="1"/>
  <c r="Q11" i="49"/>
  <c r="Q33" i="49"/>
  <c r="N11" i="49"/>
  <c r="N33" i="49" s="1"/>
  <c r="K11" i="49"/>
  <c r="K33" i="49" s="1"/>
  <c r="V10" i="49"/>
  <c r="W10" i="49" s="1"/>
  <c r="W32" i="49" s="1"/>
  <c r="T10" i="49"/>
  <c r="T32" i="49"/>
  <c r="Q10" i="49"/>
  <c r="Q32" i="49"/>
  <c r="K10" i="49"/>
  <c r="K32" i="49"/>
  <c r="V9" i="49"/>
  <c r="U9" i="49"/>
  <c r="W9" i="49" s="1"/>
  <c r="W31" i="49" s="1"/>
  <c r="T9" i="49"/>
  <c r="T31" i="49"/>
  <c r="K9" i="49"/>
  <c r="K31" i="49"/>
  <c r="V8" i="49"/>
  <c r="T8" i="49"/>
  <c r="T30" i="49" s="1"/>
  <c r="T23" i="49" s="1"/>
  <c r="N8" i="49"/>
  <c r="N30" i="49" s="1"/>
  <c r="V7" i="49"/>
  <c r="U7" i="49"/>
  <c r="T7" i="49"/>
  <c r="T29" i="49" s="1"/>
  <c r="Q7" i="49"/>
  <c r="Q29" i="49"/>
  <c r="N7" i="49"/>
  <c r="N29" i="49"/>
  <c r="K7" i="49"/>
  <c r="K29" i="49"/>
  <c r="S9" i="51"/>
  <c r="S19" i="57"/>
  <c r="R9" i="51"/>
  <c r="R19" i="57"/>
  <c r="P9" i="51"/>
  <c r="Q9" i="51" s="1"/>
  <c r="O9" i="51"/>
  <c r="O19" i="57" s="1"/>
  <c r="M9" i="51"/>
  <c r="N9" i="51" s="1"/>
  <c r="N30" i="51" s="1"/>
  <c r="L11" i="48"/>
  <c r="L9" i="51"/>
  <c r="L19" i="57" s="1"/>
  <c r="J11" i="48"/>
  <c r="J9" i="51"/>
  <c r="I11" i="48"/>
  <c r="I9" i="51"/>
  <c r="I19" i="57"/>
  <c r="U19" i="57" s="1"/>
  <c r="M19" i="57"/>
  <c r="N19" i="57" s="1"/>
  <c r="N88" i="57" s="1"/>
  <c r="Q30" i="51"/>
  <c r="T9" i="51"/>
  <c r="T30" i="51"/>
  <c r="V9" i="51"/>
  <c r="W22" i="49"/>
  <c r="W43" i="49" s="1"/>
  <c r="W21" i="49"/>
  <c r="W42" i="49" s="1"/>
  <c r="W13" i="49"/>
  <c r="U16" i="49"/>
  <c r="Q12" i="49"/>
  <c r="Q34" i="49" s="1"/>
  <c r="Q21" i="49"/>
  <c r="Q42" i="49" s="1"/>
  <c r="U8" i="49"/>
  <c r="W8" i="49" s="1"/>
  <c r="W30" i="49" s="1"/>
  <c r="U10" i="49"/>
  <c r="N13" i="49"/>
  <c r="U14" i="49"/>
  <c r="W14" i="49" s="1"/>
  <c r="W35" i="49" s="1"/>
  <c r="U17" i="49"/>
  <c r="W17" i="49"/>
  <c r="W38" i="49" s="1"/>
  <c r="W19" i="49"/>
  <c r="W40" i="49" s="1"/>
  <c r="W33" i="49"/>
  <c r="K12" i="49"/>
  <c r="K34" i="49" s="1"/>
  <c r="U20" i="49"/>
  <c r="W20" i="49" s="1"/>
  <c r="W41" i="49"/>
  <c r="K8" i="49"/>
  <c r="K30" i="49"/>
  <c r="K13" i="49"/>
  <c r="K16" i="49"/>
  <c r="K37" i="49" s="1"/>
  <c r="K21" i="49"/>
  <c r="K42" i="49" s="1"/>
  <c r="T52" i="48"/>
  <c r="U51" i="48"/>
  <c r="T50" i="48"/>
  <c r="T103" i="48" s="1"/>
  <c r="U47" i="48"/>
  <c r="W47" i="48" s="1"/>
  <c r="T46" i="48"/>
  <c r="T100" i="48"/>
  <c r="U43" i="48"/>
  <c r="T42" i="48"/>
  <c r="T96" i="48" s="1"/>
  <c r="T39" i="48"/>
  <c r="T93" i="48" s="1"/>
  <c r="U36" i="48"/>
  <c r="T35" i="48"/>
  <c r="T89" i="48" s="1"/>
  <c r="U34" i="48"/>
  <c r="T32" i="48"/>
  <c r="T86" i="48"/>
  <c r="T31" i="48"/>
  <c r="T85" i="48" s="1"/>
  <c r="U30" i="48"/>
  <c r="U27" i="48"/>
  <c r="U26" i="48"/>
  <c r="W26" i="48" s="1"/>
  <c r="T24" i="48"/>
  <c r="T78" i="48"/>
  <c r="T23" i="48"/>
  <c r="T77" i="48"/>
  <c r="U22" i="48"/>
  <c r="U19" i="48"/>
  <c r="W19" i="48" s="1"/>
  <c r="W73" i="48" s="1"/>
  <c r="U18" i="48"/>
  <c r="U16" i="48"/>
  <c r="T15" i="48"/>
  <c r="T69" i="48"/>
  <c r="T14" i="48"/>
  <c r="T68" i="48"/>
  <c r="T12" i="48"/>
  <c r="T66" i="48"/>
  <c r="T11" i="48"/>
  <c r="T65" i="48"/>
  <c r="U10" i="48"/>
  <c r="T8" i="48"/>
  <c r="T62" i="48" s="1"/>
  <c r="T7" i="48"/>
  <c r="T61" i="48" s="1"/>
  <c r="U50" i="48"/>
  <c r="Q48" i="48"/>
  <c r="Q47" i="48"/>
  <c r="Q101" i="48" s="1"/>
  <c r="Q46" i="48"/>
  <c r="Q100" i="48" s="1"/>
  <c r="Q44" i="48"/>
  <c r="Q98" i="48" s="1"/>
  <c r="Q39" i="48"/>
  <c r="Q93" i="48"/>
  <c r="U38" i="48"/>
  <c r="U31" i="48"/>
  <c r="W31" i="48" s="1"/>
  <c r="U24" i="48"/>
  <c r="Q18" i="48"/>
  <c r="Q72" i="48" s="1"/>
  <c r="Q15" i="48"/>
  <c r="Q69" i="48" s="1"/>
  <c r="U12" i="48"/>
  <c r="Q11" i="48"/>
  <c r="Q65" i="48"/>
  <c r="Q7" i="48"/>
  <c r="Q61" i="48"/>
  <c r="U52" i="48"/>
  <c r="N51" i="48"/>
  <c r="N104" i="48" s="1"/>
  <c r="U40" i="48"/>
  <c r="N39" i="48"/>
  <c r="N93" i="48" s="1"/>
  <c r="N38" i="48"/>
  <c r="N92" i="48" s="1"/>
  <c r="N32" i="48"/>
  <c r="N86" i="48" s="1"/>
  <c r="N30" i="48"/>
  <c r="N84" i="48" s="1"/>
  <c r="N23" i="48"/>
  <c r="N77" i="48" s="1"/>
  <c r="N20" i="48"/>
  <c r="N74" i="48" s="1"/>
  <c r="N18" i="48"/>
  <c r="N72" i="48" s="1"/>
  <c r="N15" i="48"/>
  <c r="N69" i="48" s="1"/>
  <c r="N14" i="48"/>
  <c r="N68" i="48" s="1"/>
  <c r="N12" i="48"/>
  <c r="N66" i="48" s="1"/>
  <c r="N11" i="48"/>
  <c r="N65" i="48" s="1"/>
  <c r="U44" i="48"/>
  <c r="W44" i="48" s="1"/>
  <c r="U28" i="48"/>
  <c r="K15" i="48"/>
  <c r="K69" i="48" s="1"/>
  <c r="V54" i="48"/>
  <c r="W54" i="48" s="1"/>
  <c r="U54" i="48"/>
  <c r="T54" i="48"/>
  <c r="Q54" i="48"/>
  <c r="N54" i="48"/>
  <c r="K54" i="48"/>
  <c r="V53" i="48"/>
  <c r="U53" i="48"/>
  <c r="T53" i="48"/>
  <c r="Q53" i="48"/>
  <c r="N53" i="48"/>
  <c r="K53" i="48"/>
  <c r="V52" i="48"/>
  <c r="W52" i="48" s="1"/>
  <c r="Q52" i="48"/>
  <c r="N52" i="48"/>
  <c r="K52" i="48"/>
  <c r="V51" i="48"/>
  <c r="W51" i="48" s="1"/>
  <c r="W104" i="48" s="1"/>
  <c r="Q51" i="48"/>
  <c r="Q104" i="48"/>
  <c r="V50" i="48"/>
  <c r="K50" i="48"/>
  <c r="K103" i="48" s="1"/>
  <c r="V49" i="48"/>
  <c r="U49" i="48"/>
  <c r="T49" i="48"/>
  <c r="T102" i="48" s="1"/>
  <c r="Q49" i="48"/>
  <c r="Q102" i="48" s="1"/>
  <c r="N49" i="48"/>
  <c r="N102" i="48" s="1"/>
  <c r="K49" i="48"/>
  <c r="K102" i="48" s="1"/>
  <c r="V48" i="48"/>
  <c r="W48" i="48" s="1"/>
  <c r="U48" i="48"/>
  <c r="T48" i="48"/>
  <c r="N48" i="48"/>
  <c r="K48" i="48"/>
  <c r="V47" i="48"/>
  <c r="T47" i="48"/>
  <c r="T101" i="48" s="1"/>
  <c r="N47" i="48"/>
  <c r="N101" i="48" s="1"/>
  <c r="V46" i="48"/>
  <c r="W46" i="48" s="1"/>
  <c r="W100" i="48" s="1"/>
  <c r="N46" i="48"/>
  <c r="N100" i="48"/>
  <c r="K46" i="48"/>
  <c r="K100" i="48"/>
  <c r="V45" i="48"/>
  <c r="U45" i="48"/>
  <c r="T45" i="48"/>
  <c r="T99" i="48"/>
  <c r="Q45" i="48"/>
  <c r="Q99" i="48"/>
  <c r="N45" i="48"/>
  <c r="N99" i="48"/>
  <c r="K45" i="48"/>
  <c r="K99" i="48"/>
  <c r="V44" i="48"/>
  <c r="T44" i="48"/>
  <c r="T98" i="48" s="1"/>
  <c r="N44" i="48"/>
  <c r="N98" i="48" s="1"/>
  <c r="V43" i="48"/>
  <c r="T43" i="48"/>
  <c r="T97" i="48"/>
  <c r="N43" i="48"/>
  <c r="N97" i="48"/>
  <c r="K43" i="48"/>
  <c r="K97" i="48"/>
  <c r="V42" i="48"/>
  <c r="V41" i="48"/>
  <c r="U41" i="48"/>
  <c r="T41" i="48"/>
  <c r="T95" i="48" s="1"/>
  <c r="Q41" i="48"/>
  <c r="Q95" i="48" s="1"/>
  <c r="N41" i="48"/>
  <c r="N95" i="48" s="1"/>
  <c r="K41" i="48"/>
  <c r="K95" i="48" s="1"/>
  <c r="V40" i="48"/>
  <c r="W40" i="48" s="1"/>
  <c r="T40" i="48"/>
  <c r="T94" i="48"/>
  <c r="Q40" i="48"/>
  <c r="Q94" i="48"/>
  <c r="N40" i="48"/>
  <c r="N94" i="48"/>
  <c r="K40" i="48"/>
  <c r="K94" i="48"/>
  <c r="V39" i="48"/>
  <c r="U39" i="48"/>
  <c r="K39" i="48"/>
  <c r="K93" i="48"/>
  <c r="V38" i="48"/>
  <c r="T38" i="48"/>
  <c r="T92" i="48" s="1"/>
  <c r="V37" i="48"/>
  <c r="U37" i="48"/>
  <c r="T37" i="48"/>
  <c r="T91" i="48" s="1"/>
  <c r="Q37" i="48"/>
  <c r="Q91" i="48" s="1"/>
  <c r="N37" i="48"/>
  <c r="N91" i="48" s="1"/>
  <c r="K37" i="48"/>
  <c r="K91" i="48" s="1"/>
  <c r="V36" i="48"/>
  <c r="W36" i="48" s="1"/>
  <c r="W90" i="48" s="1"/>
  <c r="T36" i="48"/>
  <c r="T90" i="48"/>
  <c r="Q36" i="48"/>
  <c r="Q90" i="48"/>
  <c r="N36" i="48"/>
  <c r="N90" i="48"/>
  <c r="K36" i="48"/>
  <c r="K90" i="48"/>
  <c r="V35" i="48"/>
  <c r="Q35" i="48"/>
  <c r="Q89" i="48" s="1"/>
  <c r="N35" i="48"/>
  <c r="N89" i="48" s="1"/>
  <c r="V34" i="48"/>
  <c r="W34" i="48" s="1"/>
  <c r="W88" i="48" s="1"/>
  <c r="Q34" i="48"/>
  <c r="Q88" i="48"/>
  <c r="N34" i="48"/>
  <c r="N88" i="48"/>
  <c r="K34" i="48"/>
  <c r="K88" i="48"/>
  <c r="V33" i="48"/>
  <c r="U33" i="48"/>
  <c r="W33" i="48" s="1"/>
  <c r="W87" i="48" s="1"/>
  <c r="T33" i="48"/>
  <c r="T87" i="48"/>
  <c r="Q33" i="48"/>
  <c r="Q87" i="48"/>
  <c r="N33" i="48"/>
  <c r="N87" i="48"/>
  <c r="K33" i="48"/>
  <c r="K87" i="48"/>
  <c r="V32" i="48"/>
  <c r="U32" i="48"/>
  <c r="W32" i="48" s="1"/>
  <c r="Q32" i="48"/>
  <c r="Q86" i="48"/>
  <c r="K32" i="48"/>
  <c r="K86" i="48"/>
  <c r="V31" i="48"/>
  <c r="Q31" i="48"/>
  <c r="Q85" i="48" s="1"/>
  <c r="V30" i="48"/>
  <c r="T30" i="48"/>
  <c r="T84" i="48"/>
  <c r="Q30" i="48"/>
  <c r="Q84" i="48"/>
  <c r="K30" i="48"/>
  <c r="K84" i="48"/>
  <c r="V29" i="48"/>
  <c r="U29" i="48"/>
  <c r="T29" i="48"/>
  <c r="T83" i="48"/>
  <c r="Q29" i="48"/>
  <c r="Q83" i="48"/>
  <c r="N29" i="48"/>
  <c r="N83" i="48"/>
  <c r="K29" i="48"/>
  <c r="K83" i="48"/>
  <c r="V28" i="48"/>
  <c r="T28" i="48"/>
  <c r="T82" i="48" s="1"/>
  <c r="Q28" i="48"/>
  <c r="Q82" i="48" s="1"/>
  <c r="N28" i="48"/>
  <c r="N82" i="48" s="1"/>
  <c r="V27" i="48"/>
  <c r="W27" i="48" s="1"/>
  <c r="Q27" i="48"/>
  <c r="Q81" i="48"/>
  <c r="N27" i="48"/>
  <c r="N81" i="48"/>
  <c r="K27" i="48"/>
  <c r="K81" i="48"/>
  <c r="V26" i="48"/>
  <c r="Q26" i="48"/>
  <c r="Q80" i="48" s="1"/>
  <c r="N26" i="48"/>
  <c r="N80" i="48" s="1"/>
  <c r="V25" i="48"/>
  <c r="W25" i="48" s="1"/>
  <c r="W79" i="48" s="1"/>
  <c r="U25" i="48"/>
  <c r="T25" i="48"/>
  <c r="T79" i="48" s="1"/>
  <c r="Q25" i="48"/>
  <c r="Q79" i="48" s="1"/>
  <c r="N25" i="48"/>
  <c r="N79" i="48" s="1"/>
  <c r="K25" i="48"/>
  <c r="K79" i="48" s="1"/>
  <c r="V24" i="48"/>
  <c r="W24" i="48" s="1"/>
  <c r="W78" i="48" s="1"/>
  <c r="Q24" i="48"/>
  <c r="Q78" i="48"/>
  <c r="N24" i="48"/>
  <c r="N78" i="48"/>
  <c r="K24" i="48"/>
  <c r="K78" i="48"/>
  <c r="V23" i="48"/>
  <c r="Q23" i="48"/>
  <c r="Q77" i="48" s="1"/>
  <c r="K23" i="48"/>
  <c r="K77" i="48" s="1"/>
  <c r="V22" i="48"/>
  <c r="W22" i="48" s="1"/>
  <c r="W76" i="48" s="1"/>
  <c r="Q22" i="48"/>
  <c r="Q76" i="48"/>
  <c r="V21" i="48"/>
  <c r="U21" i="48"/>
  <c r="W21" i="48" s="1"/>
  <c r="W75" i="48" s="1"/>
  <c r="T21" i="48"/>
  <c r="T75" i="48"/>
  <c r="Q21" i="48"/>
  <c r="Q75" i="48"/>
  <c r="N21" i="48"/>
  <c r="N75" i="48"/>
  <c r="K21" i="48"/>
  <c r="K75" i="48"/>
  <c r="V20" i="48"/>
  <c r="U20" i="48"/>
  <c r="T20" i="48"/>
  <c r="T74" i="48"/>
  <c r="Q20" i="48"/>
  <c r="Q74" i="48"/>
  <c r="K20" i="48"/>
  <c r="K74" i="48"/>
  <c r="V19" i="48"/>
  <c r="T19" i="48"/>
  <c r="T73" i="48" s="1"/>
  <c r="V18" i="48"/>
  <c r="W18" i="48" s="1"/>
  <c r="W72" i="48" s="1"/>
  <c r="K18" i="48"/>
  <c r="K72" i="48"/>
  <c r="V17" i="48"/>
  <c r="U17" i="48"/>
  <c r="W17" i="48" s="1"/>
  <c r="W71" i="48" s="1"/>
  <c r="T17" i="48"/>
  <c r="T71" i="48"/>
  <c r="Q17" i="48"/>
  <c r="Q71" i="48"/>
  <c r="N17" i="48"/>
  <c r="N71" i="48"/>
  <c r="K17" i="48"/>
  <c r="K71" i="48"/>
  <c r="V16" i="48"/>
  <c r="T16" i="48"/>
  <c r="T70" i="48" s="1"/>
  <c r="Q16" i="48"/>
  <c r="Q70" i="48" s="1"/>
  <c r="N16" i="48"/>
  <c r="N70" i="48" s="1"/>
  <c r="K16" i="48"/>
  <c r="K70" i="48" s="1"/>
  <c r="V15" i="48"/>
  <c r="V14" i="48"/>
  <c r="Q14" i="48"/>
  <c r="Q68" i="48" s="1"/>
  <c r="K14" i="48"/>
  <c r="K68" i="48" s="1"/>
  <c r="V13" i="48"/>
  <c r="U13" i="48"/>
  <c r="T13" i="48"/>
  <c r="T67" i="48" s="1"/>
  <c r="Q13" i="48"/>
  <c r="Q67" i="48" s="1"/>
  <c r="N13" i="48"/>
  <c r="N67" i="48" s="1"/>
  <c r="K13" i="48"/>
  <c r="K67" i="48" s="1"/>
  <c r="V12" i="48"/>
  <c r="W12" i="48" s="1"/>
  <c r="W66" i="48" s="1"/>
  <c r="Q12" i="48"/>
  <c r="Q66" i="48"/>
  <c r="V11" i="48"/>
  <c r="U11" i="48"/>
  <c r="W11" i="48" s="1"/>
  <c r="W65" i="48" s="1"/>
  <c r="K11" i="48"/>
  <c r="K65" i="48"/>
  <c r="V10" i="48"/>
  <c r="T10" i="48"/>
  <c r="T64" i="48" s="1"/>
  <c r="V9" i="48"/>
  <c r="W9" i="48" s="1"/>
  <c r="W63" i="48" s="1"/>
  <c r="U9" i="48"/>
  <c r="T9" i="48"/>
  <c r="T63" i="48" s="1"/>
  <c r="Q9" i="48"/>
  <c r="Q63" i="48" s="1"/>
  <c r="N9" i="48"/>
  <c r="N63" i="48" s="1"/>
  <c r="K9" i="48"/>
  <c r="K63" i="48" s="1"/>
  <c r="V8" i="48"/>
  <c r="W8" i="48" s="1"/>
  <c r="W62" i="48" s="1"/>
  <c r="U8" i="48"/>
  <c r="Q8" i="48"/>
  <c r="Q62" i="48" s="1"/>
  <c r="N8" i="48"/>
  <c r="N62" i="48" s="1"/>
  <c r="K8" i="48"/>
  <c r="K62" i="48" s="1"/>
  <c r="V7" i="48"/>
  <c r="W7" i="48" s="1"/>
  <c r="W61" i="48" s="1"/>
  <c r="N7" i="48"/>
  <c r="N61" i="48"/>
  <c r="K7" i="48"/>
  <c r="K61" i="48"/>
  <c r="W53" i="48"/>
  <c r="W49" i="48"/>
  <c r="W102" i="48" s="1"/>
  <c r="W13" i="48"/>
  <c r="W67" i="48" s="1"/>
  <c r="W37" i="48"/>
  <c r="W91" i="48" s="1"/>
  <c r="W41" i="48"/>
  <c r="W95" i="48" s="1"/>
  <c r="W29" i="48"/>
  <c r="W83" i="48" s="1"/>
  <c r="W45" i="48"/>
  <c r="W99" i="48" s="1"/>
  <c r="T18" i="48"/>
  <c r="T72" i="48" s="1"/>
  <c r="T26" i="48"/>
  <c r="T80" i="48" s="1"/>
  <c r="U46" i="48"/>
  <c r="T22" i="48"/>
  <c r="T76" i="48"/>
  <c r="T27" i="48"/>
  <c r="T81" i="48"/>
  <c r="T51" i="48"/>
  <c r="T104" i="48" s="1"/>
  <c r="U35" i="48"/>
  <c r="W35" i="48" s="1"/>
  <c r="W89" i="48" s="1"/>
  <c r="U42" i="48"/>
  <c r="W42" i="48"/>
  <c r="W96" i="48" s="1"/>
  <c r="T34" i="48"/>
  <c r="T88" i="48" s="1"/>
  <c r="Q10" i="48"/>
  <c r="Q64" i="48" s="1"/>
  <c r="Q19" i="48"/>
  <c r="Q73" i="48" s="1"/>
  <c r="Q42" i="48"/>
  <c r="Q96" i="48" s="1"/>
  <c r="Q50" i="48"/>
  <c r="Q103" i="48" s="1"/>
  <c r="U7" i="48"/>
  <c r="Q38" i="48"/>
  <c r="Q92" i="48"/>
  <c r="Q43" i="48"/>
  <c r="Q97" i="48"/>
  <c r="N10" i="48"/>
  <c r="N64" i="48"/>
  <c r="U14" i="48"/>
  <c r="W14" i="48"/>
  <c r="W68" i="48" s="1"/>
  <c r="N19" i="48"/>
  <c r="N73" i="48" s="1"/>
  <c r="N22" i="48"/>
  <c r="N76" i="48" s="1"/>
  <c r="U23" i="48"/>
  <c r="W23" i="48" s="1"/>
  <c r="W77" i="48" s="1"/>
  <c r="N31" i="48"/>
  <c r="N85" i="48"/>
  <c r="N50" i="48"/>
  <c r="N103" i="48"/>
  <c r="N42" i="48"/>
  <c r="N96" i="48"/>
  <c r="W10" i="48"/>
  <c r="W64" i="48"/>
  <c r="U15" i="48"/>
  <c r="W15" i="48"/>
  <c r="W69" i="48" s="1"/>
  <c r="W20" i="48"/>
  <c r="W74" i="48" s="1"/>
  <c r="K22" i="48"/>
  <c r="K76" i="48" s="1"/>
  <c r="K31" i="48"/>
  <c r="K85" i="48" s="1"/>
  <c r="K38" i="48"/>
  <c r="K92" i="48" s="1"/>
  <c r="W43" i="48"/>
  <c r="W97" i="48" s="1"/>
  <c r="K47" i="48"/>
  <c r="K101" i="48" s="1"/>
  <c r="W50" i="48"/>
  <c r="W103" i="48" s="1"/>
  <c r="K10" i="48"/>
  <c r="K64" i="48"/>
  <c r="K12" i="48"/>
  <c r="K66" i="48"/>
  <c r="K19" i="48"/>
  <c r="K73" i="48"/>
  <c r="K26" i="48"/>
  <c r="K80" i="48"/>
  <c r="K28" i="48"/>
  <c r="K82" i="48"/>
  <c r="W85" i="48"/>
  <c r="K35" i="48"/>
  <c r="K89" i="48"/>
  <c r="W38" i="48"/>
  <c r="W92" i="48"/>
  <c r="W94" i="48"/>
  <c r="K42" i="48"/>
  <c r="K96" i="48"/>
  <c r="K44" i="48"/>
  <c r="K98" i="48"/>
  <c r="W101" i="48"/>
  <c r="K51" i="48"/>
  <c r="K104" i="48"/>
  <c r="W28" i="48"/>
  <c r="W82" i="48"/>
  <c r="W98" i="48"/>
  <c r="W16" i="48"/>
  <c r="W70" i="48" s="1"/>
  <c r="W39" i="48"/>
  <c r="W93" i="48" s="1"/>
  <c r="W80" i="48"/>
  <c r="W86" i="48"/>
  <c r="W81" i="48"/>
  <c r="T32" i="47"/>
  <c r="T64" i="47"/>
  <c r="U28" i="47"/>
  <c r="U24" i="47"/>
  <c r="U20" i="47"/>
  <c r="U15" i="47"/>
  <c r="T11" i="47"/>
  <c r="T43" i="47"/>
  <c r="T7" i="47"/>
  <c r="T39" i="47"/>
  <c r="Q32" i="47"/>
  <c r="Q64" i="47"/>
  <c r="Q31" i="47"/>
  <c r="Q63" i="47"/>
  <c r="Q30" i="47"/>
  <c r="Q62" i="47"/>
  <c r="Q28" i="47"/>
  <c r="Q60" i="47"/>
  <c r="Q27" i="47"/>
  <c r="Q59" i="47"/>
  <c r="Q26" i="47"/>
  <c r="Q58" i="47"/>
  <c r="Q23" i="47"/>
  <c r="Q55" i="47"/>
  <c r="Q22" i="47"/>
  <c r="Q54" i="47"/>
  <c r="Q20" i="47"/>
  <c r="Q52" i="47"/>
  <c r="Q18" i="47"/>
  <c r="Q50" i="47"/>
  <c r="Q17" i="47"/>
  <c r="Q49" i="47"/>
  <c r="Q14" i="47"/>
  <c r="Q46" i="47"/>
  <c r="Q13" i="47"/>
  <c r="Q45" i="47"/>
  <c r="Q10" i="47"/>
  <c r="Q42" i="47"/>
  <c r="Q9" i="47"/>
  <c r="Q41" i="47"/>
  <c r="Q7" i="47"/>
  <c r="Q39" i="47"/>
  <c r="U31" i="47"/>
  <c r="N30" i="47"/>
  <c r="N62" i="47" s="1"/>
  <c r="N28" i="47"/>
  <c r="N60" i="47" s="1"/>
  <c r="N26" i="47"/>
  <c r="N58" i="47" s="1"/>
  <c r="N23" i="47"/>
  <c r="N55" i="47" s="1"/>
  <c r="N22" i="47"/>
  <c r="N54" i="47" s="1"/>
  <c r="N17" i="47"/>
  <c r="N49" i="47" s="1"/>
  <c r="N14" i="47"/>
  <c r="N46" i="47" s="1"/>
  <c r="U13" i="47"/>
  <c r="N10" i="47"/>
  <c r="N42" i="47"/>
  <c r="V32" i="47"/>
  <c r="U32" i="47"/>
  <c r="N32" i="47"/>
  <c r="N64" i="47"/>
  <c r="K32" i="47"/>
  <c r="K64" i="47"/>
  <c r="V31" i="47"/>
  <c r="T31" i="47"/>
  <c r="T63" i="47" s="1"/>
  <c r="N31" i="47"/>
  <c r="N63" i="47" s="1"/>
  <c r="K31" i="47"/>
  <c r="K63" i="47" s="1"/>
  <c r="V30" i="47"/>
  <c r="W30" i="47" s="1"/>
  <c r="T30" i="47"/>
  <c r="T62" i="47"/>
  <c r="K30" i="47"/>
  <c r="K62" i="47"/>
  <c r="V29" i="47"/>
  <c r="U29" i="47"/>
  <c r="T29" i="47"/>
  <c r="T61" i="47"/>
  <c r="Q29" i="47"/>
  <c r="Q61" i="47"/>
  <c r="N29" i="47"/>
  <c r="N61" i="47"/>
  <c r="K29" i="47"/>
  <c r="K61" i="47"/>
  <c r="V28" i="47"/>
  <c r="K28" i="47"/>
  <c r="K60" i="47" s="1"/>
  <c r="V27" i="47"/>
  <c r="W27" i="47" s="1"/>
  <c r="W59" i="47" s="1"/>
  <c r="U27" i="47"/>
  <c r="T27" i="47"/>
  <c r="T59" i="47" s="1"/>
  <c r="N27" i="47"/>
  <c r="N59" i="47" s="1"/>
  <c r="K27" i="47"/>
  <c r="K59" i="47" s="1"/>
  <c r="V26" i="47"/>
  <c r="W26" i="47" s="1"/>
  <c r="W58" i="47" s="1"/>
  <c r="T26" i="47"/>
  <c r="T58" i="47"/>
  <c r="K26" i="47"/>
  <c r="K58" i="47"/>
  <c r="V25" i="47"/>
  <c r="U25" i="47"/>
  <c r="W25" i="47" s="1"/>
  <c r="W57" i="47" s="1"/>
  <c r="T25" i="47"/>
  <c r="T57" i="47"/>
  <c r="Q25" i="47"/>
  <c r="Q57" i="47"/>
  <c r="N25" i="47"/>
  <c r="N57" i="47"/>
  <c r="K25" i="47"/>
  <c r="K57" i="47"/>
  <c r="V24" i="47"/>
  <c r="N24" i="47"/>
  <c r="N56" i="47" s="1"/>
  <c r="V23" i="47"/>
  <c r="T23" i="47"/>
  <c r="T55" i="47"/>
  <c r="K23" i="47"/>
  <c r="K55" i="47"/>
  <c r="V22" i="47"/>
  <c r="U22" i="47"/>
  <c r="W22" i="47" s="1"/>
  <c r="W54" i="47" s="1"/>
  <c r="T22" i="47"/>
  <c r="T54" i="47"/>
  <c r="K22" i="47"/>
  <c r="K54" i="47"/>
  <c r="V21" i="47"/>
  <c r="U21" i="47"/>
  <c r="T21" i="47"/>
  <c r="T53" i="47"/>
  <c r="Q21" i="47"/>
  <c r="Q53" i="47"/>
  <c r="N21" i="47"/>
  <c r="N53" i="47"/>
  <c r="K21" i="47"/>
  <c r="K53" i="47"/>
  <c r="V20" i="47"/>
  <c r="T20" i="47"/>
  <c r="T52" i="47" s="1"/>
  <c r="N20" i="47"/>
  <c r="N52" i="47" s="1"/>
  <c r="K20" i="47"/>
  <c r="K52" i="47" s="1"/>
  <c r="V19" i="47"/>
  <c r="U19" i="47"/>
  <c r="T19" i="47"/>
  <c r="T51" i="47" s="1"/>
  <c r="Q19" i="47"/>
  <c r="Q51" i="47" s="1"/>
  <c r="N19" i="47"/>
  <c r="N51" i="47" s="1"/>
  <c r="K19" i="47"/>
  <c r="K51" i="47" s="1"/>
  <c r="V18" i="47"/>
  <c r="U18" i="47"/>
  <c r="T18" i="47"/>
  <c r="T50" i="47" s="1"/>
  <c r="N18" i="47"/>
  <c r="N50" i="47" s="1"/>
  <c r="K18" i="47"/>
  <c r="K50" i="47" s="1"/>
  <c r="V17" i="47"/>
  <c r="T17" i="47"/>
  <c r="T49" i="47"/>
  <c r="K17" i="47"/>
  <c r="K49" i="47"/>
  <c r="V16" i="47"/>
  <c r="U16" i="47"/>
  <c r="T16" i="47"/>
  <c r="T48" i="47"/>
  <c r="Q16" i="47"/>
  <c r="Q48" i="47"/>
  <c r="N16" i="47"/>
  <c r="N48" i="47"/>
  <c r="K16" i="47"/>
  <c r="K48" i="47"/>
  <c r="V15" i="47"/>
  <c r="T15" i="47"/>
  <c r="T47" i="47" s="1"/>
  <c r="Q15" i="47"/>
  <c r="Q47" i="47" s="1"/>
  <c r="N15" i="47"/>
  <c r="N47" i="47" s="1"/>
  <c r="V14" i="47"/>
  <c r="W14" i="47" s="1"/>
  <c r="W46" i="47" s="1"/>
  <c r="U14" i="47"/>
  <c r="T14" i="47"/>
  <c r="T46" i="47" s="1"/>
  <c r="K14" i="47"/>
  <c r="K46" i="47" s="1"/>
  <c r="V13" i="47"/>
  <c r="W13" i="47" s="1"/>
  <c r="W45" i="47" s="1"/>
  <c r="T13" i="47"/>
  <c r="T45" i="47"/>
  <c r="N13" i="47"/>
  <c r="N45" i="47"/>
  <c r="K13" i="47"/>
  <c r="K45" i="47"/>
  <c r="V12" i="47"/>
  <c r="U12" i="47"/>
  <c r="W12" i="47" s="1"/>
  <c r="T12" i="47"/>
  <c r="T44" i="47"/>
  <c r="Q12" i="47"/>
  <c r="Q44" i="47"/>
  <c r="N12" i="47"/>
  <c r="N44" i="47"/>
  <c r="K12" i="47"/>
  <c r="K44" i="47"/>
  <c r="V11" i="47"/>
  <c r="Q11" i="47"/>
  <c r="Q43" i="47" s="1"/>
  <c r="N11" i="47"/>
  <c r="N43" i="47" s="1"/>
  <c r="K11" i="47"/>
  <c r="K43" i="47" s="1"/>
  <c r="V10" i="47"/>
  <c r="U10" i="47"/>
  <c r="T10" i="47"/>
  <c r="T42" i="47" s="1"/>
  <c r="K10" i="47"/>
  <c r="K42" i="47" s="1"/>
  <c r="V9" i="47"/>
  <c r="T9" i="47"/>
  <c r="T41" i="47"/>
  <c r="N9" i="47"/>
  <c r="N41" i="47"/>
  <c r="K9" i="47"/>
  <c r="K41" i="47"/>
  <c r="K33" i="47" s="1"/>
  <c r="V8" i="47"/>
  <c r="U8" i="47"/>
  <c r="T8" i="47"/>
  <c r="T40" i="47"/>
  <c r="Q8" i="47"/>
  <c r="Q40" i="47"/>
  <c r="N8" i="47"/>
  <c r="N40" i="47"/>
  <c r="K8" i="47"/>
  <c r="K40" i="47"/>
  <c r="V7" i="47"/>
  <c r="N7" i="47"/>
  <c r="N39" i="47" s="1"/>
  <c r="N33" i="47" s="1"/>
  <c r="K7" i="47"/>
  <c r="K39" i="47" s="1"/>
  <c r="W10" i="47"/>
  <c r="W42" i="47" s="1"/>
  <c r="W18" i="47"/>
  <c r="W50" i="47" s="1"/>
  <c r="Q55" i="48"/>
  <c r="T24" i="47"/>
  <c r="T56" i="47" s="1"/>
  <c r="U7" i="47"/>
  <c r="W7" i="47" s="1"/>
  <c r="W39" i="47"/>
  <c r="U11" i="47"/>
  <c r="W11" i="47"/>
  <c r="W43" i="47" s="1"/>
  <c r="T28" i="47"/>
  <c r="T60" i="47" s="1"/>
  <c r="U9" i="47"/>
  <c r="Q24" i="47"/>
  <c r="Q56" i="47"/>
  <c r="U30" i="47"/>
  <c r="W62" i="47"/>
  <c r="W44" i="47"/>
  <c r="U17" i="47"/>
  <c r="W17" i="47"/>
  <c r="W49" i="47" s="1"/>
  <c r="U23" i="47"/>
  <c r="U26" i="47"/>
  <c r="W32" i="47"/>
  <c r="W64" i="47" s="1"/>
  <c r="W8" i="47"/>
  <c r="W40" i="47" s="1"/>
  <c r="W16" i="47"/>
  <c r="W48" i="47" s="1"/>
  <c r="W31" i="47"/>
  <c r="W63" i="47" s="1"/>
  <c r="W9" i="47"/>
  <c r="W41" i="47" s="1"/>
  <c r="W19" i="47"/>
  <c r="W51" i="47" s="1"/>
  <c r="W21" i="47"/>
  <c r="W53" i="47" s="1"/>
  <c r="K15" i="47"/>
  <c r="K47" i="47" s="1"/>
  <c r="W20" i="47"/>
  <c r="W52" i="47" s="1"/>
  <c r="K24" i="47"/>
  <c r="K56" i="47" s="1"/>
  <c r="W29" i="47"/>
  <c r="W61" i="47" s="1"/>
  <c r="W15" i="47"/>
  <c r="W47" i="47" s="1"/>
  <c r="W24" i="47"/>
  <c r="W56" i="47" s="1"/>
  <c r="W28" i="47"/>
  <c r="W60" i="47" s="1"/>
  <c r="S51" i="46"/>
  <c r="R51" i="46"/>
  <c r="R16" i="50" s="1"/>
  <c r="R16" i="57" s="1"/>
  <c r="P51" i="46"/>
  <c r="P16" i="50"/>
  <c r="O51" i="46"/>
  <c r="O16" i="50"/>
  <c r="O16" i="57" s="1"/>
  <c r="M16" i="50"/>
  <c r="L51" i="46"/>
  <c r="I51" i="46"/>
  <c r="I16" i="50"/>
  <c r="Q51" i="46"/>
  <c r="Q99" i="46" s="1"/>
  <c r="S47" i="46"/>
  <c r="R47" i="46"/>
  <c r="P47" i="46"/>
  <c r="P15" i="50"/>
  <c r="O47" i="46"/>
  <c r="O15" i="50"/>
  <c r="O15" i="57" s="1"/>
  <c r="M15" i="50"/>
  <c r="L47" i="46"/>
  <c r="L15" i="50"/>
  <c r="L15" i="57" s="1"/>
  <c r="J47" i="46"/>
  <c r="I47" i="46"/>
  <c r="S13" i="46"/>
  <c r="R13" i="46"/>
  <c r="R8" i="50"/>
  <c r="R8" i="57" s="1"/>
  <c r="P13" i="46"/>
  <c r="O13" i="46"/>
  <c r="O8" i="50" s="1"/>
  <c r="O8" i="57"/>
  <c r="M13" i="46"/>
  <c r="M8" i="50"/>
  <c r="L13" i="46"/>
  <c r="L8" i="50"/>
  <c r="L8" i="57" s="1"/>
  <c r="U53" i="46"/>
  <c r="W53" i="46" s="1"/>
  <c r="W101" i="46" s="1"/>
  <c r="T50" i="46"/>
  <c r="T98" i="46"/>
  <c r="T44" i="46"/>
  <c r="T93" i="46"/>
  <c r="T41" i="46"/>
  <c r="T90" i="46"/>
  <c r="T40" i="46"/>
  <c r="U38" i="46"/>
  <c r="W38" i="46" s="1"/>
  <c r="W88" i="46" s="1"/>
  <c r="T37" i="46"/>
  <c r="T87" i="46"/>
  <c r="T32" i="46"/>
  <c r="T83" i="46"/>
  <c r="U30" i="46"/>
  <c r="U29" i="46"/>
  <c r="T25" i="46"/>
  <c r="T76" i="46"/>
  <c r="T24" i="46"/>
  <c r="T75" i="46"/>
  <c r="U22" i="46"/>
  <c r="T21" i="46"/>
  <c r="T72" i="46" s="1"/>
  <c r="T20" i="46"/>
  <c r="T71" i="46" s="1"/>
  <c r="T17" i="46"/>
  <c r="T68" i="46" s="1"/>
  <c r="T15" i="46"/>
  <c r="T67" i="46" s="1"/>
  <c r="U12" i="46"/>
  <c r="T11" i="46"/>
  <c r="T63" i="46"/>
  <c r="U7" i="46"/>
  <c r="Q52" i="46"/>
  <c r="Q100" i="46" s="1"/>
  <c r="U49" i="46"/>
  <c r="U48" i="46"/>
  <c r="Q44" i="46"/>
  <c r="Q93" i="46" s="1"/>
  <c r="U42" i="46"/>
  <c r="W42" i="46" s="1"/>
  <c r="W91" i="46" s="1"/>
  <c r="U41" i="46"/>
  <c r="Q40" i="46"/>
  <c r="Q38" i="46"/>
  <c r="Q88" i="46"/>
  <c r="Q37" i="46"/>
  <c r="Q87" i="46"/>
  <c r="Q36" i="46"/>
  <c r="Q86" i="46"/>
  <c r="Q33" i="46"/>
  <c r="U25" i="46"/>
  <c r="W25" i="46" s="1"/>
  <c r="Q24" i="46"/>
  <c r="Q75" i="46"/>
  <c r="Q20" i="46"/>
  <c r="Q71" i="46"/>
  <c r="Q17" i="46"/>
  <c r="Q68" i="46"/>
  <c r="U15" i="46"/>
  <c r="N52" i="46"/>
  <c r="N100" i="46" s="1"/>
  <c r="N50" i="46"/>
  <c r="N98" i="46" s="1"/>
  <c r="N49" i="46"/>
  <c r="N97" i="46" s="1"/>
  <c r="U46" i="46"/>
  <c r="U45" i="46"/>
  <c r="N44" i="46"/>
  <c r="N93" i="46" s="1"/>
  <c r="N42" i="46"/>
  <c r="N91" i="46" s="1"/>
  <c r="N41" i="46"/>
  <c r="N90" i="46" s="1"/>
  <c r="N40" i="46"/>
  <c r="N38" i="46"/>
  <c r="N88" i="46"/>
  <c r="N37" i="46"/>
  <c r="N87" i="46"/>
  <c r="U34" i="46"/>
  <c r="U33" i="46"/>
  <c r="N32" i="46"/>
  <c r="N83" i="46"/>
  <c r="N28" i="46"/>
  <c r="N79" i="46"/>
  <c r="N24" i="46"/>
  <c r="N75" i="46"/>
  <c r="N21" i="46"/>
  <c r="N72" i="46"/>
  <c r="N20" i="46"/>
  <c r="N71" i="46"/>
  <c r="N15" i="46"/>
  <c r="N67" i="46"/>
  <c r="U9" i="46"/>
  <c r="N8" i="46"/>
  <c r="J13" i="46"/>
  <c r="J8" i="50"/>
  <c r="I13" i="46"/>
  <c r="U50" i="46"/>
  <c r="U26" i="46"/>
  <c r="U8" i="46"/>
  <c r="W8" i="46" s="1"/>
  <c r="V54" i="46"/>
  <c r="U54" i="46"/>
  <c r="T54" i="46"/>
  <c r="T102" i="46"/>
  <c r="Q54" i="46"/>
  <c r="Q102" i="46"/>
  <c r="N54" i="46"/>
  <c r="N102" i="46"/>
  <c r="K54" i="46"/>
  <c r="K102" i="46"/>
  <c r="V53" i="46"/>
  <c r="T53" i="46"/>
  <c r="T101" i="46" s="1"/>
  <c r="N53" i="46"/>
  <c r="N101" i="46" s="1"/>
  <c r="K53" i="46"/>
  <c r="K101" i="46" s="1"/>
  <c r="V52" i="46"/>
  <c r="T52" i="46"/>
  <c r="T100" i="46"/>
  <c r="K52" i="46"/>
  <c r="K100" i="46"/>
  <c r="V50" i="46"/>
  <c r="Q50" i="46"/>
  <c r="Q98" i="46" s="1"/>
  <c r="V49" i="46"/>
  <c r="W49" i="46" s="1"/>
  <c r="W97" i="46" s="1"/>
  <c r="T49" i="46"/>
  <c r="T97" i="46"/>
  <c r="Q49" i="46"/>
  <c r="Q97" i="46"/>
  <c r="K49" i="46"/>
  <c r="K97" i="46"/>
  <c r="V48" i="46"/>
  <c r="T48" i="46"/>
  <c r="T96" i="46" s="1"/>
  <c r="Q48" i="46"/>
  <c r="Q96" i="46" s="1"/>
  <c r="N48" i="46"/>
  <c r="N96" i="46" s="1"/>
  <c r="K48" i="46"/>
  <c r="K96" i="46" s="1"/>
  <c r="V46" i="46"/>
  <c r="W46" i="46" s="1"/>
  <c r="W94" i="46" s="1"/>
  <c r="T46" i="46"/>
  <c r="T94" i="46"/>
  <c r="Q46" i="46"/>
  <c r="Q94" i="46"/>
  <c r="N46" i="46"/>
  <c r="N94" i="46"/>
  <c r="K46" i="46"/>
  <c r="K94" i="46"/>
  <c r="V45" i="46"/>
  <c r="T45" i="46"/>
  <c r="Q45" i="46"/>
  <c r="V44" i="46"/>
  <c r="W44" i="46" s="1"/>
  <c r="W93" i="46" s="1"/>
  <c r="K44" i="46"/>
  <c r="K93" i="46"/>
  <c r="V43" i="46"/>
  <c r="U43" i="46"/>
  <c r="W43" i="46" s="1"/>
  <c r="W92" i="46" s="1"/>
  <c r="T43" i="46"/>
  <c r="T92" i="46"/>
  <c r="Q43" i="46"/>
  <c r="Q92" i="46"/>
  <c r="N43" i="46"/>
  <c r="N92" i="46"/>
  <c r="K43" i="46"/>
  <c r="K92" i="46"/>
  <c r="V42" i="46"/>
  <c r="T42" i="46"/>
  <c r="T91" i="46" s="1"/>
  <c r="V41" i="46"/>
  <c r="W41" i="46" s="1"/>
  <c r="Q41" i="46"/>
  <c r="Q90" i="46"/>
  <c r="V40" i="46"/>
  <c r="K40" i="46"/>
  <c r="V39" i="46"/>
  <c r="U39" i="46"/>
  <c r="T39" i="46"/>
  <c r="T89" i="46"/>
  <c r="Q39" i="46"/>
  <c r="Q89" i="46"/>
  <c r="N39" i="46"/>
  <c r="N89" i="46"/>
  <c r="K39" i="46"/>
  <c r="K89" i="46"/>
  <c r="V38" i="46"/>
  <c r="T38" i="46"/>
  <c r="T88" i="46" s="1"/>
  <c r="V37" i="46"/>
  <c r="W37" i="46" s="1"/>
  <c r="W87" i="46" s="1"/>
  <c r="U37" i="46"/>
  <c r="K37" i="46"/>
  <c r="K87" i="46" s="1"/>
  <c r="V36" i="46"/>
  <c r="T36" i="46"/>
  <c r="T86" i="46"/>
  <c r="N36" i="46"/>
  <c r="N86" i="46"/>
  <c r="K36" i="46"/>
  <c r="K86" i="46"/>
  <c r="V35" i="46"/>
  <c r="U35" i="46"/>
  <c r="W35" i="46" s="1"/>
  <c r="T35" i="46"/>
  <c r="T85" i="46"/>
  <c r="Q35" i="46"/>
  <c r="Q85" i="46"/>
  <c r="N35" i="46"/>
  <c r="N85" i="46"/>
  <c r="K35" i="46"/>
  <c r="K85" i="46"/>
  <c r="V34" i="46"/>
  <c r="T34" i="46"/>
  <c r="T84" i="46" s="1"/>
  <c r="Q34" i="46"/>
  <c r="Q84" i="46"/>
  <c r="N34" i="46"/>
  <c r="N84" i="46" s="1"/>
  <c r="K34" i="46"/>
  <c r="K84" i="46" s="1"/>
  <c r="V33" i="46"/>
  <c r="T33" i="46"/>
  <c r="V32" i="46"/>
  <c r="W32" i="46" s="1"/>
  <c r="W83" i="46" s="1"/>
  <c r="Q32" i="46"/>
  <c r="Q83" i="46"/>
  <c r="K32" i="46"/>
  <c r="K83" i="46"/>
  <c r="V31" i="46"/>
  <c r="U31" i="46"/>
  <c r="W31" i="46" s="1"/>
  <c r="T31" i="46"/>
  <c r="T82" i="46"/>
  <c r="Q31" i="46"/>
  <c r="Q82" i="46"/>
  <c r="N31" i="46"/>
  <c r="N82" i="46"/>
  <c r="K31" i="46"/>
  <c r="K82" i="46"/>
  <c r="V30" i="46"/>
  <c r="T30" i="46"/>
  <c r="T81" i="46" s="1"/>
  <c r="Q30" i="46"/>
  <c r="Q81" i="46" s="1"/>
  <c r="N30" i="46"/>
  <c r="N81" i="46" s="1"/>
  <c r="K30" i="46"/>
  <c r="K81" i="46" s="1"/>
  <c r="V29" i="46"/>
  <c r="W29" i="46" s="1"/>
  <c r="W80" i="46" s="1"/>
  <c r="T29" i="46"/>
  <c r="T80" i="46"/>
  <c r="Q29" i="46"/>
  <c r="Q80" i="46"/>
  <c r="N29" i="46"/>
  <c r="N80" i="46"/>
  <c r="V28" i="46"/>
  <c r="T28" i="46"/>
  <c r="T79" i="46" s="1"/>
  <c r="Q28" i="46"/>
  <c r="Q79" i="46" s="1"/>
  <c r="K28" i="46"/>
  <c r="K79" i="46" s="1"/>
  <c r="V27" i="46"/>
  <c r="W27" i="46" s="1"/>
  <c r="U27" i="46"/>
  <c r="T27" i="46"/>
  <c r="T78" i="46" s="1"/>
  <c r="Q27" i="46"/>
  <c r="Q78" i="46" s="1"/>
  <c r="N27" i="46"/>
  <c r="N78" i="46" s="1"/>
  <c r="K27" i="46"/>
  <c r="K78" i="46" s="1"/>
  <c r="V26" i="46"/>
  <c r="W26" i="46" s="1"/>
  <c r="W77" i="46" s="1"/>
  <c r="T26" i="46"/>
  <c r="T77" i="46"/>
  <c r="Q26" i="46"/>
  <c r="Q77" i="46"/>
  <c r="N26" i="46"/>
  <c r="N77" i="46"/>
  <c r="V25" i="46"/>
  <c r="N25" i="46"/>
  <c r="N76" i="46" s="1"/>
  <c r="V24" i="46"/>
  <c r="K24" i="46"/>
  <c r="K75" i="46"/>
  <c r="V23" i="46"/>
  <c r="U23" i="46"/>
  <c r="W23" i="46" s="1"/>
  <c r="T23" i="46"/>
  <c r="T74" i="46"/>
  <c r="Q23" i="46"/>
  <c r="Q74" i="46"/>
  <c r="N23" i="46"/>
  <c r="N74" i="46"/>
  <c r="K23" i="46"/>
  <c r="K74" i="46"/>
  <c r="V22" i="46"/>
  <c r="T22" i="46"/>
  <c r="T73" i="46" s="1"/>
  <c r="Q22" i="46"/>
  <c r="Q73" i="46" s="1"/>
  <c r="N22" i="46"/>
  <c r="N73" i="46" s="1"/>
  <c r="V21" i="46"/>
  <c r="Q21" i="46"/>
  <c r="Q72" i="46"/>
  <c r="K21" i="46"/>
  <c r="K72" i="46"/>
  <c r="V20" i="46"/>
  <c r="K20" i="46"/>
  <c r="K71" i="46" s="1"/>
  <c r="V19" i="46"/>
  <c r="W19" i="46" s="1"/>
  <c r="U19" i="46"/>
  <c r="T19" i="46"/>
  <c r="T70" i="46" s="1"/>
  <c r="Q19" i="46"/>
  <c r="Q70" i="46" s="1"/>
  <c r="N19" i="46"/>
  <c r="N70" i="46" s="1"/>
  <c r="K19" i="46"/>
  <c r="K70" i="46" s="1"/>
  <c r="V18" i="46"/>
  <c r="W18" i="46" s="1"/>
  <c r="W69" i="46" s="1"/>
  <c r="U18" i="46"/>
  <c r="T18" i="46"/>
  <c r="T69" i="46" s="1"/>
  <c r="Q18" i="46"/>
  <c r="Q69" i="46" s="1"/>
  <c r="N18" i="46"/>
  <c r="N69" i="46" s="1"/>
  <c r="K18" i="46"/>
  <c r="K69" i="46" s="1"/>
  <c r="V17" i="46"/>
  <c r="N17" i="46"/>
  <c r="N68" i="46"/>
  <c r="V16" i="46"/>
  <c r="U16" i="46"/>
  <c r="T16" i="46"/>
  <c r="Q16" i="46"/>
  <c r="N16" i="46"/>
  <c r="K16" i="46"/>
  <c r="V15" i="46"/>
  <c r="Q15" i="46"/>
  <c r="Q67" i="46" s="1"/>
  <c r="K15" i="46"/>
  <c r="K67" i="46" s="1"/>
  <c r="V14" i="46"/>
  <c r="W14" i="46" s="1"/>
  <c r="U14" i="46"/>
  <c r="T14" i="46"/>
  <c r="T66" i="46" s="1"/>
  <c r="Q14" i="46"/>
  <c r="Q66" i="46" s="1"/>
  <c r="N14" i="46"/>
  <c r="N66" i="46" s="1"/>
  <c r="K14" i="46"/>
  <c r="K66" i="46" s="1"/>
  <c r="V12" i="46"/>
  <c r="Q12" i="46"/>
  <c r="Q64" i="46"/>
  <c r="N12" i="46"/>
  <c r="N64" i="46"/>
  <c r="V11" i="46"/>
  <c r="N11" i="46"/>
  <c r="N63" i="46" s="1"/>
  <c r="K11" i="46"/>
  <c r="K63" i="46" s="1"/>
  <c r="V10" i="46"/>
  <c r="W10" i="46" s="1"/>
  <c r="W62" i="46" s="1"/>
  <c r="U10" i="46"/>
  <c r="T10" i="46"/>
  <c r="T62" i="46" s="1"/>
  <c r="Q10" i="46"/>
  <c r="Q62" i="46" s="1"/>
  <c r="N10" i="46"/>
  <c r="N62" i="46" s="1"/>
  <c r="K10" i="46"/>
  <c r="K62" i="46" s="1"/>
  <c r="V9" i="46"/>
  <c r="T9" i="46"/>
  <c r="Q9" i="46"/>
  <c r="N9" i="46"/>
  <c r="K9" i="46"/>
  <c r="V8" i="46"/>
  <c r="T8" i="46"/>
  <c r="Q8" i="46"/>
  <c r="V7" i="46"/>
  <c r="W7" i="46" s="1"/>
  <c r="K7" i="46"/>
  <c r="K61" i="46"/>
  <c r="N8" i="50"/>
  <c r="N24" i="50" s="1"/>
  <c r="M8" i="57"/>
  <c r="N8" i="57" s="1"/>
  <c r="N78" i="57" s="1"/>
  <c r="Q15" i="50"/>
  <c r="Q30" i="50" s="1"/>
  <c r="P15" i="57"/>
  <c r="Q15" i="57" s="1"/>
  <c r="Q84" i="57" s="1"/>
  <c r="Q47" i="46"/>
  <c r="Q95" i="46"/>
  <c r="I15" i="50"/>
  <c r="N13" i="46"/>
  <c r="N65" i="46"/>
  <c r="N47" i="46"/>
  <c r="N95" i="46"/>
  <c r="W48" i="46"/>
  <c r="W96" i="46" s="1"/>
  <c r="W33" i="46"/>
  <c r="W45" i="46"/>
  <c r="W16" i="46"/>
  <c r="W90" i="46"/>
  <c r="K51" i="46"/>
  <c r="K99" i="46" s="1"/>
  <c r="V47" i="46"/>
  <c r="T7" i="46"/>
  <c r="T61" i="46" s="1"/>
  <c r="U17" i="46"/>
  <c r="U11" i="46"/>
  <c r="W11" i="46"/>
  <c r="W63" i="46" s="1"/>
  <c r="T12" i="46"/>
  <c r="T64" i="46" s="1"/>
  <c r="Q11" i="46"/>
  <c r="Q63" i="46" s="1"/>
  <c r="U20" i="46"/>
  <c r="W20" i="46" s="1"/>
  <c r="W71" i="46" s="1"/>
  <c r="Q7" i="46"/>
  <c r="Q61" i="46"/>
  <c r="Q25" i="46"/>
  <c r="Q76" i="46"/>
  <c r="U36" i="46"/>
  <c r="W36" i="46"/>
  <c r="W86" i="46" s="1"/>
  <c r="Q42" i="46"/>
  <c r="Q91" i="46" s="1"/>
  <c r="Q53" i="46"/>
  <c r="Q101" i="46" s="1"/>
  <c r="U32" i="46"/>
  <c r="U40" i="46"/>
  <c r="W40" i="46"/>
  <c r="U44" i="46"/>
  <c r="U52" i="46"/>
  <c r="N7" i="46"/>
  <c r="N61" i="46"/>
  <c r="U21" i="46"/>
  <c r="W21" i="46"/>
  <c r="W72" i="46" s="1"/>
  <c r="U24" i="46"/>
  <c r="U28" i="46"/>
  <c r="W28" i="46"/>
  <c r="W79" i="46" s="1"/>
  <c r="N33" i="46"/>
  <c r="N45" i="46"/>
  <c r="U13" i="46"/>
  <c r="W70" i="46"/>
  <c r="W85" i="46"/>
  <c r="W15" i="46"/>
  <c r="W67" i="46"/>
  <c r="W82" i="46"/>
  <c r="W61" i="46"/>
  <c r="W66" i="46"/>
  <c r="W74" i="46"/>
  <c r="K41" i="46"/>
  <c r="K90" i="46"/>
  <c r="K8" i="46"/>
  <c r="W9" i="46"/>
  <c r="K22" i="46"/>
  <c r="K73" i="46"/>
  <c r="W76" i="46"/>
  <c r="W78" i="46"/>
  <c r="K29" i="46"/>
  <c r="K80" i="46"/>
  <c r="W34" i="46"/>
  <c r="W84" i="46" s="1"/>
  <c r="K38" i="46"/>
  <c r="K88" i="46" s="1"/>
  <c r="K45" i="46"/>
  <c r="K50" i="46"/>
  <c r="K98" i="46"/>
  <c r="K25" i="46"/>
  <c r="K76" i="46"/>
  <c r="W30" i="46"/>
  <c r="W81" i="46"/>
  <c r="K12" i="46"/>
  <c r="K64" i="46"/>
  <c r="K17" i="46"/>
  <c r="K68" i="46"/>
  <c r="W22" i="46"/>
  <c r="W73" i="46"/>
  <c r="K26" i="46"/>
  <c r="K77" i="46"/>
  <c r="K33" i="46"/>
  <c r="K42" i="46"/>
  <c r="K91" i="46" s="1"/>
  <c r="W50" i="46"/>
  <c r="W98" i="46" s="1"/>
  <c r="W39" i="46"/>
  <c r="W89" i="46" s="1"/>
  <c r="W54" i="46"/>
  <c r="W102" i="46" s="1"/>
  <c r="S7" i="45"/>
  <c r="S19" i="54" s="1"/>
  <c r="S55" i="57"/>
  <c r="T55" i="57" s="1"/>
  <c r="T123" i="57" s="1"/>
  <c r="P7" i="45"/>
  <c r="P19" i="54"/>
  <c r="M7" i="45"/>
  <c r="J7" i="45"/>
  <c r="J19" i="54"/>
  <c r="I15" i="57"/>
  <c r="U13" i="45"/>
  <c r="U11" i="45"/>
  <c r="U9" i="45"/>
  <c r="T8" i="45"/>
  <c r="T22" i="45" s="1"/>
  <c r="Q12" i="45"/>
  <c r="Q26" i="45" s="1"/>
  <c r="Q11" i="45"/>
  <c r="Q25" i="45" s="1"/>
  <c r="Q8" i="45"/>
  <c r="Q22" i="45" s="1"/>
  <c r="N12" i="45"/>
  <c r="N26" i="45" s="1"/>
  <c r="N11" i="45"/>
  <c r="N25" i="45" s="1"/>
  <c r="L7" i="45"/>
  <c r="O7" i="45"/>
  <c r="I7" i="45"/>
  <c r="V15" i="45"/>
  <c r="U15" i="45"/>
  <c r="W15" i="45" s="1"/>
  <c r="T15" i="45"/>
  <c r="Q15" i="45"/>
  <c r="N15" i="45"/>
  <c r="K15" i="45"/>
  <c r="V14" i="45"/>
  <c r="U14" i="45"/>
  <c r="W14" i="45" s="1"/>
  <c r="T14" i="45"/>
  <c r="Q14" i="45"/>
  <c r="N14" i="45"/>
  <c r="K14" i="45"/>
  <c r="V13" i="45"/>
  <c r="T13" i="45"/>
  <c r="T27" i="45" s="1"/>
  <c r="Q13" i="45"/>
  <c r="Q27" i="45" s="1"/>
  <c r="N13" i="45"/>
  <c r="N27" i="45" s="1"/>
  <c r="K13" i="45"/>
  <c r="K27" i="45" s="1"/>
  <c r="V12" i="45"/>
  <c r="W12" i="45" s="1"/>
  <c r="W26" i="45" s="1"/>
  <c r="T12" i="45"/>
  <c r="T26" i="45"/>
  <c r="K12" i="45"/>
  <c r="K26" i="45"/>
  <c r="V11" i="45"/>
  <c r="K11" i="45"/>
  <c r="K25" i="45" s="1"/>
  <c r="V10" i="45"/>
  <c r="W10" i="45" s="1"/>
  <c r="U10" i="45"/>
  <c r="T10" i="45"/>
  <c r="T24" i="45" s="1"/>
  <c r="Q10" i="45"/>
  <c r="Q24" i="45" s="1"/>
  <c r="N10" i="45"/>
  <c r="N24" i="45" s="1"/>
  <c r="K10" i="45"/>
  <c r="K24" i="45" s="1"/>
  <c r="V9" i="45"/>
  <c r="T9" i="45"/>
  <c r="T23" i="45"/>
  <c r="Q9" i="45"/>
  <c r="Q23" i="45"/>
  <c r="N9" i="45"/>
  <c r="N23" i="45"/>
  <c r="V8" i="45"/>
  <c r="U8" i="45"/>
  <c r="W8" i="45" s="1"/>
  <c r="W22" i="45" s="1"/>
  <c r="N8" i="45"/>
  <c r="N22" i="45"/>
  <c r="N16" i="45" s="1"/>
  <c r="K8" i="45"/>
  <c r="K22" i="45"/>
  <c r="Q7" i="45"/>
  <c r="O19" i="54"/>
  <c r="Q16" i="45"/>
  <c r="L19" i="54"/>
  <c r="W24" i="45"/>
  <c r="T11" i="45"/>
  <c r="T25" i="45"/>
  <c r="R7" i="45"/>
  <c r="R19" i="54" s="1"/>
  <c r="R55" i="57" s="1"/>
  <c r="U12" i="45"/>
  <c r="K7" i="45"/>
  <c r="K9" i="45"/>
  <c r="K23" i="45"/>
  <c r="W9" i="45"/>
  <c r="W23" i="45" s="1"/>
  <c r="W11" i="45"/>
  <c r="W25" i="45" s="1"/>
  <c r="W13" i="45"/>
  <c r="W27" i="45" s="1"/>
  <c r="L55" i="57"/>
  <c r="O55" i="57"/>
  <c r="T7" i="45"/>
  <c r="W16" i="45"/>
  <c r="V43" i="44"/>
  <c r="U43" i="44"/>
  <c r="T43" i="44"/>
  <c r="Q43" i="44"/>
  <c r="N43" i="44"/>
  <c r="K43" i="44"/>
  <c r="V42" i="44"/>
  <c r="U42" i="44"/>
  <c r="T42" i="44"/>
  <c r="T84" i="44" s="1"/>
  <c r="Q42" i="44"/>
  <c r="Q84" i="44" s="1"/>
  <c r="N42" i="44"/>
  <c r="N84" i="44" s="1"/>
  <c r="K42" i="44"/>
  <c r="K84" i="44" s="1"/>
  <c r="V41" i="44"/>
  <c r="U41" i="44"/>
  <c r="T41" i="44"/>
  <c r="T83" i="44" s="1"/>
  <c r="Q41" i="44"/>
  <c r="Q83" i="44" s="1"/>
  <c r="N41" i="44"/>
  <c r="N83" i="44" s="1"/>
  <c r="K41" i="44"/>
  <c r="K83" i="44" s="1"/>
  <c r="V40" i="44"/>
  <c r="U40" i="44"/>
  <c r="T40" i="44"/>
  <c r="T82" i="44" s="1"/>
  <c r="Q40" i="44"/>
  <c r="Q82" i="44" s="1"/>
  <c r="N40" i="44"/>
  <c r="N82" i="44" s="1"/>
  <c r="K40" i="44"/>
  <c r="K82" i="44" s="1"/>
  <c r="V39" i="44"/>
  <c r="W39" i="44" s="1"/>
  <c r="W81" i="44" s="1"/>
  <c r="U39" i="44"/>
  <c r="T39" i="44"/>
  <c r="T81" i="44" s="1"/>
  <c r="Q39" i="44"/>
  <c r="Q81" i="44" s="1"/>
  <c r="N39" i="44"/>
  <c r="N81" i="44" s="1"/>
  <c r="K39" i="44"/>
  <c r="K81" i="44" s="1"/>
  <c r="V38" i="44"/>
  <c r="U38" i="44"/>
  <c r="T38" i="44"/>
  <c r="T80" i="44" s="1"/>
  <c r="Q38" i="44"/>
  <c r="Q80" i="44" s="1"/>
  <c r="N38" i="44"/>
  <c r="N80" i="44" s="1"/>
  <c r="K38" i="44"/>
  <c r="K80" i="44" s="1"/>
  <c r="V37" i="44"/>
  <c r="W37" i="44" s="1"/>
  <c r="W79" i="44" s="1"/>
  <c r="U37" i="44"/>
  <c r="T37" i="44"/>
  <c r="T79" i="44" s="1"/>
  <c r="Q37" i="44"/>
  <c r="Q79" i="44" s="1"/>
  <c r="N37" i="44"/>
  <c r="N79" i="44" s="1"/>
  <c r="K37" i="44"/>
  <c r="K79" i="44" s="1"/>
  <c r="V36" i="44"/>
  <c r="U36" i="44"/>
  <c r="T36" i="44"/>
  <c r="T78" i="44" s="1"/>
  <c r="Q36" i="44"/>
  <c r="Q78" i="44" s="1"/>
  <c r="N36" i="44"/>
  <c r="N78" i="44" s="1"/>
  <c r="K36" i="44"/>
  <c r="K78" i="44" s="1"/>
  <c r="V35" i="44"/>
  <c r="W35" i="44" s="1"/>
  <c r="W77" i="44" s="1"/>
  <c r="U35" i="44"/>
  <c r="T35" i="44"/>
  <c r="T77" i="44" s="1"/>
  <c r="Q35" i="44"/>
  <c r="Q77" i="44" s="1"/>
  <c r="N35" i="44"/>
  <c r="N77" i="44" s="1"/>
  <c r="K35" i="44"/>
  <c r="K77" i="44" s="1"/>
  <c r="V34" i="44"/>
  <c r="U34" i="44"/>
  <c r="T34" i="44"/>
  <c r="T76" i="44" s="1"/>
  <c r="Q34" i="44"/>
  <c r="Q76" i="44" s="1"/>
  <c r="N34" i="44"/>
  <c r="N76" i="44" s="1"/>
  <c r="K34" i="44"/>
  <c r="K76" i="44" s="1"/>
  <c r="V33" i="44"/>
  <c r="W33" i="44" s="1"/>
  <c r="W75" i="44" s="1"/>
  <c r="U33" i="44"/>
  <c r="T33" i="44"/>
  <c r="T75" i="44" s="1"/>
  <c r="Q33" i="44"/>
  <c r="Q75" i="44" s="1"/>
  <c r="N33" i="44"/>
  <c r="N75" i="44" s="1"/>
  <c r="K33" i="44"/>
  <c r="K75" i="44" s="1"/>
  <c r="V32" i="44"/>
  <c r="U32" i="44"/>
  <c r="T32" i="44"/>
  <c r="T74" i="44" s="1"/>
  <c r="Q32" i="44"/>
  <c r="Q74" i="44" s="1"/>
  <c r="N32" i="44"/>
  <c r="N74" i="44" s="1"/>
  <c r="K32" i="44"/>
  <c r="K74" i="44" s="1"/>
  <c r="V31" i="44"/>
  <c r="W31" i="44" s="1"/>
  <c r="W73" i="44" s="1"/>
  <c r="U31" i="44"/>
  <c r="T31" i="44"/>
  <c r="T73" i="44" s="1"/>
  <c r="Q31" i="44"/>
  <c r="Q73" i="44" s="1"/>
  <c r="N31" i="44"/>
  <c r="N73" i="44" s="1"/>
  <c r="K31" i="44"/>
  <c r="K73" i="44" s="1"/>
  <c r="V30" i="44"/>
  <c r="U30" i="44"/>
  <c r="T30" i="44"/>
  <c r="T72" i="44" s="1"/>
  <c r="Q30" i="44"/>
  <c r="Q72" i="44" s="1"/>
  <c r="N30" i="44"/>
  <c r="N72" i="44" s="1"/>
  <c r="K30" i="44"/>
  <c r="K72" i="44" s="1"/>
  <c r="V29" i="44"/>
  <c r="W29" i="44" s="1"/>
  <c r="U29" i="44"/>
  <c r="T29" i="44"/>
  <c r="T71" i="44" s="1"/>
  <c r="Q29" i="44"/>
  <c r="Q71" i="44" s="1"/>
  <c r="N29" i="44"/>
  <c r="N71" i="44" s="1"/>
  <c r="K29" i="44"/>
  <c r="K71" i="44" s="1"/>
  <c r="V28" i="44"/>
  <c r="U28" i="44"/>
  <c r="T28" i="44"/>
  <c r="Q28" i="44"/>
  <c r="N28" i="44"/>
  <c r="K28" i="44"/>
  <c r="V27" i="44"/>
  <c r="U27" i="44"/>
  <c r="T27" i="44"/>
  <c r="T70" i="44" s="1"/>
  <c r="Q27" i="44"/>
  <c r="Q70" i="44" s="1"/>
  <c r="N27" i="44"/>
  <c r="N70" i="44" s="1"/>
  <c r="K27" i="44"/>
  <c r="K70" i="44" s="1"/>
  <c r="V26" i="44"/>
  <c r="U26" i="44"/>
  <c r="T26" i="44"/>
  <c r="T69" i="44" s="1"/>
  <c r="Q26" i="44"/>
  <c r="Q69" i="44" s="1"/>
  <c r="N26" i="44"/>
  <c r="N69" i="44" s="1"/>
  <c r="K26" i="44"/>
  <c r="K69" i="44" s="1"/>
  <c r="V25" i="44"/>
  <c r="W25" i="44" s="1"/>
  <c r="U25" i="44"/>
  <c r="T25" i="44"/>
  <c r="T68" i="44" s="1"/>
  <c r="Q25" i="44"/>
  <c r="Q68" i="44" s="1"/>
  <c r="N25" i="44"/>
  <c r="N68" i="44" s="1"/>
  <c r="K25" i="44"/>
  <c r="K68" i="44" s="1"/>
  <c r="V24" i="44"/>
  <c r="U24" i="44"/>
  <c r="T24" i="44"/>
  <c r="T67" i="44" s="1"/>
  <c r="Q24" i="44"/>
  <c r="Q67" i="44" s="1"/>
  <c r="N24" i="44"/>
  <c r="N67" i="44" s="1"/>
  <c r="K24" i="44"/>
  <c r="K67" i="44" s="1"/>
  <c r="V23" i="44"/>
  <c r="W23" i="44" s="1"/>
  <c r="W66" i="44" s="1"/>
  <c r="U23" i="44"/>
  <c r="T23" i="44"/>
  <c r="T66" i="44" s="1"/>
  <c r="Q23" i="44"/>
  <c r="Q66" i="44" s="1"/>
  <c r="N23" i="44"/>
  <c r="N66" i="44" s="1"/>
  <c r="K23" i="44"/>
  <c r="K66" i="44" s="1"/>
  <c r="V22" i="44"/>
  <c r="U22" i="44"/>
  <c r="T22" i="44"/>
  <c r="T65" i="44" s="1"/>
  <c r="Q22" i="44"/>
  <c r="Q65" i="44" s="1"/>
  <c r="N22" i="44"/>
  <c r="N65" i="44" s="1"/>
  <c r="K22" i="44"/>
  <c r="K65" i="44" s="1"/>
  <c r="V21" i="44"/>
  <c r="W21" i="44" s="1"/>
  <c r="U21" i="44"/>
  <c r="T21" i="44"/>
  <c r="T64" i="44" s="1"/>
  <c r="Q21" i="44"/>
  <c r="Q64" i="44" s="1"/>
  <c r="N21" i="44"/>
  <c r="N64" i="44" s="1"/>
  <c r="K21" i="44"/>
  <c r="K64" i="44" s="1"/>
  <c r="V20" i="44"/>
  <c r="U20" i="44"/>
  <c r="T20" i="44"/>
  <c r="T63" i="44" s="1"/>
  <c r="Q20" i="44"/>
  <c r="Q63" i="44" s="1"/>
  <c r="N20" i="44"/>
  <c r="N63" i="44" s="1"/>
  <c r="K20" i="44"/>
  <c r="K63" i="44" s="1"/>
  <c r="V19" i="44"/>
  <c r="W19" i="44" s="1"/>
  <c r="W62" i="44" s="1"/>
  <c r="U19" i="44"/>
  <c r="T19" i="44"/>
  <c r="T62" i="44" s="1"/>
  <c r="Q19" i="44"/>
  <c r="Q62" i="44" s="1"/>
  <c r="N19" i="44"/>
  <c r="N62" i="44" s="1"/>
  <c r="K19" i="44"/>
  <c r="K62" i="44" s="1"/>
  <c r="V18" i="44"/>
  <c r="U18" i="44"/>
  <c r="T18" i="44"/>
  <c r="T61" i="44" s="1"/>
  <c r="Q18" i="44"/>
  <c r="Q61" i="44" s="1"/>
  <c r="N18" i="44"/>
  <c r="N61" i="44" s="1"/>
  <c r="K18" i="44"/>
  <c r="K61" i="44" s="1"/>
  <c r="V17" i="44"/>
  <c r="W17" i="44" s="1"/>
  <c r="W60" i="44" s="1"/>
  <c r="U17" i="44"/>
  <c r="T17" i="44"/>
  <c r="T60" i="44" s="1"/>
  <c r="Q17" i="44"/>
  <c r="Q60" i="44" s="1"/>
  <c r="N17" i="44"/>
  <c r="N60" i="44" s="1"/>
  <c r="K17" i="44"/>
  <c r="K60" i="44" s="1"/>
  <c r="V16" i="44"/>
  <c r="U16" i="44"/>
  <c r="T16" i="44"/>
  <c r="T59" i="44" s="1"/>
  <c r="Q16" i="44"/>
  <c r="Q59" i="44" s="1"/>
  <c r="N16" i="44"/>
  <c r="N59" i="44" s="1"/>
  <c r="K16" i="44"/>
  <c r="K59" i="44" s="1"/>
  <c r="V15" i="44"/>
  <c r="W15" i="44" s="1"/>
  <c r="W58" i="44" s="1"/>
  <c r="U15" i="44"/>
  <c r="T15" i="44"/>
  <c r="T58" i="44" s="1"/>
  <c r="Q15" i="44"/>
  <c r="Q58" i="44" s="1"/>
  <c r="N15" i="44"/>
  <c r="N58" i="44" s="1"/>
  <c r="K15" i="44"/>
  <c r="K58" i="44" s="1"/>
  <c r="V14" i="44"/>
  <c r="U14" i="44"/>
  <c r="T14" i="44"/>
  <c r="T57" i="44" s="1"/>
  <c r="Q14" i="44"/>
  <c r="Q57" i="44" s="1"/>
  <c r="Q44" i="44" s="1"/>
  <c r="N14" i="44"/>
  <c r="N57" i="44" s="1"/>
  <c r="K14" i="44"/>
  <c r="K57" i="44" s="1"/>
  <c r="V13" i="44"/>
  <c r="U13" i="44"/>
  <c r="T13" i="44"/>
  <c r="T56" i="44" s="1"/>
  <c r="Q13" i="44"/>
  <c r="Q56" i="44" s="1"/>
  <c r="N13" i="44"/>
  <c r="N56" i="44" s="1"/>
  <c r="K13" i="44"/>
  <c r="K56" i="44" s="1"/>
  <c r="K44" i="44" s="1"/>
  <c r="V12" i="44"/>
  <c r="U12" i="44"/>
  <c r="T12" i="44"/>
  <c r="T55" i="44" s="1"/>
  <c r="Q12" i="44"/>
  <c r="Q55" i="44" s="1"/>
  <c r="N12" i="44"/>
  <c r="N55" i="44" s="1"/>
  <c r="K12" i="44"/>
  <c r="K55" i="44" s="1"/>
  <c r="V11" i="44"/>
  <c r="W11" i="44" s="1"/>
  <c r="U11" i="44"/>
  <c r="T11" i="44"/>
  <c r="T54" i="44" s="1"/>
  <c r="Q11" i="44"/>
  <c r="Q54" i="44" s="1"/>
  <c r="N11" i="44"/>
  <c r="N54" i="44" s="1"/>
  <c r="K11" i="44"/>
  <c r="K54" i="44" s="1"/>
  <c r="V10" i="44"/>
  <c r="U10" i="44"/>
  <c r="T10" i="44"/>
  <c r="T53" i="44" s="1"/>
  <c r="Q10" i="44"/>
  <c r="Q53" i="44" s="1"/>
  <c r="N10" i="44"/>
  <c r="N53" i="44" s="1"/>
  <c r="K10" i="44"/>
  <c r="K53" i="44" s="1"/>
  <c r="V9" i="44"/>
  <c r="W9" i="44" s="1"/>
  <c r="W52" i="44" s="1"/>
  <c r="U9" i="44"/>
  <c r="T9" i="44"/>
  <c r="T52" i="44" s="1"/>
  <c r="Q9" i="44"/>
  <c r="Q52" i="44" s="1"/>
  <c r="N9" i="44"/>
  <c r="N52" i="44" s="1"/>
  <c r="K9" i="44"/>
  <c r="K52" i="44" s="1"/>
  <c r="V8" i="44"/>
  <c r="U8" i="44"/>
  <c r="W8" i="44" s="1"/>
  <c r="W51" i="44" s="1"/>
  <c r="T8" i="44"/>
  <c r="T51" i="44" s="1"/>
  <c r="Q8" i="44"/>
  <c r="Q51" i="44"/>
  <c r="N8" i="44"/>
  <c r="N51" i="44" s="1"/>
  <c r="K8" i="44"/>
  <c r="K51" i="44" s="1"/>
  <c r="V7" i="44"/>
  <c r="W7" i="44" s="1"/>
  <c r="W50" i="44" s="1"/>
  <c r="U7" i="44"/>
  <c r="T7" i="44"/>
  <c r="T50" i="44" s="1"/>
  <c r="Q7" i="44"/>
  <c r="Q50" i="44" s="1"/>
  <c r="N7" i="44"/>
  <c r="N50" i="44" s="1"/>
  <c r="K7" i="44"/>
  <c r="K50" i="44" s="1"/>
  <c r="T44" i="44"/>
  <c r="N44" i="44"/>
  <c r="W22" i="44"/>
  <c r="W65" i="44" s="1"/>
  <c r="W30" i="44"/>
  <c r="W72" i="44" s="1"/>
  <c r="W34" i="44"/>
  <c r="W76" i="44" s="1"/>
  <c r="W38" i="44"/>
  <c r="W80" i="44" s="1"/>
  <c r="W42" i="44"/>
  <c r="W84" i="44" s="1"/>
  <c r="W10" i="44"/>
  <c r="W53" i="44"/>
  <c r="W26" i="44"/>
  <c r="W69" i="44" s="1"/>
  <c r="W18" i="44"/>
  <c r="W61" i="44"/>
  <c r="W41" i="44"/>
  <c r="W83" i="44" s="1"/>
  <c r="W14" i="44"/>
  <c r="W57" i="44" s="1"/>
  <c r="W20" i="44"/>
  <c r="W63" i="44" s="1"/>
  <c r="W54" i="44"/>
  <c r="W13" i="44"/>
  <c r="W56" i="44" s="1"/>
  <c r="W36" i="44"/>
  <c r="W78" i="44"/>
  <c r="W27" i="44"/>
  <c r="W70" i="44" s="1"/>
  <c r="W71" i="44"/>
  <c r="W16" i="44"/>
  <c r="W59" i="44"/>
  <c r="W68" i="44"/>
  <c r="W32" i="44"/>
  <c r="W74" i="44" s="1"/>
  <c r="W24" i="44"/>
  <c r="W67" i="44"/>
  <c r="W40" i="44"/>
  <c r="W82" i="44" s="1"/>
  <c r="W12" i="44"/>
  <c r="W55" i="44"/>
  <c r="W64" i="44"/>
  <c r="W28" i="44"/>
  <c r="S7" i="43"/>
  <c r="S20" i="54" s="1"/>
  <c r="S56" i="57" s="1"/>
  <c r="R7" i="43"/>
  <c r="P7" i="43"/>
  <c r="P20" i="54"/>
  <c r="P56" i="57"/>
  <c r="Q56" i="57" s="1"/>
  <c r="Q124" i="57" s="1"/>
  <c r="O7" i="43"/>
  <c r="O20" i="54" s="1"/>
  <c r="O56" i="57"/>
  <c r="M7" i="43"/>
  <c r="L7" i="43"/>
  <c r="L20" i="54"/>
  <c r="L56" i="57"/>
  <c r="J7" i="43"/>
  <c r="J20" i="54" s="1"/>
  <c r="K20" i="54" s="1"/>
  <c r="K49" i="54" s="1"/>
  <c r="J56" i="57"/>
  <c r="I7" i="43"/>
  <c r="I20" i="54" s="1"/>
  <c r="Q20" i="54"/>
  <c r="Q49" i="54" s="1"/>
  <c r="T29" i="43"/>
  <c r="T54" i="43"/>
  <c r="U23" i="43"/>
  <c r="U22" i="43"/>
  <c r="U21" i="43"/>
  <c r="T19" i="43"/>
  <c r="T45" i="43"/>
  <c r="U18" i="43"/>
  <c r="T17" i="43"/>
  <c r="T44" i="43"/>
  <c r="T14" i="43"/>
  <c r="T41" i="43" s="1"/>
  <c r="T13" i="43"/>
  <c r="T40" i="43"/>
  <c r="Q29" i="43"/>
  <c r="Q54" i="43"/>
  <c r="U26" i="43"/>
  <c r="W26" i="43" s="1"/>
  <c r="U19" i="43"/>
  <c r="U15" i="43"/>
  <c r="U11" i="43"/>
  <c r="U10" i="43"/>
  <c r="Q9" i="43"/>
  <c r="Q37" i="43" s="1"/>
  <c r="N29" i="43"/>
  <c r="N54" i="43" s="1"/>
  <c r="N27" i="43"/>
  <c r="N52" i="43" s="1"/>
  <c r="U14" i="43"/>
  <c r="N13" i="43"/>
  <c r="N40" i="43" s="1"/>
  <c r="N11" i="43"/>
  <c r="N39" i="43"/>
  <c r="U25" i="43"/>
  <c r="W25" i="43" s="1"/>
  <c r="W50" i="43" s="1"/>
  <c r="K17" i="43"/>
  <c r="K44" i="43" s="1"/>
  <c r="V29" i="43"/>
  <c r="K29" i="43"/>
  <c r="K54" i="43" s="1"/>
  <c r="V28" i="43"/>
  <c r="W28" i="43" s="1"/>
  <c r="W53" i="43" s="1"/>
  <c r="U28" i="43"/>
  <c r="T28" i="43"/>
  <c r="T53" i="43" s="1"/>
  <c r="Q28" i="43"/>
  <c r="Q53" i="43"/>
  <c r="N28" i="43"/>
  <c r="N53" i="43" s="1"/>
  <c r="K28" i="43"/>
  <c r="K53" i="43"/>
  <c r="V27" i="43"/>
  <c r="U27" i="43"/>
  <c r="T27" i="43"/>
  <c r="T52" i="43"/>
  <c r="Q27" i="43"/>
  <c r="Q52" i="43" s="1"/>
  <c r="K27" i="43"/>
  <c r="K52" i="43"/>
  <c r="V26" i="43"/>
  <c r="T26" i="43"/>
  <c r="T51" i="43"/>
  <c r="Q26" i="43"/>
  <c r="Q51" i="43" s="1"/>
  <c r="N26" i="43"/>
  <c r="N51" i="43"/>
  <c r="K26" i="43"/>
  <c r="K51" i="43" s="1"/>
  <c r="V25" i="43"/>
  <c r="T25" i="43"/>
  <c r="T50" i="43"/>
  <c r="Q25" i="43"/>
  <c r="Q50" i="43" s="1"/>
  <c r="N25" i="43"/>
  <c r="N50" i="43"/>
  <c r="V24" i="43"/>
  <c r="U24" i="43"/>
  <c r="T24" i="43"/>
  <c r="T49" i="43"/>
  <c r="Q24" i="43"/>
  <c r="Q49" i="43" s="1"/>
  <c r="N24" i="43"/>
  <c r="N49" i="43"/>
  <c r="K24" i="43"/>
  <c r="K49" i="43" s="1"/>
  <c r="V23" i="43"/>
  <c r="W23" i="43" s="1"/>
  <c r="T23" i="43"/>
  <c r="Q23" i="43"/>
  <c r="N23" i="43"/>
  <c r="V22" i="43"/>
  <c r="W22" i="43" s="1"/>
  <c r="Q22" i="43"/>
  <c r="Q48" i="43" s="1"/>
  <c r="N22" i="43"/>
  <c r="N48" i="43"/>
  <c r="K22" i="43"/>
  <c r="K48" i="43" s="1"/>
  <c r="V21" i="43"/>
  <c r="Q21" i="43"/>
  <c r="Q47" i="43"/>
  <c r="N21" i="43"/>
  <c r="N47" i="43" s="1"/>
  <c r="V20" i="43"/>
  <c r="U20" i="43"/>
  <c r="T20" i="43"/>
  <c r="T46" i="43" s="1"/>
  <c r="Q20" i="43"/>
  <c r="Q46" i="43" s="1"/>
  <c r="N20" i="43"/>
  <c r="N46" i="43" s="1"/>
  <c r="K20" i="43"/>
  <c r="K46" i="43"/>
  <c r="V19" i="43"/>
  <c r="Q19" i="43"/>
  <c r="Q45" i="43"/>
  <c r="N19" i="43"/>
  <c r="N45" i="43" s="1"/>
  <c r="K19" i="43"/>
  <c r="K45" i="43"/>
  <c r="V18" i="43"/>
  <c r="W18" i="43" s="1"/>
  <c r="Q18" i="43"/>
  <c r="N18" i="43"/>
  <c r="V17" i="43"/>
  <c r="Q17" i="43"/>
  <c r="Q44" i="43" s="1"/>
  <c r="N17" i="43"/>
  <c r="N44" i="43"/>
  <c r="V16" i="43"/>
  <c r="W16" i="43" s="1"/>
  <c r="W43" i="43" s="1"/>
  <c r="U16" i="43"/>
  <c r="T16" i="43"/>
  <c r="T43" i="43"/>
  <c r="Q16" i="43"/>
  <c r="Q43" i="43" s="1"/>
  <c r="N16" i="43"/>
  <c r="N43" i="43"/>
  <c r="K16" i="43"/>
  <c r="K43" i="43" s="1"/>
  <c r="V15" i="43"/>
  <c r="T15" i="43"/>
  <c r="T42" i="43"/>
  <c r="Q15" i="43"/>
  <c r="Q42" i="43" s="1"/>
  <c r="N15" i="43"/>
  <c r="N42" i="43"/>
  <c r="K15" i="43"/>
  <c r="K42" i="43" s="1"/>
  <c r="V14" i="43"/>
  <c r="Q14" i="43"/>
  <c r="Q41" i="43" s="1"/>
  <c r="N14" i="43"/>
  <c r="N41" i="43"/>
  <c r="V13" i="43"/>
  <c r="Q13" i="43"/>
  <c r="Q40" i="43" s="1"/>
  <c r="K13" i="43"/>
  <c r="K40" i="43"/>
  <c r="V12" i="43"/>
  <c r="U12" i="43"/>
  <c r="T12" i="43"/>
  <c r="Q12" i="43"/>
  <c r="N12" i="43"/>
  <c r="K12" i="43"/>
  <c r="V11" i="43"/>
  <c r="W11" i="43" s="1"/>
  <c r="T11" i="43"/>
  <c r="T39" i="43" s="1"/>
  <c r="Q11" i="43"/>
  <c r="Q39" i="43"/>
  <c r="K11" i="43"/>
  <c r="K39" i="43" s="1"/>
  <c r="V10" i="43"/>
  <c r="T10" i="43"/>
  <c r="T38" i="43"/>
  <c r="Q10" i="43"/>
  <c r="Q38" i="43" s="1"/>
  <c r="N10" i="43"/>
  <c r="N38" i="43" s="1"/>
  <c r="K10" i="43"/>
  <c r="K38" i="43" s="1"/>
  <c r="V9" i="43"/>
  <c r="W9" i="43" s="1"/>
  <c r="W37" i="43" s="1"/>
  <c r="T9" i="43"/>
  <c r="T37" i="43" s="1"/>
  <c r="N9" i="43"/>
  <c r="N37" i="43"/>
  <c r="V8" i="43"/>
  <c r="W8" i="43" s="1"/>
  <c r="U8" i="43"/>
  <c r="T8" i="43"/>
  <c r="Q8" i="43"/>
  <c r="N8" i="43"/>
  <c r="K8" i="43"/>
  <c r="Q7" i="43"/>
  <c r="Q36" i="43"/>
  <c r="S14" i="42"/>
  <c r="V14" i="42" s="1"/>
  <c r="S30" i="54"/>
  <c r="R14" i="42"/>
  <c r="R30" i="54"/>
  <c r="R66" i="57"/>
  <c r="P14" i="42"/>
  <c r="P30" i="54"/>
  <c r="P66" i="57"/>
  <c r="O14" i="42"/>
  <c r="L14" i="42"/>
  <c r="I14" i="42"/>
  <c r="I30" i="54" s="1"/>
  <c r="K30" i="54" s="1"/>
  <c r="K59" i="54" s="1"/>
  <c r="I66" i="57"/>
  <c r="W48" i="43"/>
  <c r="W10" i="43"/>
  <c r="W38" i="43" s="1"/>
  <c r="W51" i="43"/>
  <c r="T21" i="43"/>
  <c r="T47" i="43" s="1"/>
  <c r="T18" i="43"/>
  <c r="T22" i="43"/>
  <c r="T48" i="43"/>
  <c r="U9" i="43"/>
  <c r="U13" i="43"/>
  <c r="U29" i="43"/>
  <c r="W29" i="43"/>
  <c r="W54" i="43" s="1"/>
  <c r="U17" i="43"/>
  <c r="W17" i="43"/>
  <c r="W44" i="43" s="1"/>
  <c r="K14" i="43"/>
  <c r="K41" i="43" s="1"/>
  <c r="K21" i="43"/>
  <c r="K47" i="43" s="1"/>
  <c r="W24" i="43"/>
  <c r="W49" i="43" s="1"/>
  <c r="K7" i="43"/>
  <c r="K36" i="43"/>
  <c r="K9" i="43"/>
  <c r="K37" i="43" s="1"/>
  <c r="W12" i="43"/>
  <c r="K18" i="43"/>
  <c r="W19" i="43"/>
  <c r="W45" i="43" s="1"/>
  <c r="W21" i="43"/>
  <c r="W47" i="43"/>
  <c r="K23" i="43"/>
  <c r="K25" i="43"/>
  <c r="K50" i="43"/>
  <c r="W39" i="43"/>
  <c r="W27" i="43"/>
  <c r="W52" i="43" s="1"/>
  <c r="W15" i="43"/>
  <c r="W42" i="43" s="1"/>
  <c r="U28" i="42"/>
  <c r="T27" i="42"/>
  <c r="T56" i="42" s="1"/>
  <c r="U24" i="42"/>
  <c r="T23" i="42"/>
  <c r="T52" i="42"/>
  <c r="U17" i="42"/>
  <c r="W17" i="42" s="1"/>
  <c r="W46" i="42" s="1"/>
  <c r="U16" i="42"/>
  <c r="T15" i="42"/>
  <c r="T44" i="42"/>
  <c r="T11" i="42"/>
  <c r="T40" i="42" s="1"/>
  <c r="Q27" i="42"/>
  <c r="Q56" i="42"/>
  <c r="U25" i="42"/>
  <c r="W25" i="42" s="1"/>
  <c r="W54" i="42" s="1"/>
  <c r="U23" i="42"/>
  <c r="Q19" i="42"/>
  <c r="Q48" i="42"/>
  <c r="Q15" i="42"/>
  <c r="Q44" i="42" s="1"/>
  <c r="Q13" i="42"/>
  <c r="Q42" i="42"/>
  <c r="Q12" i="42"/>
  <c r="Q41" i="42" s="1"/>
  <c r="Q11" i="42"/>
  <c r="Q40" i="42"/>
  <c r="Q9" i="42"/>
  <c r="Q38" i="42" s="1"/>
  <c r="Q8" i="42"/>
  <c r="Q37" i="42"/>
  <c r="Q7" i="42"/>
  <c r="Q36" i="42" s="1"/>
  <c r="N29" i="42"/>
  <c r="N58" i="42"/>
  <c r="N27" i="42"/>
  <c r="N56" i="42" s="1"/>
  <c r="N25" i="42"/>
  <c r="N54" i="42"/>
  <c r="N24" i="42"/>
  <c r="N53" i="42" s="1"/>
  <c r="N23" i="42"/>
  <c r="N52" i="42"/>
  <c r="N19" i="42"/>
  <c r="N48" i="42" s="1"/>
  <c r="N17" i="42"/>
  <c r="N46" i="42"/>
  <c r="N15" i="42"/>
  <c r="N44" i="42" s="1"/>
  <c r="N11" i="42"/>
  <c r="N40" i="42"/>
  <c r="U8" i="42"/>
  <c r="W8" i="42" s="1"/>
  <c r="W37" i="42" s="1"/>
  <c r="N7" i="42"/>
  <c r="N36" i="42"/>
  <c r="K27" i="42"/>
  <c r="K56" i="42"/>
  <c r="U20" i="42"/>
  <c r="K12" i="42"/>
  <c r="K41" i="42"/>
  <c r="V29" i="42"/>
  <c r="W29" i="42" s="1"/>
  <c r="W58" i="42" s="1"/>
  <c r="U29" i="42"/>
  <c r="T29" i="42"/>
  <c r="T58" i="42"/>
  <c r="Q29" i="42"/>
  <c r="Q58" i="42" s="1"/>
  <c r="K29" i="42"/>
  <c r="K58" i="42"/>
  <c r="V28" i="42"/>
  <c r="W28" i="42" s="1"/>
  <c r="W57" i="42" s="1"/>
  <c r="T28" i="42"/>
  <c r="T57" i="42"/>
  <c r="V27" i="42"/>
  <c r="V26" i="42"/>
  <c r="W26" i="42" s="1"/>
  <c r="W55" i="42" s="1"/>
  <c r="U26" i="42"/>
  <c r="T26" i="42"/>
  <c r="T55" i="42"/>
  <c r="Q26" i="42"/>
  <c r="Q55" i="42" s="1"/>
  <c r="N26" i="42"/>
  <c r="N55" i="42"/>
  <c r="K26" i="42"/>
  <c r="K55" i="42" s="1"/>
  <c r="V25" i="42"/>
  <c r="T25" i="42"/>
  <c r="T54" i="42" s="1"/>
  <c r="Q25" i="42"/>
  <c r="Q54" i="42"/>
  <c r="K25" i="42"/>
  <c r="K54" i="42" s="1"/>
  <c r="V24" i="42"/>
  <c r="Q24" i="42"/>
  <c r="Q53" i="42"/>
  <c r="V23" i="42"/>
  <c r="K23" i="42"/>
  <c r="K52" i="42"/>
  <c r="V22" i="42"/>
  <c r="W22" i="42" s="1"/>
  <c r="W51" i="42" s="1"/>
  <c r="U22" i="42"/>
  <c r="T22" i="42"/>
  <c r="T51" i="42"/>
  <c r="Q22" i="42"/>
  <c r="Q51" i="42" s="1"/>
  <c r="N22" i="42"/>
  <c r="N51" i="42"/>
  <c r="K22" i="42"/>
  <c r="K51" i="42" s="1"/>
  <c r="V21" i="42"/>
  <c r="U21" i="42"/>
  <c r="T21" i="42"/>
  <c r="T50" i="42" s="1"/>
  <c r="Q21" i="42"/>
  <c r="Q50" i="42"/>
  <c r="N21" i="42"/>
  <c r="N50" i="42" s="1"/>
  <c r="K21" i="42"/>
  <c r="K50" i="42"/>
  <c r="V20" i="42"/>
  <c r="W20" i="42" s="1"/>
  <c r="W49" i="42" s="1"/>
  <c r="T20" i="42"/>
  <c r="T49" i="42" s="1"/>
  <c r="Q20" i="42"/>
  <c r="Q49" i="42"/>
  <c r="N20" i="42"/>
  <c r="N49" i="42" s="1"/>
  <c r="V19" i="42"/>
  <c r="T19" i="42"/>
  <c r="T48" i="42"/>
  <c r="K19" i="42"/>
  <c r="K48" i="42"/>
  <c r="V18" i="42"/>
  <c r="U18" i="42"/>
  <c r="T18" i="42"/>
  <c r="T47" i="42"/>
  <c r="Q18" i="42"/>
  <c r="Q47" i="42"/>
  <c r="N18" i="42"/>
  <c r="N47" i="42"/>
  <c r="K18" i="42"/>
  <c r="K47" i="42"/>
  <c r="V17" i="42"/>
  <c r="T17" i="42"/>
  <c r="T46" i="42"/>
  <c r="Q17" i="42"/>
  <c r="Q46" i="42" s="1"/>
  <c r="K17" i="42"/>
  <c r="K46" i="42"/>
  <c r="V16" i="42"/>
  <c r="V15" i="42"/>
  <c r="U15" i="42"/>
  <c r="K15" i="42"/>
  <c r="K44" i="42"/>
  <c r="T14" i="42"/>
  <c r="T43" i="42"/>
  <c r="K14" i="42"/>
  <c r="K43" i="42"/>
  <c r="V13" i="42"/>
  <c r="U13" i="42"/>
  <c r="T13" i="42"/>
  <c r="T42" i="42"/>
  <c r="N13" i="42"/>
  <c r="N42" i="42"/>
  <c r="K13" i="42"/>
  <c r="K42" i="42"/>
  <c r="V12" i="42"/>
  <c r="T12" i="42"/>
  <c r="T41" i="42" s="1"/>
  <c r="N12" i="42"/>
  <c r="N41" i="42"/>
  <c r="V11" i="42"/>
  <c r="K11" i="42"/>
  <c r="K40" i="42"/>
  <c r="V10" i="42"/>
  <c r="W10" i="42" s="1"/>
  <c r="U10" i="42"/>
  <c r="T10" i="42"/>
  <c r="T39" i="42"/>
  <c r="Q10" i="42"/>
  <c r="Q39" i="42" s="1"/>
  <c r="N10" i="42"/>
  <c r="N39" i="42"/>
  <c r="K10" i="42"/>
  <c r="K39" i="42" s="1"/>
  <c r="V9" i="42"/>
  <c r="U9" i="42"/>
  <c r="T9" i="42"/>
  <c r="T38" i="42" s="1"/>
  <c r="N9" i="42"/>
  <c r="N38" i="42"/>
  <c r="K9" i="42"/>
  <c r="K38" i="42" s="1"/>
  <c r="K30" i="42" s="1"/>
  <c r="V8" i="42"/>
  <c r="T8" i="42"/>
  <c r="T37" i="42"/>
  <c r="N8" i="42"/>
  <c r="N37" i="42" s="1"/>
  <c r="K8" i="42"/>
  <c r="K37" i="42"/>
  <c r="V7" i="42"/>
  <c r="W7" i="42" s="1"/>
  <c r="W36" i="42" s="1"/>
  <c r="T7" i="42"/>
  <c r="T36" i="42"/>
  <c r="N77" i="41"/>
  <c r="N91" i="41"/>
  <c r="V76" i="41"/>
  <c r="N74" i="41"/>
  <c r="K81" i="41"/>
  <c r="K95" i="41"/>
  <c r="K80" i="41"/>
  <c r="K94" i="41"/>
  <c r="K77" i="41"/>
  <c r="K91" i="41"/>
  <c r="V74" i="41"/>
  <c r="U81" i="41"/>
  <c r="T80" i="41"/>
  <c r="T94" i="41"/>
  <c r="T76" i="41"/>
  <c r="T90" i="41"/>
  <c r="Q82" i="41"/>
  <c r="Q96" i="41"/>
  <c r="Q81" i="41"/>
  <c r="Q95" i="41"/>
  <c r="Q80" i="41"/>
  <c r="Q94" i="41"/>
  <c r="Q78" i="41"/>
  <c r="Q92" i="41"/>
  <c r="U77" i="41"/>
  <c r="U76" i="41"/>
  <c r="W76" i="41" s="1"/>
  <c r="W90" i="41" s="1"/>
  <c r="Q74" i="41"/>
  <c r="N82" i="41"/>
  <c r="N96" i="41"/>
  <c r="U80" i="41"/>
  <c r="W80" i="41" s="1"/>
  <c r="W94" i="41" s="1"/>
  <c r="N78" i="41"/>
  <c r="N92" i="41"/>
  <c r="K75" i="41"/>
  <c r="K89" i="41"/>
  <c r="K83" i="41" s="1"/>
  <c r="U75" i="41"/>
  <c r="V75" i="41"/>
  <c r="V78" i="41"/>
  <c r="W78" i="41" s="1"/>
  <c r="W92" i="41" s="1"/>
  <c r="U79" i="41"/>
  <c r="W79" i="41" s="1"/>
  <c r="W93" i="41" s="1"/>
  <c r="V79" i="41"/>
  <c r="V81" i="41"/>
  <c r="V82" i="41"/>
  <c r="U74" i="41"/>
  <c r="W74" i="41" s="1"/>
  <c r="T82" i="41"/>
  <c r="T96" i="41"/>
  <c r="T81" i="41"/>
  <c r="T95" i="41"/>
  <c r="T79" i="41"/>
  <c r="T93" i="41"/>
  <c r="T78" i="41"/>
  <c r="T92" i="41"/>
  <c r="T77" i="41"/>
  <c r="T91" i="41"/>
  <c r="T75" i="41"/>
  <c r="T89" i="41"/>
  <c r="T83" i="41" s="1"/>
  <c r="T74" i="41"/>
  <c r="Q79" i="41"/>
  <c r="Q93" i="41"/>
  <c r="Q75" i="41"/>
  <c r="Q89" i="41" s="1"/>
  <c r="N81" i="41"/>
  <c r="N95" i="41"/>
  <c r="N79" i="41"/>
  <c r="N93" i="41" s="1"/>
  <c r="N75" i="41"/>
  <c r="N89" i="41"/>
  <c r="K79" i="41"/>
  <c r="K93" i="41" s="1"/>
  <c r="K82" i="41"/>
  <c r="K96" i="41"/>
  <c r="K78" i="41"/>
  <c r="K92" i="41" s="1"/>
  <c r="K74" i="41"/>
  <c r="S55" i="41"/>
  <c r="R55" i="41"/>
  <c r="P55" i="41"/>
  <c r="O55" i="41"/>
  <c r="M55" i="41"/>
  <c r="L55" i="41"/>
  <c r="U55" i="41" s="1"/>
  <c r="J55" i="41"/>
  <c r="I55" i="41"/>
  <c r="V57" i="41"/>
  <c r="V58" i="41"/>
  <c r="T59" i="41"/>
  <c r="T70" i="41"/>
  <c r="U57" i="41"/>
  <c r="U58" i="41"/>
  <c r="Q57" i="41"/>
  <c r="Q68" i="41"/>
  <c r="N59" i="41"/>
  <c r="N70" i="41"/>
  <c r="U56" i="41"/>
  <c r="V56" i="41"/>
  <c r="V59" i="41"/>
  <c r="T58" i="41"/>
  <c r="T69" i="41" s="1"/>
  <c r="T56" i="41"/>
  <c r="T67" i="41"/>
  <c r="Q59" i="41"/>
  <c r="Q70" i="41" s="1"/>
  <c r="Q58" i="41"/>
  <c r="Q69" i="41"/>
  <c r="Q56" i="41"/>
  <c r="Q67" i="41" s="1"/>
  <c r="Q60" i="41" s="1"/>
  <c r="N58" i="41"/>
  <c r="N69" i="41"/>
  <c r="N56" i="41"/>
  <c r="N67" i="41" s="1"/>
  <c r="K59" i="41"/>
  <c r="K70" i="41"/>
  <c r="K57" i="41"/>
  <c r="K68" i="41" s="1"/>
  <c r="K60" i="41" s="1"/>
  <c r="K56" i="41"/>
  <c r="K67" i="41"/>
  <c r="W39" i="42"/>
  <c r="W9" i="42"/>
  <c r="W38" i="42" s="1"/>
  <c r="T16" i="42"/>
  <c r="T45" i="42"/>
  <c r="T24" i="42"/>
  <c r="T53" i="42" s="1"/>
  <c r="Q23" i="42"/>
  <c r="Q52" i="42"/>
  <c r="Q16" i="42"/>
  <c r="Q45" i="42" s="1"/>
  <c r="Q28" i="42"/>
  <c r="Q57" i="42"/>
  <c r="U7" i="42"/>
  <c r="U11" i="42"/>
  <c r="N16" i="42"/>
  <c r="N45" i="42" s="1"/>
  <c r="U19" i="42"/>
  <c r="W19" i="42"/>
  <c r="W48" i="42" s="1"/>
  <c r="N28" i="42"/>
  <c r="N57" i="42"/>
  <c r="W11" i="42"/>
  <c r="W40" i="42" s="1"/>
  <c r="U27" i="42"/>
  <c r="W27" i="42"/>
  <c r="W56" i="42" s="1"/>
  <c r="U12" i="42"/>
  <c r="W12" i="42"/>
  <c r="W41" i="42"/>
  <c r="K7" i="42"/>
  <c r="K36" i="42"/>
  <c r="K28" i="42"/>
  <c r="K57" i="42"/>
  <c r="W13" i="42"/>
  <c r="W42" i="42"/>
  <c r="W21" i="42"/>
  <c r="W50" i="42"/>
  <c r="K16" i="42"/>
  <c r="K45" i="42"/>
  <c r="K20" i="42"/>
  <c r="K49" i="42"/>
  <c r="K24" i="42"/>
  <c r="K53" i="42"/>
  <c r="W15" i="42"/>
  <c r="W44" i="42"/>
  <c r="W16" i="42"/>
  <c r="W45" i="42"/>
  <c r="W23" i="42"/>
  <c r="W52" i="42"/>
  <c r="W24" i="42"/>
  <c r="W53" i="42"/>
  <c r="Q55" i="41"/>
  <c r="Q66" i="41"/>
  <c r="K55" i="41"/>
  <c r="K66" i="41"/>
  <c r="V80" i="41"/>
  <c r="V77" i="41"/>
  <c r="K76" i="41"/>
  <c r="K90" i="41"/>
  <c r="Q76" i="41"/>
  <c r="Q90" i="41" s="1"/>
  <c r="Q77" i="41"/>
  <c r="Q91" i="41"/>
  <c r="N76" i="41"/>
  <c r="N90" i="41" s="1"/>
  <c r="N80" i="41"/>
  <c r="N94" i="41"/>
  <c r="U82" i="41"/>
  <c r="U78" i="41"/>
  <c r="W75" i="41"/>
  <c r="W89" i="41"/>
  <c r="W81" i="41"/>
  <c r="W95" i="41"/>
  <c r="K58" i="41"/>
  <c r="K69" i="41"/>
  <c r="T57" i="41"/>
  <c r="T68" i="41"/>
  <c r="W56" i="41"/>
  <c r="W67" i="41"/>
  <c r="N57" i="41"/>
  <c r="N68" i="41" s="1"/>
  <c r="U59" i="41"/>
  <c r="W59" i="41"/>
  <c r="W70" i="41"/>
  <c r="U33" i="41"/>
  <c r="V33" i="41"/>
  <c r="W33" i="41" s="1"/>
  <c r="W46" i="41" s="1"/>
  <c r="U34" i="41"/>
  <c r="V34" i="41"/>
  <c r="U35" i="41"/>
  <c r="V35" i="41"/>
  <c r="W35" i="41" s="1"/>
  <c r="W48" i="41" s="1"/>
  <c r="U36" i="41"/>
  <c r="V36" i="41"/>
  <c r="U37" i="41"/>
  <c r="V37" i="41"/>
  <c r="W37" i="41" s="1"/>
  <c r="U38" i="41"/>
  <c r="V38" i="41"/>
  <c r="U39" i="41"/>
  <c r="V39" i="41"/>
  <c r="V32" i="41"/>
  <c r="U32" i="41"/>
  <c r="T37" i="41"/>
  <c r="T50" i="41"/>
  <c r="T33" i="41"/>
  <c r="T46" i="41"/>
  <c r="Q38" i="41"/>
  <c r="Q51" i="41"/>
  <c r="Q34" i="41"/>
  <c r="Q47" i="41"/>
  <c r="K33" i="41"/>
  <c r="K46" i="41"/>
  <c r="T39" i="41"/>
  <c r="T52" i="41"/>
  <c r="T38" i="41"/>
  <c r="T51" i="41"/>
  <c r="T36" i="41"/>
  <c r="T49" i="41"/>
  <c r="T35" i="41"/>
  <c r="T48" i="41"/>
  <c r="T34" i="41"/>
  <c r="T47" i="41"/>
  <c r="T32" i="41"/>
  <c r="Q39" i="41"/>
  <c r="Q52" i="41" s="1"/>
  <c r="Q37" i="41"/>
  <c r="Q50" i="41"/>
  <c r="Q36" i="41"/>
  <c r="Q49" i="41" s="1"/>
  <c r="Q35" i="41"/>
  <c r="Q48" i="41"/>
  <c r="Q33" i="41"/>
  <c r="Q46" i="41" s="1"/>
  <c r="Q40" i="41" s="1"/>
  <c r="Q32" i="41"/>
  <c r="N39" i="41"/>
  <c r="N52" i="41"/>
  <c r="N38" i="41"/>
  <c r="N51" i="41"/>
  <c r="N37" i="41"/>
  <c r="N50" i="41" s="1"/>
  <c r="N36" i="41"/>
  <c r="N49" i="41"/>
  <c r="N35" i="41"/>
  <c r="N48" i="41" s="1"/>
  <c r="N34" i="41"/>
  <c r="N47" i="41"/>
  <c r="N33" i="41"/>
  <c r="N46" i="41" s="1"/>
  <c r="N40" i="41" s="1"/>
  <c r="N32" i="41"/>
  <c r="K39" i="41"/>
  <c r="K52" i="41"/>
  <c r="K38" i="41"/>
  <c r="K51" i="41"/>
  <c r="K37" i="41"/>
  <c r="K50" i="41"/>
  <c r="K36" i="41"/>
  <c r="K49" i="41"/>
  <c r="K35" i="41"/>
  <c r="K48" i="41"/>
  <c r="K34" i="41"/>
  <c r="K47" i="41"/>
  <c r="K32" i="41"/>
  <c r="Q83" i="41"/>
  <c r="W32" i="41"/>
  <c r="W50" i="41"/>
  <c r="W38" i="41"/>
  <c r="W51" i="41"/>
  <c r="W36" i="41"/>
  <c r="W49" i="41"/>
  <c r="W34" i="41"/>
  <c r="W47" i="41"/>
  <c r="W39" i="41"/>
  <c r="W52" i="41"/>
  <c r="K40" i="41"/>
  <c r="T40" i="41"/>
  <c r="U13" i="41"/>
  <c r="U12" i="41"/>
  <c r="U8" i="41"/>
  <c r="T7" i="41"/>
  <c r="T24" i="41"/>
  <c r="Q12" i="41"/>
  <c r="Q28" i="41"/>
  <c r="Q11" i="41"/>
  <c r="Q27" i="41"/>
  <c r="Q7" i="41"/>
  <c r="Q24" i="41"/>
  <c r="N11" i="41"/>
  <c r="N27" i="41"/>
  <c r="N8" i="41"/>
  <c r="N25" i="41"/>
  <c r="N7" i="41"/>
  <c r="N24" i="41"/>
  <c r="K13" i="41"/>
  <c r="K29" i="41"/>
  <c r="U9" i="41"/>
  <c r="K7" i="41"/>
  <c r="K24" i="41"/>
  <c r="Q9" i="41"/>
  <c r="Q26" i="41" s="1"/>
  <c r="Q8" i="41"/>
  <c r="Q25" i="41"/>
  <c r="N13" i="41"/>
  <c r="N29" i="41" s="1"/>
  <c r="N9" i="41"/>
  <c r="N26" i="41"/>
  <c r="H10" i="41"/>
  <c r="V16" i="41"/>
  <c r="U16" i="41"/>
  <c r="T16" i="41"/>
  <c r="Q16" i="41"/>
  <c r="N16" i="41"/>
  <c r="K16" i="41"/>
  <c r="V15" i="41"/>
  <c r="W15" i="41" s="1"/>
  <c r="U15" i="41"/>
  <c r="T15" i="41"/>
  <c r="Q15" i="41"/>
  <c r="N15" i="41"/>
  <c r="K15" i="41"/>
  <c r="V14" i="41"/>
  <c r="U14" i="41"/>
  <c r="T14" i="41"/>
  <c r="Q14" i="41"/>
  <c r="N14" i="41"/>
  <c r="K14" i="41"/>
  <c r="V13" i="41"/>
  <c r="W13" i="41" s="1"/>
  <c r="W29" i="41" s="1"/>
  <c r="T13" i="41"/>
  <c r="T29" i="41" s="1"/>
  <c r="Q13" i="41"/>
  <c r="Q29" i="41"/>
  <c r="V12" i="41"/>
  <c r="W12" i="41" s="1"/>
  <c r="W28" i="41" s="1"/>
  <c r="V11" i="41"/>
  <c r="T11" i="41"/>
  <c r="T27" i="41"/>
  <c r="V9" i="41"/>
  <c r="T9" i="41"/>
  <c r="T26" i="41"/>
  <c r="K9" i="41"/>
  <c r="K26" i="41"/>
  <c r="V8" i="41"/>
  <c r="T8" i="41"/>
  <c r="T25" i="41"/>
  <c r="V7" i="41"/>
  <c r="W7" i="41" s="1"/>
  <c r="W24" i="41" s="1"/>
  <c r="V6" i="41"/>
  <c r="U6" i="41"/>
  <c r="T6" i="41"/>
  <c r="T23" i="41"/>
  <c r="T17" i="41" s="1"/>
  <c r="Q6" i="41"/>
  <c r="Q23" i="41"/>
  <c r="N6" i="41"/>
  <c r="N23" i="41"/>
  <c r="N17" i="41" s="1"/>
  <c r="K6" i="41"/>
  <c r="K23" i="41"/>
  <c r="S24" i="54"/>
  <c r="S60" i="57" s="1"/>
  <c r="R12" i="40"/>
  <c r="P24" i="54"/>
  <c r="O12" i="40"/>
  <c r="O24" i="54" s="1"/>
  <c r="O60" i="57" s="1"/>
  <c r="M12" i="40"/>
  <c r="M24" i="54"/>
  <c r="L12" i="40"/>
  <c r="L24" i="54"/>
  <c r="L60" i="57"/>
  <c r="J12" i="40"/>
  <c r="P60" i="57"/>
  <c r="Q60" i="57"/>
  <c r="Q128" i="57" s="1"/>
  <c r="W14" i="41"/>
  <c r="P10" i="41"/>
  <c r="P17" i="54" s="1"/>
  <c r="P53" i="57" s="1"/>
  <c r="I10" i="41"/>
  <c r="I17" i="54"/>
  <c r="O10" i="41"/>
  <c r="O17" i="54" s="1"/>
  <c r="O53" i="57" s="1"/>
  <c r="M10" i="41"/>
  <c r="M17" i="54"/>
  <c r="W6" i="41"/>
  <c r="W23" i="41"/>
  <c r="W8" i="41"/>
  <c r="W25" i="41" s="1"/>
  <c r="W16" i="41"/>
  <c r="T12" i="41"/>
  <c r="T28" i="41"/>
  <c r="U7" i="41"/>
  <c r="U11" i="41"/>
  <c r="W11" i="41" s="1"/>
  <c r="W27" i="41" s="1"/>
  <c r="N12" i="41"/>
  <c r="N28" i="41" s="1"/>
  <c r="K12" i="41"/>
  <c r="K28" i="41"/>
  <c r="W9" i="41"/>
  <c r="W26" i="41" s="1"/>
  <c r="K11" i="41"/>
  <c r="K27" i="41"/>
  <c r="K8" i="41"/>
  <c r="K25" i="41" s="1"/>
  <c r="Q53" i="57"/>
  <c r="Q121" i="57" s="1"/>
  <c r="Q17" i="54"/>
  <c r="Q46" i="54" s="1"/>
  <c r="J17" i="40"/>
  <c r="J25" i="54"/>
  <c r="J61" i="57"/>
  <c r="R21" i="40"/>
  <c r="P21" i="40"/>
  <c r="O21" i="40"/>
  <c r="Q21" i="40" s="1"/>
  <c r="M21" i="40"/>
  <c r="L21" i="40"/>
  <c r="J21" i="40"/>
  <c r="I21" i="40"/>
  <c r="S8" i="56"/>
  <c r="R20" i="40"/>
  <c r="R8" i="56" s="1"/>
  <c r="R68" i="57"/>
  <c r="P20" i="40"/>
  <c r="P8" i="56"/>
  <c r="O20" i="40"/>
  <c r="O8" i="56"/>
  <c r="O68" i="57"/>
  <c r="M20" i="40"/>
  <c r="L20" i="40"/>
  <c r="L8" i="56"/>
  <c r="L68" i="57"/>
  <c r="J20" i="40"/>
  <c r="J8" i="56"/>
  <c r="J68" i="57"/>
  <c r="I20" i="40"/>
  <c r="I8" i="56" s="1"/>
  <c r="U8" i="56" s="1"/>
  <c r="S25" i="54"/>
  <c r="R17" i="40"/>
  <c r="R25" i="54"/>
  <c r="R61" i="57" s="1"/>
  <c r="P17" i="40"/>
  <c r="Q17" i="40" s="1"/>
  <c r="P25" i="54"/>
  <c r="O17" i="40"/>
  <c r="O25" i="54" s="1"/>
  <c r="O61" i="57"/>
  <c r="M17" i="40"/>
  <c r="V17" i="40" s="1"/>
  <c r="M25" i="54"/>
  <c r="L17" i="40"/>
  <c r="L25" i="54"/>
  <c r="L61" i="57"/>
  <c r="I17" i="40"/>
  <c r="I12" i="40"/>
  <c r="I24" i="54"/>
  <c r="I60" i="57"/>
  <c r="V33" i="40"/>
  <c r="U33" i="40"/>
  <c r="W33" i="40" s="1"/>
  <c r="T33" i="40"/>
  <c r="Q33" i="40"/>
  <c r="N33" i="40"/>
  <c r="K33" i="40"/>
  <c r="V32" i="40"/>
  <c r="W32" i="40" s="1"/>
  <c r="U32" i="40"/>
  <c r="T32" i="40"/>
  <c r="Q32" i="40"/>
  <c r="N32" i="40"/>
  <c r="K32" i="40"/>
  <c r="V31" i="40"/>
  <c r="U31" i="40"/>
  <c r="T31" i="40"/>
  <c r="T57" i="40" s="1"/>
  <c r="Q31" i="40"/>
  <c r="Q57" i="40"/>
  <c r="N31" i="40"/>
  <c r="N57" i="40" s="1"/>
  <c r="K31" i="40"/>
  <c r="K57" i="40"/>
  <c r="V30" i="40"/>
  <c r="W30" i="40" s="1"/>
  <c r="W56" i="40" s="1"/>
  <c r="U30" i="40"/>
  <c r="T30" i="40"/>
  <c r="T56" i="40"/>
  <c r="Q30" i="40"/>
  <c r="Q56" i="40" s="1"/>
  <c r="N30" i="40"/>
  <c r="N56" i="40"/>
  <c r="K30" i="40"/>
  <c r="K56" i="40" s="1"/>
  <c r="V29" i="40"/>
  <c r="U29" i="40"/>
  <c r="T29" i="40"/>
  <c r="T55" i="40" s="1"/>
  <c r="T34" i="40" s="1"/>
  <c r="Q29" i="40"/>
  <c r="Q55" i="40"/>
  <c r="N29" i="40"/>
  <c r="N55" i="40" s="1"/>
  <c r="K29" i="40"/>
  <c r="K55" i="40"/>
  <c r="V28" i="40"/>
  <c r="W28" i="40" s="1"/>
  <c r="U28" i="40"/>
  <c r="T28" i="40"/>
  <c r="Q28" i="40"/>
  <c r="N28" i="40"/>
  <c r="K28" i="40"/>
  <c r="V27" i="40"/>
  <c r="U27" i="40"/>
  <c r="W27" i="40" s="1"/>
  <c r="W54" i="40" s="1"/>
  <c r="T27" i="40"/>
  <c r="T54" i="40" s="1"/>
  <c r="Q27" i="40"/>
  <c r="Q54" i="40"/>
  <c r="N27" i="40"/>
  <c r="N54" i="40" s="1"/>
  <c r="K27" i="40"/>
  <c r="K54" i="40"/>
  <c r="V26" i="40"/>
  <c r="U26" i="40"/>
  <c r="T26" i="40"/>
  <c r="T53" i="40"/>
  <c r="Q26" i="40"/>
  <c r="Q53" i="40" s="1"/>
  <c r="N26" i="40"/>
  <c r="N53" i="40"/>
  <c r="K26" i="40"/>
  <c r="K53" i="40" s="1"/>
  <c r="V25" i="40"/>
  <c r="U25" i="40"/>
  <c r="T25" i="40"/>
  <c r="T52" i="40" s="1"/>
  <c r="Q25" i="40"/>
  <c r="Q52" i="40"/>
  <c r="N25" i="40"/>
  <c r="N52" i="40" s="1"/>
  <c r="K25" i="40"/>
  <c r="K52" i="40"/>
  <c r="V24" i="40"/>
  <c r="W24" i="40" s="1"/>
  <c r="W51" i="40" s="1"/>
  <c r="U24" i="40"/>
  <c r="T24" i="40"/>
  <c r="T51" i="40"/>
  <c r="Q24" i="40"/>
  <c r="Q51" i="40" s="1"/>
  <c r="N24" i="40"/>
  <c r="N51" i="40"/>
  <c r="K24" i="40"/>
  <c r="K51" i="40" s="1"/>
  <c r="V23" i="40"/>
  <c r="U23" i="40"/>
  <c r="T23" i="40"/>
  <c r="T50" i="40" s="1"/>
  <c r="Q23" i="40"/>
  <c r="Q50" i="40"/>
  <c r="N23" i="40"/>
  <c r="N50" i="40" s="1"/>
  <c r="K23" i="40"/>
  <c r="K50" i="40"/>
  <c r="V22" i="40"/>
  <c r="W22" i="40" s="1"/>
  <c r="W49" i="40" s="1"/>
  <c r="U22" i="40"/>
  <c r="T22" i="40"/>
  <c r="T49" i="40"/>
  <c r="Q22" i="40"/>
  <c r="Q49" i="40" s="1"/>
  <c r="Q34" i="40" s="1"/>
  <c r="N22" i="40"/>
  <c r="N49" i="40"/>
  <c r="K22" i="40"/>
  <c r="K49" i="40" s="1"/>
  <c r="U21" i="40"/>
  <c r="T21" i="40"/>
  <c r="K21" i="40"/>
  <c r="T20" i="40"/>
  <c r="Q20" i="40"/>
  <c r="V19" i="40"/>
  <c r="U19" i="40"/>
  <c r="W19" i="40" s="1"/>
  <c r="T19" i="40"/>
  <c r="Q19" i="40"/>
  <c r="N19" i="40"/>
  <c r="K19" i="40"/>
  <c r="V18" i="40"/>
  <c r="W18" i="40" s="1"/>
  <c r="W48" i="40" s="1"/>
  <c r="U18" i="40"/>
  <c r="T18" i="40"/>
  <c r="T48" i="40"/>
  <c r="Q18" i="40"/>
  <c r="Q48" i="40" s="1"/>
  <c r="N18" i="40"/>
  <c r="N48" i="40"/>
  <c r="K18" i="40"/>
  <c r="K48" i="40" s="1"/>
  <c r="T17" i="40"/>
  <c r="V16" i="40"/>
  <c r="W16" i="40" s="1"/>
  <c r="U16" i="40"/>
  <c r="T16" i="40"/>
  <c r="Q16" i="40"/>
  <c r="N16" i="40"/>
  <c r="K16" i="40"/>
  <c r="V15" i="40"/>
  <c r="W15" i="40" s="1"/>
  <c r="W47" i="40" s="1"/>
  <c r="U15" i="40"/>
  <c r="T15" i="40"/>
  <c r="T47" i="40" s="1"/>
  <c r="Q15" i="40"/>
  <c r="Q47" i="40"/>
  <c r="N15" i="40"/>
  <c r="N47" i="40" s="1"/>
  <c r="K15" i="40"/>
  <c r="K47" i="40"/>
  <c r="V14" i="40"/>
  <c r="W14" i="40" s="1"/>
  <c r="W46" i="40" s="1"/>
  <c r="U14" i="40"/>
  <c r="T14" i="40"/>
  <c r="T46" i="40"/>
  <c r="Q14" i="40"/>
  <c r="Q46" i="40" s="1"/>
  <c r="N14" i="40"/>
  <c r="N46" i="40"/>
  <c r="K14" i="40"/>
  <c r="K46" i="40" s="1"/>
  <c r="V13" i="40"/>
  <c r="W13" i="40" s="1"/>
  <c r="W45" i="40" s="1"/>
  <c r="U13" i="40"/>
  <c r="T13" i="40"/>
  <c r="T45" i="40" s="1"/>
  <c r="Q13" i="40"/>
  <c r="Q45" i="40"/>
  <c r="N13" i="40"/>
  <c r="N45" i="40" s="1"/>
  <c r="K13" i="40"/>
  <c r="K45" i="40"/>
  <c r="V12" i="40"/>
  <c r="Q12" i="40"/>
  <c r="N12" i="40"/>
  <c r="V11" i="40"/>
  <c r="U11" i="40"/>
  <c r="T11" i="40"/>
  <c r="T44" i="40" s="1"/>
  <c r="Q11" i="40"/>
  <c r="Q44" i="40"/>
  <c r="N11" i="40"/>
  <c r="N44" i="40" s="1"/>
  <c r="K11" i="40"/>
  <c r="K44" i="40"/>
  <c r="V10" i="40"/>
  <c r="W10" i="40" s="1"/>
  <c r="W43" i="40" s="1"/>
  <c r="U10" i="40"/>
  <c r="T10" i="40"/>
  <c r="T43" i="40"/>
  <c r="Q10" i="40"/>
  <c r="Q43" i="40" s="1"/>
  <c r="N10" i="40"/>
  <c r="N43" i="40"/>
  <c r="K10" i="40"/>
  <c r="K43" i="40" s="1"/>
  <c r="V9" i="40"/>
  <c r="U9" i="40"/>
  <c r="W9" i="40" s="1"/>
  <c r="W42" i="40" s="1"/>
  <c r="T9" i="40"/>
  <c r="T42" i="40" s="1"/>
  <c r="Q9" i="40"/>
  <c r="Q42" i="40"/>
  <c r="N9" i="40"/>
  <c r="N42" i="40" s="1"/>
  <c r="K9" i="40"/>
  <c r="K42" i="40"/>
  <c r="V8" i="40"/>
  <c r="U8" i="40"/>
  <c r="T8" i="40"/>
  <c r="T41" i="40"/>
  <c r="Q8" i="40"/>
  <c r="Q41" i="40" s="1"/>
  <c r="N8" i="40"/>
  <c r="N41" i="40"/>
  <c r="K8" i="40"/>
  <c r="K41" i="40" s="1"/>
  <c r="V7" i="40"/>
  <c r="U7" i="40"/>
  <c r="W7" i="40" s="1"/>
  <c r="W40" i="40" s="1"/>
  <c r="T7" i="40"/>
  <c r="T40" i="40" s="1"/>
  <c r="Q7" i="40"/>
  <c r="Q40" i="40"/>
  <c r="N7" i="40"/>
  <c r="N40" i="40"/>
  <c r="K7" i="40"/>
  <c r="K40" i="40"/>
  <c r="T6" i="40"/>
  <c r="Q6" i="40"/>
  <c r="N6" i="40"/>
  <c r="K6" i="40"/>
  <c r="W29" i="40"/>
  <c r="W55" i="40"/>
  <c r="W31" i="40"/>
  <c r="W57" i="40"/>
  <c r="W25" i="40"/>
  <c r="W52" i="40"/>
  <c r="W6" i="40"/>
  <c r="W8" i="40"/>
  <c r="W41" i="40" s="1"/>
  <c r="W26" i="40"/>
  <c r="W53" i="40" s="1"/>
  <c r="W23" i="40"/>
  <c r="W50" i="40"/>
  <c r="W11" i="40"/>
  <c r="W44" i="40" s="1"/>
  <c r="S29" i="39"/>
  <c r="S12" i="56"/>
  <c r="R29" i="39"/>
  <c r="R12" i="56"/>
  <c r="R70" i="57"/>
  <c r="P29" i="39"/>
  <c r="P12" i="56"/>
  <c r="P70" i="57"/>
  <c r="O29" i="39"/>
  <c r="M29" i="39"/>
  <c r="V29" i="39" s="1"/>
  <c r="M12" i="56"/>
  <c r="L29" i="39"/>
  <c r="L12" i="56"/>
  <c r="L70" i="57"/>
  <c r="J29" i="39"/>
  <c r="J12" i="56"/>
  <c r="J70" i="57"/>
  <c r="I29" i="39"/>
  <c r="S24" i="39"/>
  <c r="T24" i="39" s="1"/>
  <c r="S10" i="56"/>
  <c r="R24" i="39"/>
  <c r="R10" i="56"/>
  <c r="R9" i="56"/>
  <c r="R69" i="57"/>
  <c r="P24" i="39"/>
  <c r="P10" i="56"/>
  <c r="O24" i="39"/>
  <c r="O10" i="56"/>
  <c r="M24" i="39"/>
  <c r="M10" i="56"/>
  <c r="L24" i="39"/>
  <c r="L10" i="56"/>
  <c r="L9" i="56"/>
  <c r="L69" i="57"/>
  <c r="J24" i="39"/>
  <c r="J10" i="56"/>
  <c r="I24" i="39"/>
  <c r="U24" i="39" s="1"/>
  <c r="I10" i="56"/>
  <c r="S19" i="39"/>
  <c r="S7" i="56"/>
  <c r="S67" i="57"/>
  <c r="R19" i="39"/>
  <c r="R7" i="56" s="1"/>
  <c r="P19" i="39"/>
  <c r="P7" i="56"/>
  <c r="P67" i="57"/>
  <c r="O7" i="56"/>
  <c r="M19" i="39"/>
  <c r="M7" i="56"/>
  <c r="L19" i="39"/>
  <c r="J19" i="39"/>
  <c r="V19" i="39" s="1"/>
  <c r="J7" i="56"/>
  <c r="I19" i="39"/>
  <c r="I7" i="56"/>
  <c r="I67" i="57"/>
  <c r="U30" i="39"/>
  <c r="T26" i="39"/>
  <c r="T56" i="39"/>
  <c r="U22" i="39"/>
  <c r="T18" i="39"/>
  <c r="T50" i="39"/>
  <c r="T14" i="39"/>
  <c r="T47" i="39"/>
  <c r="U10" i="39"/>
  <c r="T6" i="39"/>
  <c r="T39" i="39"/>
  <c r="Q26" i="39"/>
  <c r="Q56" i="39" s="1"/>
  <c r="U18" i="39"/>
  <c r="Q14" i="39"/>
  <c r="Q47" i="39"/>
  <c r="Q6" i="39"/>
  <c r="Q39" i="39"/>
  <c r="U25" i="39"/>
  <c r="N21" i="39"/>
  <c r="N52" i="39" s="1"/>
  <c r="U17" i="39"/>
  <c r="N13" i="39"/>
  <c r="N46" i="39"/>
  <c r="U12" i="39"/>
  <c r="N9" i="39"/>
  <c r="N42" i="39"/>
  <c r="U8" i="39"/>
  <c r="W8" i="39" s="1"/>
  <c r="H15" i="39"/>
  <c r="O15" i="39" s="1"/>
  <c r="O16" i="54"/>
  <c r="V32" i="39"/>
  <c r="U32" i="39"/>
  <c r="W32" i="39" s="1"/>
  <c r="T32" i="39"/>
  <c r="Q32" i="39"/>
  <c r="N32" i="39"/>
  <c r="K32" i="39"/>
  <c r="V31" i="39"/>
  <c r="U31" i="39"/>
  <c r="T31" i="39"/>
  <c r="Q31" i="39"/>
  <c r="N31" i="39"/>
  <c r="K31" i="39"/>
  <c r="V30" i="39"/>
  <c r="Q30" i="39"/>
  <c r="Q59" i="39" s="1"/>
  <c r="N30" i="39"/>
  <c r="N59" i="39"/>
  <c r="K30" i="39"/>
  <c r="K59" i="39" s="1"/>
  <c r="V28" i="39"/>
  <c r="U28" i="39"/>
  <c r="W28" i="39" s="1"/>
  <c r="W58" i="39" s="1"/>
  <c r="T28" i="39"/>
  <c r="T58" i="39" s="1"/>
  <c r="Q28" i="39"/>
  <c r="Q58" i="39"/>
  <c r="N28" i="39"/>
  <c r="N58" i="39" s="1"/>
  <c r="K28" i="39"/>
  <c r="K58" i="39"/>
  <c r="V27" i="39"/>
  <c r="W27" i="39" s="1"/>
  <c r="W57" i="39" s="1"/>
  <c r="U27" i="39"/>
  <c r="T27" i="39"/>
  <c r="T57" i="39"/>
  <c r="Q27" i="39"/>
  <c r="Q57" i="39" s="1"/>
  <c r="N27" i="39"/>
  <c r="N57" i="39"/>
  <c r="K27" i="39"/>
  <c r="K57" i="39" s="1"/>
  <c r="V26" i="39"/>
  <c r="N26" i="39"/>
  <c r="N56" i="39"/>
  <c r="K26" i="39"/>
  <c r="K56" i="39"/>
  <c r="V25" i="39"/>
  <c r="W25" i="39" s="1"/>
  <c r="W55" i="39" s="1"/>
  <c r="T25" i="39"/>
  <c r="T55" i="39" s="1"/>
  <c r="Q25" i="39"/>
  <c r="Q55" i="39"/>
  <c r="K25" i="39"/>
  <c r="K55" i="39" s="1"/>
  <c r="V23" i="39"/>
  <c r="U23" i="39"/>
  <c r="W23" i="39" s="1"/>
  <c r="W54" i="39" s="1"/>
  <c r="T23" i="39"/>
  <c r="T54" i="39" s="1"/>
  <c r="Q23" i="39"/>
  <c r="Q54" i="39"/>
  <c r="N23" i="39"/>
  <c r="N54" i="39" s="1"/>
  <c r="K23" i="39"/>
  <c r="K54" i="39"/>
  <c r="V22" i="39"/>
  <c r="W22" i="39" s="1"/>
  <c r="W53" i="39" s="1"/>
  <c r="N22" i="39"/>
  <c r="N53" i="39"/>
  <c r="K22" i="39"/>
  <c r="K53" i="39"/>
  <c r="V21" i="39"/>
  <c r="T21" i="39"/>
  <c r="T52" i="39"/>
  <c r="Q21" i="39"/>
  <c r="Q52" i="39" s="1"/>
  <c r="K21" i="39"/>
  <c r="K52" i="39"/>
  <c r="V20" i="39"/>
  <c r="W20" i="39" s="1"/>
  <c r="U20" i="39"/>
  <c r="T20" i="39"/>
  <c r="T51" i="39"/>
  <c r="Q20" i="39"/>
  <c r="Q51" i="39" s="1"/>
  <c r="N20" i="39"/>
  <c r="N51" i="39"/>
  <c r="K20" i="39"/>
  <c r="K51" i="39" s="1"/>
  <c r="V18" i="39"/>
  <c r="N18" i="39"/>
  <c r="N50" i="39"/>
  <c r="K18" i="39"/>
  <c r="K50" i="39"/>
  <c r="V17" i="39"/>
  <c r="W17" i="39" s="1"/>
  <c r="W49" i="39" s="1"/>
  <c r="T17" i="39"/>
  <c r="T49" i="39" s="1"/>
  <c r="Q17" i="39"/>
  <c r="Q49" i="39"/>
  <c r="K17" i="39"/>
  <c r="K49" i="39" s="1"/>
  <c r="V16" i="39"/>
  <c r="U16" i="39"/>
  <c r="T16" i="39"/>
  <c r="T48" i="39" s="1"/>
  <c r="Q16" i="39"/>
  <c r="Q48" i="39"/>
  <c r="N16" i="39"/>
  <c r="N48" i="39" s="1"/>
  <c r="K16" i="39"/>
  <c r="K48" i="39"/>
  <c r="V14" i="39"/>
  <c r="N14" i="39"/>
  <c r="N47" i="39"/>
  <c r="K14" i="39"/>
  <c r="K47" i="39"/>
  <c r="V13" i="39"/>
  <c r="U13" i="39"/>
  <c r="T13" i="39"/>
  <c r="T46" i="39"/>
  <c r="Q13" i="39"/>
  <c r="Q46" i="39"/>
  <c r="K13" i="39"/>
  <c r="K46" i="39"/>
  <c r="V12" i="39"/>
  <c r="T12" i="39"/>
  <c r="T45" i="39"/>
  <c r="Q12" i="39"/>
  <c r="Q45" i="39" s="1"/>
  <c r="N12" i="39"/>
  <c r="N45" i="39"/>
  <c r="K12" i="39"/>
  <c r="K45" i="39" s="1"/>
  <c r="V11" i="39"/>
  <c r="U11" i="39"/>
  <c r="T11" i="39"/>
  <c r="T44" i="39" s="1"/>
  <c r="Q11" i="39"/>
  <c r="Q44" i="39"/>
  <c r="N11" i="39"/>
  <c r="N44" i="39" s="1"/>
  <c r="K11" i="39"/>
  <c r="K44" i="39"/>
  <c r="V10" i="39"/>
  <c r="W10" i="39" s="1"/>
  <c r="W43" i="39" s="1"/>
  <c r="N10" i="39"/>
  <c r="N43" i="39"/>
  <c r="K10" i="39"/>
  <c r="K43" i="39"/>
  <c r="V9" i="39"/>
  <c r="U9" i="39"/>
  <c r="T9" i="39"/>
  <c r="T42" i="39"/>
  <c r="Q9" i="39"/>
  <c r="Q42" i="39"/>
  <c r="K9" i="39"/>
  <c r="K42" i="39"/>
  <c r="V8" i="39"/>
  <c r="T8" i="39"/>
  <c r="T41" i="39"/>
  <c r="Q8" i="39"/>
  <c r="Q41" i="39" s="1"/>
  <c r="N8" i="39"/>
  <c r="N41" i="39"/>
  <c r="K8" i="39"/>
  <c r="K41" i="39" s="1"/>
  <c r="V7" i="39"/>
  <c r="U7" i="39"/>
  <c r="T7" i="39"/>
  <c r="T40" i="39" s="1"/>
  <c r="Q7" i="39"/>
  <c r="Q40" i="39"/>
  <c r="N7" i="39"/>
  <c r="N40" i="39" s="1"/>
  <c r="N33" i="39" s="1"/>
  <c r="K7" i="39"/>
  <c r="K40" i="39"/>
  <c r="V6" i="39"/>
  <c r="N6" i="39"/>
  <c r="N39" i="39"/>
  <c r="K6" i="39"/>
  <c r="K39" i="39"/>
  <c r="K33" i="39" s="1"/>
  <c r="O15" i="54"/>
  <c r="O51" i="57"/>
  <c r="O52" i="57"/>
  <c r="M67" i="57"/>
  <c r="J9" i="56"/>
  <c r="P9" i="56"/>
  <c r="T19" i="39"/>
  <c r="T29" i="39"/>
  <c r="Q19" i="39"/>
  <c r="M15" i="39"/>
  <c r="M16" i="54"/>
  <c r="P15" i="39"/>
  <c r="W18" i="39"/>
  <c r="W50" i="39"/>
  <c r="L15" i="39"/>
  <c r="L16" i="54"/>
  <c r="L52" i="57" s="1"/>
  <c r="S15" i="39"/>
  <c r="S16" i="54"/>
  <c r="Q24" i="39"/>
  <c r="W13" i="39"/>
  <c r="W46" i="39" s="1"/>
  <c r="J15" i="39"/>
  <c r="J16" i="54"/>
  <c r="R15" i="39"/>
  <c r="W30" i="39"/>
  <c r="W59" i="39"/>
  <c r="W31" i="39"/>
  <c r="I15" i="39"/>
  <c r="K15" i="39" s="1"/>
  <c r="I16" i="54"/>
  <c r="N24" i="39"/>
  <c r="V24" i="39"/>
  <c r="K24" i="39"/>
  <c r="T10" i="39"/>
  <c r="T43" i="39"/>
  <c r="T22" i="39"/>
  <c r="T53" i="39"/>
  <c r="T30" i="39"/>
  <c r="T59" i="39"/>
  <c r="Q10" i="39"/>
  <c r="Q43" i="39"/>
  <c r="U14" i="39"/>
  <c r="W14" i="39"/>
  <c r="W47" i="39" s="1"/>
  <c r="Q18" i="39"/>
  <c r="Q50" i="39"/>
  <c r="U26" i="39"/>
  <c r="W26" i="39" s="1"/>
  <c r="W56" i="39" s="1"/>
  <c r="U6" i="39"/>
  <c r="W6" i="39"/>
  <c r="W39" i="39" s="1"/>
  <c r="Q22" i="39"/>
  <c r="Q53" i="39"/>
  <c r="U21" i="39"/>
  <c r="W21" i="39" s="1"/>
  <c r="W52" i="39" s="1"/>
  <c r="N17" i="39"/>
  <c r="N49" i="39"/>
  <c r="N25" i="39"/>
  <c r="N55" i="39"/>
  <c r="N29" i="39"/>
  <c r="W51" i="39"/>
  <c r="W7" i="39"/>
  <c r="W40" i="39"/>
  <c r="W9" i="39"/>
  <c r="W42" i="39"/>
  <c r="W11" i="39"/>
  <c r="W44" i="39"/>
  <c r="W41" i="39"/>
  <c r="W12" i="39"/>
  <c r="W45" i="39"/>
  <c r="W16" i="39"/>
  <c r="W48" i="39"/>
  <c r="S6" i="38"/>
  <c r="T6" i="38" s="1"/>
  <c r="S12" i="54"/>
  <c r="S48" i="57" s="1"/>
  <c r="R6" i="38"/>
  <c r="R12" i="54" s="1"/>
  <c r="R48" i="57" s="1"/>
  <c r="P6" i="38"/>
  <c r="O6" i="38"/>
  <c r="O12" i="54"/>
  <c r="O48" i="57"/>
  <c r="M6" i="38"/>
  <c r="M12" i="54"/>
  <c r="L6" i="38"/>
  <c r="L12" i="54"/>
  <c r="L48" i="57" s="1"/>
  <c r="N48" i="57" s="1"/>
  <c r="N116" i="57" s="1"/>
  <c r="J6" i="38"/>
  <c r="J12" i="54"/>
  <c r="K12" i="54" s="1"/>
  <c r="K41" i="54" s="1"/>
  <c r="J48" i="57"/>
  <c r="I6" i="38"/>
  <c r="I12" i="54"/>
  <c r="I48" i="57"/>
  <c r="T12" i="54"/>
  <c r="T41" i="54" s="1"/>
  <c r="S52" i="57"/>
  <c r="P69" i="57"/>
  <c r="I52" i="57"/>
  <c r="J52" i="57"/>
  <c r="K52" i="57" s="1"/>
  <c r="K120" i="57" s="1"/>
  <c r="N12" i="54"/>
  <c r="N41" i="54" s="1"/>
  <c r="M48" i="57"/>
  <c r="W33" i="39"/>
  <c r="Q15" i="39"/>
  <c r="P16" i="54"/>
  <c r="N15" i="39"/>
  <c r="V15" i="39"/>
  <c r="W24" i="39"/>
  <c r="P52" i="57"/>
  <c r="Q52" i="57" s="1"/>
  <c r="Q120" i="57" s="1"/>
  <c r="Q16" i="54"/>
  <c r="Q45" i="54" s="1"/>
  <c r="P15" i="54"/>
  <c r="P51" i="57"/>
  <c r="Q51" i="57"/>
  <c r="Q119" i="57" s="1"/>
  <c r="Q15" i="54"/>
  <c r="Q44" i="54" s="1"/>
  <c r="R21" i="38"/>
  <c r="R18" i="54" s="1"/>
  <c r="R54" i="57" s="1"/>
  <c r="L21" i="38"/>
  <c r="L18" i="54" s="1"/>
  <c r="I21" i="38"/>
  <c r="I18" i="54"/>
  <c r="I54" i="57" s="1"/>
  <c r="S21" i="38"/>
  <c r="S18" i="54" s="1"/>
  <c r="T18" i="54" s="1"/>
  <c r="T47" i="54" s="1"/>
  <c r="P21" i="38"/>
  <c r="P18" i="54"/>
  <c r="O21" i="38"/>
  <c r="O18" i="54" s="1"/>
  <c r="O54" i="57" s="1"/>
  <c r="M21" i="38"/>
  <c r="J21" i="38"/>
  <c r="J18" i="54"/>
  <c r="J54" i="57"/>
  <c r="S54" i="57"/>
  <c r="T54" i="57" s="1"/>
  <c r="T122" i="57" s="1"/>
  <c r="V32" i="38"/>
  <c r="U32" i="38"/>
  <c r="T32" i="38"/>
  <c r="Q32" i="38"/>
  <c r="N32" i="38"/>
  <c r="K32" i="38"/>
  <c r="V31" i="38"/>
  <c r="U31" i="38"/>
  <c r="T31" i="38"/>
  <c r="Q31" i="38"/>
  <c r="N31" i="38"/>
  <c r="K31" i="38"/>
  <c r="V30" i="38"/>
  <c r="U30" i="38"/>
  <c r="W30" i="38" s="1"/>
  <c r="W58" i="38" s="1"/>
  <c r="T30" i="38"/>
  <c r="T58" i="38" s="1"/>
  <c r="Q30" i="38"/>
  <c r="Q58" i="38"/>
  <c r="N30" i="38"/>
  <c r="N58" i="38" s="1"/>
  <c r="K30" i="38"/>
  <c r="K58" i="38"/>
  <c r="V29" i="38"/>
  <c r="U29" i="38"/>
  <c r="T29" i="38"/>
  <c r="T57" i="38"/>
  <c r="Q29" i="38"/>
  <c r="Q57" i="38" s="1"/>
  <c r="N29" i="38"/>
  <c r="N57" i="38"/>
  <c r="K29" i="38"/>
  <c r="K57" i="38" s="1"/>
  <c r="V28" i="38"/>
  <c r="U28" i="38"/>
  <c r="T28" i="38"/>
  <c r="T56" i="38" s="1"/>
  <c r="Q28" i="38"/>
  <c r="Q56" i="38"/>
  <c r="N28" i="38"/>
  <c r="N56" i="38" s="1"/>
  <c r="K28" i="38"/>
  <c r="K56" i="38"/>
  <c r="V27" i="38"/>
  <c r="U27" i="38"/>
  <c r="T27" i="38"/>
  <c r="T55" i="38"/>
  <c r="Q27" i="38"/>
  <c r="Q55" i="38" s="1"/>
  <c r="N27" i="38"/>
  <c r="N55" i="38"/>
  <c r="K27" i="38"/>
  <c r="K55" i="38" s="1"/>
  <c r="V26" i="38"/>
  <c r="U26" i="38"/>
  <c r="W26" i="38" s="1"/>
  <c r="W54" i="38" s="1"/>
  <c r="T26" i="38"/>
  <c r="T54" i="38" s="1"/>
  <c r="Q26" i="38"/>
  <c r="Q54" i="38"/>
  <c r="N26" i="38"/>
  <c r="N54" i="38" s="1"/>
  <c r="K26" i="38"/>
  <c r="K54" i="38"/>
  <c r="V25" i="38"/>
  <c r="U25" i="38"/>
  <c r="T25" i="38"/>
  <c r="T53" i="38"/>
  <c r="Q25" i="38"/>
  <c r="Q53" i="38" s="1"/>
  <c r="N25" i="38"/>
  <c r="N53" i="38"/>
  <c r="K25" i="38"/>
  <c r="K53" i="38" s="1"/>
  <c r="V24" i="38"/>
  <c r="U24" i="38"/>
  <c r="T24" i="38"/>
  <c r="T52" i="38" s="1"/>
  <c r="Q24" i="38"/>
  <c r="Q52" i="38"/>
  <c r="N24" i="38"/>
  <c r="N52" i="38" s="1"/>
  <c r="K24" i="38"/>
  <c r="K52" i="38"/>
  <c r="V23" i="38"/>
  <c r="U23" i="38"/>
  <c r="T23" i="38"/>
  <c r="T51" i="38"/>
  <c r="Q23" i="38"/>
  <c r="Q51" i="38" s="1"/>
  <c r="N23" i="38"/>
  <c r="N51" i="38"/>
  <c r="K23" i="38"/>
  <c r="K51" i="38" s="1"/>
  <c r="V22" i="38"/>
  <c r="U22" i="38"/>
  <c r="T22" i="38"/>
  <c r="T50" i="38" s="1"/>
  <c r="Q22" i="38"/>
  <c r="Q50" i="38"/>
  <c r="N22" i="38"/>
  <c r="N50" i="38" s="1"/>
  <c r="K22" i="38"/>
  <c r="K50" i="38"/>
  <c r="T21" i="38"/>
  <c r="Q21" i="38"/>
  <c r="V20" i="38"/>
  <c r="U20" i="38"/>
  <c r="W20" i="38" s="1"/>
  <c r="W49" i="38" s="1"/>
  <c r="T20" i="38"/>
  <c r="T49" i="38" s="1"/>
  <c r="Q20" i="38"/>
  <c r="Q49" i="38"/>
  <c r="N20" i="38"/>
  <c r="N49" i="38" s="1"/>
  <c r="K20" i="38"/>
  <c r="K49" i="38"/>
  <c r="V19" i="38"/>
  <c r="U19" i="38"/>
  <c r="T19" i="38"/>
  <c r="T48" i="38"/>
  <c r="Q19" i="38"/>
  <c r="Q48" i="38" s="1"/>
  <c r="N19" i="38"/>
  <c r="N48" i="38"/>
  <c r="K19" i="38"/>
  <c r="K48" i="38" s="1"/>
  <c r="V18" i="38"/>
  <c r="U18" i="38"/>
  <c r="T18" i="38"/>
  <c r="T47" i="38" s="1"/>
  <c r="Q18" i="38"/>
  <c r="Q47" i="38"/>
  <c r="N18" i="38"/>
  <c r="N47" i="38" s="1"/>
  <c r="K18" i="38"/>
  <c r="K47" i="38"/>
  <c r="V17" i="38"/>
  <c r="U17" i="38"/>
  <c r="T17" i="38"/>
  <c r="T46" i="38"/>
  <c r="Q17" i="38"/>
  <c r="Q46" i="38" s="1"/>
  <c r="N17" i="38"/>
  <c r="N46" i="38"/>
  <c r="K17" i="38"/>
  <c r="K46" i="38" s="1"/>
  <c r="V16" i="38"/>
  <c r="U16" i="38"/>
  <c r="W16" i="38" s="1"/>
  <c r="W45" i="38" s="1"/>
  <c r="T16" i="38"/>
  <c r="T45" i="38" s="1"/>
  <c r="Q16" i="38"/>
  <c r="Q45" i="38"/>
  <c r="N16" i="38"/>
  <c r="N45" i="38" s="1"/>
  <c r="K16" i="38"/>
  <c r="K45" i="38"/>
  <c r="V15" i="38"/>
  <c r="U15" i="38"/>
  <c r="T15" i="38"/>
  <c r="T44" i="38"/>
  <c r="Q15" i="38"/>
  <c r="Q44" i="38" s="1"/>
  <c r="N15" i="38"/>
  <c r="N44" i="38" s="1"/>
  <c r="K15" i="38"/>
  <c r="K44" i="38" s="1"/>
  <c r="V14" i="38"/>
  <c r="U14" i="38"/>
  <c r="T14" i="38"/>
  <c r="T43" i="38" s="1"/>
  <c r="Q14" i="38"/>
  <c r="Q43" i="38"/>
  <c r="N14" i="38"/>
  <c r="N43" i="38" s="1"/>
  <c r="K14" i="38"/>
  <c r="K43" i="38"/>
  <c r="V13" i="38"/>
  <c r="U13" i="38"/>
  <c r="T13" i="38"/>
  <c r="T42" i="38"/>
  <c r="Q13" i="38"/>
  <c r="Q42" i="38" s="1"/>
  <c r="N13" i="38"/>
  <c r="N42" i="38" s="1"/>
  <c r="K13" i="38"/>
  <c r="K42" i="38" s="1"/>
  <c r="V12" i="38"/>
  <c r="U12" i="38"/>
  <c r="W12" i="38" s="1"/>
  <c r="T12" i="38"/>
  <c r="Q12" i="38"/>
  <c r="N12" i="38"/>
  <c r="K12" i="38"/>
  <c r="V11" i="38"/>
  <c r="W11" i="38" s="1"/>
  <c r="U11" i="38"/>
  <c r="T11" i="38"/>
  <c r="Q11" i="38"/>
  <c r="N11" i="38"/>
  <c r="K11" i="38"/>
  <c r="V10" i="38"/>
  <c r="U10" i="38"/>
  <c r="W10" i="38" s="1"/>
  <c r="T10" i="38"/>
  <c r="Q10" i="38"/>
  <c r="N10" i="38"/>
  <c r="K10" i="38"/>
  <c r="V9" i="38"/>
  <c r="W9" i="38" s="1"/>
  <c r="W41" i="38" s="1"/>
  <c r="U9" i="38"/>
  <c r="T9" i="38"/>
  <c r="T41" i="38"/>
  <c r="Q9" i="38"/>
  <c r="Q41" i="38" s="1"/>
  <c r="N9" i="38"/>
  <c r="N41" i="38"/>
  <c r="K9" i="38"/>
  <c r="K41" i="38" s="1"/>
  <c r="V8" i="38"/>
  <c r="U8" i="38"/>
  <c r="T8" i="38"/>
  <c r="T40" i="38" s="1"/>
  <c r="Q8" i="38"/>
  <c r="Q40" i="38"/>
  <c r="N8" i="38"/>
  <c r="N40" i="38" s="1"/>
  <c r="K8" i="38"/>
  <c r="K40" i="38"/>
  <c r="V7" i="38"/>
  <c r="W7" i="38" s="1"/>
  <c r="W39" i="38" s="1"/>
  <c r="U7" i="38"/>
  <c r="T7" i="38"/>
  <c r="T39" i="38"/>
  <c r="Q7" i="38"/>
  <c r="Q39" i="38" s="1"/>
  <c r="Q33" i="38" s="1"/>
  <c r="N7" i="38"/>
  <c r="N39" i="38"/>
  <c r="K7" i="38"/>
  <c r="K39" i="38" s="1"/>
  <c r="V6" i="38"/>
  <c r="W6" i="38" s="1"/>
  <c r="U6" i="38"/>
  <c r="N6" i="38"/>
  <c r="K6" i="38"/>
  <c r="K54" i="57"/>
  <c r="K122" i="57"/>
  <c r="W23" i="38"/>
  <c r="W51" i="38" s="1"/>
  <c r="W13" i="38"/>
  <c r="W42" i="38"/>
  <c r="W15" i="38"/>
  <c r="W44" i="38" s="1"/>
  <c r="W17" i="38"/>
  <c r="W46" i="38" s="1"/>
  <c r="W25" i="38"/>
  <c r="W53" i="38" s="1"/>
  <c r="W8" i="38"/>
  <c r="W40" i="38" s="1"/>
  <c r="W19" i="38"/>
  <c r="W48" i="38"/>
  <c r="W27" i="38"/>
  <c r="W55" i="38" s="1"/>
  <c r="W29" i="38"/>
  <c r="W57" i="38"/>
  <c r="W31" i="38"/>
  <c r="W22" i="38"/>
  <c r="W50" i="38"/>
  <c r="S11" i="37"/>
  <c r="S8" i="54"/>
  <c r="R11" i="37"/>
  <c r="P11" i="37"/>
  <c r="O11" i="37"/>
  <c r="O8" i="54" s="1"/>
  <c r="O44" i="57"/>
  <c r="M11" i="37"/>
  <c r="L11" i="37"/>
  <c r="L8" i="54"/>
  <c r="L44" i="57"/>
  <c r="J11" i="37"/>
  <c r="J8" i="54" s="1"/>
  <c r="I11" i="37"/>
  <c r="S44" i="57"/>
  <c r="T34" i="37"/>
  <c r="T67" i="37" s="1"/>
  <c r="U32" i="37"/>
  <c r="T28" i="37"/>
  <c r="T62" i="37" s="1"/>
  <c r="U26" i="37"/>
  <c r="U25" i="37"/>
  <c r="U21" i="37"/>
  <c r="T18" i="37"/>
  <c r="T52" i="37" s="1"/>
  <c r="U12" i="37"/>
  <c r="T10" i="37"/>
  <c r="T45" i="37" s="1"/>
  <c r="U9" i="37"/>
  <c r="T8" i="37"/>
  <c r="T43" i="37"/>
  <c r="U34" i="37"/>
  <c r="U30" i="37"/>
  <c r="U22" i="37"/>
  <c r="U18" i="37"/>
  <c r="U14" i="37"/>
  <c r="Q10" i="37"/>
  <c r="Q45" i="37"/>
  <c r="U6" i="37"/>
  <c r="U28" i="37"/>
  <c r="U20" i="37"/>
  <c r="N17" i="37"/>
  <c r="N51" i="37"/>
  <c r="N16" i="37"/>
  <c r="N50" i="37" s="1"/>
  <c r="N14" i="37"/>
  <c r="N48" i="37"/>
  <c r="N13" i="37"/>
  <c r="N47" i="37" s="1"/>
  <c r="N12" i="37"/>
  <c r="N46" i="37"/>
  <c r="U8" i="37"/>
  <c r="U33" i="37"/>
  <c r="U24" i="37"/>
  <c r="W24" i="37" s="1"/>
  <c r="U13" i="37"/>
  <c r="V36" i="37"/>
  <c r="U36" i="37"/>
  <c r="T36" i="37"/>
  <c r="Q36" i="37"/>
  <c r="N36" i="37"/>
  <c r="K36" i="37"/>
  <c r="V35" i="37"/>
  <c r="U35" i="37"/>
  <c r="T35" i="37"/>
  <c r="Q35" i="37"/>
  <c r="N35" i="37"/>
  <c r="K35" i="37"/>
  <c r="V34" i="37"/>
  <c r="Q34" i="37"/>
  <c r="Q67" i="37"/>
  <c r="N34" i="37"/>
  <c r="N67" i="37" s="1"/>
  <c r="K34" i="37"/>
  <c r="K67" i="37"/>
  <c r="V33" i="37"/>
  <c r="T33" i="37"/>
  <c r="T66" i="37" s="1"/>
  <c r="Q33" i="37"/>
  <c r="Q66" i="37"/>
  <c r="N33" i="37"/>
  <c r="N66" i="37" s="1"/>
  <c r="V32" i="37"/>
  <c r="T32" i="37"/>
  <c r="T65" i="37" s="1"/>
  <c r="Q32" i="37"/>
  <c r="Q65" i="37"/>
  <c r="N32" i="37"/>
  <c r="N65" i="37" s="1"/>
  <c r="V31" i="37"/>
  <c r="U31" i="37"/>
  <c r="T31" i="37"/>
  <c r="Q31" i="37"/>
  <c r="N31" i="37"/>
  <c r="K31" i="37"/>
  <c r="V30" i="37"/>
  <c r="T30" i="37"/>
  <c r="T64" i="37" s="1"/>
  <c r="N30" i="37"/>
  <c r="N64" i="37"/>
  <c r="V29" i="37"/>
  <c r="U29" i="37"/>
  <c r="T29" i="37"/>
  <c r="T63" i="37"/>
  <c r="Q29" i="37"/>
  <c r="Q63" i="37" s="1"/>
  <c r="N29" i="37"/>
  <c r="N63" i="37"/>
  <c r="K29" i="37"/>
  <c r="K63" i="37" s="1"/>
  <c r="V28" i="37"/>
  <c r="Q28" i="37"/>
  <c r="Q62" i="37" s="1"/>
  <c r="N28" i="37"/>
  <c r="N62" i="37"/>
  <c r="V27" i="37"/>
  <c r="U27" i="37"/>
  <c r="T27" i="37"/>
  <c r="T61" i="37"/>
  <c r="Q27" i="37"/>
  <c r="Q61" i="37" s="1"/>
  <c r="N27" i="37"/>
  <c r="N61" i="37"/>
  <c r="K27" i="37"/>
  <c r="K61" i="37" s="1"/>
  <c r="V26" i="37"/>
  <c r="T26" i="37"/>
  <c r="T60" i="37"/>
  <c r="Q26" i="37"/>
  <c r="Q60" i="37" s="1"/>
  <c r="N26" i="37"/>
  <c r="N60" i="37"/>
  <c r="K26" i="37"/>
  <c r="K60" i="37" s="1"/>
  <c r="V25" i="37"/>
  <c r="W25" i="37" s="1"/>
  <c r="W59" i="37" s="1"/>
  <c r="T25" i="37"/>
  <c r="T59" i="37" s="1"/>
  <c r="Q25" i="37"/>
  <c r="Q59" i="37"/>
  <c r="N25" i="37"/>
  <c r="N59" i="37" s="1"/>
  <c r="V24" i="37"/>
  <c r="T24" i="37"/>
  <c r="T58" i="37"/>
  <c r="Q24" i="37"/>
  <c r="Q58" i="37" s="1"/>
  <c r="N24" i="37"/>
  <c r="N58" i="37"/>
  <c r="V23" i="37"/>
  <c r="U23" i="37"/>
  <c r="T23" i="37"/>
  <c r="T57" i="37"/>
  <c r="Q23" i="37"/>
  <c r="Q57" i="37" s="1"/>
  <c r="N23" i="37"/>
  <c r="N57" i="37" s="1"/>
  <c r="K23" i="37"/>
  <c r="K57" i="37" s="1"/>
  <c r="V22" i="37"/>
  <c r="T22" i="37"/>
  <c r="T56" i="37" s="1"/>
  <c r="N22" i="37"/>
  <c r="N56" i="37"/>
  <c r="V21" i="37"/>
  <c r="W21" i="37" s="1"/>
  <c r="T21" i="37"/>
  <c r="T55" i="37" s="1"/>
  <c r="Q21" i="37"/>
  <c r="Q55" i="37"/>
  <c r="N21" i="37"/>
  <c r="N55" i="37" s="1"/>
  <c r="K21" i="37"/>
  <c r="K55" i="37" s="1"/>
  <c r="V20" i="37"/>
  <c r="T20" i="37"/>
  <c r="T54" i="37"/>
  <c r="Q20" i="37"/>
  <c r="Q54" i="37" s="1"/>
  <c r="N20" i="37"/>
  <c r="N54" i="37"/>
  <c r="V19" i="37"/>
  <c r="W19" i="37" s="1"/>
  <c r="W53" i="37" s="1"/>
  <c r="U19" i="37"/>
  <c r="T19" i="37"/>
  <c r="T53" i="37"/>
  <c r="Q19" i="37"/>
  <c r="Q53" i="37" s="1"/>
  <c r="N19" i="37"/>
  <c r="N53" i="37"/>
  <c r="K19" i="37"/>
  <c r="K53" i="37" s="1"/>
  <c r="V18" i="37"/>
  <c r="Q18" i="37"/>
  <c r="Q52" i="37"/>
  <c r="N18" i="37"/>
  <c r="N52" i="37" s="1"/>
  <c r="K18" i="37"/>
  <c r="K52" i="37" s="1"/>
  <c r="V17" i="37"/>
  <c r="T17" i="37"/>
  <c r="T51" i="37"/>
  <c r="Q17" i="37"/>
  <c r="Q51" i="37" s="1"/>
  <c r="K17" i="37"/>
  <c r="K51" i="37"/>
  <c r="V16" i="37"/>
  <c r="W16" i="37" s="1"/>
  <c r="W50" i="37" s="1"/>
  <c r="T16" i="37"/>
  <c r="T50" i="37" s="1"/>
  <c r="Q16" i="37"/>
  <c r="Q50" i="37"/>
  <c r="V15" i="37"/>
  <c r="U15" i="37"/>
  <c r="T15" i="37"/>
  <c r="T49" i="37"/>
  <c r="Q15" i="37"/>
  <c r="Q49" i="37" s="1"/>
  <c r="N15" i="37"/>
  <c r="N49" i="37"/>
  <c r="K15" i="37"/>
  <c r="K49" i="37" s="1"/>
  <c r="V14" i="37"/>
  <c r="W14" i="37" s="1"/>
  <c r="W48" i="37" s="1"/>
  <c r="T14" i="37"/>
  <c r="T48" i="37" s="1"/>
  <c r="K14" i="37"/>
  <c r="K48" i="37"/>
  <c r="V13" i="37"/>
  <c r="W13" i="37" s="1"/>
  <c r="W47" i="37" s="1"/>
  <c r="T13" i="37"/>
  <c r="T47" i="37" s="1"/>
  <c r="Q13" i="37"/>
  <c r="Q47" i="37"/>
  <c r="V12" i="37"/>
  <c r="W12" i="37" s="1"/>
  <c r="W46" i="37" s="1"/>
  <c r="T12" i="37"/>
  <c r="T46" i="37"/>
  <c r="Q12" i="37"/>
  <c r="Q46" i="37" s="1"/>
  <c r="K12" i="37"/>
  <c r="K46" i="37"/>
  <c r="N11" i="37"/>
  <c r="V10" i="37"/>
  <c r="U10" i="37"/>
  <c r="N10" i="37"/>
  <c r="N45" i="37" s="1"/>
  <c r="K10" i="37"/>
  <c r="K45" i="37"/>
  <c r="V9" i="37"/>
  <c r="Q9" i="37"/>
  <c r="Q44" i="37" s="1"/>
  <c r="N9" i="37"/>
  <c r="N44" i="37" s="1"/>
  <c r="V8" i="37"/>
  <c r="Q8" i="37"/>
  <c r="Q43" i="37"/>
  <c r="N8" i="37"/>
  <c r="N43" i="37" s="1"/>
  <c r="V7" i="37"/>
  <c r="U7" i="37"/>
  <c r="W7" i="37" s="1"/>
  <c r="T7" i="37"/>
  <c r="Q7" i="37"/>
  <c r="N7" i="37"/>
  <c r="K7" i="37"/>
  <c r="V6" i="37"/>
  <c r="W6" i="37" s="1"/>
  <c r="T6" i="37"/>
  <c r="N6" i="37"/>
  <c r="W35" i="37"/>
  <c r="W36" i="37"/>
  <c r="W33" i="37"/>
  <c r="W66" i="37" s="1"/>
  <c r="W28" i="37"/>
  <c r="W62" i="37"/>
  <c r="W18" i="37"/>
  <c r="W52" i="37" s="1"/>
  <c r="W29" i="37"/>
  <c r="W63" i="37"/>
  <c r="W22" i="37"/>
  <c r="W56" i="37" s="1"/>
  <c r="W32" i="37"/>
  <c r="W65" i="37" s="1"/>
  <c r="W8" i="37"/>
  <c r="W43" i="37" s="1"/>
  <c r="W30" i="37"/>
  <c r="W64" i="37" s="1"/>
  <c r="W10" i="37"/>
  <c r="W45" i="37"/>
  <c r="W58" i="37"/>
  <c r="W20" i="37"/>
  <c r="W54" i="37"/>
  <c r="W34" i="37"/>
  <c r="W67" i="37"/>
  <c r="W26" i="37"/>
  <c r="W60" i="37" s="1"/>
  <c r="T9" i="37"/>
  <c r="T44" i="37"/>
  <c r="Q14" i="37"/>
  <c r="Q48" i="37" s="1"/>
  <c r="Q22" i="37"/>
  <c r="Q56" i="37"/>
  <c r="Q30" i="37"/>
  <c r="Q64" i="37" s="1"/>
  <c r="Q6" i="37"/>
  <c r="U16" i="37"/>
  <c r="U17" i="37"/>
  <c r="W17" i="37"/>
  <c r="W51" i="37"/>
  <c r="W27" i="37"/>
  <c r="W61" i="37" s="1"/>
  <c r="W15" i="37"/>
  <c r="W49" i="37"/>
  <c r="K16" i="37"/>
  <c r="K50" i="37"/>
  <c r="K28" i="37"/>
  <c r="K62" i="37" s="1"/>
  <c r="K9" i="37"/>
  <c r="K44" i="37"/>
  <c r="K20" i="37"/>
  <c r="K54" i="37"/>
  <c r="W55" i="37"/>
  <c r="W23" i="37"/>
  <c r="W57" i="37" s="1"/>
  <c r="K25" i="37"/>
  <c r="K59" i="37"/>
  <c r="W31" i="37"/>
  <c r="K6" i="37"/>
  <c r="K8" i="37"/>
  <c r="K43" i="37"/>
  <c r="W9" i="37"/>
  <c r="W44" i="37" s="1"/>
  <c r="K13" i="37"/>
  <c r="K47" i="37"/>
  <c r="K22" i="37"/>
  <c r="K56" i="37" s="1"/>
  <c r="K24" i="37"/>
  <c r="K58" i="37"/>
  <c r="K30" i="37"/>
  <c r="K64" i="37" s="1"/>
  <c r="K32" i="37"/>
  <c r="K65" i="37" s="1"/>
  <c r="K33" i="37"/>
  <c r="K66" i="37" s="1"/>
  <c r="T29" i="36"/>
  <c r="U28" i="36"/>
  <c r="U27" i="36"/>
  <c r="T24" i="36"/>
  <c r="U23" i="36"/>
  <c r="T20" i="36"/>
  <c r="U19" i="36"/>
  <c r="U16" i="36"/>
  <c r="U15" i="36"/>
  <c r="U13" i="36"/>
  <c r="U11" i="36"/>
  <c r="T8" i="36"/>
  <c r="T39" i="36"/>
  <c r="U7" i="36"/>
  <c r="U21" i="36"/>
  <c r="U17" i="36"/>
  <c r="W17" i="36" s="1"/>
  <c r="U24" i="36"/>
  <c r="N23" i="36"/>
  <c r="N12" i="36"/>
  <c r="N11" i="36"/>
  <c r="N7" i="36"/>
  <c r="N38" i="36" s="1"/>
  <c r="V31" i="36"/>
  <c r="U31" i="36"/>
  <c r="T31" i="36"/>
  <c r="Q31" i="36"/>
  <c r="N31" i="36"/>
  <c r="K31" i="36"/>
  <c r="V30" i="36"/>
  <c r="W30" i="36" s="1"/>
  <c r="U30" i="36"/>
  <c r="T30" i="36"/>
  <c r="Q30" i="36"/>
  <c r="N30" i="36"/>
  <c r="K30" i="36"/>
  <c r="V29" i="36"/>
  <c r="U29" i="36"/>
  <c r="Q29" i="36"/>
  <c r="N29" i="36"/>
  <c r="K29" i="36"/>
  <c r="V28" i="36"/>
  <c r="W28" i="36" s="1"/>
  <c r="Q28" i="36"/>
  <c r="N28" i="36"/>
  <c r="V27" i="36"/>
  <c r="W27" i="36" s="1"/>
  <c r="N27" i="36"/>
  <c r="V26" i="36"/>
  <c r="W26" i="36" s="1"/>
  <c r="U26" i="36"/>
  <c r="T26" i="36"/>
  <c r="Q26" i="36"/>
  <c r="N26" i="36"/>
  <c r="K26" i="36"/>
  <c r="V25" i="36"/>
  <c r="U25" i="36"/>
  <c r="T25" i="36"/>
  <c r="Q25" i="36"/>
  <c r="N25" i="36"/>
  <c r="K25" i="36"/>
  <c r="V24" i="36"/>
  <c r="W24" i="36" s="1"/>
  <c r="Q24" i="36"/>
  <c r="K24" i="36"/>
  <c r="V23" i="36"/>
  <c r="Q23" i="36"/>
  <c r="K23" i="36"/>
  <c r="V22" i="36"/>
  <c r="U22" i="36"/>
  <c r="T22" i="36"/>
  <c r="Q22" i="36"/>
  <c r="N22" i="36"/>
  <c r="K22" i="36"/>
  <c r="V21" i="36"/>
  <c r="W21" i="36" s="1"/>
  <c r="W42" i="36" s="1"/>
  <c r="W32" i="36" s="1"/>
  <c r="T21" i="36"/>
  <c r="T42" i="36"/>
  <c r="Q21" i="36"/>
  <c r="Q42" i="36"/>
  <c r="Q32" i="36" s="1"/>
  <c r="N21" i="36"/>
  <c r="N42" i="36"/>
  <c r="V20" i="36"/>
  <c r="U20" i="36"/>
  <c r="Q20" i="36"/>
  <c r="N20" i="36"/>
  <c r="K20" i="36"/>
  <c r="V19" i="36"/>
  <c r="W19" i="36" s="1"/>
  <c r="Q19" i="36"/>
  <c r="N19" i="36"/>
  <c r="V18" i="36"/>
  <c r="U18" i="36"/>
  <c r="W18" i="36" s="1"/>
  <c r="T18" i="36"/>
  <c r="Q18" i="36"/>
  <c r="N18" i="36"/>
  <c r="K18" i="36"/>
  <c r="V17" i="36"/>
  <c r="T17" i="36"/>
  <c r="N17" i="36"/>
  <c r="K17" i="36"/>
  <c r="V16" i="36"/>
  <c r="T16" i="36"/>
  <c r="Q16" i="36"/>
  <c r="K16" i="36"/>
  <c r="V15" i="36"/>
  <c r="T15" i="36"/>
  <c r="Q15" i="36"/>
  <c r="V14" i="36"/>
  <c r="W14" i="36" s="1"/>
  <c r="U14" i="36"/>
  <c r="T14" i="36"/>
  <c r="Q14" i="36"/>
  <c r="N14" i="36"/>
  <c r="K14" i="36"/>
  <c r="V13" i="36"/>
  <c r="T13" i="36"/>
  <c r="Q13" i="36"/>
  <c r="N13" i="36"/>
  <c r="K13" i="36"/>
  <c r="V12" i="36"/>
  <c r="T12" i="36"/>
  <c r="Q12" i="36"/>
  <c r="V11" i="36"/>
  <c r="W11" i="36" s="1"/>
  <c r="K11" i="36"/>
  <c r="V10" i="36"/>
  <c r="W10" i="36" s="1"/>
  <c r="U10" i="36"/>
  <c r="T10" i="36"/>
  <c r="T41" i="36"/>
  <c r="Q10" i="36"/>
  <c r="Q41" i="36" s="1"/>
  <c r="N10" i="36"/>
  <c r="N41" i="36"/>
  <c r="K10" i="36"/>
  <c r="K41" i="36" s="1"/>
  <c r="V9" i="36"/>
  <c r="U9" i="36"/>
  <c r="T9" i="36"/>
  <c r="T40" i="36" s="1"/>
  <c r="Q9" i="36"/>
  <c r="Q40" i="36"/>
  <c r="N9" i="36"/>
  <c r="N40" i="36" s="1"/>
  <c r="K9" i="36"/>
  <c r="K40" i="36"/>
  <c r="V8" i="36"/>
  <c r="W8" i="36" s="1"/>
  <c r="W39" i="36" s="1"/>
  <c r="Q8" i="36"/>
  <c r="Q39" i="36"/>
  <c r="K8" i="36"/>
  <c r="K39" i="36"/>
  <c r="V7" i="36"/>
  <c r="Q7" i="36"/>
  <c r="Q38" i="36"/>
  <c r="K7" i="36"/>
  <c r="K38" i="36" s="1"/>
  <c r="V6" i="36"/>
  <c r="U6" i="36"/>
  <c r="W6" i="36" s="1"/>
  <c r="T6" i="36"/>
  <c r="Q6" i="36"/>
  <c r="N6" i="36"/>
  <c r="K6" i="36"/>
  <c r="W31" i="36"/>
  <c r="W13" i="36"/>
  <c r="W9" i="36"/>
  <c r="W40" i="36" s="1"/>
  <c r="W25" i="36"/>
  <c r="W29" i="36"/>
  <c r="T7" i="36"/>
  <c r="T38" i="36"/>
  <c r="T11" i="36"/>
  <c r="T19" i="36"/>
  <c r="T23" i="36"/>
  <c r="T27" i="36"/>
  <c r="T28" i="36"/>
  <c r="U8" i="36"/>
  <c r="Q11" i="36"/>
  <c r="Q17" i="36"/>
  <c r="Q27" i="36"/>
  <c r="U12" i="36"/>
  <c r="W12" i="36"/>
  <c r="N8" i="36"/>
  <c r="N39" i="36"/>
  <c r="N16" i="36"/>
  <c r="N24" i="36"/>
  <c r="N15" i="36"/>
  <c r="W41" i="36"/>
  <c r="K15" i="36"/>
  <c r="W20" i="36"/>
  <c r="K12" i="36"/>
  <c r="W15" i="36"/>
  <c r="K19" i="36"/>
  <c r="K21" i="36"/>
  <c r="K42" i="36"/>
  <c r="W22" i="36"/>
  <c r="K28" i="36"/>
  <c r="W7" i="36"/>
  <c r="W38" i="36" s="1"/>
  <c r="W16" i="36"/>
  <c r="W23" i="36"/>
  <c r="K27" i="36"/>
  <c r="V26" i="35"/>
  <c r="U26" i="35"/>
  <c r="T26" i="35"/>
  <c r="Q26" i="35"/>
  <c r="N26" i="35"/>
  <c r="K26" i="35"/>
  <c r="V25" i="35"/>
  <c r="U25" i="35"/>
  <c r="T25" i="35"/>
  <c r="Q25" i="35"/>
  <c r="N25" i="35"/>
  <c r="K25" i="35"/>
  <c r="V24" i="35"/>
  <c r="W24" i="35" s="1"/>
  <c r="W49" i="35" s="1"/>
  <c r="U24" i="35"/>
  <c r="T24" i="35"/>
  <c r="T49" i="35"/>
  <c r="Q24" i="35"/>
  <c r="Q49" i="35"/>
  <c r="N24" i="35"/>
  <c r="N49" i="35"/>
  <c r="K24" i="35"/>
  <c r="K49" i="35"/>
  <c r="V23" i="35"/>
  <c r="U23" i="35"/>
  <c r="T23" i="35"/>
  <c r="Q23" i="35"/>
  <c r="N23" i="35"/>
  <c r="K23" i="35"/>
  <c r="V22" i="35"/>
  <c r="W22" i="35" s="1"/>
  <c r="W48" i="35" s="1"/>
  <c r="U22" i="35"/>
  <c r="T22" i="35"/>
  <c r="T48" i="35"/>
  <c r="Q22" i="35"/>
  <c r="Q48" i="35"/>
  <c r="N22" i="35"/>
  <c r="N48" i="35"/>
  <c r="K22" i="35"/>
  <c r="K48" i="35"/>
  <c r="V21" i="35"/>
  <c r="U21" i="35"/>
  <c r="T21" i="35"/>
  <c r="T47" i="35"/>
  <c r="Q21" i="35"/>
  <c r="Q47" i="35"/>
  <c r="N21" i="35"/>
  <c r="N47" i="35"/>
  <c r="K21" i="35"/>
  <c r="K47" i="35"/>
  <c r="V20" i="35"/>
  <c r="W20" i="35" s="1"/>
  <c r="W46" i="35" s="1"/>
  <c r="U20" i="35"/>
  <c r="T20" i="35"/>
  <c r="T46" i="35"/>
  <c r="Q20" i="35"/>
  <c r="Q46" i="35"/>
  <c r="N20" i="35"/>
  <c r="N46" i="35"/>
  <c r="K20" i="35"/>
  <c r="K46" i="35"/>
  <c r="V19" i="35"/>
  <c r="U19" i="35"/>
  <c r="W19" i="35" s="1"/>
  <c r="W45" i="35" s="1"/>
  <c r="T19" i="35"/>
  <c r="T45" i="35"/>
  <c r="Q19" i="35"/>
  <c r="Q45" i="35"/>
  <c r="N19" i="35"/>
  <c r="N45" i="35"/>
  <c r="K19" i="35"/>
  <c r="K45" i="35"/>
  <c r="V18" i="35"/>
  <c r="U18" i="35"/>
  <c r="W18" i="35" s="1"/>
  <c r="T18" i="35"/>
  <c r="T44" i="35"/>
  <c r="Q18" i="35"/>
  <c r="Q44" i="35"/>
  <c r="N18" i="35"/>
  <c r="N44" i="35"/>
  <c r="K18" i="35"/>
  <c r="K44" i="35"/>
  <c r="V17" i="35"/>
  <c r="U17" i="35"/>
  <c r="W17" i="35" s="1"/>
  <c r="W43" i="35" s="1"/>
  <c r="T17" i="35"/>
  <c r="T43" i="35"/>
  <c r="Q17" i="35"/>
  <c r="Q43" i="35"/>
  <c r="N17" i="35"/>
  <c r="N43" i="35"/>
  <c r="K17" i="35"/>
  <c r="K43" i="35"/>
  <c r="V16" i="35"/>
  <c r="U16" i="35"/>
  <c r="W16" i="35" s="1"/>
  <c r="T16" i="35"/>
  <c r="Q16" i="35"/>
  <c r="N16" i="35"/>
  <c r="K16" i="35"/>
  <c r="V15" i="35"/>
  <c r="U15" i="35"/>
  <c r="T15" i="35"/>
  <c r="T42" i="35"/>
  <c r="Q15" i="35"/>
  <c r="Q42" i="35"/>
  <c r="N15" i="35"/>
  <c r="N42" i="35"/>
  <c r="K15" i="35"/>
  <c r="K42" i="35"/>
  <c r="V14" i="35"/>
  <c r="W14" i="35" s="1"/>
  <c r="W41" i="35" s="1"/>
  <c r="U14" i="35"/>
  <c r="T14" i="35"/>
  <c r="T41" i="35"/>
  <c r="Q14" i="35"/>
  <c r="Q41" i="35"/>
  <c r="N14" i="35"/>
  <c r="N41" i="35"/>
  <c r="K14" i="35"/>
  <c r="K41" i="35"/>
  <c r="V13" i="35"/>
  <c r="U13" i="35"/>
  <c r="T13" i="35"/>
  <c r="T40" i="35"/>
  <c r="T27" i="35" s="1"/>
  <c r="Q13" i="35"/>
  <c r="Q40" i="35"/>
  <c r="N13" i="35"/>
  <c r="N40" i="35"/>
  <c r="K13" i="35"/>
  <c r="K40" i="35"/>
  <c r="V12" i="35"/>
  <c r="W12" i="35" s="1"/>
  <c r="W39" i="35" s="1"/>
  <c r="U12" i="35"/>
  <c r="T12" i="35"/>
  <c r="T39" i="35"/>
  <c r="Q12" i="35"/>
  <c r="Q39" i="35" s="1"/>
  <c r="Q27" i="35" s="1"/>
  <c r="N12" i="35"/>
  <c r="N39" i="35"/>
  <c r="N27" i="35" s="1"/>
  <c r="K12" i="35"/>
  <c r="K39" i="35" s="1"/>
  <c r="V11" i="35"/>
  <c r="W11" i="35" s="1"/>
  <c r="W38" i="35" s="1"/>
  <c r="U11" i="35"/>
  <c r="T11" i="35"/>
  <c r="T38" i="35" s="1"/>
  <c r="Q11" i="35"/>
  <c r="Q38" i="35"/>
  <c r="N11" i="35"/>
  <c r="N38" i="35" s="1"/>
  <c r="K11" i="35"/>
  <c r="K38" i="35"/>
  <c r="V10" i="35"/>
  <c r="W10" i="35" s="1"/>
  <c r="W37" i="35" s="1"/>
  <c r="U10" i="35"/>
  <c r="T10" i="35"/>
  <c r="T37" i="35"/>
  <c r="Q10" i="35"/>
  <c r="Q37" i="35" s="1"/>
  <c r="N10" i="35"/>
  <c r="N37" i="35"/>
  <c r="K10" i="35"/>
  <c r="K37" i="35" s="1"/>
  <c r="V9" i="35"/>
  <c r="W9" i="35" s="1"/>
  <c r="W36" i="35" s="1"/>
  <c r="U9" i="35"/>
  <c r="T9" i="35"/>
  <c r="T36" i="35" s="1"/>
  <c r="Q9" i="35"/>
  <c r="Q36" i="35"/>
  <c r="N9" i="35"/>
  <c r="N36" i="35" s="1"/>
  <c r="K9" i="35"/>
  <c r="K36" i="35"/>
  <c r="V8" i="35"/>
  <c r="W8" i="35" s="1"/>
  <c r="W35" i="35" s="1"/>
  <c r="U8" i="35"/>
  <c r="T8" i="35"/>
  <c r="T35" i="35"/>
  <c r="Q8" i="35"/>
  <c r="Q35" i="35" s="1"/>
  <c r="N8" i="35"/>
  <c r="N35" i="35"/>
  <c r="K8" i="35"/>
  <c r="K35" i="35" s="1"/>
  <c r="V7" i="35"/>
  <c r="U7" i="35"/>
  <c r="T7" i="35"/>
  <c r="T34" i="35" s="1"/>
  <c r="Q7" i="35"/>
  <c r="Q34" i="35"/>
  <c r="N7" i="35"/>
  <c r="N34" i="35" s="1"/>
  <c r="K7" i="35"/>
  <c r="K34" i="35"/>
  <c r="V6" i="35"/>
  <c r="W6" i="35" s="1"/>
  <c r="U6" i="35"/>
  <c r="T6" i="35"/>
  <c r="T33" i="35"/>
  <c r="Q6" i="35"/>
  <c r="Q33" i="35" s="1"/>
  <c r="N6" i="35"/>
  <c r="N33" i="35"/>
  <c r="K6" i="35"/>
  <c r="K33" i="35" s="1"/>
  <c r="W26" i="35"/>
  <c r="W13" i="35"/>
  <c r="W40" i="35"/>
  <c r="W21" i="35"/>
  <c r="W47" i="35"/>
  <c r="T32" i="36"/>
  <c r="N32" i="36"/>
  <c r="K32" i="36"/>
  <c r="W25" i="35"/>
  <c r="W7" i="35"/>
  <c r="W34" i="35"/>
  <c r="W23" i="35"/>
  <c r="W44" i="35"/>
  <c r="W33" i="35"/>
  <c r="W15" i="35"/>
  <c r="W42" i="35"/>
  <c r="U16" i="34"/>
  <c r="U12" i="34"/>
  <c r="U11" i="34"/>
  <c r="Q18" i="34"/>
  <c r="Q38" i="34"/>
  <c r="U17" i="34"/>
  <c r="Q15" i="34"/>
  <c r="Q35" i="34"/>
  <c r="Q22" i="34" s="1"/>
  <c r="U14" i="34"/>
  <c r="W14" i="34" s="1"/>
  <c r="Q13" i="34"/>
  <c r="Q33" i="34"/>
  <c r="Q9" i="34"/>
  <c r="Q29" i="34"/>
  <c r="N19" i="34"/>
  <c r="N39" i="34"/>
  <c r="N17" i="34"/>
  <c r="N37" i="34"/>
  <c r="U15" i="34"/>
  <c r="N13" i="34"/>
  <c r="N33" i="34"/>
  <c r="N9" i="34"/>
  <c r="N29" i="34" s="1"/>
  <c r="U18" i="34"/>
  <c r="K10" i="34"/>
  <c r="K30" i="34"/>
  <c r="V21" i="34"/>
  <c r="U21" i="34"/>
  <c r="T21" i="34"/>
  <c r="Q21" i="34"/>
  <c r="N21" i="34"/>
  <c r="K21" i="34"/>
  <c r="V20" i="34"/>
  <c r="U20" i="34"/>
  <c r="T20" i="34"/>
  <c r="Q20" i="34"/>
  <c r="N20" i="34"/>
  <c r="K20" i="34"/>
  <c r="V19" i="34"/>
  <c r="U19" i="34"/>
  <c r="T19" i="34"/>
  <c r="T39" i="34"/>
  <c r="Q19" i="34"/>
  <c r="Q39" i="34"/>
  <c r="K19" i="34"/>
  <c r="K39" i="34"/>
  <c r="V18" i="34"/>
  <c r="T18" i="34"/>
  <c r="T38" i="34"/>
  <c r="N18" i="34"/>
  <c r="N38" i="34" s="1"/>
  <c r="V17" i="34"/>
  <c r="T17" i="34"/>
  <c r="T37" i="34"/>
  <c r="K17" i="34"/>
  <c r="K37" i="34"/>
  <c r="V16" i="34"/>
  <c r="W16" i="34" s="1"/>
  <c r="W36" i="34" s="1"/>
  <c r="W22" i="34" s="1"/>
  <c r="T16" i="34"/>
  <c r="T36" i="34" s="1"/>
  <c r="Q16" i="34"/>
  <c r="Q36" i="34"/>
  <c r="N16" i="34"/>
  <c r="N36" i="34" s="1"/>
  <c r="K16" i="34"/>
  <c r="K36" i="34"/>
  <c r="V15" i="34"/>
  <c r="T15" i="34"/>
  <c r="T35" i="34"/>
  <c r="N15" i="34"/>
  <c r="N35" i="34"/>
  <c r="V14" i="34"/>
  <c r="T14" i="34"/>
  <c r="T34" i="34"/>
  <c r="T22" i="34" s="1"/>
  <c r="N14" i="34"/>
  <c r="N34" i="34" s="1"/>
  <c r="V13" i="34"/>
  <c r="U13" i="34"/>
  <c r="T13" i="34"/>
  <c r="T33" i="34" s="1"/>
  <c r="K13" i="34"/>
  <c r="K33" i="34"/>
  <c r="V12" i="34"/>
  <c r="W12" i="34" s="1"/>
  <c r="W32" i="34" s="1"/>
  <c r="T12" i="34"/>
  <c r="T32" i="34"/>
  <c r="Q12" i="34"/>
  <c r="Q32" i="34"/>
  <c r="N12" i="34"/>
  <c r="N32" i="34"/>
  <c r="K12" i="34"/>
  <c r="K32" i="34"/>
  <c r="V11" i="34"/>
  <c r="T11" i="34"/>
  <c r="T31" i="34"/>
  <c r="Q11" i="34"/>
  <c r="Q31" i="34" s="1"/>
  <c r="N11" i="34"/>
  <c r="N31" i="34"/>
  <c r="V10" i="34"/>
  <c r="W10" i="34" s="1"/>
  <c r="W30" i="34" s="1"/>
  <c r="T10" i="34"/>
  <c r="T30" i="34"/>
  <c r="Q10" i="34"/>
  <c r="Q30" i="34"/>
  <c r="N10" i="34"/>
  <c r="N30" i="34"/>
  <c r="V9" i="34"/>
  <c r="T9" i="34"/>
  <c r="T29" i="34" s="1"/>
  <c r="K9" i="34"/>
  <c r="K29" i="34"/>
  <c r="V8" i="34"/>
  <c r="W8" i="34" s="1"/>
  <c r="U8" i="34"/>
  <c r="T8" i="34"/>
  <c r="T28" i="34"/>
  <c r="Q8" i="34"/>
  <c r="Q28" i="34" s="1"/>
  <c r="N8" i="34"/>
  <c r="N28" i="34"/>
  <c r="K8" i="34"/>
  <c r="K28" i="34" s="1"/>
  <c r="K55" i="1"/>
  <c r="N55" i="1"/>
  <c r="Q55" i="1"/>
  <c r="T55" i="1"/>
  <c r="W21" i="34"/>
  <c r="W18" i="34"/>
  <c r="W38" i="34"/>
  <c r="W13" i="34"/>
  <c r="W33" i="34" s="1"/>
  <c r="W17" i="34"/>
  <c r="W37" i="34"/>
  <c r="U9" i="34"/>
  <c r="Q17" i="34"/>
  <c r="Q37" i="34"/>
  <c r="Q14" i="34"/>
  <c r="Q34" i="34"/>
  <c r="W28" i="34"/>
  <c r="K14" i="34"/>
  <c r="K34" i="34"/>
  <c r="K22" i="34" s="1"/>
  <c r="K11" i="34"/>
  <c r="K31" i="34"/>
  <c r="W34" i="34"/>
  <c r="K18" i="34"/>
  <c r="K38" i="34"/>
  <c r="U10" i="34"/>
  <c r="W15" i="34"/>
  <c r="W35" i="34" s="1"/>
  <c r="W19" i="34"/>
  <c r="W39" i="34"/>
  <c r="W11" i="34"/>
  <c r="W31" i="34" s="1"/>
  <c r="K15" i="34"/>
  <c r="K35" i="34"/>
  <c r="U18" i="33"/>
  <c r="W18" i="33" s="1"/>
  <c r="U17" i="33"/>
  <c r="U14" i="33"/>
  <c r="T13" i="33"/>
  <c r="U9" i="33"/>
  <c r="Q16" i="33"/>
  <c r="Q15" i="33"/>
  <c r="Q30" i="33"/>
  <c r="Q13" i="33"/>
  <c r="U12" i="33"/>
  <c r="Q11" i="33"/>
  <c r="Q9" i="33"/>
  <c r="Q8" i="33"/>
  <c r="N17" i="33"/>
  <c r="N31" i="33"/>
  <c r="U16" i="33"/>
  <c r="W16" i="33" s="1"/>
  <c r="N15" i="33"/>
  <c r="N30" i="33" s="1"/>
  <c r="N21" i="33" s="1"/>
  <c r="N11" i="33"/>
  <c r="N9" i="33"/>
  <c r="N8" i="33"/>
  <c r="N7" i="33"/>
  <c r="V20" i="33"/>
  <c r="U20" i="33"/>
  <c r="T20" i="33"/>
  <c r="Q20" i="33"/>
  <c r="N20" i="33"/>
  <c r="K20" i="33"/>
  <c r="V19" i="33"/>
  <c r="W19" i="33" s="1"/>
  <c r="U19" i="33"/>
  <c r="T19" i="33"/>
  <c r="Q19" i="33"/>
  <c r="N19" i="33"/>
  <c r="K19" i="33"/>
  <c r="V18" i="33"/>
  <c r="Q18" i="33"/>
  <c r="N18" i="33"/>
  <c r="K18" i="33"/>
  <c r="V17" i="33"/>
  <c r="W17" i="33" s="1"/>
  <c r="W31" i="33" s="1"/>
  <c r="T17" i="33"/>
  <c r="T31" i="33"/>
  <c r="Q17" i="33"/>
  <c r="Q31" i="33"/>
  <c r="K17" i="33"/>
  <c r="K31" i="33"/>
  <c r="V16" i="33"/>
  <c r="T16" i="33"/>
  <c r="V15" i="33"/>
  <c r="U15" i="33"/>
  <c r="W15" i="33" s="1"/>
  <c r="W30" i="33" s="1"/>
  <c r="T15" i="33"/>
  <c r="T30" i="33"/>
  <c r="K15" i="33"/>
  <c r="K30" i="33"/>
  <c r="K21" i="33" s="1"/>
  <c r="V14" i="33"/>
  <c r="T14" i="33"/>
  <c r="T29" i="33"/>
  <c r="Q14" i="33"/>
  <c r="Q29" i="33" s="1"/>
  <c r="Q21" i="33" s="1"/>
  <c r="N14" i="33"/>
  <c r="N29" i="33"/>
  <c r="K14" i="33"/>
  <c r="K29" i="33" s="1"/>
  <c r="V13" i="33"/>
  <c r="U13" i="33"/>
  <c r="W13" i="33" s="1"/>
  <c r="N13" i="33"/>
  <c r="K13" i="33"/>
  <c r="V12" i="33"/>
  <c r="T12" i="33"/>
  <c r="T28" i="33"/>
  <c r="N12" i="33"/>
  <c r="N28" i="33"/>
  <c r="V11" i="33"/>
  <c r="W11" i="33" s="1"/>
  <c r="T11" i="33"/>
  <c r="K11" i="33"/>
  <c r="V10" i="33"/>
  <c r="U10" i="33"/>
  <c r="T10" i="33"/>
  <c r="T27" i="33" s="1"/>
  <c r="Q10" i="33"/>
  <c r="Q27" i="33"/>
  <c r="N10" i="33"/>
  <c r="N27" i="33" s="1"/>
  <c r="K10" i="33"/>
  <c r="K27" i="33"/>
  <c r="V9" i="33"/>
  <c r="W9" i="33" s="1"/>
  <c r="K9" i="33"/>
  <c r="V8" i="33"/>
  <c r="W8" i="33" s="1"/>
  <c r="T8" i="33"/>
  <c r="V7" i="33"/>
  <c r="W7" i="33" s="1"/>
  <c r="T7" i="33"/>
  <c r="Q7" i="33"/>
  <c r="K7" i="33"/>
  <c r="V6" i="33"/>
  <c r="W6" i="33" s="1"/>
  <c r="U6" i="33"/>
  <c r="T6" i="33"/>
  <c r="Q6" i="33"/>
  <c r="N6" i="33"/>
  <c r="K6" i="33"/>
  <c r="W20" i="33"/>
  <c r="W12" i="33"/>
  <c r="W28" i="33" s="1"/>
  <c r="T9" i="33"/>
  <c r="T18" i="33"/>
  <c r="Q12" i="33"/>
  <c r="Q28" i="33"/>
  <c r="U8" i="33"/>
  <c r="U7" i="33"/>
  <c r="U11" i="33"/>
  <c r="N16" i="33"/>
  <c r="K8" i="33"/>
  <c r="K12" i="33"/>
  <c r="W10" i="33"/>
  <c r="W27" i="33"/>
  <c r="K16" i="33"/>
  <c r="W14" i="33"/>
  <c r="W29" i="33" s="1"/>
  <c r="K28" i="33"/>
  <c r="W65" i="32"/>
  <c r="W139" i="32" s="1"/>
  <c r="W64" i="32"/>
  <c r="W138" i="32" s="1"/>
  <c r="W63" i="32"/>
  <c r="W137" i="32" s="1"/>
  <c r="W62" i="32"/>
  <c r="W136" i="32" s="1"/>
  <c r="W61" i="32"/>
  <c r="W135" i="32" s="1"/>
  <c r="W60" i="32"/>
  <c r="W134" i="32" s="1"/>
  <c r="W59" i="32"/>
  <c r="W133" i="32" s="1"/>
  <c r="W58" i="32"/>
  <c r="W132" i="32" s="1"/>
  <c r="W57" i="32"/>
  <c r="W131" i="32" s="1"/>
  <c r="W56" i="32"/>
  <c r="W130" i="32" s="1"/>
  <c r="W55" i="32"/>
  <c r="W129" i="32" s="1"/>
  <c r="W54" i="32"/>
  <c r="W128" i="32" s="1"/>
  <c r="W53" i="32"/>
  <c r="W127" i="32" s="1"/>
  <c r="W52" i="32"/>
  <c r="W126" i="32" s="1"/>
  <c r="W51" i="32"/>
  <c r="W125" i="32" s="1"/>
  <c r="W50" i="32"/>
  <c r="W124" i="32" s="1"/>
  <c r="W49" i="32"/>
  <c r="W123" i="32" s="1"/>
  <c r="W48" i="32"/>
  <c r="W122" i="32"/>
  <c r="W47" i="32"/>
  <c r="W121" i="32" s="1"/>
  <c r="W46" i="32"/>
  <c r="W120" i="32" s="1"/>
  <c r="W44" i="32"/>
  <c r="W119" i="32" s="1"/>
  <c r="W43" i="32"/>
  <c r="W118" i="32" s="1"/>
  <c r="T65" i="32"/>
  <c r="T139" i="32" s="1"/>
  <c r="T64" i="32"/>
  <c r="T138" i="32" s="1"/>
  <c r="T63" i="32"/>
  <c r="T137" i="32" s="1"/>
  <c r="T62" i="32"/>
  <c r="T136" i="32" s="1"/>
  <c r="T61" i="32"/>
  <c r="T135" i="32" s="1"/>
  <c r="T60" i="32"/>
  <c r="T134" i="32" s="1"/>
  <c r="T59" i="32"/>
  <c r="T133" i="32" s="1"/>
  <c r="T58" i="32"/>
  <c r="T132" i="32" s="1"/>
  <c r="T57" i="32"/>
  <c r="T131" i="32" s="1"/>
  <c r="T56" i="32"/>
  <c r="T130" i="32" s="1"/>
  <c r="T55" i="32"/>
  <c r="T129" i="32" s="1"/>
  <c r="T54" i="32"/>
  <c r="T128" i="32" s="1"/>
  <c r="T53" i="32"/>
  <c r="T127" i="32" s="1"/>
  <c r="T52" i="32"/>
  <c r="T126" i="32" s="1"/>
  <c r="T51" i="32"/>
  <c r="T125" i="32" s="1"/>
  <c r="T50" i="32"/>
  <c r="T124" i="32" s="1"/>
  <c r="T49" i="32"/>
  <c r="T123" i="32" s="1"/>
  <c r="T48" i="32"/>
  <c r="T122" i="32" s="1"/>
  <c r="T47" i="32"/>
  <c r="T121" i="32" s="1"/>
  <c r="T46" i="32"/>
  <c r="T120" i="32" s="1"/>
  <c r="T44" i="32"/>
  <c r="T119" i="32" s="1"/>
  <c r="T43" i="32"/>
  <c r="T118" i="32" s="1"/>
  <c r="Q65" i="32"/>
  <c r="Q139" i="32" s="1"/>
  <c r="Q64" i="32"/>
  <c r="Q138" i="32" s="1"/>
  <c r="Q63" i="32"/>
  <c r="Q137" i="32" s="1"/>
  <c r="Q62" i="32"/>
  <c r="Q136" i="32" s="1"/>
  <c r="Q61" i="32"/>
  <c r="Q135" i="32" s="1"/>
  <c r="Q60" i="32"/>
  <c r="Q134" i="32" s="1"/>
  <c r="Q59" i="32"/>
  <c r="Q133" i="32" s="1"/>
  <c r="Q58" i="32"/>
  <c r="Q132" i="32" s="1"/>
  <c r="Q57" i="32"/>
  <c r="Q131" i="32" s="1"/>
  <c r="Q56" i="32"/>
  <c r="Q130" i="32" s="1"/>
  <c r="Q55" i="32"/>
  <c r="Q129" i="32" s="1"/>
  <c r="Q54" i="32"/>
  <c r="Q128" i="32" s="1"/>
  <c r="Q53" i="32"/>
  <c r="Q127" i="32" s="1"/>
  <c r="Q52" i="32"/>
  <c r="Q126" i="32" s="1"/>
  <c r="Q51" i="32"/>
  <c r="Q125" i="32" s="1"/>
  <c r="Q50" i="32"/>
  <c r="Q124" i="32" s="1"/>
  <c r="Q49" i="32"/>
  <c r="Q123" i="32" s="1"/>
  <c r="Q48" i="32"/>
  <c r="Q122" i="32" s="1"/>
  <c r="Q47" i="32"/>
  <c r="Q121" i="32" s="1"/>
  <c r="Q46" i="32"/>
  <c r="Q120" i="32" s="1"/>
  <c r="Q44" i="32"/>
  <c r="Q119" i="32" s="1"/>
  <c r="Q43" i="32"/>
  <c r="Q118" i="32" s="1"/>
  <c r="N51" i="32"/>
  <c r="N125" i="32" s="1"/>
  <c r="N48" i="32"/>
  <c r="N122" i="32" s="1"/>
  <c r="K55" i="32"/>
  <c r="K129" i="32" s="1"/>
  <c r="K56" i="32"/>
  <c r="K130" i="32" s="1"/>
  <c r="K57" i="32"/>
  <c r="K131" i="32" s="1"/>
  <c r="H12" i="32"/>
  <c r="W75" i="32"/>
  <c r="W147" i="32" s="1"/>
  <c r="W74" i="32"/>
  <c r="W146" i="32" s="1"/>
  <c r="W73" i="32"/>
  <c r="W145" i="32" s="1"/>
  <c r="W72" i="32"/>
  <c r="W144" i="32" s="1"/>
  <c r="W143" i="32"/>
  <c r="W142" i="32"/>
  <c r="W67" i="32"/>
  <c r="W141" i="32" s="1"/>
  <c r="W66" i="32"/>
  <c r="W140" i="32" s="1"/>
  <c r="W42" i="32"/>
  <c r="W117" i="32" s="1"/>
  <c r="W41" i="32"/>
  <c r="W116" i="32" s="1"/>
  <c r="W40" i="32"/>
  <c r="W115" i="32" s="1"/>
  <c r="W39" i="32"/>
  <c r="W114" i="32" s="1"/>
  <c r="W38" i="32"/>
  <c r="W113" i="32" s="1"/>
  <c r="W37" i="32"/>
  <c r="W112" i="32" s="1"/>
  <c r="W36" i="32"/>
  <c r="W111" i="32"/>
  <c r="W35" i="32"/>
  <c r="W110" i="32" s="1"/>
  <c r="W34" i="32"/>
  <c r="W109" i="32" s="1"/>
  <c r="W33" i="32"/>
  <c r="W108" i="32" s="1"/>
  <c r="W32" i="32"/>
  <c r="W107" i="32" s="1"/>
  <c r="W31" i="32"/>
  <c r="W106" i="32" s="1"/>
  <c r="W30" i="32"/>
  <c r="W105" i="32" s="1"/>
  <c r="W29" i="32"/>
  <c r="W104" i="32" s="1"/>
  <c r="W28" i="32"/>
  <c r="W103" i="32" s="1"/>
  <c r="W27" i="32"/>
  <c r="W102" i="32" s="1"/>
  <c r="W26" i="32"/>
  <c r="W101" i="32" s="1"/>
  <c r="W25" i="32"/>
  <c r="W100" i="32" s="1"/>
  <c r="W24" i="32"/>
  <c r="W99" i="32" s="1"/>
  <c r="W23" i="32"/>
  <c r="W98" i="32" s="1"/>
  <c r="W22" i="32"/>
  <c r="W97" i="32" s="1"/>
  <c r="W21" i="32"/>
  <c r="W96" i="32" s="1"/>
  <c r="W20" i="32"/>
  <c r="W95" i="32"/>
  <c r="W19" i="32"/>
  <c r="W94" i="32" s="1"/>
  <c r="W18" i="32"/>
  <c r="W93" i="32" s="1"/>
  <c r="W17" i="32"/>
  <c r="W92" i="32" s="1"/>
  <c r="W16" i="32"/>
  <c r="W91" i="32" s="1"/>
  <c r="W15" i="32"/>
  <c r="W90" i="32" s="1"/>
  <c r="W14" i="32"/>
  <c r="W89" i="32" s="1"/>
  <c r="W13" i="32"/>
  <c r="W88" i="32" s="1"/>
  <c r="W12" i="32"/>
  <c r="W87" i="32" s="1"/>
  <c r="W11" i="32"/>
  <c r="W10" i="32"/>
  <c r="W86" i="32" s="1"/>
  <c r="W9" i="32"/>
  <c r="W85" i="32" s="1"/>
  <c r="W8" i="32"/>
  <c r="W84" i="32" s="1"/>
  <c r="W7" i="32"/>
  <c r="W83" i="32" s="1"/>
  <c r="W6" i="32"/>
  <c r="W82" i="32" s="1"/>
  <c r="T75" i="32"/>
  <c r="T147" i="32" s="1"/>
  <c r="Q75" i="32"/>
  <c r="Q147" i="32" s="1"/>
  <c r="T74" i="32"/>
  <c r="T146" i="32" s="1"/>
  <c r="Q74" i="32"/>
  <c r="Q146" i="32" s="1"/>
  <c r="T73" i="32"/>
  <c r="T145" i="32" s="1"/>
  <c r="Q73" i="32"/>
  <c r="Q145" i="32" s="1"/>
  <c r="N73" i="32"/>
  <c r="N145" i="32" s="1"/>
  <c r="T72" i="32"/>
  <c r="T144" i="32"/>
  <c r="Q72" i="32"/>
  <c r="Q144" i="32" s="1"/>
  <c r="T143" i="32"/>
  <c r="Q143" i="32"/>
  <c r="K143" i="32"/>
  <c r="T142" i="32"/>
  <c r="Q142" i="32"/>
  <c r="N142" i="32"/>
  <c r="T67" i="32"/>
  <c r="T141" i="32" s="1"/>
  <c r="Q67" i="32"/>
  <c r="Q141" i="32" s="1"/>
  <c r="N67" i="32"/>
  <c r="N141" i="32" s="1"/>
  <c r="T66" i="32"/>
  <c r="T140" i="32" s="1"/>
  <c r="Q66" i="32"/>
  <c r="Q140" i="32" s="1"/>
  <c r="T42" i="32"/>
  <c r="T117" i="32" s="1"/>
  <c r="Q42" i="32"/>
  <c r="Q117" i="32" s="1"/>
  <c r="T41" i="32"/>
  <c r="T116" i="32" s="1"/>
  <c r="Q41" i="32"/>
  <c r="Q116" i="32" s="1"/>
  <c r="K41" i="32"/>
  <c r="K116" i="32" s="1"/>
  <c r="T40" i="32"/>
  <c r="T115" i="32" s="1"/>
  <c r="Q40" i="32"/>
  <c r="Q115" i="32" s="1"/>
  <c r="K40" i="32"/>
  <c r="K115" i="32" s="1"/>
  <c r="T39" i="32"/>
  <c r="T114" i="32" s="1"/>
  <c r="Q39" i="32"/>
  <c r="Q114" i="32" s="1"/>
  <c r="K39" i="32"/>
  <c r="K114" i="32" s="1"/>
  <c r="T38" i="32"/>
  <c r="T113" i="32" s="1"/>
  <c r="Q38" i="32"/>
  <c r="Q113" i="32" s="1"/>
  <c r="K38" i="32"/>
  <c r="K113" i="32" s="1"/>
  <c r="T37" i="32"/>
  <c r="T112" i="32" s="1"/>
  <c r="Q37" i="32"/>
  <c r="Q112" i="32" s="1"/>
  <c r="N37" i="32"/>
  <c r="N112" i="32" s="1"/>
  <c r="T36" i="32"/>
  <c r="T111" i="32" s="1"/>
  <c r="Q36" i="32"/>
  <c r="Q111" i="32" s="1"/>
  <c r="T35" i="32"/>
  <c r="T110" i="32" s="1"/>
  <c r="Q35" i="32"/>
  <c r="Q110" i="32" s="1"/>
  <c r="T34" i="32"/>
  <c r="T109" i="32" s="1"/>
  <c r="Q34" i="32"/>
  <c r="Q109" i="32" s="1"/>
  <c r="T33" i="32"/>
  <c r="T108" i="32" s="1"/>
  <c r="Q33" i="32"/>
  <c r="Q108" i="32" s="1"/>
  <c r="K33" i="32"/>
  <c r="K108" i="32"/>
  <c r="T32" i="32"/>
  <c r="T107" i="32" s="1"/>
  <c r="Q32" i="32"/>
  <c r="Q107" i="32" s="1"/>
  <c r="T31" i="32"/>
  <c r="T106" i="32"/>
  <c r="Q31" i="32"/>
  <c r="Q106" i="32" s="1"/>
  <c r="T30" i="32"/>
  <c r="T105" i="32" s="1"/>
  <c r="Q30" i="32"/>
  <c r="Q105" i="32" s="1"/>
  <c r="T29" i="32"/>
  <c r="T104" i="32" s="1"/>
  <c r="Q29" i="32"/>
  <c r="Q104" i="32" s="1"/>
  <c r="T28" i="32"/>
  <c r="T103" i="32" s="1"/>
  <c r="Q28" i="32"/>
  <c r="Q103" i="32" s="1"/>
  <c r="T27" i="32"/>
  <c r="T102" i="32" s="1"/>
  <c r="Q27" i="32"/>
  <c r="Q102" i="32" s="1"/>
  <c r="T26" i="32"/>
  <c r="T101" i="32" s="1"/>
  <c r="Q26" i="32"/>
  <c r="Q101" i="32" s="1"/>
  <c r="T25" i="32"/>
  <c r="T100" i="32" s="1"/>
  <c r="Q25" i="32"/>
  <c r="Q100" i="32" s="1"/>
  <c r="T24" i="32"/>
  <c r="T99" i="32" s="1"/>
  <c r="Q24" i="32"/>
  <c r="Q99" i="32" s="1"/>
  <c r="K24" i="32"/>
  <c r="K99" i="32" s="1"/>
  <c r="T23" i="32"/>
  <c r="T98" i="32" s="1"/>
  <c r="Q23" i="32"/>
  <c r="Q98" i="32" s="1"/>
  <c r="T22" i="32"/>
  <c r="T97" i="32" s="1"/>
  <c r="Q22" i="32"/>
  <c r="Q97" i="32" s="1"/>
  <c r="T21" i="32"/>
  <c r="T96" i="32" s="1"/>
  <c r="Q21" i="32"/>
  <c r="Q96" i="32" s="1"/>
  <c r="T20" i="32"/>
  <c r="T95" i="32" s="1"/>
  <c r="Q20" i="32"/>
  <c r="Q95" i="32" s="1"/>
  <c r="T19" i="32"/>
  <c r="T94" i="32" s="1"/>
  <c r="Q19" i="32"/>
  <c r="Q94" i="32" s="1"/>
  <c r="T18" i="32"/>
  <c r="T93" i="32" s="1"/>
  <c r="Q18" i="32"/>
  <c r="Q93" i="32" s="1"/>
  <c r="T17" i="32"/>
  <c r="T92" i="32" s="1"/>
  <c r="Q17" i="32"/>
  <c r="Q92" i="32" s="1"/>
  <c r="T16" i="32"/>
  <c r="T91" i="32" s="1"/>
  <c r="Q16" i="32"/>
  <c r="Q91" i="32" s="1"/>
  <c r="T15" i="32"/>
  <c r="T90" i="32" s="1"/>
  <c r="Q15" i="32"/>
  <c r="Q90" i="32" s="1"/>
  <c r="T14" i="32"/>
  <c r="T89" i="32" s="1"/>
  <c r="Q14" i="32"/>
  <c r="Q89" i="32" s="1"/>
  <c r="T13" i="32"/>
  <c r="T88" i="32" s="1"/>
  <c r="Q13" i="32"/>
  <c r="Q88" i="32" s="1"/>
  <c r="T12" i="32"/>
  <c r="T87" i="32" s="1"/>
  <c r="Q12" i="32"/>
  <c r="Q87" i="32" s="1"/>
  <c r="T11" i="32"/>
  <c r="Q11" i="32"/>
  <c r="T10" i="32"/>
  <c r="T86" i="32" s="1"/>
  <c r="Q10" i="32"/>
  <c r="Q86" i="32" s="1"/>
  <c r="T9" i="32"/>
  <c r="T85" i="32" s="1"/>
  <c r="Q9" i="32"/>
  <c r="Q85" i="32" s="1"/>
  <c r="T8" i="32"/>
  <c r="T84" i="32" s="1"/>
  <c r="Q8" i="32"/>
  <c r="Q84" i="32" s="1"/>
  <c r="T7" i="32"/>
  <c r="T83" i="32" s="1"/>
  <c r="Q7" i="32"/>
  <c r="Q83" i="32" s="1"/>
  <c r="T6" i="32"/>
  <c r="T82" i="32" s="1"/>
  <c r="Q6" i="32"/>
  <c r="Q82" i="32" s="1"/>
  <c r="N78" i="26"/>
  <c r="F62" i="12"/>
  <c r="G62" i="12"/>
  <c r="O24" i="23"/>
  <c r="O23" i="23"/>
  <c r="O147" i="21"/>
  <c r="O146" i="21"/>
  <c r="M11" i="26"/>
  <c r="L8" i="5"/>
  <c r="M15" i="23"/>
  <c r="L12" i="2"/>
  <c r="L16" i="2" s="1"/>
  <c r="I12" i="2"/>
  <c r="T16" i="8"/>
  <c r="U16" i="8"/>
  <c r="S16" i="8"/>
  <c r="S36" i="8" s="1"/>
  <c r="P16" i="8"/>
  <c r="P36" i="8"/>
  <c r="M16" i="8"/>
  <c r="M36" i="8" s="1"/>
  <c r="J16" i="8"/>
  <c r="J36" i="8"/>
  <c r="V16" i="8"/>
  <c r="V36" i="8" s="1"/>
  <c r="U15" i="31"/>
  <c r="T15" i="31"/>
  <c r="V15" i="31" s="1"/>
  <c r="S15" i="31"/>
  <c r="P15" i="31"/>
  <c r="M15" i="31"/>
  <c r="J15" i="31"/>
  <c r="U14" i="31"/>
  <c r="V14" i="31" s="1"/>
  <c r="T14" i="31"/>
  <c r="S14" i="31"/>
  <c r="S30" i="31"/>
  <c r="P14" i="31"/>
  <c r="P30" i="31" s="1"/>
  <c r="M14" i="31"/>
  <c r="M30" i="31"/>
  <c r="J14" i="31"/>
  <c r="J30" i="31" s="1"/>
  <c r="U13" i="31"/>
  <c r="T13" i="31"/>
  <c r="S13" i="31"/>
  <c r="S29" i="31" s="1"/>
  <c r="P13" i="31"/>
  <c r="P29" i="31"/>
  <c r="M13" i="31"/>
  <c r="M29" i="31" s="1"/>
  <c r="J13" i="31"/>
  <c r="J29" i="31"/>
  <c r="U12" i="31"/>
  <c r="V12" i="31" s="1"/>
  <c r="T12" i="31"/>
  <c r="S12" i="31"/>
  <c r="S28" i="31"/>
  <c r="P12" i="31"/>
  <c r="P28" i="31" s="1"/>
  <c r="M12" i="31"/>
  <c r="M28" i="31"/>
  <c r="J12" i="31"/>
  <c r="J28" i="31" s="1"/>
  <c r="U11" i="31"/>
  <c r="T11" i="31"/>
  <c r="V11" i="31" s="1"/>
  <c r="V27" i="31" s="1"/>
  <c r="S11" i="31"/>
  <c r="S27" i="31" s="1"/>
  <c r="P11" i="31"/>
  <c r="P27" i="31"/>
  <c r="M11" i="31"/>
  <c r="M27" i="31" s="1"/>
  <c r="J11" i="31"/>
  <c r="J27" i="31"/>
  <c r="U10" i="31"/>
  <c r="V10" i="31" s="1"/>
  <c r="V26" i="31" s="1"/>
  <c r="T10" i="31"/>
  <c r="S10" i="31"/>
  <c r="S26" i="31"/>
  <c r="P10" i="31"/>
  <c r="P26" i="31" s="1"/>
  <c r="M10" i="31"/>
  <c r="M26" i="31"/>
  <c r="J10" i="31"/>
  <c r="J26" i="31" s="1"/>
  <c r="U9" i="31"/>
  <c r="V9" i="31" s="1"/>
  <c r="V25" i="31" s="1"/>
  <c r="T9" i="31"/>
  <c r="S9" i="31"/>
  <c r="S25" i="31" s="1"/>
  <c r="P9" i="31"/>
  <c r="P25" i="31"/>
  <c r="M9" i="31"/>
  <c r="M25" i="31" s="1"/>
  <c r="J9" i="31"/>
  <c r="J25" i="31"/>
  <c r="U8" i="31"/>
  <c r="V8" i="31" s="1"/>
  <c r="V24" i="31" s="1"/>
  <c r="T8" i="31"/>
  <c r="S8" i="31"/>
  <c r="S24" i="31"/>
  <c r="P8" i="31"/>
  <c r="P24" i="31" s="1"/>
  <c r="M8" i="31"/>
  <c r="M24" i="31"/>
  <c r="J8" i="31"/>
  <c r="J24" i="31" s="1"/>
  <c r="J16" i="31" s="1"/>
  <c r="U7" i="31"/>
  <c r="V7" i="31" s="1"/>
  <c r="V23" i="31" s="1"/>
  <c r="T7" i="31"/>
  <c r="S7" i="31"/>
  <c r="S23" i="31" s="1"/>
  <c r="S16" i="31" s="1"/>
  <c r="P7" i="31"/>
  <c r="P23" i="31"/>
  <c r="M7" i="31"/>
  <c r="M23" i="31" s="1"/>
  <c r="J7" i="31"/>
  <c r="J23" i="31"/>
  <c r="U6" i="31"/>
  <c r="V6" i="31" s="1"/>
  <c r="T6" i="31"/>
  <c r="S6" i="31"/>
  <c r="S22" i="31"/>
  <c r="P6" i="31"/>
  <c r="P22" i="31" s="1"/>
  <c r="P16" i="31" s="1"/>
  <c r="M6" i="31"/>
  <c r="M22" i="31"/>
  <c r="M16" i="31" s="1"/>
  <c r="J6" i="31"/>
  <c r="J22" i="31"/>
  <c r="V22" i="31"/>
  <c r="V13" i="31"/>
  <c r="V29" i="31"/>
  <c r="V28" i="31"/>
  <c r="V30" i="31"/>
  <c r="R8" i="8"/>
  <c r="Q8" i="8"/>
  <c r="R19" i="26" s="1"/>
  <c r="S47" i="21" s="1"/>
  <c r="O8" i="8"/>
  <c r="P19" i="26" s="1"/>
  <c r="N8" i="8"/>
  <c r="L8" i="8"/>
  <c r="K8" i="8"/>
  <c r="L19" i="26" s="1"/>
  <c r="I8" i="8"/>
  <c r="J8" i="8" s="1"/>
  <c r="J28" i="8" s="1"/>
  <c r="H8" i="8"/>
  <c r="T9" i="8"/>
  <c r="U9" i="8"/>
  <c r="T10" i="8"/>
  <c r="V10" i="8" s="1"/>
  <c r="V30" i="8" s="1"/>
  <c r="U10" i="8"/>
  <c r="T14" i="8"/>
  <c r="U14" i="8"/>
  <c r="V14" i="8" s="1"/>
  <c r="V34" i="8" s="1"/>
  <c r="T15" i="8"/>
  <c r="V15" i="8" s="1"/>
  <c r="V35" i="8" s="1"/>
  <c r="U15" i="8"/>
  <c r="S9" i="8"/>
  <c r="S29" i="8"/>
  <c r="S10" i="8"/>
  <c r="S30" i="8" s="1"/>
  <c r="S11" i="8"/>
  <c r="S31" i="8"/>
  <c r="S12" i="8"/>
  <c r="S32" i="8" s="1"/>
  <c r="S13" i="8"/>
  <c r="S33" i="8"/>
  <c r="S14" i="8"/>
  <c r="S34" i="8" s="1"/>
  <c r="P9" i="8"/>
  <c r="P29" i="8"/>
  <c r="P10" i="8"/>
  <c r="P30" i="8" s="1"/>
  <c r="P11" i="8"/>
  <c r="P31" i="8"/>
  <c r="P12" i="8"/>
  <c r="P32" i="8" s="1"/>
  <c r="P13" i="8"/>
  <c r="P33" i="8"/>
  <c r="M9" i="8"/>
  <c r="M29" i="8" s="1"/>
  <c r="M10" i="8"/>
  <c r="M30" i="8"/>
  <c r="M11" i="8"/>
  <c r="M31" i="8" s="1"/>
  <c r="M12" i="8"/>
  <c r="M32" i="8"/>
  <c r="M13" i="8"/>
  <c r="M33" i="8" s="1"/>
  <c r="M14" i="8"/>
  <c r="M34" i="8"/>
  <c r="J9" i="8"/>
  <c r="J29" i="8" s="1"/>
  <c r="J10" i="8"/>
  <c r="J30" i="8"/>
  <c r="J11" i="8"/>
  <c r="J31" i="8" s="1"/>
  <c r="S15" i="8"/>
  <c r="S35" i="8"/>
  <c r="P14" i="8"/>
  <c r="P34" i="8" s="1"/>
  <c r="P15" i="8"/>
  <c r="P35" i="8"/>
  <c r="M15" i="8"/>
  <c r="M35" i="8" s="1"/>
  <c r="M17" i="8"/>
  <c r="M37" i="8"/>
  <c r="J14" i="8"/>
  <c r="J34" i="8" s="1"/>
  <c r="J15" i="8"/>
  <c r="J35" i="8"/>
  <c r="V9" i="8"/>
  <c r="V29" i="8" s="1"/>
  <c r="M8" i="8"/>
  <c r="M28" i="8" s="1"/>
  <c r="I23" i="15"/>
  <c r="S20" i="9"/>
  <c r="T20" i="9"/>
  <c r="P20" i="9"/>
  <c r="M20" i="9"/>
  <c r="J20" i="9"/>
  <c r="U20" i="9"/>
  <c r="V20" i="9" s="1"/>
  <c r="K7" i="1"/>
  <c r="J11" i="6"/>
  <c r="M11" i="6"/>
  <c r="P11" i="6"/>
  <c r="S11" i="6"/>
  <c r="T11" i="6"/>
  <c r="U11" i="6"/>
  <c r="V11" i="6" s="1"/>
  <c r="T74" i="26"/>
  <c r="Q74" i="26"/>
  <c r="N74" i="26"/>
  <c r="K74" i="26"/>
  <c r="I49" i="26"/>
  <c r="R49" i="26"/>
  <c r="O49" i="26"/>
  <c r="L49" i="26"/>
  <c r="F28" i="23"/>
  <c r="Q16" i="2"/>
  <c r="N16" i="2"/>
  <c r="K16" i="2"/>
  <c r="H16" i="2"/>
  <c r="S10" i="23"/>
  <c r="T20" i="21" s="1"/>
  <c r="R10" i="23"/>
  <c r="P10" i="23"/>
  <c r="O10" i="23"/>
  <c r="M10" i="23"/>
  <c r="L10" i="23"/>
  <c r="J10" i="23"/>
  <c r="S14" i="26"/>
  <c r="R14" i="26"/>
  <c r="T14" i="26" s="1"/>
  <c r="P14" i="26"/>
  <c r="O14" i="26"/>
  <c r="M14" i="26"/>
  <c r="L14" i="26"/>
  <c r="L12" i="26" s="1"/>
  <c r="M44" i="21" s="1"/>
  <c r="J14" i="26"/>
  <c r="V14" i="26" s="1"/>
  <c r="I14" i="26"/>
  <c r="R13" i="26"/>
  <c r="Y12" i="30"/>
  <c r="R12" i="26"/>
  <c r="S44" i="21" s="1"/>
  <c r="L106" i="21"/>
  <c r="L107" i="21"/>
  <c r="L108" i="21"/>
  <c r="S67" i="21"/>
  <c r="P67" i="21"/>
  <c r="M67" i="21"/>
  <c r="J67" i="21"/>
  <c r="V67" i="21" s="1"/>
  <c r="S66" i="21"/>
  <c r="P66" i="21"/>
  <c r="M66" i="21"/>
  <c r="J66" i="21"/>
  <c r="S63" i="21"/>
  <c r="P63" i="21"/>
  <c r="M63" i="21"/>
  <c r="J63" i="21"/>
  <c r="V63" i="21" s="1"/>
  <c r="I69" i="32" s="1"/>
  <c r="I68" i="32" s="1"/>
  <c r="S51" i="21"/>
  <c r="P51" i="21"/>
  <c r="M51" i="21"/>
  <c r="J51" i="21"/>
  <c r="S50" i="21"/>
  <c r="P50" i="21"/>
  <c r="M50" i="21"/>
  <c r="J50" i="21"/>
  <c r="V50" i="21" s="1"/>
  <c r="S45" i="21"/>
  <c r="P45" i="21"/>
  <c r="M45" i="21"/>
  <c r="J45" i="21"/>
  <c r="S41" i="21"/>
  <c r="P41" i="21"/>
  <c r="M41" i="21"/>
  <c r="J41" i="21"/>
  <c r="T37" i="21"/>
  <c r="S37" i="21"/>
  <c r="Q37" i="21"/>
  <c r="P37" i="21"/>
  <c r="N37" i="21"/>
  <c r="M37" i="21"/>
  <c r="K37" i="21"/>
  <c r="J37" i="21"/>
  <c r="P20" i="21"/>
  <c r="N20" i="21"/>
  <c r="T15" i="21"/>
  <c r="R20" i="18"/>
  <c r="P20" i="18"/>
  <c r="O20" i="18"/>
  <c r="O19" i="27" s="1"/>
  <c r="M20" i="18"/>
  <c r="L20" i="18"/>
  <c r="J20" i="18"/>
  <c r="I20" i="18"/>
  <c r="G20" i="27"/>
  <c r="G19" i="27"/>
  <c r="R19" i="27"/>
  <c r="G18" i="27"/>
  <c r="P19" i="27"/>
  <c r="J19" i="27"/>
  <c r="I19" i="27"/>
  <c r="S19" i="27"/>
  <c r="T19" i="27" s="1"/>
  <c r="L20" i="27"/>
  <c r="L19" i="27"/>
  <c r="O12" i="2"/>
  <c r="O16" i="2"/>
  <c r="I16" i="2"/>
  <c r="R12" i="2"/>
  <c r="R16" i="2"/>
  <c r="G15" i="27"/>
  <c r="M15" i="27" s="1"/>
  <c r="R15" i="27"/>
  <c r="G16" i="27"/>
  <c r="R16" i="27"/>
  <c r="G14" i="27"/>
  <c r="S12" i="27"/>
  <c r="R12" i="27"/>
  <c r="P12" i="27"/>
  <c r="Q65" i="21"/>
  <c r="O12" i="27"/>
  <c r="M12" i="27"/>
  <c r="N65" i="21"/>
  <c r="L12" i="27"/>
  <c r="J12" i="27"/>
  <c r="K65" i="21"/>
  <c r="I12" i="27"/>
  <c r="K12" i="27" s="1"/>
  <c r="K29" i="27" s="1"/>
  <c r="J65" i="21"/>
  <c r="S11" i="27"/>
  <c r="T64" i="21"/>
  <c r="R11" i="27"/>
  <c r="T11" i="27" s="1"/>
  <c r="T28" i="27" s="1"/>
  <c r="S64" i="21"/>
  <c r="P11" i="27"/>
  <c r="Q64" i="21"/>
  <c r="O11" i="27"/>
  <c r="U11" i="27" s="1"/>
  <c r="P64" i="21"/>
  <c r="M11" i="27"/>
  <c r="L11" i="27"/>
  <c r="M64" i="21"/>
  <c r="J11" i="27"/>
  <c r="V11" i="27" s="1"/>
  <c r="W11" i="27" s="1"/>
  <c r="W28" i="27" s="1"/>
  <c r="I11" i="27"/>
  <c r="J64" i="21"/>
  <c r="G9" i="27"/>
  <c r="G10" i="27"/>
  <c r="S10" i="27" s="1"/>
  <c r="T10" i="27" s="1"/>
  <c r="G8" i="27"/>
  <c r="I8" i="27" s="1"/>
  <c r="S8" i="27"/>
  <c r="T8" i="27" s="1"/>
  <c r="U13" i="27"/>
  <c r="U17" i="27"/>
  <c r="Q19" i="27"/>
  <c r="I16" i="27"/>
  <c r="S16" i="27"/>
  <c r="T16" i="27"/>
  <c r="P16" i="27"/>
  <c r="Q16" i="27" s="1"/>
  <c r="J10" i="27"/>
  <c r="P10" i="27"/>
  <c r="I10" i="27"/>
  <c r="J16" i="27"/>
  <c r="N11" i="27"/>
  <c r="N28" i="27" s="1"/>
  <c r="N64" i="21"/>
  <c r="Q12" i="27"/>
  <c r="Q29" i="27" s="1"/>
  <c r="P65" i="21"/>
  <c r="O8" i="27"/>
  <c r="M16" i="27"/>
  <c r="N16" i="27" s="1"/>
  <c r="Q11" i="27"/>
  <c r="Q28" i="27"/>
  <c r="O10" i="27"/>
  <c r="M65" i="21"/>
  <c r="O65" i="21" s="1"/>
  <c r="S65" i="21"/>
  <c r="O16" i="27"/>
  <c r="U16" i="27" s="1"/>
  <c r="J8" i="27"/>
  <c r="I15" i="27"/>
  <c r="R8" i="27"/>
  <c r="L10" i="27"/>
  <c r="U10" i="27" s="1"/>
  <c r="R10" i="27"/>
  <c r="J15" i="27"/>
  <c r="K15" i="27" s="1"/>
  <c r="P15" i="27"/>
  <c r="M10" i="27"/>
  <c r="L15" i="27"/>
  <c r="L16" i="27"/>
  <c r="U14" i="26"/>
  <c r="S13" i="26"/>
  <c r="S12" i="26"/>
  <c r="T44" i="21"/>
  <c r="P13" i="26"/>
  <c r="O13" i="26"/>
  <c r="M13" i="26"/>
  <c r="L13" i="26"/>
  <c r="J13" i="26"/>
  <c r="K13" i="26" s="1"/>
  <c r="J12" i="26"/>
  <c r="I13" i="26"/>
  <c r="I12" i="26"/>
  <c r="J44" i="21"/>
  <c r="N14" i="26"/>
  <c r="K14" i="26"/>
  <c r="G27" i="26"/>
  <c r="R27" i="26" s="1"/>
  <c r="G28" i="26"/>
  <c r="J28" i="26" s="1"/>
  <c r="R28" i="26"/>
  <c r="G29" i="26"/>
  <c r="G26" i="26"/>
  <c r="P26" i="26"/>
  <c r="Q26" i="26" s="1"/>
  <c r="S23" i="26"/>
  <c r="R23" i="26"/>
  <c r="P23" i="26"/>
  <c r="O23" i="26"/>
  <c r="J23" i="26"/>
  <c r="V23" i="26" s="1"/>
  <c r="I23" i="26"/>
  <c r="M23" i="26"/>
  <c r="L23" i="26"/>
  <c r="U23" i="26" s="1"/>
  <c r="K16" i="27"/>
  <c r="K10" i="27"/>
  <c r="Q10" i="27"/>
  <c r="N10" i="27"/>
  <c r="I28" i="26"/>
  <c r="P28" i="26"/>
  <c r="R26" i="26"/>
  <c r="U26" i="26" s="1"/>
  <c r="M28" i="26"/>
  <c r="S26" i="26"/>
  <c r="M27" i="26"/>
  <c r="N27" i="26" s="1"/>
  <c r="S27" i="26"/>
  <c r="T27" i="26" s="1"/>
  <c r="I26" i="26"/>
  <c r="J26" i="26"/>
  <c r="K26" i="26" s="1"/>
  <c r="I27" i="26"/>
  <c r="U27" i="26" s="1"/>
  <c r="O27" i="26"/>
  <c r="T13" i="26"/>
  <c r="M12" i="26"/>
  <c r="N44" i="21" s="1"/>
  <c r="L26" i="26"/>
  <c r="M26" i="26"/>
  <c r="N26" i="26" s="1"/>
  <c r="J27" i="26"/>
  <c r="P27" i="26"/>
  <c r="O26" i="26"/>
  <c r="L27" i="26"/>
  <c r="L28" i="26"/>
  <c r="S24" i="26"/>
  <c r="R24" i="26"/>
  <c r="P24" i="26"/>
  <c r="P22" i="26"/>
  <c r="Q50" i="21"/>
  <c r="R50" i="21" s="1"/>
  <c r="R118" i="21" s="1"/>
  <c r="O24" i="26"/>
  <c r="M24" i="26"/>
  <c r="M22" i="26"/>
  <c r="N50" i="21"/>
  <c r="O50" i="21" s="1"/>
  <c r="L24" i="26"/>
  <c r="I24" i="26"/>
  <c r="J24" i="26"/>
  <c r="V24" i="26" s="1"/>
  <c r="W24" i="26" s="1"/>
  <c r="J22" i="26"/>
  <c r="U25" i="26"/>
  <c r="Q23" i="26"/>
  <c r="S36" i="26"/>
  <c r="R36" i="26"/>
  <c r="S58" i="21"/>
  <c r="P36" i="26"/>
  <c r="Q58" i="21" s="1"/>
  <c r="O36" i="26"/>
  <c r="P58" i="21"/>
  <c r="M36" i="26"/>
  <c r="L36" i="26"/>
  <c r="M58" i="21"/>
  <c r="J36" i="26"/>
  <c r="K58" i="21" s="1"/>
  <c r="I36" i="26"/>
  <c r="J58" i="21"/>
  <c r="S40" i="26"/>
  <c r="R40" i="26"/>
  <c r="S62" i="21"/>
  <c r="P40" i="26"/>
  <c r="Q62" i="21" s="1"/>
  <c r="O40" i="26"/>
  <c r="P62" i="21"/>
  <c r="M40" i="26"/>
  <c r="L40" i="26"/>
  <c r="M62" i="21"/>
  <c r="J40" i="26"/>
  <c r="K62" i="21" s="1"/>
  <c r="L62" i="21" s="1"/>
  <c r="I40" i="26"/>
  <c r="J62" i="21"/>
  <c r="S39" i="26"/>
  <c r="R39" i="26"/>
  <c r="S61" i="21"/>
  <c r="P39" i="26"/>
  <c r="O39" i="26"/>
  <c r="P61" i="21"/>
  <c r="M39" i="26"/>
  <c r="N61" i="21" s="1"/>
  <c r="O61" i="21" s="1"/>
  <c r="L39" i="26"/>
  <c r="M61" i="21"/>
  <c r="J39" i="26"/>
  <c r="I39" i="26"/>
  <c r="J61" i="21"/>
  <c r="V61" i="21" s="1"/>
  <c r="S38" i="26"/>
  <c r="R38" i="26"/>
  <c r="S60" i="21"/>
  <c r="P38" i="26"/>
  <c r="Q60" i="21" s="1"/>
  <c r="O38" i="26"/>
  <c r="P60" i="21"/>
  <c r="M38" i="26"/>
  <c r="L38" i="26"/>
  <c r="M60" i="21"/>
  <c r="J38" i="26"/>
  <c r="K60" i="21" s="1"/>
  <c r="I38" i="26"/>
  <c r="J60" i="21"/>
  <c r="S37" i="26"/>
  <c r="R37" i="26"/>
  <c r="S59" i="21"/>
  <c r="P37" i="26"/>
  <c r="O37" i="26"/>
  <c r="P59" i="21"/>
  <c r="M37" i="26"/>
  <c r="N59" i="21" s="1"/>
  <c r="L37" i="26"/>
  <c r="M59" i="21"/>
  <c r="J37" i="26"/>
  <c r="I37" i="26"/>
  <c r="J59" i="21"/>
  <c r="S35" i="26"/>
  <c r="T57" i="21" s="1"/>
  <c r="R35" i="26"/>
  <c r="S57" i="21"/>
  <c r="P35" i="26"/>
  <c r="O35" i="26"/>
  <c r="P57" i="21"/>
  <c r="M35" i="26"/>
  <c r="N57" i="21" s="1"/>
  <c r="O57" i="21" s="1"/>
  <c r="L35" i="26"/>
  <c r="M57" i="21"/>
  <c r="J35" i="26"/>
  <c r="I35" i="26"/>
  <c r="J57" i="21"/>
  <c r="S34" i="26"/>
  <c r="V34" i="26" s="1"/>
  <c r="W34" i="26" s="1"/>
  <c r="W62" i="26" s="1"/>
  <c r="R34" i="26"/>
  <c r="S56" i="21"/>
  <c r="P34" i="26"/>
  <c r="Q56" i="21" s="1"/>
  <c r="O34" i="26"/>
  <c r="P56" i="21"/>
  <c r="M34" i="26"/>
  <c r="L34" i="26"/>
  <c r="M56" i="21"/>
  <c r="J34" i="26"/>
  <c r="K56" i="21" s="1"/>
  <c r="I34" i="26"/>
  <c r="J56" i="21"/>
  <c r="S33" i="26"/>
  <c r="R33" i="26"/>
  <c r="S55" i="21"/>
  <c r="P33" i="26"/>
  <c r="O33" i="26"/>
  <c r="P55" i="21"/>
  <c r="M33" i="26"/>
  <c r="N55" i="21" s="1"/>
  <c r="L33" i="26"/>
  <c r="M55" i="21"/>
  <c r="J33" i="26"/>
  <c r="I33" i="26"/>
  <c r="J55" i="21"/>
  <c r="S32" i="26"/>
  <c r="R32" i="26"/>
  <c r="S54" i="21"/>
  <c r="P32" i="26"/>
  <c r="Q54" i="21" s="1"/>
  <c r="R54" i="21" s="1"/>
  <c r="O32" i="26"/>
  <c r="P54" i="21"/>
  <c r="M32" i="26"/>
  <c r="L32" i="26"/>
  <c r="M54" i="21"/>
  <c r="J32" i="26"/>
  <c r="I32" i="26"/>
  <c r="J54" i="21"/>
  <c r="S31" i="26"/>
  <c r="R31" i="26"/>
  <c r="P31" i="26"/>
  <c r="Q53" i="21"/>
  <c r="O31" i="26"/>
  <c r="P53" i="21" s="1"/>
  <c r="R53" i="21" s="1"/>
  <c r="R121" i="21" s="1"/>
  <c r="M31" i="26"/>
  <c r="N53" i="21" s="1"/>
  <c r="L31" i="26"/>
  <c r="J31" i="26"/>
  <c r="K53" i="21"/>
  <c r="I31" i="26"/>
  <c r="S30" i="26"/>
  <c r="T52" i="21"/>
  <c r="R30" i="26"/>
  <c r="P30" i="26"/>
  <c r="Q52" i="21"/>
  <c r="O30" i="26"/>
  <c r="M30" i="26"/>
  <c r="N52" i="21"/>
  <c r="L30" i="26"/>
  <c r="N30" i="26" s="1"/>
  <c r="N58" i="26" s="1"/>
  <c r="J30" i="26"/>
  <c r="K52" i="21"/>
  <c r="I30" i="26"/>
  <c r="K30" i="26" s="1"/>
  <c r="K58" i="26" s="1"/>
  <c r="J52" i="21"/>
  <c r="Q27" i="26"/>
  <c r="N23" i="26"/>
  <c r="K23" i="26"/>
  <c r="S21" i="26"/>
  <c r="R21" i="26"/>
  <c r="S49" i="21"/>
  <c r="P21" i="26"/>
  <c r="Q49" i="21" s="1"/>
  <c r="O21" i="26"/>
  <c r="P49" i="21"/>
  <c r="M21" i="26"/>
  <c r="L21" i="26"/>
  <c r="M49" i="21"/>
  <c r="J21" i="26"/>
  <c r="K49" i="21" s="1"/>
  <c r="I21" i="26"/>
  <c r="J49" i="21"/>
  <c r="S19" i="26"/>
  <c r="T47" i="21" s="1"/>
  <c r="O19" i="26"/>
  <c r="P47" i="21"/>
  <c r="M19" i="26"/>
  <c r="N47" i="21" s="1"/>
  <c r="I19" i="26"/>
  <c r="J47" i="21"/>
  <c r="S18" i="26"/>
  <c r="R18" i="26"/>
  <c r="S46" i="21"/>
  <c r="P18" i="26"/>
  <c r="Q46" i="21" s="1"/>
  <c r="O18" i="26"/>
  <c r="P46" i="21"/>
  <c r="M18" i="26"/>
  <c r="L18" i="26"/>
  <c r="M46" i="21"/>
  <c r="J18" i="26"/>
  <c r="I18" i="26"/>
  <c r="J46" i="21"/>
  <c r="S17" i="26"/>
  <c r="S16" i="26"/>
  <c r="R16" i="26"/>
  <c r="P16" i="26"/>
  <c r="Q16" i="26" s="1"/>
  <c r="O16" i="26"/>
  <c r="M16" i="26"/>
  <c r="L16" i="26"/>
  <c r="J16" i="26"/>
  <c r="I16" i="26"/>
  <c r="U16" i="26" s="1"/>
  <c r="T7" i="17"/>
  <c r="U7" i="17"/>
  <c r="S7" i="17"/>
  <c r="P7" i="17"/>
  <c r="M7" i="17"/>
  <c r="J7" i="17"/>
  <c r="R17" i="26"/>
  <c r="T17" i="26"/>
  <c r="P17" i="26"/>
  <c r="O17" i="26"/>
  <c r="M17" i="26"/>
  <c r="M15" i="26" s="1"/>
  <c r="L17" i="26"/>
  <c r="J17" i="26"/>
  <c r="I17" i="26"/>
  <c r="S11" i="26"/>
  <c r="T43" i="21"/>
  <c r="R11" i="26"/>
  <c r="S43" i="21" s="1"/>
  <c r="P11" i="26"/>
  <c r="Q43" i="21"/>
  <c r="O11" i="26"/>
  <c r="P43" i="21" s="1"/>
  <c r="N43" i="21"/>
  <c r="L11" i="26"/>
  <c r="J11" i="26"/>
  <c r="K43" i="21"/>
  <c r="I11" i="26"/>
  <c r="S10" i="26"/>
  <c r="T42" i="21"/>
  <c r="R10" i="26"/>
  <c r="P10" i="26"/>
  <c r="Q42" i="21"/>
  <c r="O10" i="26"/>
  <c r="M10" i="26"/>
  <c r="N42" i="21"/>
  <c r="L10" i="26"/>
  <c r="J10" i="26"/>
  <c r="K42" i="21"/>
  <c r="I10" i="26"/>
  <c r="S9" i="26"/>
  <c r="R9" i="26"/>
  <c r="P9" i="26"/>
  <c r="Q8" i="26" s="1"/>
  <c r="O9" i="26"/>
  <c r="M9" i="26"/>
  <c r="L9" i="26"/>
  <c r="U9" i="26" s="1"/>
  <c r="J9" i="26"/>
  <c r="K9" i="26" s="1"/>
  <c r="I9" i="26"/>
  <c r="S7" i="30"/>
  <c r="P7" i="30"/>
  <c r="M7" i="30"/>
  <c r="V7" i="30" s="1"/>
  <c r="W7" i="30" s="1"/>
  <c r="J7" i="30"/>
  <c r="U7" i="30"/>
  <c r="N8" i="30"/>
  <c r="N9" i="30"/>
  <c r="N10" i="30"/>
  <c r="N35" i="30"/>
  <c r="N11" i="30"/>
  <c r="N36" i="30"/>
  <c r="Q8" i="30"/>
  <c r="Q9" i="30"/>
  <c r="Q10" i="30"/>
  <c r="T8" i="30"/>
  <c r="T9" i="30"/>
  <c r="T10" i="30"/>
  <c r="U8" i="30"/>
  <c r="V8" i="30"/>
  <c r="W8" i="30" s="1"/>
  <c r="U9" i="30"/>
  <c r="V9" i="30"/>
  <c r="K7" i="30"/>
  <c r="K34" i="30" s="1"/>
  <c r="K8" i="30"/>
  <c r="K9" i="30"/>
  <c r="V30" i="30"/>
  <c r="U30" i="30"/>
  <c r="W30" i="30" s="1"/>
  <c r="W55" i="30" s="1"/>
  <c r="T30" i="30"/>
  <c r="T55" i="30" s="1"/>
  <c r="Q30" i="30"/>
  <c r="Q55" i="30"/>
  <c r="N30" i="30"/>
  <c r="N55" i="30" s="1"/>
  <c r="K30" i="30"/>
  <c r="K55" i="30"/>
  <c r="V29" i="30"/>
  <c r="W29" i="30" s="1"/>
  <c r="W54" i="30" s="1"/>
  <c r="U29" i="30"/>
  <c r="T29" i="30"/>
  <c r="T54" i="30" s="1"/>
  <c r="Q29" i="30"/>
  <c r="Q54" i="30"/>
  <c r="N29" i="30"/>
  <c r="N54" i="30" s="1"/>
  <c r="K29" i="30"/>
  <c r="K54" i="30"/>
  <c r="V28" i="30"/>
  <c r="W28" i="30" s="1"/>
  <c r="U28" i="30"/>
  <c r="T28" i="30"/>
  <c r="T53" i="30"/>
  <c r="Q28" i="30"/>
  <c r="Q53" i="30" s="1"/>
  <c r="N28" i="30"/>
  <c r="N53" i="30"/>
  <c r="K28" i="30"/>
  <c r="K53" i="30" s="1"/>
  <c r="V27" i="30"/>
  <c r="U27" i="30"/>
  <c r="W27" i="30"/>
  <c r="W52" i="30" s="1"/>
  <c r="T27" i="30"/>
  <c r="T52" i="30"/>
  <c r="Q27" i="30"/>
  <c r="Q52" i="30" s="1"/>
  <c r="N27" i="30"/>
  <c r="N52" i="30"/>
  <c r="K27" i="30"/>
  <c r="K52" i="30" s="1"/>
  <c r="V26" i="30"/>
  <c r="U26" i="30"/>
  <c r="T26" i="30"/>
  <c r="T51" i="30" s="1"/>
  <c r="Q26" i="30"/>
  <c r="Q51" i="30"/>
  <c r="N26" i="30"/>
  <c r="N51" i="30" s="1"/>
  <c r="K26" i="30"/>
  <c r="K51" i="30"/>
  <c r="V25" i="30"/>
  <c r="W25" i="30" s="1"/>
  <c r="W50" i="30" s="1"/>
  <c r="U25" i="30"/>
  <c r="T25" i="30"/>
  <c r="T50" i="30" s="1"/>
  <c r="Q25" i="30"/>
  <c r="Q50" i="30"/>
  <c r="N25" i="30"/>
  <c r="N50" i="30" s="1"/>
  <c r="K25" i="30"/>
  <c r="K50" i="30"/>
  <c r="V24" i="30"/>
  <c r="W24" i="30" s="1"/>
  <c r="W49" i="30" s="1"/>
  <c r="U24" i="30"/>
  <c r="T24" i="30"/>
  <c r="T49" i="30"/>
  <c r="Q24" i="30"/>
  <c r="Q49" i="30" s="1"/>
  <c r="N24" i="30"/>
  <c r="N49" i="30"/>
  <c r="K24" i="30"/>
  <c r="K49" i="30" s="1"/>
  <c r="V23" i="30"/>
  <c r="U23" i="30"/>
  <c r="W23" i="30"/>
  <c r="W48" i="30" s="1"/>
  <c r="T23" i="30"/>
  <c r="T48" i="30"/>
  <c r="Q23" i="30"/>
  <c r="Q48" i="30" s="1"/>
  <c r="N23" i="30"/>
  <c r="N48" i="30"/>
  <c r="K23" i="30"/>
  <c r="K48" i="30" s="1"/>
  <c r="V22" i="30"/>
  <c r="U22" i="30"/>
  <c r="W22" i="30" s="1"/>
  <c r="W47" i="30" s="1"/>
  <c r="T22" i="30"/>
  <c r="T47" i="30" s="1"/>
  <c r="Q22" i="30"/>
  <c r="Q47" i="30"/>
  <c r="N22" i="30"/>
  <c r="N47" i="30" s="1"/>
  <c r="K22" i="30"/>
  <c r="K47" i="30"/>
  <c r="V21" i="30"/>
  <c r="W21" i="30" s="1"/>
  <c r="U21" i="30"/>
  <c r="T21" i="30"/>
  <c r="T46" i="30"/>
  <c r="Q21" i="30"/>
  <c r="Q46" i="30" s="1"/>
  <c r="N21" i="30"/>
  <c r="N46" i="30"/>
  <c r="K21" i="30"/>
  <c r="K46" i="30" s="1"/>
  <c r="V20" i="30"/>
  <c r="U20" i="30"/>
  <c r="T20" i="30"/>
  <c r="T45" i="30" s="1"/>
  <c r="Q20" i="30"/>
  <c r="Q45" i="30"/>
  <c r="N20" i="30"/>
  <c r="N45" i="30" s="1"/>
  <c r="K20" i="30"/>
  <c r="K45" i="30"/>
  <c r="V19" i="30"/>
  <c r="W19" i="30" s="1"/>
  <c r="W44" i="30" s="1"/>
  <c r="U19" i="30"/>
  <c r="T19" i="30"/>
  <c r="T44" i="30"/>
  <c r="Q19" i="30"/>
  <c r="Q44" i="30" s="1"/>
  <c r="N19" i="30"/>
  <c r="N44" i="30"/>
  <c r="K19" i="30"/>
  <c r="K44" i="30" s="1"/>
  <c r="V18" i="30"/>
  <c r="U18" i="30"/>
  <c r="T18" i="30"/>
  <c r="T43" i="30" s="1"/>
  <c r="Q18" i="30"/>
  <c r="Q43" i="30"/>
  <c r="N18" i="30"/>
  <c r="N43" i="30" s="1"/>
  <c r="K18" i="30"/>
  <c r="K43" i="30"/>
  <c r="V17" i="30"/>
  <c r="W17" i="30" s="1"/>
  <c r="U17" i="30"/>
  <c r="T17" i="30"/>
  <c r="T42" i="30"/>
  <c r="Q17" i="30"/>
  <c r="Q42" i="30" s="1"/>
  <c r="N17" i="30"/>
  <c r="N42" i="30"/>
  <c r="K17" i="30"/>
  <c r="K42" i="30" s="1"/>
  <c r="V16" i="30"/>
  <c r="U16" i="30"/>
  <c r="W16" i="30" s="1"/>
  <c r="W41" i="30" s="1"/>
  <c r="T16" i="30"/>
  <c r="T41" i="30" s="1"/>
  <c r="Q16" i="30"/>
  <c r="Q41" i="30"/>
  <c r="N16" i="30"/>
  <c r="N41" i="30" s="1"/>
  <c r="K16" i="30"/>
  <c r="K41" i="30"/>
  <c r="V15" i="30"/>
  <c r="W15" i="30" s="1"/>
  <c r="W40" i="30" s="1"/>
  <c r="U15" i="30"/>
  <c r="T15" i="30"/>
  <c r="T40" i="30"/>
  <c r="Q15" i="30"/>
  <c r="Q40" i="30" s="1"/>
  <c r="N15" i="30"/>
  <c r="N40" i="30"/>
  <c r="K15" i="30"/>
  <c r="K40" i="30" s="1"/>
  <c r="V14" i="30"/>
  <c r="U14" i="30"/>
  <c r="T14" i="30"/>
  <c r="T39" i="30" s="1"/>
  <c r="Q14" i="30"/>
  <c r="Q39" i="30"/>
  <c r="N14" i="30"/>
  <c r="N39" i="30" s="1"/>
  <c r="K14" i="30"/>
  <c r="K39" i="30"/>
  <c r="H14" i="30"/>
  <c r="V13" i="30"/>
  <c r="U13" i="30"/>
  <c r="T13" i="30"/>
  <c r="T38" i="30"/>
  <c r="Q13" i="30"/>
  <c r="Q38" i="30"/>
  <c r="N13" i="30"/>
  <c r="N38" i="30"/>
  <c r="K13" i="30"/>
  <c r="K38" i="30"/>
  <c r="V12" i="30"/>
  <c r="U12" i="30"/>
  <c r="T12" i="30"/>
  <c r="T37" i="30"/>
  <c r="Q12" i="30"/>
  <c r="Q37" i="30"/>
  <c r="N12" i="30"/>
  <c r="N37" i="30"/>
  <c r="K12" i="30"/>
  <c r="K37" i="30"/>
  <c r="V11" i="30"/>
  <c r="U11" i="30"/>
  <c r="T11" i="30"/>
  <c r="T36" i="30"/>
  <c r="Q11" i="30"/>
  <c r="Q36" i="30"/>
  <c r="K11" i="30"/>
  <c r="K36" i="30"/>
  <c r="V10" i="30"/>
  <c r="U10" i="30"/>
  <c r="T35" i="30"/>
  <c r="Q35" i="30"/>
  <c r="K10" i="30"/>
  <c r="K35" i="30"/>
  <c r="T7" i="30"/>
  <c r="T34" i="30"/>
  <c r="Q7" i="30"/>
  <c r="Q34" i="30"/>
  <c r="N7" i="30"/>
  <c r="N34" i="30"/>
  <c r="J8" i="28"/>
  <c r="K35" i="21"/>
  <c r="W18" i="30"/>
  <c r="W43" i="30" s="1"/>
  <c r="V7" i="17"/>
  <c r="W13" i="30"/>
  <c r="W38" i="30"/>
  <c r="W26" i="30"/>
  <c r="W51" i="30"/>
  <c r="W14" i="30"/>
  <c r="W39" i="30"/>
  <c r="W42" i="30"/>
  <c r="W46" i="30"/>
  <c r="N24" i="26"/>
  <c r="M52" i="21"/>
  <c r="S53" i="21"/>
  <c r="K24" i="26"/>
  <c r="T24" i="26"/>
  <c r="U24" i="26"/>
  <c r="Q24" i="26"/>
  <c r="N8" i="26"/>
  <c r="T8" i="26"/>
  <c r="P15" i="26"/>
  <c r="Q45" i="21" s="1"/>
  <c r="R45" i="21" s="1"/>
  <c r="U17" i="26"/>
  <c r="J15" i="26"/>
  <c r="K45" i="21"/>
  <c r="K17" i="26"/>
  <c r="N16" i="26"/>
  <c r="K16" i="26"/>
  <c r="Q17" i="26"/>
  <c r="V16" i="26"/>
  <c r="T16" i="26"/>
  <c r="V9" i="26"/>
  <c r="W9" i="26" s="1"/>
  <c r="W9" i="30"/>
  <c r="W34" i="30"/>
  <c r="W10" i="30"/>
  <c r="W35" i="30"/>
  <c r="W12" i="30"/>
  <c r="W37" i="30" s="1"/>
  <c r="W20" i="30"/>
  <c r="W45" i="30"/>
  <c r="Q31" i="30"/>
  <c r="W11" i="30"/>
  <c r="W36" i="30"/>
  <c r="W53" i="30"/>
  <c r="K66" i="32"/>
  <c r="K140" i="32" s="1"/>
  <c r="W16" i="26"/>
  <c r="S10" i="28"/>
  <c r="R10" i="28"/>
  <c r="T10" i="28" s="1"/>
  <c r="T23" i="28" s="1"/>
  <c r="P10" i="28"/>
  <c r="O10" i="28"/>
  <c r="M10" i="28"/>
  <c r="V10" i="28" s="1"/>
  <c r="L10" i="28"/>
  <c r="J10" i="28"/>
  <c r="I10" i="28"/>
  <c r="S9" i="28"/>
  <c r="T9" i="28" s="1"/>
  <c r="T22" i="28" s="1"/>
  <c r="T36" i="21"/>
  <c r="R9" i="28"/>
  <c r="S36" i="21"/>
  <c r="P9" i="28"/>
  <c r="Q36" i="21"/>
  <c r="R36" i="21" s="1"/>
  <c r="R104" i="21" s="1"/>
  <c r="O9" i="28"/>
  <c r="P36" i="21"/>
  <c r="M9" i="28"/>
  <c r="N9" i="28" s="1"/>
  <c r="N22" i="28" s="1"/>
  <c r="N36" i="21"/>
  <c r="O36" i="21" s="1"/>
  <c r="O104" i="21" s="1"/>
  <c r="L9" i="28"/>
  <c r="M36" i="21"/>
  <c r="J9" i="28"/>
  <c r="K36" i="21"/>
  <c r="I9" i="28"/>
  <c r="J36" i="21"/>
  <c r="S8" i="28"/>
  <c r="T35" i="21"/>
  <c r="U35" i="21" s="1"/>
  <c r="U103" i="21" s="1"/>
  <c r="R8" i="28"/>
  <c r="S35" i="21"/>
  <c r="P8" i="28"/>
  <c r="Q8" i="28" s="1"/>
  <c r="Q21" i="28" s="1"/>
  <c r="Q35" i="21"/>
  <c r="R35" i="21" s="1"/>
  <c r="R103" i="21" s="1"/>
  <c r="O8" i="28"/>
  <c r="P35" i="21"/>
  <c r="M8" i="28"/>
  <c r="V8" i="28" s="1"/>
  <c r="N35" i="21"/>
  <c r="O35" i="21" s="1"/>
  <c r="O103" i="21" s="1"/>
  <c r="L8" i="28"/>
  <c r="M35" i="21"/>
  <c r="I8" i="28"/>
  <c r="K8" i="28" s="1"/>
  <c r="K21" i="28" s="1"/>
  <c r="J35" i="21"/>
  <c r="V35" i="21" s="1"/>
  <c r="I36" i="32" s="1"/>
  <c r="S7" i="28"/>
  <c r="T34" i="21"/>
  <c r="R7" i="28"/>
  <c r="T7" i="28" s="1"/>
  <c r="T20" i="28" s="1"/>
  <c r="S34" i="21"/>
  <c r="U34" i="21" s="1"/>
  <c r="U102" i="21" s="1"/>
  <c r="P7" i="28"/>
  <c r="Q34" i="21"/>
  <c r="O7" i="28"/>
  <c r="P34" i="21"/>
  <c r="R34" i="21" s="1"/>
  <c r="M7" i="28"/>
  <c r="N34" i="21"/>
  <c r="L7" i="28"/>
  <c r="N7" i="28" s="1"/>
  <c r="N20" i="28" s="1"/>
  <c r="M34" i="21"/>
  <c r="O34" i="21" s="1"/>
  <c r="O102" i="21" s="1"/>
  <c r="J7" i="28"/>
  <c r="K34" i="21"/>
  <c r="I7" i="28"/>
  <c r="U7" i="28" s="1"/>
  <c r="J34" i="21"/>
  <c r="Q10" i="28"/>
  <c r="Q23" i="28" s="1"/>
  <c r="K10" i="28"/>
  <c r="K23" i="28" s="1"/>
  <c r="V9" i="28"/>
  <c r="U9" i="28"/>
  <c r="W9" i="28" s="1"/>
  <c r="Q9" i="28"/>
  <c r="Q22" i="28"/>
  <c r="K9" i="28"/>
  <c r="K22" i="28"/>
  <c r="T8" i="28"/>
  <c r="T21" i="28"/>
  <c r="N8" i="28"/>
  <c r="N21" i="28"/>
  <c r="H8" i="28"/>
  <c r="V7" i="28"/>
  <c r="W7" i="28" s="1"/>
  <c r="W20" i="28" s="1"/>
  <c r="Q7" i="28"/>
  <c r="Q20" i="28" s="1"/>
  <c r="K7" i="28"/>
  <c r="K20" i="28" s="1"/>
  <c r="T14" i="28"/>
  <c r="W22" i="28"/>
  <c r="S10" i="24"/>
  <c r="T33" i="21"/>
  <c r="R10" i="24"/>
  <c r="S33" i="21" s="1"/>
  <c r="U33" i="21" s="1"/>
  <c r="U101" i="21" s="1"/>
  <c r="P10" i="24"/>
  <c r="Q33" i="21"/>
  <c r="O10" i="24"/>
  <c r="M10" i="24"/>
  <c r="N33" i="21"/>
  <c r="L10" i="24"/>
  <c r="M33" i="21" s="1"/>
  <c r="O33" i="21" s="1"/>
  <c r="J10" i="24"/>
  <c r="K33" i="21"/>
  <c r="I10" i="24"/>
  <c r="S9" i="24"/>
  <c r="T32" i="21"/>
  <c r="R9" i="24"/>
  <c r="P9" i="24"/>
  <c r="Q32" i="21"/>
  <c r="O9" i="24"/>
  <c r="P32" i="21" s="1"/>
  <c r="R32" i="21" s="1"/>
  <c r="M9" i="24"/>
  <c r="N32" i="21"/>
  <c r="L9" i="24"/>
  <c r="J9" i="24"/>
  <c r="K32" i="21"/>
  <c r="I9" i="24"/>
  <c r="J32" i="21" s="1"/>
  <c r="S8" i="24"/>
  <c r="T31" i="21"/>
  <c r="R8" i="24"/>
  <c r="P8" i="24"/>
  <c r="Q31" i="21"/>
  <c r="O8" i="24"/>
  <c r="M8" i="24"/>
  <c r="N31" i="21"/>
  <c r="L8" i="24"/>
  <c r="M31" i="21" s="1"/>
  <c r="J8" i="24"/>
  <c r="K31" i="21"/>
  <c r="I8" i="24"/>
  <c r="S7" i="24"/>
  <c r="T30" i="21"/>
  <c r="R7" i="24"/>
  <c r="P7" i="24"/>
  <c r="Q30" i="21"/>
  <c r="O7" i="24"/>
  <c r="P30" i="21" s="1"/>
  <c r="M7" i="24"/>
  <c r="N30" i="21"/>
  <c r="L7" i="24"/>
  <c r="J7" i="24"/>
  <c r="K30" i="21"/>
  <c r="I7" i="24"/>
  <c r="J30" i="21" s="1"/>
  <c r="S19" i="23"/>
  <c r="T29" i="21" s="1"/>
  <c r="R19" i="23"/>
  <c r="T19" i="23" s="1"/>
  <c r="T39" i="23" s="1"/>
  <c r="S29" i="21"/>
  <c r="P19" i="23"/>
  <c r="O19" i="23"/>
  <c r="P29" i="21"/>
  <c r="M19" i="23"/>
  <c r="L19" i="23"/>
  <c r="M29" i="21"/>
  <c r="J19" i="23"/>
  <c r="I19" i="23"/>
  <c r="S18" i="23"/>
  <c r="R18" i="23"/>
  <c r="S28" i="21"/>
  <c r="P18" i="23"/>
  <c r="O18" i="23"/>
  <c r="P28" i="21"/>
  <c r="M18" i="23"/>
  <c r="L18" i="23"/>
  <c r="M28" i="21"/>
  <c r="J18" i="23"/>
  <c r="K28" i="21" s="1"/>
  <c r="I18" i="23"/>
  <c r="J28" i="21" s="1"/>
  <c r="V28" i="21" s="1"/>
  <c r="I45" i="58" s="1"/>
  <c r="S17" i="23"/>
  <c r="T27" i="21" s="1"/>
  <c r="R17" i="23"/>
  <c r="S27" i="21"/>
  <c r="P17" i="23"/>
  <c r="O17" i="23"/>
  <c r="P27" i="21"/>
  <c r="M17" i="23"/>
  <c r="L17" i="23"/>
  <c r="M27" i="21"/>
  <c r="J17" i="23"/>
  <c r="I17" i="23"/>
  <c r="S16" i="23"/>
  <c r="R16" i="23"/>
  <c r="S26" i="21"/>
  <c r="P16" i="23"/>
  <c r="O16" i="23"/>
  <c r="P26" i="21"/>
  <c r="M16" i="23"/>
  <c r="L16" i="23"/>
  <c r="M26" i="21"/>
  <c r="J16" i="23"/>
  <c r="K26" i="21" s="1"/>
  <c r="I16" i="23"/>
  <c r="S15" i="23"/>
  <c r="T25" i="21" s="1"/>
  <c r="R15" i="23"/>
  <c r="T15" i="23" s="1"/>
  <c r="T35" i="23" s="1"/>
  <c r="S25" i="21"/>
  <c r="P15" i="23"/>
  <c r="O15" i="23"/>
  <c r="P25" i="21"/>
  <c r="N25" i="21"/>
  <c r="L15" i="23"/>
  <c r="M25" i="21" s="1"/>
  <c r="J15" i="23"/>
  <c r="I15" i="23"/>
  <c r="J25" i="21" s="1"/>
  <c r="S14" i="23"/>
  <c r="R14" i="23"/>
  <c r="S24" i="21" s="1"/>
  <c r="P14" i="23"/>
  <c r="Q14" i="23" s="1"/>
  <c r="Q34" i="23" s="1"/>
  <c r="Q24" i="21"/>
  <c r="O14" i="23"/>
  <c r="P24" i="21" s="1"/>
  <c r="M14" i="23"/>
  <c r="N24" i="21"/>
  <c r="L14" i="23"/>
  <c r="J14" i="23"/>
  <c r="K24" i="21" s="1"/>
  <c r="I14" i="23"/>
  <c r="J24" i="21" s="1"/>
  <c r="S13" i="23"/>
  <c r="R13" i="23"/>
  <c r="U13" i="23" s="1"/>
  <c r="P13" i="23"/>
  <c r="O13" i="23"/>
  <c r="M13" i="23"/>
  <c r="N13" i="23" s="1"/>
  <c r="N33" i="23" s="1"/>
  <c r="N23" i="21"/>
  <c r="O23" i="21" s="1"/>
  <c r="O91" i="21" s="1"/>
  <c r="L13" i="23"/>
  <c r="M23" i="21" s="1"/>
  <c r="J13" i="23"/>
  <c r="I13" i="23"/>
  <c r="J23" i="21" s="1"/>
  <c r="V23" i="21" s="1"/>
  <c r="S12" i="23"/>
  <c r="R12" i="23"/>
  <c r="S22" i="21" s="1"/>
  <c r="P12" i="23"/>
  <c r="O12" i="23"/>
  <c r="P22" i="21" s="1"/>
  <c r="M12" i="23"/>
  <c r="N22" i="21" s="1"/>
  <c r="O22" i="21" s="1"/>
  <c r="O90" i="21" s="1"/>
  <c r="L12" i="23"/>
  <c r="M22" i="21" s="1"/>
  <c r="J12" i="23"/>
  <c r="I12" i="23"/>
  <c r="J22" i="21" s="1"/>
  <c r="S11" i="23"/>
  <c r="T21" i="21" s="1"/>
  <c r="U21" i="21" s="1"/>
  <c r="U89" i="21" s="1"/>
  <c r="R11" i="23"/>
  <c r="S21" i="21" s="1"/>
  <c r="P11" i="23"/>
  <c r="O11" i="23"/>
  <c r="P21" i="21" s="1"/>
  <c r="M11" i="23"/>
  <c r="L11" i="23"/>
  <c r="M21" i="21" s="1"/>
  <c r="J11" i="23"/>
  <c r="K21" i="21" s="1"/>
  <c r="L21" i="21" s="1"/>
  <c r="L89" i="21" s="1"/>
  <c r="I11" i="23"/>
  <c r="J21" i="21" s="1"/>
  <c r="I10" i="23"/>
  <c r="J20" i="21"/>
  <c r="S9" i="23"/>
  <c r="T19" i="21" s="1"/>
  <c r="R9" i="23"/>
  <c r="P9" i="23"/>
  <c r="Q19" i="21" s="1"/>
  <c r="O9" i="23"/>
  <c r="P19" i="21" s="1"/>
  <c r="R19" i="21" s="1"/>
  <c r="R87" i="21" s="1"/>
  <c r="M9" i="23"/>
  <c r="N19" i="21" s="1"/>
  <c r="L9" i="23"/>
  <c r="N9" i="23" s="1"/>
  <c r="N29" i="23" s="1"/>
  <c r="M19" i="21"/>
  <c r="J9" i="23"/>
  <c r="K19" i="21" s="1"/>
  <c r="I9" i="23"/>
  <c r="J19" i="21"/>
  <c r="S8" i="23"/>
  <c r="T18" i="21" s="1"/>
  <c r="U18" i="21" s="1"/>
  <c r="U86" i="21" s="1"/>
  <c r="R8" i="23"/>
  <c r="S18" i="21" s="1"/>
  <c r="P8" i="23"/>
  <c r="Q18" i="21" s="1"/>
  <c r="O8" i="23"/>
  <c r="Q8" i="23" s="1"/>
  <c r="Q28" i="23" s="1"/>
  <c r="P18" i="21"/>
  <c r="R18" i="21" s="1"/>
  <c r="R86" i="21" s="1"/>
  <c r="M8" i="23"/>
  <c r="N18" i="21" s="1"/>
  <c r="L8" i="23"/>
  <c r="M18" i="21" s="1"/>
  <c r="J8" i="23"/>
  <c r="K18" i="21" s="1"/>
  <c r="I8" i="23"/>
  <c r="J18" i="21" s="1"/>
  <c r="S7" i="23"/>
  <c r="T17" i="21" s="1"/>
  <c r="R7" i="23"/>
  <c r="P7" i="23"/>
  <c r="O7" i="23"/>
  <c r="P17" i="21" s="1"/>
  <c r="M7" i="23"/>
  <c r="N17" i="21" s="1"/>
  <c r="L7" i="23"/>
  <c r="J7" i="23"/>
  <c r="I7" i="23"/>
  <c r="J17" i="21" s="1"/>
  <c r="S6" i="23"/>
  <c r="T16" i="21" s="1"/>
  <c r="R6" i="23"/>
  <c r="P6" i="23"/>
  <c r="Q16" i="21" s="1"/>
  <c r="O6" i="23"/>
  <c r="M6" i="23"/>
  <c r="N16" i="21" s="1"/>
  <c r="L6" i="23"/>
  <c r="J6" i="23"/>
  <c r="K16" i="21" s="1"/>
  <c r="I6" i="23"/>
  <c r="J16" i="21"/>
  <c r="L16" i="21" s="1"/>
  <c r="L84" i="21" s="1"/>
  <c r="R16" i="22"/>
  <c r="S15" i="21"/>
  <c r="P16" i="22"/>
  <c r="Q16" i="22" s="1"/>
  <c r="Q32" i="22" s="1"/>
  <c r="O16" i="22"/>
  <c r="P15" i="21"/>
  <c r="M16" i="22"/>
  <c r="N16" i="22" s="1"/>
  <c r="N32" i="22" s="1"/>
  <c r="L16" i="22"/>
  <c r="M15" i="21" s="1"/>
  <c r="J16" i="22"/>
  <c r="K15" i="21"/>
  <c r="I16" i="22"/>
  <c r="S15" i="22"/>
  <c r="T14" i="21"/>
  <c r="U14" i="21" s="1"/>
  <c r="U82" i="21" s="1"/>
  <c r="R15" i="22"/>
  <c r="T15" i="22" s="1"/>
  <c r="T31" i="22" s="1"/>
  <c r="P15" i="22"/>
  <c r="Q14" i="21"/>
  <c r="O15" i="22"/>
  <c r="M15" i="22"/>
  <c r="N14" i="21"/>
  <c r="L15" i="22"/>
  <c r="J15" i="22"/>
  <c r="K14" i="21"/>
  <c r="I15" i="22"/>
  <c r="S14" i="22"/>
  <c r="T13" i="21"/>
  <c r="R14" i="22"/>
  <c r="T14" i="22" s="1"/>
  <c r="T30" i="22" s="1"/>
  <c r="P14" i="22"/>
  <c r="Q13" i="21" s="1"/>
  <c r="O14" i="22"/>
  <c r="M14" i="22"/>
  <c r="N14" i="22" s="1"/>
  <c r="N13" i="21"/>
  <c r="O13" i="21" s="1"/>
  <c r="O81" i="21" s="1"/>
  <c r="L14" i="22"/>
  <c r="J14" i="22"/>
  <c r="K13" i="21"/>
  <c r="I14" i="22"/>
  <c r="S13" i="22"/>
  <c r="T12" i="21"/>
  <c r="R13" i="22"/>
  <c r="T13" i="22" s="1"/>
  <c r="P13" i="22"/>
  <c r="Q12" i="21"/>
  <c r="O13" i="22"/>
  <c r="Q13" i="22" s="1"/>
  <c r="M13" i="22"/>
  <c r="N12" i="21" s="1"/>
  <c r="W12" i="21" s="1"/>
  <c r="J12" i="58" s="1"/>
  <c r="L13" i="22"/>
  <c r="M12" i="21" s="1"/>
  <c r="J13" i="22"/>
  <c r="I13" i="22"/>
  <c r="J12" i="21"/>
  <c r="S12" i="22"/>
  <c r="R12" i="22"/>
  <c r="S11" i="21"/>
  <c r="V11" i="21" s="1"/>
  <c r="I11" i="58" s="1"/>
  <c r="P12" i="22"/>
  <c r="Q11" i="21" s="1"/>
  <c r="O12" i="22"/>
  <c r="P11" i="21"/>
  <c r="M12" i="22"/>
  <c r="L12" i="22"/>
  <c r="M11" i="21"/>
  <c r="J12" i="22"/>
  <c r="K11" i="21" s="1"/>
  <c r="I12" i="22"/>
  <c r="S11" i="22"/>
  <c r="T11" i="22" s="1"/>
  <c r="T27" i="22" s="1"/>
  <c r="R11" i="22"/>
  <c r="P11" i="22"/>
  <c r="Q10" i="21"/>
  <c r="O11" i="22"/>
  <c r="P10" i="21" s="1"/>
  <c r="M11" i="22"/>
  <c r="N10" i="21" s="1"/>
  <c r="L11" i="22"/>
  <c r="M10" i="21" s="1"/>
  <c r="J11" i="22"/>
  <c r="K10" i="21"/>
  <c r="I11" i="22"/>
  <c r="S10" i="22"/>
  <c r="T9" i="21"/>
  <c r="R10" i="22"/>
  <c r="P10" i="22"/>
  <c r="Q9" i="21"/>
  <c r="O10" i="22"/>
  <c r="M10" i="22"/>
  <c r="N9" i="21"/>
  <c r="L10" i="22"/>
  <c r="M9" i="21" s="1"/>
  <c r="O9" i="21" s="1"/>
  <c r="O77" i="21" s="1"/>
  <c r="J10" i="22"/>
  <c r="K9" i="21"/>
  <c r="I10" i="22"/>
  <c r="S9" i="22"/>
  <c r="T8" i="21"/>
  <c r="R9" i="22"/>
  <c r="P9" i="22"/>
  <c r="Q8" i="21"/>
  <c r="O9" i="22"/>
  <c r="M9" i="22"/>
  <c r="L9" i="22"/>
  <c r="M8" i="21"/>
  <c r="J9" i="22"/>
  <c r="I9" i="22"/>
  <c r="J8" i="21"/>
  <c r="S8" i="22"/>
  <c r="T7" i="21" s="1"/>
  <c r="R8" i="22"/>
  <c r="P8" i="22"/>
  <c r="Q7" i="21" s="1"/>
  <c r="R7" i="21" s="1"/>
  <c r="R75" i="21" s="1"/>
  <c r="O8" i="22"/>
  <c r="P7" i="21" s="1"/>
  <c r="M8" i="22"/>
  <c r="L8" i="22"/>
  <c r="M7" i="21" s="1"/>
  <c r="J8" i="22"/>
  <c r="K7" i="21"/>
  <c r="I8" i="22"/>
  <c r="J7" i="21" s="1"/>
  <c r="S7" i="22"/>
  <c r="T6" i="21" s="1"/>
  <c r="R7" i="22"/>
  <c r="S6" i="21" s="1"/>
  <c r="U6" i="21" s="1"/>
  <c r="U74" i="21" s="1"/>
  <c r="P7" i="22"/>
  <c r="V7" i="22" s="1"/>
  <c r="O7" i="22"/>
  <c r="M7" i="22"/>
  <c r="N6" i="21"/>
  <c r="L7" i="22"/>
  <c r="J7" i="22"/>
  <c r="K6" i="21"/>
  <c r="I7" i="22"/>
  <c r="J6" i="21" s="1"/>
  <c r="U7" i="27"/>
  <c r="U40" i="26"/>
  <c r="Q40" i="26"/>
  <c r="Q68" i="26" s="1"/>
  <c r="K40" i="26"/>
  <c r="K68" i="26"/>
  <c r="U39" i="26"/>
  <c r="N39" i="26"/>
  <c r="N67" i="26" s="1"/>
  <c r="U38" i="26"/>
  <c r="Q38" i="26"/>
  <c r="Q66" i="26" s="1"/>
  <c r="K38" i="26"/>
  <c r="K66" i="26" s="1"/>
  <c r="U37" i="26"/>
  <c r="N37" i="26"/>
  <c r="N65" i="26"/>
  <c r="U36" i="26"/>
  <c r="Q36" i="26"/>
  <c r="Q64" i="26"/>
  <c r="K36" i="26"/>
  <c r="K64" i="26" s="1"/>
  <c r="U35" i="26"/>
  <c r="N35" i="26"/>
  <c r="N63" i="26" s="1"/>
  <c r="U34" i="26"/>
  <c r="Q34" i="26"/>
  <c r="Q62" i="26" s="1"/>
  <c r="K34" i="26"/>
  <c r="K62" i="26" s="1"/>
  <c r="U33" i="26"/>
  <c r="N33" i="26"/>
  <c r="N61" i="26" s="1"/>
  <c r="U32" i="26"/>
  <c r="Q32" i="26"/>
  <c r="Q60" i="26" s="1"/>
  <c r="U31" i="26"/>
  <c r="Q31" i="26"/>
  <c r="Q59" i="26"/>
  <c r="V30" i="26"/>
  <c r="U30" i="26"/>
  <c r="W30" i="26" s="1"/>
  <c r="W58" i="26" s="1"/>
  <c r="U22" i="26"/>
  <c r="Q22" i="26"/>
  <c r="Q56" i="26"/>
  <c r="N22" i="26"/>
  <c r="N56" i="26" s="1"/>
  <c r="V21" i="26"/>
  <c r="W21" i="26" s="1"/>
  <c r="U21" i="26"/>
  <c r="Q21" i="26"/>
  <c r="Q55" i="26" s="1"/>
  <c r="K21" i="26"/>
  <c r="K55" i="26" s="1"/>
  <c r="T19" i="26"/>
  <c r="T53" i="26" s="1"/>
  <c r="N19" i="26"/>
  <c r="N53" i="26" s="1"/>
  <c r="U18" i="26"/>
  <c r="Q18" i="26"/>
  <c r="Q52" i="26" s="1"/>
  <c r="H18" i="26"/>
  <c r="U15" i="26"/>
  <c r="Q15" i="26"/>
  <c r="Q51" i="26" s="1"/>
  <c r="K15" i="26"/>
  <c r="K51" i="26" s="1"/>
  <c r="T12" i="26"/>
  <c r="T50" i="26" s="1"/>
  <c r="N12" i="26"/>
  <c r="N50" i="26" s="1"/>
  <c r="V11" i="26"/>
  <c r="T11" i="26"/>
  <c r="T49" i="26"/>
  <c r="Q11" i="26"/>
  <c r="Q49" i="26" s="1"/>
  <c r="V10" i="26"/>
  <c r="T10" i="26"/>
  <c r="T48" i="26" s="1"/>
  <c r="N10" i="26"/>
  <c r="N48" i="26" s="1"/>
  <c r="U7" i="26"/>
  <c r="V10" i="24"/>
  <c r="T10" i="24"/>
  <c r="T20" i="24" s="1"/>
  <c r="N10" i="24"/>
  <c r="N20" i="24" s="1"/>
  <c r="V9" i="24"/>
  <c r="Q9" i="24"/>
  <c r="Q19" i="24" s="1"/>
  <c r="K9" i="24"/>
  <c r="K19" i="24" s="1"/>
  <c r="V8" i="24"/>
  <c r="N8" i="24"/>
  <c r="N18" i="24"/>
  <c r="V7" i="24"/>
  <c r="U7" i="24"/>
  <c r="Q7" i="24"/>
  <c r="Q17" i="24"/>
  <c r="K7" i="24"/>
  <c r="K17" i="24"/>
  <c r="U18" i="23"/>
  <c r="K18" i="23"/>
  <c r="K38" i="23" s="1"/>
  <c r="K16" i="23"/>
  <c r="K36" i="23" s="1"/>
  <c r="U15" i="23"/>
  <c r="N15" i="23"/>
  <c r="N35" i="23" s="1"/>
  <c r="H15" i="23"/>
  <c r="T13" i="23"/>
  <c r="T33" i="23" s="1"/>
  <c r="Q13" i="23"/>
  <c r="Q33" i="23" s="1"/>
  <c r="H13" i="23"/>
  <c r="U12" i="23"/>
  <c r="N12" i="23"/>
  <c r="N32" i="23" s="1"/>
  <c r="U11" i="23"/>
  <c r="V9" i="23"/>
  <c r="K9" i="23"/>
  <c r="K29" i="23" s="1"/>
  <c r="N8" i="23"/>
  <c r="N28" i="23" s="1"/>
  <c r="V7" i="23"/>
  <c r="U7" i="23"/>
  <c r="V6" i="23"/>
  <c r="H10" i="22"/>
  <c r="H9" i="22"/>
  <c r="K14" i="22"/>
  <c r="K30" i="22" s="1"/>
  <c r="N13" i="22"/>
  <c r="N29" i="22" s="1"/>
  <c r="V11" i="22"/>
  <c r="U8" i="22"/>
  <c r="S7" i="21"/>
  <c r="S10" i="21"/>
  <c r="N30" i="22"/>
  <c r="M13" i="21"/>
  <c r="S14" i="21"/>
  <c r="V10" i="22"/>
  <c r="N15" i="21"/>
  <c r="T16" i="22"/>
  <c r="T32" i="22" s="1"/>
  <c r="K13" i="22"/>
  <c r="K29" i="22"/>
  <c r="K12" i="21"/>
  <c r="Q15" i="21"/>
  <c r="Q7" i="22"/>
  <c r="Q23" i="22" s="1"/>
  <c r="U13" i="22"/>
  <c r="W13" i="22" s="1"/>
  <c r="W29" i="22" s="1"/>
  <c r="S12" i="21"/>
  <c r="S13" i="21"/>
  <c r="U13" i="21" s="1"/>
  <c r="U81" i="21" s="1"/>
  <c r="T7" i="22"/>
  <c r="T23" i="22" s="1"/>
  <c r="Q29" i="22"/>
  <c r="K7" i="22"/>
  <c r="K23" i="22" s="1"/>
  <c r="T8" i="22"/>
  <c r="T24" i="22" s="1"/>
  <c r="N10" i="22"/>
  <c r="N26" i="22" s="1"/>
  <c r="Q12" i="22"/>
  <c r="Q28" i="22" s="1"/>
  <c r="V13" i="22"/>
  <c r="U7" i="22"/>
  <c r="P6" i="21"/>
  <c r="P8" i="21"/>
  <c r="Q11" i="22"/>
  <c r="Q27" i="22" s="1"/>
  <c r="U12" i="22"/>
  <c r="J11" i="21"/>
  <c r="P13" i="21"/>
  <c r="W55" i="26"/>
  <c r="U16" i="22"/>
  <c r="V16" i="22"/>
  <c r="W16" i="22" s="1"/>
  <c r="V15" i="22"/>
  <c r="V14" i="22"/>
  <c r="T29" i="22"/>
  <c r="V12" i="22"/>
  <c r="W12" i="22" s="1"/>
  <c r="W28" i="22" s="1"/>
  <c r="K12" i="22"/>
  <c r="K28" i="22"/>
  <c r="K10" i="22"/>
  <c r="K26" i="22" s="1"/>
  <c r="R65" i="21"/>
  <c r="R133" i="21" s="1"/>
  <c r="R64" i="21"/>
  <c r="O64" i="21"/>
  <c r="R62" i="21"/>
  <c r="L130" i="21"/>
  <c r="R60" i="21"/>
  <c r="R58" i="21"/>
  <c r="W32" i="22"/>
  <c r="V64" i="21"/>
  <c r="I186" i="58" s="1"/>
  <c r="V66" i="21"/>
  <c r="I74" i="32" s="1"/>
  <c r="V49" i="21"/>
  <c r="I51" i="32" s="1"/>
  <c r="X51" i="32" s="1"/>
  <c r="V51" i="21"/>
  <c r="I124" i="58" s="1"/>
  <c r="W52" i="21"/>
  <c r="V54" i="21"/>
  <c r="I130" i="58" s="1"/>
  <c r="V55" i="21"/>
  <c r="V56" i="21"/>
  <c r="I61" i="32" s="1"/>
  <c r="V57" i="21"/>
  <c r="V58" i="21"/>
  <c r="I134" i="58" s="1"/>
  <c r="V59" i="21"/>
  <c r="V60" i="21"/>
  <c r="I65" i="32" s="1"/>
  <c r="V62" i="21"/>
  <c r="R6" i="6"/>
  <c r="S20" i="26"/>
  <c r="Q6" i="6"/>
  <c r="R20" i="26"/>
  <c r="S48" i="21"/>
  <c r="O6" i="6"/>
  <c r="P20" i="26" s="1"/>
  <c r="N6" i="6"/>
  <c r="O20" i="26"/>
  <c r="P48" i="21" s="1"/>
  <c r="M20" i="26"/>
  <c r="K6" i="6"/>
  <c r="L20" i="26"/>
  <c r="M48" i="21" s="1"/>
  <c r="I6" i="6"/>
  <c r="J20" i="26"/>
  <c r="H6" i="6"/>
  <c r="I20" i="26" s="1"/>
  <c r="U47" i="21"/>
  <c r="U115" i="21" s="1"/>
  <c r="V46" i="21"/>
  <c r="R46" i="21"/>
  <c r="V45" i="21"/>
  <c r="L45" i="21"/>
  <c r="L113" i="21" s="1"/>
  <c r="U43" i="21"/>
  <c r="U111" i="21" s="1"/>
  <c r="W42" i="21"/>
  <c r="I48" i="32"/>
  <c r="X48" i="32" s="1"/>
  <c r="I119" i="58"/>
  <c r="X119" i="58" s="1"/>
  <c r="I136" i="58"/>
  <c r="I63" i="32"/>
  <c r="I132" i="58"/>
  <c r="I72" i="32"/>
  <c r="I53" i="32"/>
  <c r="I122" i="58"/>
  <c r="X122" i="58" s="1"/>
  <c r="I67" i="32"/>
  <c r="X67" i="32" s="1"/>
  <c r="I138" i="58"/>
  <c r="X138" i="58" s="1"/>
  <c r="I64" i="32"/>
  <c r="I135" i="58"/>
  <c r="I62" i="32"/>
  <c r="I133" i="58"/>
  <c r="I60" i="32"/>
  <c r="I131" i="58"/>
  <c r="X69" i="32"/>
  <c r="I183" i="58"/>
  <c r="J43" i="32"/>
  <c r="J114" i="58"/>
  <c r="J54" i="32"/>
  <c r="J125" i="58"/>
  <c r="I52" i="32"/>
  <c r="I123" i="58"/>
  <c r="K58" i="32"/>
  <c r="K132" i="32" s="1"/>
  <c r="K73" i="32"/>
  <c r="K145" i="32" s="1"/>
  <c r="K48" i="21"/>
  <c r="N48" i="21"/>
  <c r="N20" i="26"/>
  <c r="N54" i="26" s="1"/>
  <c r="J48" i="21"/>
  <c r="V41" i="21"/>
  <c r="V36" i="21"/>
  <c r="I93" i="58"/>
  <c r="U36" i="21"/>
  <c r="U104" i="21" s="1"/>
  <c r="W35" i="21"/>
  <c r="J36" i="32" s="1"/>
  <c r="L35" i="21"/>
  <c r="L103" i="21" s="1"/>
  <c r="W34" i="21"/>
  <c r="R102" i="21"/>
  <c r="W33" i="21"/>
  <c r="O101" i="21"/>
  <c r="W32" i="21"/>
  <c r="R100" i="21"/>
  <c r="L32" i="21"/>
  <c r="L100" i="21"/>
  <c r="W31" i="21"/>
  <c r="O31" i="21"/>
  <c r="O99" i="21"/>
  <c r="W30" i="21"/>
  <c r="R30" i="21"/>
  <c r="R98" i="21"/>
  <c r="L30" i="21"/>
  <c r="L98" i="21"/>
  <c r="U23" i="21"/>
  <c r="U91" i="21"/>
  <c r="R23" i="21"/>
  <c r="R91" i="21"/>
  <c r="V22" i="21"/>
  <c r="I22" i="32" s="1"/>
  <c r="O19" i="21"/>
  <c r="O87" i="21" s="1"/>
  <c r="L19" i="21"/>
  <c r="L87" i="21" s="1"/>
  <c r="L18" i="21"/>
  <c r="L86" i="21" s="1"/>
  <c r="U15" i="21"/>
  <c r="U83" i="21" s="1"/>
  <c r="O15" i="21"/>
  <c r="O83" i="21" s="1"/>
  <c r="W13" i="21"/>
  <c r="R13" i="21"/>
  <c r="R81" i="21" s="1"/>
  <c r="U12" i="21"/>
  <c r="U80" i="21" s="1"/>
  <c r="L12" i="21"/>
  <c r="L80" i="21" s="1"/>
  <c r="R11" i="21"/>
  <c r="R79" i="21" s="1"/>
  <c r="L11" i="21"/>
  <c r="L79" i="21" s="1"/>
  <c r="R10" i="21"/>
  <c r="R78" i="21" s="1"/>
  <c r="O10" i="21"/>
  <c r="O78" i="21" s="1"/>
  <c r="W9" i="21"/>
  <c r="V7" i="21"/>
  <c r="U7" i="21"/>
  <c r="U75" i="21" s="1"/>
  <c r="L7" i="21"/>
  <c r="L75" i="21" s="1"/>
  <c r="U64" i="21"/>
  <c r="U132" i="21" s="1"/>
  <c r="U57" i="21"/>
  <c r="U125" i="21" s="1"/>
  <c r="R132" i="21"/>
  <c r="R130" i="21"/>
  <c r="R128" i="21"/>
  <c r="R126" i="21"/>
  <c r="R56" i="21"/>
  <c r="R124" i="21" s="1"/>
  <c r="R122" i="21"/>
  <c r="R49" i="21"/>
  <c r="R117" i="21"/>
  <c r="O133" i="21"/>
  <c r="O132" i="21"/>
  <c r="O129" i="21"/>
  <c r="O59" i="21"/>
  <c r="O127" i="21" s="1"/>
  <c r="O125" i="21"/>
  <c r="O55" i="21"/>
  <c r="O123" i="21" s="1"/>
  <c r="O118" i="21"/>
  <c r="L52" i="21"/>
  <c r="L120" i="21" s="1"/>
  <c r="L56" i="21"/>
  <c r="L124" i="21"/>
  <c r="I46" i="21"/>
  <c r="I35" i="21"/>
  <c r="I25" i="21"/>
  <c r="I23" i="21"/>
  <c r="R114" i="21"/>
  <c r="R113" i="21"/>
  <c r="U44" i="21"/>
  <c r="U112" i="21" s="1"/>
  <c r="O44" i="21"/>
  <c r="O112" i="21" s="1"/>
  <c r="U108" i="21"/>
  <c r="R108" i="21"/>
  <c r="O108" i="21"/>
  <c r="U107" i="21"/>
  <c r="R107" i="21"/>
  <c r="O107" i="21"/>
  <c r="U106" i="21"/>
  <c r="R106" i="21"/>
  <c r="O106" i="21"/>
  <c r="W37" i="21"/>
  <c r="V37" i="21"/>
  <c r="U37" i="21"/>
  <c r="U105" i="21"/>
  <c r="R37" i="21"/>
  <c r="R105" i="21" s="1"/>
  <c r="O37" i="21"/>
  <c r="O105" i="21"/>
  <c r="L37" i="21"/>
  <c r="L105" i="21" s="1"/>
  <c r="I9" i="21"/>
  <c r="I8" i="21"/>
  <c r="J35" i="32"/>
  <c r="Y35" i="32" s="1"/>
  <c r="J91" i="58"/>
  <c r="I92" i="58"/>
  <c r="J32" i="32"/>
  <c r="J71" i="58"/>
  <c r="I7" i="32"/>
  <c r="I7" i="58"/>
  <c r="I11" i="32"/>
  <c r="J13" i="32"/>
  <c r="J31" i="32"/>
  <c r="Y31" i="32" s="1"/>
  <c r="J70" i="58"/>
  <c r="K23" i="32"/>
  <c r="K98" i="32" s="1"/>
  <c r="K34" i="32"/>
  <c r="K109" i="32" s="1"/>
  <c r="I37" i="32"/>
  <c r="L48" i="21"/>
  <c r="L116" i="21" s="1"/>
  <c r="X37" i="21"/>
  <c r="X105" i="21" s="1"/>
  <c r="X107" i="21"/>
  <c r="X106" i="21"/>
  <c r="X108" i="21"/>
  <c r="R6" i="17"/>
  <c r="S8" i="26" s="1"/>
  <c r="S7" i="26" s="1"/>
  <c r="T41" i="21" s="1"/>
  <c r="U41" i="21" s="1"/>
  <c r="U109" i="21" s="1"/>
  <c r="Q6" i="17"/>
  <c r="R8" i="26" s="1"/>
  <c r="O6" i="17"/>
  <c r="P8" i="26" s="1"/>
  <c r="N6" i="17"/>
  <c r="L6" i="17"/>
  <c r="M8" i="26" s="1"/>
  <c r="M7" i="26" s="1"/>
  <c r="N41" i="21" s="1"/>
  <c r="O41" i="21" s="1"/>
  <c r="O109" i="21" s="1"/>
  <c r="K6" i="17"/>
  <c r="I6" i="17"/>
  <c r="J8" i="26" s="1"/>
  <c r="H6" i="17"/>
  <c r="R34" i="17"/>
  <c r="Q34" i="17"/>
  <c r="O34" i="17"/>
  <c r="P34" i="17" s="1"/>
  <c r="N34" i="17"/>
  <c r="L34" i="17"/>
  <c r="K34" i="17"/>
  <c r="I34" i="17"/>
  <c r="J34" i="17" s="1"/>
  <c r="H34" i="17"/>
  <c r="R29" i="17"/>
  <c r="S14" i="27" s="1"/>
  <c r="T14" i="27" s="1"/>
  <c r="Q29" i="17"/>
  <c r="O29" i="17"/>
  <c r="N29" i="17"/>
  <c r="L29" i="17"/>
  <c r="K29" i="17"/>
  <c r="I29" i="17"/>
  <c r="H29" i="17"/>
  <c r="R25" i="17"/>
  <c r="Q25" i="17"/>
  <c r="O25" i="17"/>
  <c r="P9" i="27"/>
  <c r="N25" i="17"/>
  <c r="L25" i="17"/>
  <c r="M9" i="27"/>
  <c r="K25" i="17"/>
  <c r="I25" i="17"/>
  <c r="J9" i="27"/>
  <c r="H25" i="17"/>
  <c r="R19" i="17"/>
  <c r="S29" i="26"/>
  <c r="T29" i="26" s="1"/>
  <c r="Q19" i="17"/>
  <c r="R29" i="26"/>
  <c r="O19" i="17"/>
  <c r="P29" i="26"/>
  <c r="Q29" i="26" s="1"/>
  <c r="N19" i="17"/>
  <c r="O29" i="26"/>
  <c r="L19" i="17"/>
  <c r="M29" i="26"/>
  <c r="M25" i="26" s="1"/>
  <c r="N25" i="26" s="1"/>
  <c r="K19" i="17"/>
  <c r="L29" i="26"/>
  <c r="I19" i="17"/>
  <c r="J29" i="26"/>
  <c r="K29" i="26" s="1"/>
  <c r="H19" i="17"/>
  <c r="I29" i="26"/>
  <c r="U29" i="26" s="1"/>
  <c r="O18" i="27"/>
  <c r="O14" i="27"/>
  <c r="J14" i="27"/>
  <c r="K14" i="27" s="1"/>
  <c r="L18" i="27"/>
  <c r="U18" i="27" s="1"/>
  <c r="L14" i="27"/>
  <c r="R18" i="27"/>
  <c r="R14" i="27"/>
  <c r="I18" i="27"/>
  <c r="I14" i="27"/>
  <c r="U14" i="27" s="1"/>
  <c r="V29" i="26"/>
  <c r="J7" i="26"/>
  <c r="M18" i="27"/>
  <c r="M14" i="27"/>
  <c r="S18" i="27"/>
  <c r="T18" i="27" s="1"/>
  <c r="W29" i="26"/>
  <c r="N57" i="26"/>
  <c r="N14" i="27"/>
  <c r="M13" i="27"/>
  <c r="N66" i="21" s="1"/>
  <c r="O66" i="21" s="1"/>
  <c r="O134" i="21" s="1"/>
  <c r="N13" i="27"/>
  <c r="N30" i="27" s="1"/>
  <c r="T17" i="20"/>
  <c r="S12" i="20"/>
  <c r="S32" i="20" s="1"/>
  <c r="T9" i="20"/>
  <c r="S8" i="20"/>
  <c r="S28" i="20" s="1"/>
  <c r="P19" i="20"/>
  <c r="P39" i="20"/>
  <c r="P15" i="20"/>
  <c r="P35" i="20" s="1"/>
  <c r="P12" i="20"/>
  <c r="P32" i="20"/>
  <c r="P11" i="20"/>
  <c r="P31" i="20" s="1"/>
  <c r="P7" i="20"/>
  <c r="P27" i="20"/>
  <c r="M16" i="20"/>
  <c r="M36" i="20" s="1"/>
  <c r="M9" i="20"/>
  <c r="M29" i="20"/>
  <c r="T18" i="20"/>
  <c r="T15" i="20"/>
  <c r="T14" i="20"/>
  <c r="U19" i="20"/>
  <c r="S19" i="20"/>
  <c r="S39" i="20" s="1"/>
  <c r="M19" i="20"/>
  <c r="M39" i="20"/>
  <c r="U18" i="20"/>
  <c r="S18" i="20"/>
  <c r="S38" i="20" s="1"/>
  <c r="P18" i="20"/>
  <c r="P38" i="20" s="1"/>
  <c r="M18" i="20"/>
  <c r="M38" i="20" s="1"/>
  <c r="U17" i="20"/>
  <c r="V17" i="20" s="1"/>
  <c r="V37" i="20" s="1"/>
  <c r="S17" i="20"/>
  <c r="S37" i="20" s="1"/>
  <c r="P17" i="20"/>
  <c r="P37" i="20"/>
  <c r="M17" i="20"/>
  <c r="M37" i="20" s="1"/>
  <c r="J17" i="20"/>
  <c r="J37" i="20"/>
  <c r="U16" i="20"/>
  <c r="S16" i="20"/>
  <c r="S36" i="20" s="1"/>
  <c r="P16" i="20"/>
  <c r="P36" i="20" s="1"/>
  <c r="J16" i="20"/>
  <c r="J36" i="20" s="1"/>
  <c r="U15" i="20"/>
  <c r="V15" i="20" s="1"/>
  <c r="V35" i="20" s="1"/>
  <c r="S15" i="20"/>
  <c r="S35" i="20" s="1"/>
  <c r="M15" i="20"/>
  <c r="M35" i="20"/>
  <c r="U14" i="20"/>
  <c r="V14" i="20" s="1"/>
  <c r="V34" i="20" s="1"/>
  <c r="S14" i="20"/>
  <c r="S34" i="20" s="1"/>
  <c r="P14" i="20"/>
  <c r="P34" i="20" s="1"/>
  <c r="M14" i="20"/>
  <c r="M34" i="20" s="1"/>
  <c r="U13" i="20"/>
  <c r="V13" i="20" s="1"/>
  <c r="T13" i="20"/>
  <c r="S13" i="20"/>
  <c r="S33" i="20" s="1"/>
  <c r="P13" i="20"/>
  <c r="P33" i="20" s="1"/>
  <c r="M13" i="20"/>
  <c r="M33" i="20" s="1"/>
  <c r="J13" i="20"/>
  <c r="J33" i="20" s="1"/>
  <c r="U12" i="20"/>
  <c r="J12" i="20"/>
  <c r="J32" i="20"/>
  <c r="U11" i="20"/>
  <c r="S11" i="20"/>
  <c r="S31" i="20" s="1"/>
  <c r="M11" i="20"/>
  <c r="M31" i="20" s="1"/>
  <c r="U10" i="20"/>
  <c r="T10" i="20"/>
  <c r="S10" i="20"/>
  <c r="S30" i="20" s="1"/>
  <c r="P10" i="20"/>
  <c r="P30" i="20" s="1"/>
  <c r="M10" i="20"/>
  <c r="M30" i="20" s="1"/>
  <c r="J10" i="20"/>
  <c r="J30" i="20" s="1"/>
  <c r="U9" i="20"/>
  <c r="V9" i="20" s="1"/>
  <c r="V29" i="20" s="1"/>
  <c r="P9" i="20"/>
  <c r="P29" i="20" s="1"/>
  <c r="J9" i="20"/>
  <c r="J29" i="20"/>
  <c r="U8" i="20"/>
  <c r="P8" i="20"/>
  <c r="P28" i="20" s="1"/>
  <c r="M8" i="20"/>
  <c r="M28" i="20" s="1"/>
  <c r="J8" i="20"/>
  <c r="J28" i="20" s="1"/>
  <c r="U7" i="20"/>
  <c r="V7" i="20" s="1"/>
  <c r="S7" i="20"/>
  <c r="S27" i="20" s="1"/>
  <c r="M7" i="20"/>
  <c r="M27" i="20"/>
  <c r="U6" i="20"/>
  <c r="T6" i="20"/>
  <c r="S6" i="20"/>
  <c r="S26" i="20"/>
  <c r="P6" i="20"/>
  <c r="P26" i="20" s="1"/>
  <c r="P20" i="20" s="1"/>
  <c r="M6" i="20"/>
  <c r="M26" i="20"/>
  <c r="J6" i="20"/>
  <c r="J26" i="20" s="1"/>
  <c r="V33" i="20"/>
  <c r="T8" i="20"/>
  <c r="V8" i="20" s="1"/>
  <c r="V28" i="20" s="1"/>
  <c r="S9" i="20"/>
  <c r="S29" i="20" s="1"/>
  <c r="T12" i="20"/>
  <c r="V12" i="20"/>
  <c r="V32" i="20" s="1"/>
  <c r="T7" i="20"/>
  <c r="V27" i="20"/>
  <c r="T11" i="20"/>
  <c r="V11" i="20" s="1"/>
  <c r="V31" i="20" s="1"/>
  <c r="T19" i="20"/>
  <c r="T16" i="20"/>
  <c r="V16" i="20"/>
  <c r="V36" i="20" s="1"/>
  <c r="M12" i="20"/>
  <c r="M32" i="20" s="1"/>
  <c r="M20" i="20"/>
  <c r="V6" i="20"/>
  <c r="V26" i="20" s="1"/>
  <c r="J14" i="20"/>
  <c r="J34" i="20"/>
  <c r="J18" i="20"/>
  <c r="J38" i="20" s="1"/>
  <c r="J7" i="20"/>
  <c r="J27" i="20"/>
  <c r="J11" i="20"/>
  <c r="J31" i="20" s="1"/>
  <c r="J15" i="20"/>
  <c r="J35" i="20" s="1"/>
  <c r="J19" i="20"/>
  <c r="J39" i="20"/>
  <c r="V10" i="20"/>
  <c r="V30" i="20" s="1"/>
  <c r="V18" i="20"/>
  <c r="V38" i="20" s="1"/>
  <c r="S8" i="19"/>
  <c r="S28" i="19" s="1"/>
  <c r="T7" i="19"/>
  <c r="P18" i="19"/>
  <c r="P38" i="19" s="1"/>
  <c r="T17" i="19"/>
  <c r="V17" i="19" s="1"/>
  <c r="V37" i="19" s="1"/>
  <c r="P16" i="19"/>
  <c r="P36" i="19"/>
  <c r="T14" i="19"/>
  <c r="T13" i="19"/>
  <c r="T12" i="19"/>
  <c r="T9" i="19"/>
  <c r="P6" i="19"/>
  <c r="P26" i="19" s="1"/>
  <c r="M14" i="19"/>
  <c r="M34" i="19"/>
  <c r="M10" i="19"/>
  <c r="M30" i="19" s="1"/>
  <c r="M6" i="19"/>
  <c r="M26" i="19"/>
  <c r="T19" i="19"/>
  <c r="T15" i="19"/>
  <c r="T11" i="19"/>
  <c r="U19" i="19"/>
  <c r="V19" i="19" s="1"/>
  <c r="V39" i="19" s="1"/>
  <c r="S19" i="19"/>
  <c r="S39" i="19" s="1"/>
  <c r="P19" i="19"/>
  <c r="P39" i="19"/>
  <c r="M19" i="19"/>
  <c r="M39" i="19" s="1"/>
  <c r="U18" i="19"/>
  <c r="T18" i="19"/>
  <c r="V18" i="19" s="1"/>
  <c r="S18" i="19"/>
  <c r="S38" i="19" s="1"/>
  <c r="M18" i="19"/>
  <c r="M38" i="19"/>
  <c r="J18" i="19"/>
  <c r="J38" i="19" s="1"/>
  <c r="U17" i="19"/>
  <c r="S17" i="19"/>
  <c r="S37" i="19" s="1"/>
  <c r="M17" i="19"/>
  <c r="M37" i="19" s="1"/>
  <c r="U16" i="19"/>
  <c r="V16" i="19" s="1"/>
  <c r="V36" i="19" s="1"/>
  <c r="S16" i="19"/>
  <c r="S36" i="19" s="1"/>
  <c r="M16" i="19"/>
  <c r="M36" i="19"/>
  <c r="U15" i="19"/>
  <c r="V15" i="19" s="1"/>
  <c r="V35" i="19" s="1"/>
  <c r="S15" i="19"/>
  <c r="S35" i="19" s="1"/>
  <c r="P15" i="19"/>
  <c r="P35" i="19" s="1"/>
  <c r="M15" i="19"/>
  <c r="M35" i="19" s="1"/>
  <c r="U14" i="19"/>
  <c r="V14" i="19" s="1"/>
  <c r="V34" i="19" s="1"/>
  <c r="S14" i="19"/>
  <c r="S34" i="19" s="1"/>
  <c r="P14" i="19"/>
  <c r="P34" i="19"/>
  <c r="J14" i="19"/>
  <c r="J34" i="19" s="1"/>
  <c r="U13" i="19"/>
  <c r="S13" i="19"/>
  <c r="S33" i="19" s="1"/>
  <c r="P13" i="19"/>
  <c r="P33" i="19" s="1"/>
  <c r="M13" i="19"/>
  <c r="M33" i="19" s="1"/>
  <c r="J13" i="19"/>
  <c r="J33" i="19" s="1"/>
  <c r="U12" i="19"/>
  <c r="V12" i="19" s="1"/>
  <c r="V32" i="19" s="1"/>
  <c r="S12" i="19"/>
  <c r="S32" i="19" s="1"/>
  <c r="M12" i="19"/>
  <c r="M32" i="19"/>
  <c r="U11" i="19"/>
  <c r="S11" i="19"/>
  <c r="S31" i="19" s="1"/>
  <c r="P11" i="19"/>
  <c r="P31" i="19" s="1"/>
  <c r="M11" i="19"/>
  <c r="M31" i="19" s="1"/>
  <c r="U10" i="19"/>
  <c r="V10" i="19" s="1"/>
  <c r="V30" i="19" s="1"/>
  <c r="T10" i="19"/>
  <c r="S10" i="19"/>
  <c r="S30" i="19" s="1"/>
  <c r="P10" i="19"/>
  <c r="P30" i="19" s="1"/>
  <c r="J10" i="19"/>
  <c r="J30" i="19" s="1"/>
  <c r="U9" i="19"/>
  <c r="S9" i="19"/>
  <c r="S29" i="19" s="1"/>
  <c r="P9" i="19"/>
  <c r="P29" i="19"/>
  <c r="M9" i="19"/>
  <c r="M29" i="19" s="1"/>
  <c r="J9" i="19"/>
  <c r="J29" i="19"/>
  <c r="U8" i="19"/>
  <c r="P8" i="19"/>
  <c r="P28" i="19" s="1"/>
  <c r="M8" i="19"/>
  <c r="M28" i="19" s="1"/>
  <c r="U7" i="19"/>
  <c r="V7" i="19" s="1"/>
  <c r="S7" i="19"/>
  <c r="S27" i="19"/>
  <c r="P7" i="19"/>
  <c r="P27" i="19" s="1"/>
  <c r="M7" i="19"/>
  <c r="M27" i="19"/>
  <c r="U6" i="19"/>
  <c r="T6" i="19"/>
  <c r="S6" i="19"/>
  <c r="S26" i="19"/>
  <c r="J6" i="19"/>
  <c r="J26" i="19" s="1"/>
  <c r="V38" i="19"/>
  <c r="T8" i="19"/>
  <c r="V8" i="19"/>
  <c r="V28" i="19" s="1"/>
  <c r="T16" i="19"/>
  <c r="P17" i="19"/>
  <c r="P37" i="19" s="1"/>
  <c r="P12" i="19"/>
  <c r="P32" i="19"/>
  <c r="J7" i="19"/>
  <c r="J27" i="19"/>
  <c r="J11" i="19"/>
  <c r="J31" i="19" s="1"/>
  <c r="J15" i="19"/>
  <c r="J35" i="19"/>
  <c r="J17" i="19"/>
  <c r="J37" i="19" s="1"/>
  <c r="J19" i="19"/>
  <c r="J39" i="19"/>
  <c r="V13" i="19"/>
  <c r="V33" i="19" s="1"/>
  <c r="J8" i="19"/>
  <c r="J28" i="19" s="1"/>
  <c r="J12" i="19"/>
  <c r="J32" i="19"/>
  <c r="J16" i="19"/>
  <c r="J36" i="19" s="1"/>
  <c r="V27" i="19"/>
  <c r="V6" i="19"/>
  <c r="V26" i="19" s="1"/>
  <c r="V11" i="19"/>
  <c r="V31" i="19" s="1"/>
  <c r="J20" i="19"/>
  <c r="V26" i="18"/>
  <c r="U26" i="18"/>
  <c r="T26" i="18"/>
  <c r="T53" i="18" s="1"/>
  <c r="Q26" i="18"/>
  <c r="Q53" i="18" s="1"/>
  <c r="N26" i="18"/>
  <c r="N53" i="18" s="1"/>
  <c r="K26" i="18"/>
  <c r="K53" i="18" s="1"/>
  <c r="V25" i="18"/>
  <c r="W25" i="18" s="1"/>
  <c r="W52" i="18" s="1"/>
  <c r="U25" i="18"/>
  <c r="T25" i="18"/>
  <c r="T52" i="18" s="1"/>
  <c r="Q25" i="18"/>
  <c r="Q52" i="18" s="1"/>
  <c r="N25" i="18"/>
  <c r="N52" i="18" s="1"/>
  <c r="K25" i="18"/>
  <c r="K52" i="18" s="1"/>
  <c r="V24" i="18"/>
  <c r="U24" i="18"/>
  <c r="T24" i="18"/>
  <c r="T51" i="18" s="1"/>
  <c r="Q24" i="18"/>
  <c r="Q51" i="18" s="1"/>
  <c r="N24" i="18"/>
  <c r="N51" i="18" s="1"/>
  <c r="K24" i="18"/>
  <c r="K51" i="18" s="1"/>
  <c r="V23" i="18"/>
  <c r="U23" i="18"/>
  <c r="T23" i="18"/>
  <c r="T50" i="18" s="1"/>
  <c r="Q23" i="18"/>
  <c r="Q50" i="18" s="1"/>
  <c r="N23" i="18"/>
  <c r="N50" i="18" s="1"/>
  <c r="K23" i="18"/>
  <c r="K50" i="18" s="1"/>
  <c r="V22" i="18"/>
  <c r="U22" i="18"/>
  <c r="T22" i="18"/>
  <c r="T49" i="18" s="1"/>
  <c r="Q22" i="18"/>
  <c r="Q49" i="18" s="1"/>
  <c r="Q27" i="18" s="1"/>
  <c r="N22" i="18"/>
  <c r="N49" i="18" s="1"/>
  <c r="K22" i="18"/>
  <c r="K49" i="18" s="1"/>
  <c r="V21" i="18"/>
  <c r="W21" i="18" s="1"/>
  <c r="W48" i="18" s="1"/>
  <c r="U21" i="18"/>
  <c r="T21" i="18"/>
  <c r="T48" i="18" s="1"/>
  <c r="Q21" i="18"/>
  <c r="Q48" i="18" s="1"/>
  <c r="N21" i="18"/>
  <c r="N48" i="18" s="1"/>
  <c r="K21" i="18"/>
  <c r="K48" i="18" s="1"/>
  <c r="U20" i="18"/>
  <c r="T20" i="18"/>
  <c r="T47" i="18" s="1"/>
  <c r="Q20" i="18"/>
  <c r="Q47" i="18" s="1"/>
  <c r="N20" i="18"/>
  <c r="N47" i="18" s="1"/>
  <c r="K20" i="18"/>
  <c r="K47" i="18" s="1"/>
  <c r="V19" i="18"/>
  <c r="U19" i="18"/>
  <c r="T19" i="18"/>
  <c r="T46" i="18" s="1"/>
  <c r="Q19" i="18"/>
  <c r="Q46" i="18" s="1"/>
  <c r="N19" i="18"/>
  <c r="N46" i="18" s="1"/>
  <c r="K19" i="18"/>
  <c r="K46" i="18" s="1"/>
  <c r="V18" i="18"/>
  <c r="U18" i="18"/>
  <c r="T18" i="18"/>
  <c r="T45" i="18" s="1"/>
  <c r="Q18" i="18"/>
  <c r="Q45" i="18" s="1"/>
  <c r="N18" i="18"/>
  <c r="N45" i="18" s="1"/>
  <c r="K18" i="18"/>
  <c r="K45" i="18" s="1"/>
  <c r="V17" i="18"/>
  <c r="W17" i="18" s="1"/>
  <c r="W44" i="18" s="1"/>
  <c r="U17" i="18"/>
  <c r="T17" i="18"/>
  <c r="T44" i="18" s="1"/>
  <c r="Q17" i="18"/>
  <c r="Q44" i="18" s="1"/>
  <c r="N17" i="18"/>
  <c r="N44" i="18" s="1"/>
  <c r="K17" i="18"/>
  <c r="K44" i="18" s="1"/>
  <c r="V16" i="18"/>
  <c r="U16" i="18"/>
  <c r="T16" i="18"/>
  <c r="T43" i="18" s="1"/>
  <c r="Q16" i="18"/>
  <c r="Q43" i="18" s="1"/>
  <c r="N16" i="18"/>
  <c r="N43" i="18" s="1"/>
  <c r="K16" i="18"/>
  <c r="K43" i="18" s="1"/>
  <c r="V15" i="18"/>
  <c r="W15" i="18" s="1"/>
  <c r="W42" i="18" s="1"/>
  <c r="U15" i="18"/>
  <c r="T15" i="18"/>
  <c r="T42" i="18" s="1"/>
  <c r="Q15" i="18"/>
  <c r="Q42" i="18" s="1"/>
  <c r="N15" i="18"/>
  <c r="N42" i="18" s="1"/>
  <c r="K15" i="18"/>
  <c r="K42" i="18" s="1"/>
  <c r="V14" i="18"/>
  <c r="U14" i="18"/>
  <c r="T14" i="18"/>
  <c r="T41" i="18" s="1"/>
  <c r="Q14" i="18"/>
  <c r="Q41" i="18" s="1"/>
  <c r="N14" i="18"/>
  <c r="N41" i="18" s="1"/>
  <c r="K14" i="18"/>
  <c r="K41" i="18" s="1"/>
  <c r="V13" i="18"/>
  <c r="W13" i="18" s="1"/>
  <c r="W40" i="18" s="1"/>
  <c r="U13" i="18"/>
  <c r="T13" i="18"/>
  <c r="T40" i="18" s="1"/>
  <c r="Q13" i="18"/>
  <c r="Q40" i="18" s="1"/>
  <c r="N13" i="18"/>
  <c r="N40" i="18" s="1"/>
  <c r="K13" i="18"/>
  <c r="K40" i="18" s="1"/>
  <c r="V12" i="18"/>
  <c r="U12" i="18"/>
  <c r="T12" i="18"/>
  <c r="T39" i="18" s="1"/>
  <c r="Q12" i="18"/>
  <c r="Q39" i="18" s="1"/>
  <c r="N12" i="18"/>
  <c r="N39" i="18" s="1"/>
  <c r="K12" i="18"/>
  <c r="K39" i="18" s="1"/>
  <c r="V11" i="18"/>
  <c r="W11" i="18" s="1"/>
  <c r="W38" i="18" s="1"/>
  <c r="U11" i="18"/>
  <c r="T11" i="18"/>
  <c r="T38" i="18" s="1"/>
  <c r="Q11" i="18"/>
  <c r="Q38" i="18" s="1"/>
  <c r="N11" i="18"/>
  <c r="N38" i="18" s="1"/>
  <c r="K11" i="18"/>
  <c r="K38" i="18" s="1"/>
  <c r="V10" i="18"/>
  <c r="U10" i="18"/>
  <c r="T10" i="18"/>
  <c r="T37" i="18" s="1"/>
  <c r="Q10" i="18"/>
  <c r="Q37" i="18" s="1"/>
  <c r="N10" i="18"/>
  <c r="N37" i="18" s="1"/>
  <c r="K10" i="18"/>
  <c r="K37" i="18" s="1"/>
  <c r="V9" i="18"/>
  <c r="W9" i="18" s="1"/>
  <c r="W36" i="18" s="1"/>
  <c r="U9" i="18"/>
  <c r="T9" i="18"/>
  <c r="T36" i="18" s="1"/>
  <c r="Q9" i="18"/>
  <c r="Q36" i="18" s="1"/>
  <c r="N9" i="18"/>
  <c r="N36" i="18" s="1"/>
  <c r="K9" i="18"/>
  <c r="K36" i="18" s="1"/>
  <c r="V8" i="18"/>
  <c r="U8" i="18"/>
  <c r="T8" i="18"/>
  <c r="T35" i="18" s="1"/>
  <c r="Q8" i="18"/>
  <c r="Q35" i="18" s="1"/>
  <c r="N8" i="18"/>
  <c r="N35" i="18" s="1"/>
  <c r="K8" i="18"/>
  <c r="K35" i="18" s="1"/>
  <c r="V7" i="18"/>
  <c r="U7" i="18"/>
  <c r="T7" i="18"/>
  <c r="T34" i="18" s="1"/>
  <c r="Q7" i="18"/>
  <c r="Q34" i="18" s="1"/>
  <c r="N7" i="18"/>
  <c r="N34" i="18" s="1"/>
  <c r="K7" i="18"/>
  <c r="K34" i="18" s="1"/>
  <c r="V6" i="18"/>
  <c r="U6" i="18"/>
  <c r="T6" i="18"/>
  <c r="T33" i="18" s="1"/>
  <c r="Q6" i="18"/>
  <c r="Q33" i="18" s="1"/>
  <c r="N6" i="18"/>
  <c r="N33" i="18" s="1"/>
  <c r="N27" i="18" s="1"/>
  <c r="K6" i="18"/>
  <c r="K33" i="18" s="1"/>
  <c r="W6" i="18"/>
  <c r="W33" i="18" s="1"/>
  <c r="W10" i="18"/>
  <c r="W37" i="18" s="1"/>
  <c r="W14" i="18"/>
  <c r="W41" i="18" s="1"/>
  <c r="W18" i="18"/>
  <c r="W45" i="18" s="1"/>
  <c r="W22" i="18"/>
  <c r="W49" i="18" s="1"/>
  <c r="W26" i="18"/>
  <c r="W53" i="18" s="1"/>
  <c r="W19" i="18"/>
  <c r="W46" i="18" s="1"/>
  <c r="W12" i="18"/>
  <c r="W39" i="18" s="1"/>
  <c r="W8" i="18"/>
  <c r="W35" i="18" s="1"/>
  <c r="W24" i="18"/>
  <c r="W51" i="18" s="1"/>
  <c r="W16" i="18"/>
  <c r="W43" i="18" s="1"/>
  <c r="W23" i="18"/>
  <c r="W50" i="18" s="1"/>
  <c r="W7" i="18"/>
  <c r="W34" i="18" s="1"/>
  <c r="U37" i="17"/>
  <c r="V37" i="17" s="1"/>
  <c r="T37" i="17"/>
  <c r="S37" i="17"/>
  <c r="S69" i="17" s="1"/>
  <c r="P37" i="17"/>
  <c r="P69" i="17" s="1"/>
  <c r="M37" i="17"/>
  <c r="M69" i="17" s="1"/>
  <c r="J37" i="17"/>
  <c r="J69" i="17" s="1"/>
  <c r="U36" i="17"/>
  <c r="T36" i="17"/>
  <c r="S36" i="17"/>
  <c r="S68" i="17" s="1"/>
  <c r="P36" i="17"/>
  <c r="P68" i="17" s="1"/>
  <c r="M36" i="17"/>
  <c r="M68" i="17" s="1"/>
  <c r="J36" i="17"/>
  <c r="J68" i="17" s="1"/>
  <c r="U35" i="17"/>
  <c r="T35" i="17"/>
  <c r="S35" i="17"/>
  <c r="S67" i="17" s="1"/>
  <c r="P35" i="17"/>
  <c r="P67" i="17" s="1"/>
  <c r="M35" i="17"/>
  <c r="M67" i="17" s="1"/>
  <c r="J35" i="17"/>
  <c r="J67" i="17" s="1"/>
  <c r="U34" i="17"/>
  <c r="T34" i="17"/>
  <c r="S34" i="17"/>
  <c r="M34" i="17"/>
  <c r="U33" i="17"/>
  <c r="T33" i="17"/>
  <c r="S33" i="17"/>
  <c r="S66" i="17" s="1"/>
  <c r="P33" i="17"/>
  <c r="P66" i="17" s="1"/>
  <c r="M33" i="17"/>
  <c r="M66" i="17" s="1"/>
  <c r="J33" i="17"/>
  <c r="J66" i="17" s="1"/>
  <c r="U32" i="17"/>
  <c r="V32" i="17" s="1"/>
  <c r="V65" i="17" s="1"/>
  <c r="T32" i="17"/>
  <c r="S32" i="17"/>
  <c r="S65" i="17" s="1"/>
  <c r="P32" i="17"/>
  <c r="P65" i="17" s="1"/>
  <c r="M32" i="17"/>
  <c r="M65" i="17" s="1"/>
  <c r="J32" i="17"/>
  <c r="J65" i="17" s="1"/>
  <c r="U31" i="17"/>
  <c r="V31" i="17" s="1"/>
  <c r="T31" i="17"/>
  <c r="S31" i="17"/>
  <c r="S64" i="17" s="1"/>
  <c r="P31" i="17"/>
  <c r="P64" i="17" s="1"/>
  <c r="M31" i="17"/>
  <c r="M64" i="17" s="1"/>
  <c r="J31" i="17"/>
  <c r="J64" i="17" s="1"/>
  <c r="U30" i="17"/>
  <c r="V30" i="17" s="1"/>
  <c r="T30" i="17"/>
  <c r="S30" i="17"/>
  <c r="S63" i="17" s="1"/>
  <c r="P30" i="17"/>
  <c r="P63" i="17" s="1"/>
  <c r="M30" i="17"/>
  <c r="M63" i="17" s="1"/>
  <c r="J30" i="17"/>
  <c r="J63" i="17" s="1"/>
  <c r="J38" i="17" s="1"/>
  <c r="T29" i="17"/>
  <c r="S29" i="17"/>
  <c r="M29" i="17"/>
  <c r="U28" i="17"/>
  <c r="V28" i="17" s="1"/>
  <c r="V62" i="17" s="1"/>
  <c r="T28" i="17"/>
  <c r="S28" i="17"/>
  <c r="S62" i="17" s="1"/>
  <c r="P28" i="17"/>
  <c r="P62" i="17" s="1"/>
  <c r="M28" i="17"/>
  <c r="M62" i="17" s="1"/>
  <c r="J28" i="17"/>
  <c r="J62" i="17" s="1"/>
  <c r="U27" i="17"/>
  <c r="T27" i="17"/>
  <c r="S27" i="17"/>
  <c r="S61" i="17" s="1"/>
  <c r="P27" i="17"/>
  <c r="P61" i="17" s="1"/>
  <c r="M27" i="17"/>
  <c r="M61" i="17" s="1"/>
  <c r="J27" i="17"/>
  <c r="J61" i="17" s="1"/>
  <c r="U26" i="17"/>
  <c r="V26" i="17" s="1"/>
  <c r="V60" i="17" s="1"/>
  <c r="T26" i="17"/>
  <c r="S26" i="17"/>
  <c r="S60" i="17" s="1"/>
  <c r="P26" i="17"/>
  <c r="P60" i="17" s="1"/>
  <c r="M26" i="17"/>
  <c r="M60" i="17" s="1"/>
  <c r="J26" i="17"/>
  <c r="J60" i="17" s="1"/>
  <c r="U25" i="17"/>
  <c r="T25" i="17"/>
  <c r="S25" i="17"/>
  <c r="P25" i="17"/>
  <c r="M25" i="17"/>
  <c r="J25" i="17"/>
  <c r="U24" i="17"/>
  <c r="V24" i="17" s="1"/>
  <c r="V59" i="17" s="1"/>
  <c r="T24" i="17"/>
  <c r="S24" i="17"/>
  <c r="S59" i="17" s="1"/>
  <c r="P24" i="17"/>
  <c r="P59" i="17" s="1"/>
  <c r="M24" i="17"/>
  <c r="M59" i="17" s="1"/>
  <c r="J24" i="17"/>
  <c r="J59" i="17" s="1"/>
  <c r="U23" i="17"/>
  <c r="V23" i="17" s="1"/>
  <c r="V58" i="17" s="1"/>
  <c r="T23" i="17"/>
  <c r="S23" i="17"/>
  <c r="S58" i="17" s="1"/>
  <c r="P23" i="17"/>
  <c r="P58" i="17" s="1"/>
  <c r="M23" i="17"/>
  <c r="M58" i="17" s="1"/>
  <c r="J23" i="17"/>
  <c r="J58" i="17" s="1"/>
  <c r="U22" i="17"/>
  <c r="V22" i="17" s="1"/>
  <c r="V57" i="17" s="1"/>
  <c r="T22" i="17"/>
  <c r="S22" i="17"/>
  <c r="S57" i="17" s="1"/>
  <c r="P22" i="17"/>
  <c r="P57" i="17" s="1"/>
  <c r="M22" i="17"/>
  <c r="M57" i="17" s="1"/>
  <c r="J22" i="17"/>
  <c r="J57" i="17" s="1"/>
  <c r="U21" i="17"/>
  <c r="V21" i="17" s="1"/>
  <c r="V56" i="17" s="1"/>
  <c r="T21" i="17"/>
  <c r="S21" i="17"/>
  <c r="S56" i="17" s="1"/>
  <c r="P21" i="17"/>
  <c r="P56" i="17" s="1"/>
  <c r="M21" i="17"/>
  <c r="M56" i="17" s="1"/>
  <c r="J21" i="17"/>
  <c r="J56" i="17" s="1"/>
  <c r="U20" i="17"/>
  <c r="V20" i="17" s="1"/>
  <c r="V55" i="17" s="1"/>
  <c r="T20" i="17"/>
  <c r="S20" i="17"/>
  <c r="S55" i="17" s="1"/>
  <c r="P20" i="17"/>
  <c r="P55" i="17" s="1"/>
  <c r="M20" i="17"/>
  <c r="M55" i="17" s="1"/>
  <c r="J20" i="17"/>
  <c r="J55" i="17" s="1"/>
  <c r="U19" i="17"/>
  <c r="T19" i="17"/>
  <c r="S19" i="17"/>
  <c r="P19" i="17"/>
  <c r="M19" i="17"/>
  <c r="J19" i="17"/>
  <c r="U18" i="17"/>
  <c r="V18" i="17" s="1"/>
  <c r="V54" i="17" s="1"/>
  <c r="T18" i="17"/>
  <c r="S18" i="17"/>
  <c r="S54" i="17" s="1"/>
  <c r="P18" i="17"/>
  <c r="P54" i="17" s="1"/>
  <c r="M18" i="17"/>
  <c r="M54" i="17" s="1"/>
  <c r="J18" i="17"/>
  <c r="J54" i="17" s="1"/>
  <c r="U17" i="17"/>
  <c r="T17" i="17"/>
  <c r="S17" i="17"/>
  <c r="S53" i="17" s="1"/>
  <c r="P17" i="17"/>
  <c r="P53" i="17" s="1"/>
  <c r="M17" i="17"/>
  <c r="M53" i="17" s="1"/>
  <c r="J17" i="17"/>
  <c r="J53" i="17" s="1"/>
  <c r="U16" i="17"/>
  <c r="V16" i="17" s="1"/>
  <c r="V52" i="17" s="1"/>
  <c r="T16" i="17"/>
  <c r="S16" i="17"/>
  <c r="S52" i="17" s="1"/>
  <c r="P16" i="17"/>
  <c r="P52" i="17" s="1"/>
  <c r="M16" i="17"/>
  <c r="M52" i="17" s="1"/>
  <c r="J16" i="17"/>
  <c r="J52" i="17" s="1"/>
  <c r="U15" i="17"/>
  <c r="T15" i="17"/>
  <c r="S15" i="17"/>
  <c r="S51" i="17" s="1"/>
  <c r="P15" i="17"/>
  <c r="P51" i="17" s="1"/>
  <c r="M15" i="17"/>
  <c r="M51" i="17" s="1"/>
  <c r="J15" i="17"/>
  <c r="J51" i="17" s="1"/>
  <c r="U14" i="17"/>
  <c r="V14" i="17" s="1"/>
  <c r="V50" i="17" s="1"/>
  <c r="T14" i="17"/>
  <c r="S14" i="17"/>
  <c r="S50" i="17" s="1"/>
  <c r="P14" i="17"/>
  <c r="P50" i="17" s="1"/>
  <c r="M14" i="17"/>
  <c r="M50" i="17" s="1"/>
  <c r="J14" i="17"/>
  <c r="J50" i="17" s="1"/>
  <c r="U13" i="17"/>
  <c r="V13" i="17" s="1"/>
  <c r="V49" i="17" s="1"/>
  <c r="T13" i="17"/>
  <c r="S13" i="17"/>
  <c r="S49" i="17" s="1"/>
  <c r="P13" i="17"/>
  <c r="P49" i="17" s="1"/>
  <c r="M13" i="17"/>
  <c r="M49" i="17" s="1"/>
  <c r="J13" i="17"/>
  <c r="J49" i="17" s="1"/>
  <c r="U12" i="17"/>
  <c r="V12" i="17" s="1"/>
  <c r="V48" i="17" s="1"/>
  <c r="T12" i="17"/>
  <c r="S12" i="17"/>
  <c r="S48" i="17" s="1"/>
  <c r="P12" i="17"/>
  <c r="P48" i="17" s="1"/>
  <c r="M12" i="17"/>
  <c r="M48" i="17" s="1"/>
  <c r="J12" i="17"/>
  <c r="J48" i="17" s="1"/>
  <c r="U11" i="17"/>
  <c r="T11" i="17"/>
  <c r="S11" i="17"/>
  <c r="S47" i="17" s="1"/>
  <c r="P11" i="17"/>
  <c r="P47" i="17" s="1"/>
  <c r="M11" i="17"/>
  <c r="M47" i="17" s="1"/>
  <c r="J11" i="17"/>
  <c r="J47" i="17" s="1"/>
  <c r="U10" i="17"/>
  <c r="T10" i="17"/>
  <c r="S10" i="17"/>
  <c r="S46" i="17" s="1"/>
  <c r="P10" i="17"/>
  <c r="P46" i="17" s="1"/>
  <c r="M10" i="17"/>
  <c r="M46" i="17" s="1"/>
  <c r="J10" i="17"/>
  <c r="J46" i="17" s="1"/>
  <c r="U9" i="17"/>
  <c r="V9" i="17" s="1"/>
  <c r="T9" i="17"/>
  <c r="S9" i="17"/>
  <c r="S45" i="17" s="1"/>
  <c r="P9" i="17"/>
  <c r="P45" i="17" s="1"/>
  <c r="M9" i="17"/>
  <c r="M45" i="17" s="1"/>
  <c r="J9" i="17"/>
  <c r="J45" i="17" s="1"/>
  <c r="U8" i="17"/>
  <c r="V8" i="17" s="1"/>
  <c r="V44" i="17" s="1"/>
  <c r="T8" i="17"/>
  <c r="S8" i="17"/>
  <c r="S44" i="17" s="1"/>
  <c r="P8" i="17"/>
  <c r="P44" i="17" s="1"/>
  <c r="M8" i="17"/>
  <c r="M44" i="17" s="1"/>
  <c r="M38" i="17" s="1"/>
  <c r="J8" i="17"/>
  <c r="J44" i="17" s="1"/>
  <c r="U6" i="17"/>
  <c r="S6" i="17"/>
  <c r="V11" i="17"/>
  <c r="V47" i="17" s="1"/>
  <c r="V15" i="17"/>
  <c r="V51" i="17" s="1"/>
  <c r="V19" i="17"/>
  <c r="V27" i="17"/>
  <c r="V61" i="17"/>
  <c r="V64" i="17"/>
  <c r="V35" i="17"/>
  <c r="V67" i="17"/>
  <c r="V69" i="17"/>
  <c r="V63" i="17"/>
  <c r="V45" i="17"/>
  <c r="V25" i="17"/>
  <c r="V34" i="17"/>
  <c r="V36" i="17"/>
  <c r="V68" i="17" s="1"/>
  <c r="V10" i="17"/>
  <c r="V46" i="17" s="1"/>
  <c r="V17" i="17"/>
  <c r="V53" i="17" s="1"/>
  <c r="V33" i="17"/>
  <c r="V66" i="17" s="1"/>
  <c r="U41" i="16"/>
  <c r="T39" i="16"/>
  <c r="T80" i="16"/>
  <c r="T37" i="16"/>
  <c r="T78" i="16"/>
  <c r="T33" i="16"/>
  <c r="T74" i="16"/>
  <c r="U28" i="16"/>
  <c r="U24" i="16"/>
  <c r="U20" i="16"/>
  <c r="U18" i="16"/>
  <c r="W18" i="16" s="1"/>
  <c r="W59" i="16" s="1"/>
  <c r="U16" i="16"/>
  <c r="U12" i="16"/>
  <c r="U10" i="16"/>
  <c r="U8" i="16"/>
  <c r="W8" i="16" s="1"/>
  <c r="W49" i="16" s="1"/>
  <c r="Q40" i="16"/>
  <c r="Q81" i="16"/>
  <c r="Q39" i="16"/>
  <c r="Q80" i="16"/>
  <c r="U35" i="16"/>
  <c r="U32" i="16"/>
  <c r="U30" i="16"/>
  <c r="Q27" i="16"/>
  <c r="Q68" i="16" s="1"/>
  <c r="Q26" i="16"/>
  <c r="Q67" i="16" s="1"/>
  <c r="Q23" i="16"/>
  <c r="Q64" i="16" s="1"/>
  <c r="Q22" i="16"/>
  <c r="Q63" i="16" s="1"/>
  <c r="Q19" i="16"/>
  <c r="Q60" i="16" s="1"/>
  <c r="Q15" i="16"/>
  <c r="Q56" i="16" s="1"/>
  <c r="U14" i="16"/>
  <c r="Q11" i="16"/>
  <c r="Q52" i="16"/>
  <c r="Q10" i="16"/>
  <c r="Q51" i="16"/>
  <c r="Q6" i="16"/>
  <c r="Q48" i="16"/>
  <c r="N40" i="16"/>
  <c r="N81" i="16"/>
  <c r="N39" i="16"/>
  <c r="N80" i="16"/>
  <c r="N38" i="16"/>
  <c r="N79" i="16"/>
  <c r="U34" i="16"/>
  <c r="U26" i="16"/>
  <c r="U25" i="16"/>
  <c r="U17" i="16"/>
  <c r="N9" i="16"/>
  <c r="N50" i="16"/>
  <c r="N6" i="16"/>
  <c r="N48" i="16"/>
  <c r="U36" i="16"/>
  <c r="U29" i="16"/>
  <c r="U22" i="16"/>
  <c r="U21" i="16"/>
  <c r="W21" i="16" s="1"/>
  <c r="W62" i="16" s="1"/>
  <c r="U13" i="16"/>
  <c r="V41" i="16"/>
  <c r="T41" i="16"/>
  <c r="T82" i="16"/>
  <c r="Q41" i="16"/>
  <c r="Q82" i="16"/>
  <c r="N41" i="16"/>
  <c r="N82" i="16"/>
  <c r="K41" i="16"/>
  <c r="K82" i="16"/>
  <c r="V40" i="16"/>
  <c r="U40" i="16"/>
  <c r="W40" i="16" s="1"/>
  <c r="W81" i="16" s="1"/>
  <c r="T40" i="16"/>
  <c r="T81" i="16"/>
  <c r="K40" i="16"/>
  <c r="K81" i="16"/>
  <c r="V39" i="16"/>
  <c r="V38" i="16"/>
  <c r="W38" i="16" s="1"/>
  <c r="U38" i="16"/>
  <c r="T38" i="16"/>
  <c r="T79" i="16" s="1"/>
  <c r="Q38" i="16"/>
  <c r="Q79" i="16" s="1"/>
  <c r="K38" i="16"/>
  <c r="K79" i="16" s="1"/>
  <c r="V37" i="16"/>
  <c r="W37" i="16" s="1"/>
  <c r="U37" i="16"/>
  <c r="Q37" i="16"/>
  <c r="Q78" i="16" s="1"/>
  <c r="N37" i="16"/>
  <c r="N78" i="16" s="1"/>
  <c r="K37" i="16"/>
  <c r="K78" i="16" s="1"/>
  <c r="V36" i="16"/>
  <c r="W36" i="16" s="1"/>
  <c r="W77" i="16" s="1"/>
  <c r="T36" i="16"/>
  <c r="T77" i="16"/>
  <c r="Q36" i="16"/>
  <c r="Q77" i="16"/>
  <c r="N36" i="16"/>
  <c r="N77" i="16"/>
  <c r="V35" i="16"/>
  <c r="T35" i="16"/>
  <c r="T76" i="16" s="1"/>
  <c r="N35" i="16"/>
  <c r="N76" i="16" s="1"/>
  <c r="K35" i="16"/>
  <c r="K76" i="16" s="1"/>
  <c r="V34" i="16"/>
  <c r="W34" i="16" s="1"/>
  <c r="W75" i="16" s="1"/>
  <c r="T34" i="16"/>
  <c r="T75" i="16"/>
  <c r="Q34" i="16"/>
  <c r="Q75" i="16"/>
  <c r="N34" i="16"/>
  <c r="N75" i="16"/>
  <c r="V33" i="16"/>
  <c r="U33" i="16"/>
  <c r="W33" i="16" s="1"/>
  <c r="W74" i="16" s="1"/>
  <c r="Q33" i="16"/>
  <c r="Q74" i="16"/>
  <c r="N33" i="16"/>
  <c r="N74" i="16"/>
  <c r="K33" i="16"/>
  <c r="K74" i="16"/>
  <c r="V32" i="16"/>
  <c r="T32" i="16"/>
  <c r="T73" i="16" s="1"/>
  <c r="Q32" i="16"/>
  <c r="Q73" i="16" s="1"/>
  <c r="N32" i="16"/>
  <c r="N73" i="16" s="1"/>
  <c r="V31" i="16"/>
  <c r="U31" i="16"/>
  <c r="T31" i="16"/>
  <c r="T72" i="16" s="1"/>
  <c r="Q31" i="16"/>
  <c r="Q72" i="16" s="1"/>
  <c r="N31" i="16"/>
  <c r="N72" i="16" s="1"/>
  <c r="K31" i="16"/>
  <c r="K72" i="16" s="1"/>
  <c r="V30" i="16"/>
  <c r="W30" i="16" s="1"/>
  <c r="W71" i="16" s="1"/>
  <c r="T30" i="16"/>
  <c r="T71" i="16"/>
  <c r="N30" i="16"/>
  <c r="N71" i="16"/>
  <c r="V29" i="16"/>
  <c r="T29" i="16"/>
  <c r="T70" i="16" s="1"/>
  <c r="Q29" i="16"/>
  <c r="Q70" i="16" s="1"/>
  <c r="N29" i="16"/>
  <c r="N70" i="16" s="1"/>
  <c r="V28" i="16"/>
  <c r="W28" i="16" s="1"/>
  <c r="W69" i="16" s="1"/>
  <c r="T28" i="16"/>
  <c r="T69" i="16"/>
  <c r="Q28" i="16"/>
  <c r="Q69" i="16"/>
  <c r="N28" i="16"/>
  <c r="N69" i="16"/>
  <c r="K28" i="16"/>
  <c r="K69" i="16"/>
  <c r="V27" i="16"/>
  <c r="W27" i="16" s="1"/>
  <c r="U27" i="16"/>
  <c r="T27" i="16"/>
  <c r="T68" i="16"/>
  <c r="N27" i="16"/>
  <c r="N68" i="16"/>
  <c r="K27" i="16"/>
  <c r="K68" i="16"/>
  <c r="V26" i="16"/>
  <c r="W26" i="16" s="1"/>
  <c r="T26" i="16"/>
  <c r="T67" i="16" s="1"/>
  <c r="N26" i="16"/>
  <c r="N67" i="16" s="1"/>
  <c r="V25" i="16"/>
  <c r="W25" i="16" s="1"/>
  <c r="T25" i="16"/>
  <c r="T66" i="16"/>
  <c r="Q25" i="16"/>
  <c r="Q66" i="16"/>
  <c r="N25" i="16"/>
  <c r="N66" i="16"/>
  <c r="V24" i="16"/>
  <c r="W24" i="16" s="1"/>
  <c r="W65" i="16" s="1"/>
  <c r="T24" i="16"/>
  <c r="T65" i="16" s="1"/>
  <c r="Q24" i="16"/>
  <c r="Q65" i="16" s="1"/>
  <c r="N24" i="16"/>
  <c r="N65" i="16" s="1"/>
  <c r="K24" i="16"/>
  <c r="K65" i="16" s="1"/>
  <c r="V23" i="16"/>
  <c r="W23" i="16" s="1"/>
  <c r="U23" i="16"/>
  <c r="T23" i="16"/>
  <c r="T64" i="16" s="1"/>
  <c r="N23" i="16"/>
  <c r="N64" i="16" s="1"/>
  <c r="K23" i="16"/>
  <c r="K64" i="16" s="1"/>
  <c r="V22" i="16"/>
  <c r="W22" i="16" s="1"/>
  <c r="W63" i="16" s="1"/>
  <c r="T22" i="16"/>
  <c r="T63" i="16"/>
  <c r="N22" i="16"/>
  <c r="N63" i="16"/>
  <c r="V21" i="16"/>
  <c r="T21" i="16"/>
  <c r="T62" i="16" s="1"/>
  <c r="Q21" i="16"/>
  <c r="Q62" i="16" s="1"/>
  <c r="N21" i="16"/>
  <c r="N62" i="16" s="1"/>
  <c r="V20" i="16"/>
  <c r="W20" i="16" s="1"/>
  <c r="T20" i="16"/>
  <c r="T61" i="16"/>
  <c r="Q20" i="16"/>
  <c r="Q61" i="16"/>
  <c r="N20" i="16"/>
  <c r="N61" i="16"/>
  <c r="K20" i="16"/>
  <c r="K61" i="16"/>
  <c r="V19" i="16"/>
  <c r="U19" i="16"/>
  <c r="W19" i="16" s="1"/>
  <c r="W60" i="16" s="1"/>
  <c r="T19" i="16"/>
  <c r="T60" i="16"/>
  <c r="N19" i="16"/>
  <c r="N60" i="16"/>
  <c r="K19" i="16"/>
  <c r="K60" i="16"/>
  <c r="V18" i="16"/>
  <c r="T18" i="16"/>
  <c r="T59" i="16" s="1"/>
  <c r="N18" i="16"/>
  <c r="N59" i="16" s="1"/>
  <c r="V17" i="16"/>
  <c r="T17" i="16"/>
  <c r="T58" i="16"/>
  <c r="Q17" i="16"/>
  <c r="Q58" i="16"/>
  <c r="N17" i="16"/>
  <c r="N58" i="16"/>
  <c r="V16" i="16"/>
  <c r="T16" i="16"/>
  <c r="T57" i="16" s="1"/>
  <c r="Q16" i="16"/>
  <c r="Q57" i="16" s="1"/>
  <c r="N16" i="16"/>
  <c r="N57" i="16" s="1"/>
  <c r="K16" i="16"/>
  <c r="K57" i="16" s="1"/>
  <c r="V15" i="16"/>
  <c r="W15" i="16" s="1"/>
  <c r="U15" i="16"/>
  <c r="T15" i="16"/>
  <c r="T56" i="16" s="1"/>
  <c r="N15" i="16"/>
  <c r="N56" i="16" s="1"/>
  <c r="K15" i="16"/>
  <c r="K56" i="16" s="1"/>
  <c r="V14" i="16"/>
  <c r="W14" i="16" s="1"/>
  <c r="W55" i="16" s="1"/>
  <c r="T14" i="16"/>
  <c r="T55" i="16"/>
  <c r="N14" i="16"/>
  <c r="N55" i="16"/>
  <c r="V13" i="16"/>
  <c r="T13" i="16"/>
  <c r="T54" i="16" s="1"/>
  <c r="T42" i="16" s="1"/>
  <c r="Q13" i="16"/>
  <c r="Q54" i="16" s="1"/>
  <c r="N13" i="16"/>
  <c r="N54" i="16" s="1"/>
  <c r="V12" i="16"/>
  <c r="W12" i="16" s="1"/>
  <c r="T12" i="16"/>
  <c r="T53" i="16"/>
  <c r="Q12" i="16"/>
  <c r="Q53" i="16"/>
  <c r="N12" i="16"/>
  <c r="N53" i="16"/>
  <c r="K12" i="16"/>
  <c r="K53" i="16"/>
  <c r="V11" i="16"/>
  <c r="W11" i="16" s="1"/>
  <c r="W52" i="16" s="1"/>
  <c r="U11" i="16"/>
  <c r="T11" i="16"/>
  <c r="T52" i="16"/>
  <c r="N11" i="16"/>
  <c r="N52" i="16"/>
  <c r="K11" i="16"/>
  <c r="K52" i="16"/>
  <c r="V10" i="16"/>
  <c r="T10" i="16"/>
  <c r="T51" i="16" s="1"/>
  <c r="N10" i="16"/>
  <c r="N51" i="16" s="1"/>
  <c r="V9" i="16"/>
  <c r="W9" i="16" s="1"/>
  <c r="W50" i="16" s="1"/>
  <c r="T9" i="16"/>
  <c r="T50" i="16"/>
  <c r="Q9" i="16"/>
  <c r="Q50" i="16"/>
  <c r="K9" i="16"/>
  <c r="K50" i="16"/>
  <c r="V8" i="16"/>
  <c r="T8" i="16"/>
  <c r="T49" i="16" s="1"/>
  <c r="Q8" i="16"/>
  <c r="Q49" i="16" s="1"/>
  <c r="N8" i="16"/>
  <c r="N49" i="16" s="1"/>
  <c r="K8" i="16"/>
  <c r="K49" i="16" s="1"/>
  <c r="V6" i="16"/>
  <c r="W6" i="16" s="1"/>
  <c r="W48" i="16" s="1"/>
  <c r="U6" i="16"/>
  <c r="T6" i="16"/>
  <c r="T48" i="16" s="1"/>
  <c r="K6" i="16"/>
  <c r="K48" i="16" s="1"/>
  <c r="K42" i="16" s="1"/>
  <c r="W78" i="16"/>
  <c r="W29" i="16"/>
  <c r="W70" i="16"/>
  <c r="W13" i="16"/>
  <c r="W54" i="16"/>
  <c r="W66" i="16"/>
  <c r="W41" i="16"/>
  <c r="W82" i="16"/>
  <c r="U39" i="16"/>
  <c r="W39" i="16"/>
  <c r="W80" i="16" s="1"/>
  <c r="Q35" i="16"/>
  <c r="Q76" i="16" s="1"/>
  <c r="Q14" i="16"/>
  <c r="Q55" i="16" s="1"/>
  <c r="Q18" i="16"/>
  <c r="Q59" i="16" s="1"/>
  <c r="Q30" i="16"/>
  <c r="Q71" i="16" s="1"/>
  <c r="U9" i="16"/>
  <c r="K13" i="16"/>
  <c r="K54" i="16"/>
  <c r="K17" i="16"/>
  <c r="K58" i="16"/>
  <c r="K21" i="16"/>
  <c r="K62" i="16"/>
  <c r="K25" i="16"/>
  <c r="K66" i="16"/>
  <c r="K29" i="16"/>
  <c r="K70" i="16"/>
  <c r="K39" i="16"/>
  <c r="K80" i="16"/>
  <c r="K10" i="16"/>
  <c r="K51" i="16"/>
  <c r="K14" i="16"/>
  <c r="K55" i="16"/>
  <c r="K18" i="16"/>
  <c r="K59" i="16"/>
  <c r="K22" i="16"/>
  <c r="K63" i="16"/>
  <c r="K26" i="16"/>
  <c r="K67" i="16"/>
  <c r="K30" i="16"/>
  <c r="K71" i="16"/>
  <c r="K32" i="16"/>
  <c r="K73" i="16"/>
  <c r="K34" i="16"/>
  <c r="K75" i="16"/>
  <c r="K36" i="16"/>
  <c r="K77" i="16"/>
  <c r="W67" i="16"/>
  <c r="W32" i="16"/>
  <c r="W73" i="16"/>
  <c r="W64" i="16"/>
  <c r="W10" i="16"/>
  <c r="W51" i="16"/>
  <c r="W53" i="16"/>
  <c r="W16" i="16"/>
  <c r="W57" i="16"/>
  <c r="W35" i="16"/>
  <c r="W76" i="16"/>
  <c r="W61" i="16"/>
  <c r="W56" i="16"/>
  <c r="W31" i="16"/>
  <c r="W72" i="16"/>
  <c r="W79" i="16"/>
  <c r="W68" i="16"/>
  <c r="T36" i="15"/>
  <c r="T35" i="15"/>
  <c r="T34" i="15"/>
  <c r="S32" i="15"/>
  <c r="S69" i="15"/>
  <c r="S31" i="15"/>
  <c r="S68" i="15"/>
  <c r="S30" i="15"/>
  <c r="S67" i="15"/>
  <c r="T27" i="15"/>
  <c r="T26" i="15"/>
  <c r="T23" i="15"/>
  <c r="S22" i="15"/>
  <c r="S60" i="15" s="1"/>
  <c r="T20" i="15"/>
  <c r="S19" i="15"/>
  <c r="S57" i="15"/>
  <c r="T18" i="15"/>
  <c r="S16" i="15"/>
  <c r="S54" i="15" s="1"/>
  <c r="T15" i="15"/>
  <c r="S14" i="15"/>
  <c r="S52" i="15"/>
  <c r="T12" i="15"/>
  <c r="T11" i="15"/>
  <c r="S10" i="15"/>
  <c r="S48" i="15"/>
  <c r="T8" i="15"/>
  <c r="S7" i="15"/>
  <c r="S45" i="15" s="1"/>
  <c r="S6" i="15"/>
  <c r="S44" i="15" s="1"/>
  <c r="P31" i="15"/>
  <c r="P68" i="15" s="1"/>
  <c r="T28" i="15"/>
  <c r="P19" i="15"/>
  <c r="P57" i="15"/>
  <c r="T16" i="15"/>
  <c r="P8" i="15"/>
  <c r="P46" i="15" s="1"/>
  <c r="T7" i="15"/>
  <c r="V7" i="15" s="1"/>
  <c r="V45" i="15" s="1"/>
  <c r="T32" i="15"/>
  <c r="M31" i="15"/>
  <c r="M68" i="15" s="1"/>
  <c r="M30" i="15"/>
  <c r="M67" i="15" s="1"/>
  <c r="T24" i="15"/>
  <c r="M23" i="15"/>
  <c r="M61" i="15"/>
  <c r="T22" i="15"/>
  <c r="V22" i="15" s="1"/>
  <c r="V60" i="15" s="1"/>
  <c r="M19" i="15"/>
  <c r="M57" i="15" s="1"/>
  <c r="M14" i="15"/>
  <c r="M52" i="15" s="1"/>
  <c r="M11" i="15"/>
  <c r="M49" i="15" s="1"/>
  <c r="M10" i="15"/>
  <c r="M48" i="15" s="1"/>
  <c r="T6" i="15"/>
  <c r="J30" i="15"/>
  <c r="J67" i="15"/>
  <c r="J14" i="15"/>
  <c r="J52" i="15"/>
  <c r="U37" i="15"/>
  <c r="T37" i="15"/>
  <c r="V37" i="15" s="1"/>
  <c r="S37" i="15"/>
  <c r="S74" i="15"/>
  <c r="P37" i="15"/>
  <c r="P74" i="15"/>
  <c r="M37" i="15"/>
  <c r="M74" i="15"/>
  <c r="J37" i="15"/>
  <c r="J74" i="15"/>
  <c r="U36" i="15"/>
  <c r="V36" i="15" s="1"/>
  <c r="V73" i="15" s="1"/>
  <c r="S36" i="15"/>
  <c r="S73" i="15" s="1"/>
  <c r="P36" i="15"/>
  <c r="P73" i="15" s="1"/>
  <c r="M36" i="15"/>
  <c r="M73" i="15" s="1"/>
  <c r="J36" i="15"/>
  <c r="J73" i="15" s="1"/>
  <c r="U35" i="15"/>
  <c r="S35" i="15"/>
  <c r="S72" i="15"/>
  <c r="M35" i="15"/>
  <c r="M72" i="15"/>
  <c r="J35" i="15"/>
  <c r="J72" i="15"/>
  <c r="U34" i="15"/>
  <c r="V34" i="15" s="1"/>
  <c r="V71" i="15" s="1"/>
  <c r="S34" i="15"/>
  <c r="S71" i="15" s="1"/>
  <c r="P34" i="15"/>
  <c r="P71" i="15" s="1"/>
  <c r="U33" i="15"/>
  <c r="V33" i="15" s="1"/>
  <c r="T33" i="15"/>
  <c r="S33" i="15"/>
  <c r="S70" i="15" s="1"/>
  <c r="P33" i="15"/>
  <c r="P70" i="15" s="1"/>
  <c r="M33" i="15"/>
  <c r="M70" i="15" s="1"/>
  <c r="J33" i="15"/>
  <c r="J70" i="15" s="1"/>
  <c r="U32" i="15"/>
  <c r="V32" i="15" s="1"/>
  <c r="V69" i="15" s="1"/>
  <c r="P32" i="15"/>
  <c r="P69" i="15"/>
  <c r="M32" i="15"/>
  <c r="M69" i="15"/>
  <c r="J32" i="15"/>
  <c r="J69" i="15"/>
  <c r="U31" i="15"/>
  <c r="J31" i="15"/>
  <c r="J68" i="15" s="1"/>
  <c r="U30" i="15"/>
  <c r="P30" i="15"/>
  <c r="P67" i="15"/>
  <c r="U29" i="15"/>
  <c r="T29" i="15"/>
  <c r="S29" i="15"/>
  <c r="S66" i="15"/>
  <c r="P29" i="15"/>
  <c r="P66" i="15"/>
  <c r="M29" i="15"/>
  <c r="M66" i="15"/>
  <c r="J29" i="15"/>
  <c r="J66" i="15"/>
  <c r="U28" i="15"/>
  <c r="S28" i="15"/>
  <c r="S65" i="15" s="1"/>
  <c r="P28" i="15"/>
  <c r="P65" i="15" s="1"/>
  <c r="M28" i="15"/>
  <c r="M65" i="15" s="1"/>
  <c r="J28" i="15"/>
  <c r="J65" i="15" s="1"/>
  <c r="U27" i="15"/>
  <c r="V27" i="15" s="1"/>
  <c r="S27" i="15"/>
  <c r="P27" i="15"/>
  <c r="M27" i="15"/>
  <c r="U26" i="15"/>
  <c r="V26" i="15" s="1"/>
  <c r="V64" i="15" s="1"/>
  <c r="P26" i="15"/>
  <c r="P64" i="15"/>
  <c r="M26" i="15"/>
  <c r="M64" i="15"/>
  <c r="J26" i="15"/>
  <c r="J64" i="15"/>
  <c r="U25" i="15"/>
  <c r="T25" i="15"/>
  <c r="V25" i="15" s="1"/>
  <c r="V63" i="15" s="1"/>
  <c r="S25" i="15"/>
  <c r="S63" i="15"/>
  <c r="P25" i="15"/>
  <c r="P63" i="15"/>
  <c r="M25" i="15"/>
  <c r="M63" i="15"/>
  <c r="J25" i="15"/>
  <c r="J63" i="15"/>
  <c r="U24" i="15"/>
  <c r="S24" i="15"/>
  <c r="S62" i="15" s="1"/>
  <c r="P24" i="15"/>
  <c r="P62" i="15" s="1"/>
  <c r="M24" i="15"/>
  <c r="M62" i="15" s="1"/>
  <c r="J24" i="15"/>
  <c r="J62" i="15" s="1"/>
  <c r="U23" i="15"/>
  <c r="S23" i="15"/>
  <c r="S61" i="15"/>
  <c r="P23" i="15"/>
  <c r="P61" i="15"/>
  <c r="U22" i="15"/>
  <c r="P22" i="15"/>
  <c r="P60" i="15" s="1"/>
  <c r="U21" i="15"/>
  <c r="T21" i="15"/>
  <c r="S21" i="15"/>
  <c r="S59" i="15" s="1"/>
  <c r="P21" i="15"/>
  <c r="P59" i="15" s="1"/>
  <c r="M21" i="15"/>
  <c r="M59" i="15" s="1"/>
  <c r="J21" i="15"/>
  <c r="J59" i="15" s="1"/>
  <c r="U20" i="15"/>
  <c r="V20" i="15" s="1"/>
  <c r="V58" i="15" s="1"/>
  <c r="S20" i="15"/>
  <c r="S58" i="15"/>
  <c r="P20" i="15"/>
  <c r="P58" i="15"/>
  <c r="M20" i="15"/>
  <c r="M58" i="15"/>
  <c r="J20" i="15"/>
  <c r="J58" i="15"/>
  <c r="U19" i="15"/>
  <c r="V19" i="15" s="1"/>
  <c r="T19" i="15"/>
  <c r="J19" i="15"/>
  <c r="J57" i="15"/>
  <c r="U18" i="15"/>
  <c r="S18" i="15"/>
  <c r="S56" i="15" s="1"/>
  <c r="P18" i="15"/>
  <c r="P56" i="15" s="1"/>
  <c r="U17" i="15"/>
  <c r="T17" i="15"/>
  <c r="S17" i="15"/>
  <c r="S55" i="15" s="1"/>
  <c r="P17" i="15"/>
  <c r="P55" i="15" s="1"/>
  <c r="M17" i="15"/>
  <c r="M55" i="15" s="1"/>
  <c r="J17" i="15"/>
  <c r="J55" i="15" s="1"/>
  <c r="U16" i="15"/>
  <c r="V16" i="15" s="1"/>
  <c r="V54" i="15" s="1"/>
  <c r="P16" i="15"/>
  <c r="P54" i="15"/>
  <c r="M16" i="15"/>
  <c r="M54" i="15"/>
  <c r="J16" i="15"/>
  <c r="J54" i="15"/>
  <c r="U15" i="15"/>
  <c r="M15" i="15"/>
  <c r="M53" i="15" s="1"/>
  <c r="J15" i="15"/>
  <c r="J53" i="15" s="1"/>
  <c r="U14" i="15"/>
  <c r="P14" i="15"/>
  <c r="P52" i="15"/>
  <c r="U13" i="15"/>
  <c r="T13" i="15"/>
  <c r="V13" i="15" s="1"/>
  <c r="S13" i="15"/>
  <c r="S51" i="15"/>
  <c r="P13" i="15"/>
  <c r="P51" i="15"/>
  <c r="M13" i="15"/>
  <c r="M51" i="15"/>
  <c r="J13" i="15"/>
  <c r="J51" i="15"/>
  <c r="U12" i="15"/>
  <c r="V12" i="15" s="1"/>
  <c r="V50" i="15" s="1"/>
  <c r="S12" i="15"/>
  <c r="S50" i="15" s="1"/>
  <c r="P12" i="15"/>
  <c r="P50" i="15" s="1"/>
  <c r="M12" i="15"/>
  <c r="M50" i="15" s="1"/>
  <c r="J12" i="15"/>
  <c r="J50" i="15" s="1"/>
  <c r="U11" i="15"/>
  <c r="V11" i="15" s="1"/>
  <c r="V49" i="15" s="1"/>
  <c r="S11" i="15"/>
  <c r="S49" i="15"/>
  <c r="P11" i="15"/>
  <c r="P49" i="15"/>
  <c r="U10" i="15"/>
  <c r="P10" i="15"/>
  <c r="P48" i="15" s="1"/>
  <c r="J10" i="15"/>
  <c r="J48" i="15" s="1"/>
  <c r="U9" i="15"/>
  <c r="V9" i="15" s="1"/>
  <c r="V47" i="15" s="1"/>
  <c r="T9" i="15"/>
  <c r="S9" i="15"/>
  <c r="S47" i="15" s="1"/>
  <c r="P9" i="15"/>
  <c r="P47" i="15" s="1"/>
  <c r="M9" i="15"/>
  <c r="M47" i="15" s="1"/>
  <c r="J9" i="15"/>
  <c r="J47" i="15" s="1"/>
  <c r="U8" i="15"/>
  <c r="V8" i="15" s="1"/>
  <c r="V46" i="15" s="1"/>
  <c r="S8" i="15"/>
  <c r="S46" i="15"/>
  <c r="M8" i="15"/>
  <c r="M46" i="15"/>
  <c r="J8" i="15"/>
  <c r="J46" i="15"/>
  <c r="U7" i="15"/>
  <c r="M7" i="15"/>
  <c r="M45" i="15" s="1"/>
  <c r="U6" i="15"/>
  <c r="V6" i="15" s="1"/>
  <c r="V44" i="15" s="1"/>
  <c r="P6" i="15"/>
  <c r="P44" i="15"/>
  <c r="T20" i="14"/>
  <c r="S19" i="14"/>
  <c r="S41" i="14" s="1"/>
  <c r="S16" i="14"/>
  <c r="S38" i="14" s="1"/>
  <c r="T15" i="14"/>
  <c r="T12" i="14"/>
  <c r="S11" i="14"/>
  <c r="S33" i="14" s="1"/>
  <c r="S8" i="14"/>
  <c r="S30" i="14" s="1"/>
  <c r="S7" i="14"/>
  <c r="S29" i="14" s="1"/>
  <c r="P19" i="14"/>
  <c r="P41" i="14" s="1"/>
  <c r="T16" i="14"/>
  <c r="P15" i="14"/>
  <c r="P37" i="14"/>
  <c r="P12" i="14"/>
  <c r="P34" i="14"/>
  <c r="P11" i="14"/>
  <c r="P33" i="14"/>
  <c r="T8" i="14"/>
  <c r="P7" i="14"/>
  <c r="P29" i="14" s="1"/>
  <c r="M19" i="14"/>
  <c r="M41" i="14" s="1"/>
  <c r="M18" i="14"/>
  <c r="M40" i="14" s="1"/>
  <c r="T14" i="14"/>
  <c r="M10" i="14"/>
  <c r="M32" i="14"/>
  <c r="M7" i="14"/>
  <c r="M29" i="14"/>
  <c r="T6" i="14"/>
  <c r="U21" i="14"/>
  <c r="V21" i="14" s="1"/>
  <c r="T21" i="14"/>
  <c r="S21" i="14"/>
  <c r="S43" i="14" s="1"/>
  <c r="P21" i="14"/>
  <c r="P43" i="14" s="1"/>
  <c r="M21" i="14"/>
  <c r="M43" i="14" s="1"/>
  <c r="J21" i="14"/>
  <c r="J43" i="14" s="1"/>
  <c r="U20" i="14"/>
  <c r="S20" i="14"/>
  <c r="S42" i="14"/>
  <c r="P20" i="14"/>
  <c r="P42" i="14"/>
  <c r="M20" i="14"/>
  <c r="M42" i="14"/>
  <c r="J20" i="14"/>
  <c r="J42" i="14"/>
  <c r="U19" i="14"/>
  <c r="V19" i="14" s="1"/>
  <c r="V41" i="14" s="1"/>
  <c r="J19" i="14"/>
  <c r="J41" i="14" s="1"/>
  <c r="U18" i="14"/>
  <c r="V18" i="14" s="1"/>
  <c r="V40" i="14" s="1"/>
  <c r="S18" i="14"/>
  <c r="S40" i="14"/>
  <c r="P18" i="14"/>
  <c r="P40" i="14"/>
  <c r="J18" i="14"/>
  <c r="J40" i="14"/>
  <c r="U17" i="14"/>
  <c r="T17" i="14"/>
  <c r="V17" i="14" s="1"/>
  <c r="V39" i="14" s="1"/>
  <c r="S17" i="14"/>
  <c r="S39" i="14"/>
  <c r="P17" i="14"/>
  <c r="P39" i="14"/>
  <c r="M17" i="14"/>
  <c r="M39" i="14"/>
  <c r="J17" i="14"/>
  <c r="J39" i="14"/>
  <c r="U16" i="14"/>
  <c r="P16" i="14"/>
  <c r="P38" i="14" s="1"/>
  <c r="M16" i="14"/>
  <c r="M38" i="14" s="1"/>
  <c r="J16" i="14"/>
  <c r="J38" i="14" s="1"/>
  <c r="U15" i="14"/>
  <c r="S15" i="14"/>
  <c r="S37" i="14"/>
  <c r="M15" i="14"/>
  <c r="M37" i="14"/>
  <c r="J15" i="14"/>
  <c r="J37" i="14"/>
  <c r="U14" i="14"/>
  <c r="S14" i="14"/>
  <c r="S36" i="14" s="1"/>
  <c r="P14" i="14"/>
  <c r="P36" i="14" s="1"/>
  <c r="J14" i="14"/>
  <c r="J36" i="14" s="1"/>
  <c r="U13" i="14"/>
  <c r="T13" i="14"/>
  <c r="S13" i="14"/>
  <c r="S35" i="14" s="1"/>
  <c r="S22" i="14" s="1"/>
  <c r="P13" i="14"/>
  <c r="P35" i="14" s="1"/>
  <c r="M13" i="14"/>
  <c r="M35" i="14" s="1"/>
  <c r="J13" i="14"/>
  <c r="J35" i="14" s="1"/>
  <c r="U12" i="14"/>
  <c r="V12" i="14" s="1"/>
  <c r="V34" i="14" s="1"/>
  <c r="V22" i="14" s="1"/>
  <c r="S12" i="14"/>
  <c r="S34" i="14"/>
  <c r="M12" i="14"/>
  <c r="M34" i="14"/>
  <c r="M22" i="14" s="1"/>
  <c r="J12" i="14"/>
  <c r="J34" i="14"/>
  <c r="J22" i="14" s="1"/>
  <c r="U11" i="14"/>
  <c r="M11" i="14"/>
  <c r="M33" i="14" s="1"/>
  <c r="J11" i="14"/>
  <c r="J33" i="14" s="1"/>
  <c r="U10" i="14"/>
  <c r="V10" i="14" s="1"/>
  <c r="V32" i="14" s="1"/>
  <c r="T10" i="14"/>
  <c r="S10" i="14"/>
  <c r="S32" i="14" s="1"/>
  <c r="P10" i="14"/>
  <c r="P32" i="14" s="1"/>
  <c r="J10" i="14"/>
  <c r="J32" i="14" s="1"/>
  <c r="U9" i="14"/>
  <c r="V9" i="14" s="1"/>
  <c r="V31" i="14" s="1"/>
  <c r="T9" i="14"/>
  <c r="S9" i="14"/>
  <c r="S31" i="14" s="1"/>
  <c r="P9" i="14"/>
  <c r="P31" i="14" s="1"/>
  <c r="M9" i="14"/>
  <c r="M31" i="14" s="1"/>
  <c r="J9" i="14"/>
  <c r="J31" i="14" s="1"/>
  <c r="U8" i="14"/>
  <c r="V8" i="14" s="1"/>
  <c r="V30" i="14" s="1"/>
  <c r="P8" i="14"/>
  <c r="P30" i="14"/>
  <c r="M8" i="14"/>
  <c r="M30" i="14"/>
  <c r="J8" i="14"/>
  <c r="J30" i="14"/>
  <c r="U7" i="14"/>
  <c r="J7" i="14"/>
  <c r="J29" i="14" s="1"/>
  <c r="U6" i="14"/>
  <c r="S6" i="14"/>
  <c r="S28" i="14"/>
  <c r="P6" i="14"/>
  <c r="P28" i="14"/>
  <c r="M6" i="14"/>
  <c r="M28" i="14"/>
  <c r="J6" i="14"/>
  <c r="J28" i="14"/>
  <c r="V18" i="15"/>
  <c r="V56" i="15"/>
  <c r="S26" i="15"/>
  <c r="S64" i="15"/>
  <c r="S15" i="15"/>
  <c r="S53" i="15"/>
  <c r="P7" i="15"/>
  <c r="P45" i="15"/>
  <c r="T31" i="15"/>
  <c r="V31" i="15"/>
  <c r="V68" i="15" s="1"/>
  <c r="P15" i="15"/>
  <c r="P53" i="15" s="1"/>
  <c r="P35" i="15"/>
  <c r="P72" i="15" s="1"/>
  <c r="V29" i="15"/>
  <c r="V66" i="15" s="1"/>
  <c r="M6" i="15"/>
  <c r="M44" i="15" s="1"/>
  <c r="T10" i="15"/>
  <c r="V10" i="15" s="1"/>
  <c r="V48" i="15" s="1"/>
  <c r="V38" i="15" s="1"/>
  <c r="M18" i="15"/>
  <c r="M56" i="15"/>
  <c r="M22" i="15"/>
  <c r="M60" i="15"/>
  <c r="M34" i="15"/>
  <c r="M71" i="15"/>
  <c r="V51" i="15"/>
  <c r="T14" i="15"/>
  <c r="V14" i="15"/>
  <c r="V52" i="15" s="1"/>
  <c r="V17" i="15"/>
  <c r="V55" i="15" s="1"/>
  <c r="T30" i="15"/>
  <c r="V30" i="15" s="1"/>
  <c r="V67" i="15" s="1"/>
  <c r="V70" i="15"/>
  <c r="J7" i="15"/>
  <c r="J45" i="15"/>
  <c r="J18" i="15"/>
  <c r="J56" i="15"/>
  <c r="V57" i="15"/>
  <c r="V21" i="15"/>
  <c r="V59" i="15"/>
  <c r="J23" i="15"/>
  <c r="J61" i="15"/>
  <c r="V28" i="15"/>
  <c r="V65" i="15"/>
  <c r="J34" i="15"/>
  <c r="J71" i="15"/>
  <c r="V35" i="15"/>
  <c r="V72" i="15"/>
  <c r="V74" i="15"/>
  <c r="V15" i="15"/>
  <c r="V53" i="15" s="1"/>
  <c r="V24" i="15"/>
  <c r="V62" i="15" s="1"/>
  <c r="J6" i="15"/>
  <c r="J44" i="15" s="1"/>
  <c r="J11" i="15"/>
  <c r="J49" i="15" s="1"/>
  <c r="J22" i="15"/>
  <c r="J60" i="15" s="1"/>
  <c r="V23" i="15"/>
  <c r="V61" i="15" s="1"/>
  <c r="J27" i="15"/>
  <c r="V14" i="14"/>
  <c r="V36" i="14" s="1"/>
  <c r="V6" i="14"/>
  <c r="V28" i="14" s="1"/>
  <c r="T19" i="14"/>
  <c r="T11" i="14"/>
  <c r="V11" i="14"/>
  <c r="V33" i="14" s="1"/>
  <c r="V13" i="14"/>
  <c r="V35" i="14" s="1"/>
  <c r="V16" i="14"/>
  <c r="V38" i="14" s="1"/>
  <c r="V20" i="14"/>
  <c r="V42" i="14" s="1"/>
  <c r="V15" i="14"/>
  <c r="V37" i="14" s="1"/>
  <c r="T7" i="14"/>
  <c r="V7" i="14" s="1"/>
  <c r="V29" i="14" s="1"/>
  <c r="M14" i="14"/>
  <c r="M36" i="14"/>
  <c r="T18" i="14"/>
  <c r="V43" i="14"/>
  <c r="U45" i="13"/>
  <c r="T45" i="13"/>
  <c r="V45" i="13" s="1"/>
  <c r="S45" i="13"/>
  <c r="S91" i="13"/>
  <c r="P45" i="13"/>
  <c r="P91" i="13"/>
  <c r="M45" i="13"/>
  <c r="M91" i="13"/>
  <c r="J45" i="13"/>
  <c r="J91" i="13"/>
  <c r="U44" i="13"/>
  <c r="T44" i="13"/>
  <c r="V44" i="13" s="1"/>
  <c r="V90" i="13" s="1"/>
  <c r="S44" i="13"/>
  <c r="S90" i="13"/>
  <c r="P44" i="13"/>
  <c r="P90" i="13"/>
  <c r="M44" i="13"/>
  <c r="M90" i="13"/>
  <c r="J44" i="13"/>
  <c r="J90" i="13"/>
  <c r="U43" i="13"/>
  <c r="T43" i="13"/>
  <c r="S43" i="13"/>
  <c r="S89" i="13"/>
  <c r="P43" i="13"/>
  <c r="P89" i="13"/>
  <c r="M43" i="13"/>
  <c r="M89" i="13"/>
  <c r="J43" i="13"/>
  <c r="J89" i="13"/>
  <c r="U42" i="13"/>
  <c r="T42" i="13"/>
  <c r="V42" i="13" s="1"/>
  <c r="V88" i="13" s="1"/>
  <c r="S42" i="13"/>
  <c r="S88" i="13"/>
  <c r="P42" i="13"/>
  <c r="P88" i="13"/>
  <c r="M42" i="13"/>
  <c r="M88" i="13"/>
  <c r="J42" i="13"/>
  <c r="J88" i="13"/>
  <c r="U41" i="13"/>
  <c r="V41" i="13" s="1"/>
  <c r="T41" i="13"/>
  <c r="S41" i="13"/>
  <c r="S87" i="13"/>
  <c r="P41" i="13"/>
  <c r="P87" i="13"/>
  <c r="M41" i="13"/>
  <c r="M87" i="13"/>
  <c r="J41" i="13"/>
  <c r="J87" i="13"/>
  <c r="U40" i="13"/>
  <c r="T40" i="13"/>
  <c r="V40" i="13" s="1"/>
  <c r="V86" i="13" s="1"/>
  <c r="S40" i="13"/>
  <c r="S86" i="13"/>
  <c r="P40" i="13"/>
  <c r="P86" i="13"/>
  <c r="M40" i="13"/>
  <c r="M86" i="13"/>
  <c r="J40" i="13"/>
  <c r="J86" i="13"/>
  <c r="U39" i="13"/>
  <c r="V39" i="13" s="1"/>
  <c r="T39" i="13"/>
  <c r="S39" i="13"/>
  <c r="S85" i="13"/>
  <c r="P39" i="13"/>
  <c r="P85" i="13"/>
  <c r="M39" i="13"/>
  <c r="M85" i="13"/>
  <c r="J39" i="13"/>
  <c r="J85" i="13"/>
  <c r="U38" i="13"/>
  <c r="T38" i="13"/>
  <c r="V38" i="13" s="1"/>
  <c r="V84" i="13" s="1"/>
  <c r="S38" i="13"/>
  <c r="S84" i="13"/>
  <c r="P38" i="13"/>
  <c r="P84" i="13"/>
  <c r="M38" i="13"/>
  <c r="M84" i="13"/>
  <c r="J38" i="13"/>
  <c r="J84" i="13"/>
  <c r="U37" i="13"/>
  <c r="T37" i="13"/>
  <c r="S37" i="13"/>
  <c r="S83" i="13"/>
  <c r="P37" i="13"/>
  <c r="P83" i="13"/>
  <c r="M37" i="13"/>
  <c r="M83" i="13"/>
  <c r="J37" i="13"/>
  <c r="J83" i="13"/>
  <c r="U36" i="13"/>
  <c r="T36" i="13"/>
  <c r="V36" i="13" s="1"/>
  <c r="V82" i="13" s="1"/>
  <c r="S36" i="13"/>
  <c r="S82" i="13"/>
  <c r="P36" i="13"/>
  <c r="P82" i="13"/>
  <c r="M36" i="13"/>
  <c r="M82" i="13"/>
  <c r="J36" i="13"/>
  <c r="J82" i="13"/>
  <c r="U35" i="13"/>
  <c r="V35" i="13" s="1"/>
  <c r="V81" i="13" s="1"/>
  <c r="T35" i="13"/>
  <c r="S35" i="13"/>
  <c r="S81" i="13"/>
  <c r="P35" i="13"/>
  <c r="P81" i="13"/>
  <c r="M35" i="13"/>
  <c r="M81" i="13"/>
  <c r="J35" i="13"/>
  <c r="J81" i="13"/>
  <c r="U34" i="13"/>
  <c r="T34" i="13"/>
  <c r="V34" i="13" s="1"/>
  <c r="V80" i="13" s="1"/>
  <c r="S34" i="13"/>
  <c r="S80" i="13"/>
  <c r="P34" i="13"/>
  <c r="P80" i="13"/>
  <c r="M34" i="13"/>
  <c r="M80" i="13"/>
  <c r="J34" i="13"/>
  <c r="J80" i="13"/>
  <c r="U33" i="13"/>
  <c r="T33" i="13"/>
  <c r="V33" i="13" s="1"/>
  <c r="V79" i="13" s="1"/>
  <c r="S33" i="13"/>
  <c r="S79" i="13"/>
  <c r="P33" i="13"/>
  <c r="P79" i="13"/>
  <c r="M33" i="13"/>
  <c r="M79" i="13"/>
  <c r="J33" i="13"/>
  <c r="J79" i="13"/>
  <c r="U32" i="13"/>
  <c r="T32" i="13"/>
  <c r="V32" i="13" s="1"/>
  <c r="V78" i="13" s="1"/>
  <c r="S32" i="13"/>
  <c r="S78" i="13"/>
  <c r="P32" i="13"/>
  <c r="P78" i="13"/>
  <c r="M32" i="13"/>
  <c r="M78" i="13"/>
  <c r="J32" i="13"/>
  <c r="J78" i="13"/>
  <c r="U31" i="13"/>
  <c r="V31" i="13" s="1"/>
  <c r="V77" i="13" s="1"/>
  <c r="T31" i="13"/>
  <c r="S31" i="13"/>
  <c r="S77" i="13"/>
  <c r="P31" i="13"/>
  <c r="P77" i="13"/>
  <c r="M31" i="13"/>
  <c r="M77" i="13"/>
  <c r="J31" i="13"/>
  <c r="J77" i="13"/>
  <c r="U30" i="13"/>
  <c r="T30" i="13"/>
  <c r="V30" i="13" s="1"/>
  <c r="V76" i="13" s="1"/>
  <c r="S30" i="13"/>
  <c r="S76" i="13"/>
  <c r="P30" i="13"/>
  <c r="P76" i="13"/>
  <c r="M30" i="13"/>
  <c r="M76" i="13"/>
  <c r="J30" i="13"/>
  <c r="J76" i="13"/>
  <c r="U29" i="13"/>
  <c r="T29" i="13"/>
  <c r="V29" i="13" s="1"/>
  <c r="V75" i="13" s="1"/>
  <c r="S29" i="13"/>
  <c r="S75" i="13"/>
  <c r="P29" i="13"/>
  <c r="P75" i="13"/>
  <c r="M29" i="13"/>
  <c r="M75" i="13"/>
  <c r="J29" i="13"/>
  <c r="J75" i="13"/>
  <c r="U28" i="13"/>
  <c r="T28" i="13"/>
  <c r="V28" i="13" s="1"/>
  <c r="S28" i="13"/>
  <c r="S74" i="13"/>
  <c r="P28" i="13"/>
  <c r="P74" i="13"/>
  <c r="M28" i="13"/>
  <c r="M74" i="13"/>
  <c r="J28" i="13"/>
  <c r="J74" i="13"/>
  <c r="U27" i="13"/>
  <c r="T27" i="13"/>
  <c r="V27" i="13" s="1"/>
  <c r="V73" i="13" s="1"/>
  <c r="S27" i="13"/>
  <c r="S73" i="13"/>
  <c r="P27" i="13"/>
  <c r="P73" i="13"/>
  <c r="M27" i="13"/>
  <c r="M73" i="13"/>
  <c r="J27" i="13"/>
  <c r="J73" i="13"/>
  <c r="U26" i="13"/>
  <c r="T26" i="13"/>
  <c r="V26" i="13" s="1"/>
  <c r="V72" i="13" s="1"/>
  <c r="S26" i="13"/>
  <c r="S72" i="13"/>
  <c r="P26" i="13"/>
  <c r="P72" i="13"/>
  <c r="M26" i="13"/>
  <c r="M72" i="13"/>
  <c r="J26" i="13"/>
  <c r="J72" i="13"/>
  <c r="U25" i="13"/>
  <c r="V25" i="13" s="1"/>
  <c r="V71" i="13" s="1"/>
  <c r="T25" i="13"/>
  <c r="S25" i="13"/>
  <c r="S71" i="13"/>
  <c r="P25" i="13"/>
  <c r="P71" i="13"/>
  <c r="M25" i="13"/>
  <c r="M71" i="13"/>
  <c r="J25" i="13"/>
  <c r="J71" i="13"/>
  <c r="U24" i="13"/>
  <c r="T24" i="13"/>
  <c r="V24" i="13" s="1"/>
  <c r="V70" i="13" s="1"/>
  <c r="S24" i="13"/>
  <c r="S70" i="13"/>
  <c r="P24" i="13"/>
  <c r="P70" i="13"/>
  <c r="M24" i="13"/>
  <c r="M70" i="13"/>
  <c r="J24" i="13"/>
  <c r="J70" i="13"/>
  <c r="U23" i="13"/>
  <c r="T23" i="13"/>
  <c r="V23" i="13" s="1"/>
  <c r="V69" i="13" s="1"/>
  <c r="S23" i="13"/>
  <c r="S69" i="13"/>
  <c r="P23" i="13"/>
  <c r="P69" i="13"/>
  <c r="M23" i="13"/>
  <c r="M69" i="13"/>
  <c r="J23" i="13"/>
  <c r="J69" i="13"/>
  <c r="U22" i="13"/>
  <c r="T22" i="13"/>
  <c r="V22" i="13" s="1"/>
  <c r="V68" i="13" s="1"/>
  <c r="S22" i="13"/>
  <c r="S68" i="13"/>
  <c r="P22" i="13"/>
  <c r="P68" i="13"/>
  <c r="M22" i="13"/>
  <c r="M68" i="13"/>
  <c r="J22" i="13"/>
  <c r="J68" i="13"/>
  <c r="U21" i="13"/>
  <c r="V21" i="13" s="1"/>
  <c r="T21" i="13"/>
  <c r="S21" i="13"/>
  <c r="S67" i="13"/>
  <c r="P21" i="13"/>
  <c r="P67" i="13"/>
  <c r="M21" i="13"/>
  <c r="M67" i="13"/>
  <c r="J21" i="13"/>
  <c r="J67" i="13"/>
  <c r="U20" i="13"/>
  <c r="T20" i="13"/>
  <c r="V20" i="13" s="1"/>
  <c r="V66" i="13" s="1"/>
  <c r="S20" i="13"/>
  <c r="S66" i="13"/>
  <c r="P20" i="13"/>
  <c r="P66" i="13"/>
  <c r="M20" i="13"/>
  <c r="M66" i="13"/>
  <c r="J20" i="13"/>
  <c r="J66" i="13"/>
  <c r="U19" i="13"/>
  <c r="T19" i="13"/>
  <c r="V19" i="13" s="1"/>
  <c r="V65" i="13" s="1"/>
  <c r="S19" i="13"/>
  <c r="S65" i="13"/>
  <c r="P19" i="13"/>
  <c r="P65" i="13"/>
  <c r="M19" i="13"/>
  <c r="M65" i="13"/>
  <c r="J19" i="13"/>
  <c r="J65" i="13"/>
  <c r="U18" i="13"/>
  <c r="T18" i="13"/>
  <c r="V18" i="13" s="1"/>
  <c r="S18" i="13"/>
  <c r="S64" i="13"/>
  <c r="P18" i="13"/>
  <c r="P64" i="13"/>
  <c r="M18" i="13"/>
  <c r="M64" i="13"/>
  <c r="J18" i="13"/>
  <c r="J64" i="13"/>
  <c r="U17" i="13"/>
  <c r="V17" i="13" s="1"/>
  <c r="T17" i="13"/>
  <c r="S17" i="13"/>
  <c r="S63" i="13"/>
  <c r="P17" i="13"/>
  <c r="P63" i="13"/>
  <c r="M17" i="13"/>
  <c r="M63" i="13"/>
  <c r="J17" i="13"/>
  <c r="J63" i="13"/>
  <c r="U16" i="13"/>
  <c r="T16" i="13"/>
  <c r="V16" i="13" s="1"/>
  <c r="V62" i="13" s="1"/>
  <c r="S16" i="13"/>
  <c r="S62" i="13"/>
  <c r="P16" i="13"/>
  <c r="P62" i="13"/>
  <c r="M16" i="13"/>
  <c r="M62" i="13"/>
  <c r="J16" i="13"/>
  <c r="J62" i="13"/>
  <c r="U15" i="13"/>
  <c r="T15" i="13"/>
  <c r="V15" i="13" s="1"/>
  <c r="V61" i="13" s="1"/>
  <c r="S15" i="13"/>
  <c r="S61" i="13"/>
  <c r="P15" i="13"/>
  <c r="P61" i="13"/>
  <c r="M15" i="13"/>
  <c r="M61" i="13"/>
  <c r="J15" i="13"/>
  <c r="J61" i="13"/>
  <c r="U14" i="13"/>
  <c r="T14" i="13"/>
  <c r="V14" i="13" s="1"/>
  <c r="V60" i="13" s="1"/>
  <c r="S14" i="13"/>
  <c r="S60" i="13"/>
  <c r="P14" i="13"/>
  <c r="P60" i="13"/>
  <c r="M14" i="13"/>
  <c r="M60" i="13"/>
  <c r="J14" i="13"/>
  <c r="J60" i="13"/>
  <c r="U13" i="13"/>
  <c r="V13" i="13" s="1"/>
  <c r="T13" i="13"/>
  <c r="S13" i="13"/>
  <c r="S59" i="13"/>
  <c r="P13" i="13"/>
  <c r="P59" i="13"/>
  <c r="M13" i="13"/>
  <c r="M59" i="13"/>
  <c r="J13" i="13"/>
  <c r="J59" i="13"/>
  <c r="U12" i="13"/>
  <c r="T12" i="13"/>
  <c r="V12" i="13" s="1"/>
  <c r="V58" i="13" s="1"/>
  <c r="S12" i="13"/>
  <c r="S58" i="13"/>
  <c r="P12" i="13"/>
  <c r="P58" i="13"/>
  <c r="M12" i="13"/>
  <c r="M58" i="13"/>
  <c r="J12" i="13"/>
  <c r="J58" i="13"/>
  <c r="U11" i="13"/>
  <c r="T11" i="13"/>
  <c r="V11" i="13" s="1"/>
  <c r="V57" i="13" s="1"/>
  <c r="S11" i="13"/>
  <c r="S57" i="13"/>
  <c r="P11" i="13"/>
  <c r="P57" i="13"/>
  <c r="M11" i="13"/>
  <c r="M57" i="13"/>
  <c r="J11" i="13"/>
  <c r="J57" i="13"/>
  <c r="U10" i="13"/>
  <c r="T10" i="13"/>
  <c r="V10" i="13" s="1"/>
  <c r="V56" i="13" s="1"/>
  <c r="S10" i="13"/>
  <c r="S56" i="13"/>
  <c r="P10" i="13"/>
  <c r="P56" i="13"/>
  <c r="M10" i="13"/>
  <c r="M56" i="13"/>
  <c r="J10" i="13"/>
  <c r="J56" i="13"/>
  <c r="U9" i="13"/>
  <c r="V9" i="13" s="1"/>
  <c r="T9" i="13"/>
  <c r="S9" i="13"/>
  <c r="S55" i="13"/>
  <c r="P9" i="13"/>
  <c r="P55" i="13"/>
  <c r="M9" i="13"/>
  <c r="M55" i="13"/>
  <c r="J9" i="13"/>
  <c r="J55" i="13"/>
  <c r="U8" i="13"/>
  <c r="T8" i="13"/>
  <c r="V8" i="13" s="1"/>
  <c r="V54" i="13" s="1"/>
  <c r="S8" i="13"/>
  <c r="S54" i="13"/>
  <c r="P8" i="13"/>
  <c r="P54" i="13"/>
  <c r="M8" i="13"/>
  <c r="M54" i="13"/>
  <c r="J8" i="13"/>
  <c r="J54" i="13"/>
  <c r="U7" i="13"/>
  <c r="V7" i="13" s="1"/>
  <c r="T7" i="13"/>
  <c r="S7" i="13"/>
  <c r="S53" i="13"/>
  <c r="S46" i="13" s="1"/>
  <c r="P7" i="13"/>
  <c r="P53" i="13"/>
  <c r="M7" i="13"/>
  <c r="M53" i="13"/>
  <c r="M46" i="13" s="1"/>
  <c r="J7" i="13"/>
  <c r="J53" i="13"/>
  <c r="U6" i="13"/>
  <c r="T6" i="13"/>
  <c r="V6" i="13" s="1"/>
  <c r="V52" i="13" s="1"/>
  <c r="V46" i="13" s="1"/>
  <c r="S6" i="13"/>
  <c r="S52" i="13"/>
  <c r="P6" i="13"/>
  <c r="P52" i="13"/>
  <c r="P46" i="13" s="1"/>
  <c r="M6" i="13"/>
  <c r="M52" i="13"/>
  <c r="J6" i="13"/>
  <c r="J52" i="13"/>
  <c r="J46" i="13" s="1"/>
  <c r="V74" i="13"/>
  <c r="V55" i="13"/>
  <c r="V87" i="13"/>
  <c r="V43" i="13"/>
  <c r="V89" i="13"/>
  <c r="V64" i="13"/>
  <c r="V59" i="13"/>
  <c r="V91" i="13"/>
  <c r="V63" i="13"/>
  <c r="V53" i="13"/>
  <c r="V67" i="13"/>
  <c r="V37" i="13"/>
  <c r="V83" i="13"/>
  <c r="V85" i="13"/>
  <c r="S42" i="12"/>
  <c r="S86" i="12"/>
  <c r="T39" i="12"/>
  <c r="S38" i="12"/>
  <c r="S82" i="12" s="1"/>
  <c r="S35" i="12"/>
  <c r="S79" i="12" s="1"/>
  <c r="S34" i="12"/>
  <c r="S78" i="12" s="1"/>
  <c r="S31" i="12"/>
  <c r="S75" i="12" s="1"/>
  <c r="S30" i="12"/>
  <c r="S74" i="12" s="1"/>
  <c r="S27" i="12"/>
  <c r="S71" i="12" s="1"/>
  <c r="S26" i="12"/>
  <c r="S70" i="12" s="1"/>
  <c r="T23" i="12"/>
  <c r="S22" i="12"/>
  <c r="S66" i="12"/>
  <c r="T15" i="12"/>
  <c r="S10" i="12"/>
  <c r="S54" i="12" s="1"/>
  <c r="T7" i="12"/>
  <c r="S6" i="12"/>
  <c r="S50" i="12"/>
  <c r="P42" i="12"/>
  <c r="P86" i="12"/>
  <c r="P41" i="12"/>
  <c r="P85" i="12"/>
  <c r="P40" i="12"/>
  <c r="P84" i="12"/>
  <c r="T37" i="12"/>
  <c r="T36" i="12"/>
  <c r="P32" i="12"/>
  <c r="P76" i="12"/>
  <c r="T29" i="12"/>
  <c r="T28" i="12"/>
  <c r="P26" i="12"/>
  <c r="P70" i="12"/>
  <c r="P25" i="12"/>
  <c r="P69" i="12"/>
  <c r="P24" i="12"/>
  <c r="P68" i="12"/>
  <c r="T21" i="12"/>
  <c r="T20" i="12"/>
  <c r="P16" i="12"/>
  <c r="P60" i="12"/>
  <c r="T13" i="12"/>
  <c r="T12" i="12"/>
  <c r="P10" i="12"/>
  <c r="P54" i="12"/>
  <c r="P9" i="12"/>
  <c r="P53" i="12"/>
  <c r="P8" i="12"/>
  <c r="P52" i="12"/>
  <c r="T43" i="12"/>
  <c r="M42" i="12"/>
  <c r="M86" i="12" s="1"/>
  <c r="M38" i="12"/>
  <c r="M82" i="12" s="1"/>
  <c r="T35" i="12"/>
  <c r="M34" i="12"/>
  <c r="M78" i="12"/>
  <c r="M30" i="12"/>
  <c r="M74" i="12"/>
  <c r="T27" i="12"/>
  <c r="M26" i="12"/>
  <c r="M70" i="12" s="1"/>
  <c r="M22" i="12"/>
  <c r="M66" i="12" s="1"/>
  <c r="T19" i="12"/>
  <c r="M18" i="12"/>
  <c r="M62" i="12"/>
  <c r="M14" i="12"/>
  <c r="M58" i="12"/>
  <c r="T11" i="12"/>
  <c r="M10" i="12"/>
  <c r="M54" i="12" s="1"/>
  <c r="M6" i="12"/>
  <c r="M50" i="12" s="1"/>
  <c r="T41" i="12"/>
  <c r="T40" i="12"/>
  <c r="T33" i="12"/>
  <c r="T32" i="12"/>
  <c r="T25" i="12"/>
  <c r="T24" i="12"/>
  <c r="T17" i="12"/>
  <c r="T16" i="12"/>
  <c r="T9" i="12"/>
  <c r="T8" i="12"/>
  <c r="U43" i="12"/>
  <c r="S43" i="12"/>
  <c r="S87" i="12"/>
  <c r="P43" i="12"/>
  <c r="P87" i="12"/>
  <c r="M43" i="12"/>
  <c r="M87" i="12"/>
  <c r="J43" i="12"/>
  <c r="J87" i="12"/>
  <c r="U42" i="12"/>
  <c r="J42" i="12"/>
  <c r="J86" i="12" s="1"/>
  <c r="U41" i="12"/>
  <c r="S41" i="12"/>
  <c r="S85" i="12"/>
  <c r="M41" i="12"/>
  <c r="M85" i="12"/>
  <c r="U40" i="12"/>
  <c r="S40" i="12"/>
  <c r="S84" i="12" s="1"/>
  <c r="M40" i="12"/>
  <c r="M84" i="12" s="1"/>
  <c r="U39" i="12"/>
  <c r="P39" i="12"/>
  <c r="P83" i="12"/>
  <c r="M39" i="12"/>
  <c r="M83" i="12"/>
  <c r="J39" i="12"/>
  <c r="J83" i="12"/>
  <c r="U38" i="12"/>
  <c r="P38" i="12"/>
  <c r="P82" i="12" s="1"/>
  <c r="J38" i="12"/>
  <c r="J82" i="12" s="1"/>
  <c r="U37" i="12"/>
  <c r="S37" i="12"/>
  <c r="S81" i="12"/>
  <c r="M37" i="12"/>
  <c r="M81" i="12"/>
  <c r="U36" i="12"/>
  <c r="S36" i="12"/>
  <c r="S80" i="12" s="1"/>
  <c r="M36" i="12"/>
  <c r="M80" i="12" s="1"/>
  <c r="U35" i="12"/>
  <c r="P35" i="12"/>
  <c r="P79" i="12"/>
  <c r="M35" i="12"/>
  <c r="M79" i="12"/>
  <c r="J35" i="12"/>
  <c r="J79" i="12"/>
  <c r="U34" i="12"/>
  <c r="P34" i="12"/>
  <c r="P78" i="12" s="1"/>
  <c r="J34" i="12"/>
  <c r="J78" i="12" s="1"/>
  <c r="U33" i="12"/>
  <c r="S33" i="12"/>
  <c r="S77" i="12"/>
  <c r="P33" i="12"/>
  <c r="P77" i="12"/>
  <c r="M33" i="12"/>
  <c r="M77" i="12"/>
  <c r="U32" i="12"/>
  <c r="S32" i="12"/>
  <c r="S76" i="12" s="1"/>
  <c r="M32" i="12"/>
  <c r="M76" i="12" s="1"/>
  <c r="U31" i="12"/>
  <c r="V31" i="12" s="1"/>
  <c r="V75" i="12" s="1"/>
  <c r="P31" i="12"/>
  <c r="P75" i="12"/>
  <c r="M31" i="12"/>
  <c r="M75" i="12"/>
  <c r="J31" i="12"/>
  <c r="J75" i="12"/>
  <c r="U30" i="12"/>
  <c r="P30" i="12"/>
  <c r="P74" i="12" s="1"/>
  <c r="J30" i="12"/>
  <c r="J74" i="12" s="1"/>
  <c r="U29" i="12"/>
  <c r="S29" i="12"/>
  <c r="S73" i="12"/>
  <c r="P29" i="12"/>
  <c r="P73" i="12"/>
  <c r="M29" i="12"/>
  <c r="M73" i="12"/>
  <c r="U28" i="12"/>
  <c r="S28" i="12"/>
  <c r="S72" i="12" s="1"/>
  <c r="P28" i="12"/>
  <c r="P72" i="12" s="1"/>
  <c r="M28" i="12"/>
  <c r="M72" i="12" s="1"/>
  <c r="U27" i="12"/>
  <c r="P27" i="12"/>
  <c r="P71" i="12"/>
  <c r="M27" i="12"/>
  <c r="M71" i="12"/>
  <c r="J27" i="12"/>
  <c r="J71" i="12"/>
  <c r="U26" i="12"/>
  <c r="J26" i="12"/>
  <c r="J70" i="12" s="1"/>
  <c r="U25" i="12"/>
  <c r="V25" i="12" s="1"/>
  <c r="V69" i="12" s="1"/>
  <c r="S25" i="12"/>
  <c r="S69" i="12"/>
  <c r="M25" i="12"/>
  <c r="M69" i="12"/>
  <c r="U24" i="12"/>
  <c r="S24" i="12"/>
  <c r="S68" i="12" s="1"/>
  <c r="M24" i="12"/>
  <c r="M68" i="12" s="1"/>
  <c r="U23" i="12"/>
  <c r="S23" i="12"/>
  <c r="S67" i="12"/>
  <c r="P23" i="12"/>
  <c r="P67" i="12"/>
  <c r="M23" i="12"/>
  <c r="M67" i="12"/>
  <c r="J23" i="12"/>
  <c r="J67" i="12"/>
  <c r="U22" i="12"/>
  <c r="P22" i="12"/>
  <c r="P66" i="12" s="1"/>
  <c r="J22" i="12"/>
  <c r="J66" i="12" s="1"/>
  <c r="U21" i="12"/>
  <c r="V21" i="12" s="1"/>
  <c r="V65" i="12" s="1"/>
  <c r="S21" i="12"/>
  <c r="S65" i="12"/>
  <c r="M21" i="12"/>
  <c r="M65" i="12"/>
  <c r="U20" i="12"/>
  <c r="S20" i="12"/>
  <c r="S64" i="12" s="1"/>
  <c r="M20" i="12"/>
  <c r="M64" i="12" s="1"/>
  <c r="U19" i="12"/>
  <c r="S19" i="12"/>
  <c r="S63" i="12"/>
  <c r="P19" i="12"/>
  <c r="P63" i="12"/>
  <c r="M19" i="12"/>
  <c r="M63" i="12"/>
  <c r="J19" i="12"/>
  <c r="J63" i="12"/>
  <c r="U18" i="12"/>
  <c r="S18" i="12"/>
  <c r="S62" i="12" s="1"/>
  <c r="P18" i="12"/>
  <c r="P62" i="12" s="1"/>
  <c r="J18" i="12"/>
  <c r="J62" i="12" s="1"/>
  <c r="U17" i="12"/>
  <c r="S17" i="12"/>
  <c r="S61" i="12"/>
  <c r="P17" i="12"/>
  <c r="P61" i="12"/>
  <c r="M17" i="12"/>
  <c r="M61" i="12"/>
  <c r="U16" i="12"/>
  <c r="S16" i="12"/>
  <c r="S60" i="12" s="1"/>
  <c r="M16" i="12"/>
  <c r="M60" i="12" s="1"/>
  <c r="U15" i="12"/>
  <c r="S15" i="12"/>
  <c r="S59" i="12"/>
  <c r="P15" i="12"/>
  <c r="P59" i="12"/>
  <c r="M15" i="12"/>
  <c r="M59" i="12"/>
  <c r="J15" i="12"/>
  <c r="J59" i="12"/>
  <c r="U14" i="12"/>
  <c r="S14" i="12"/>
  <c r="S58" i="12" s="1"/>
  <c r="P14" i="12"/>
  <c r="P58" i="12" s="1"/>
  <c r="J14" i="12"/>
  <c r="J58" i="12" s="1"/>
  <c r="U13" i="12"/>
  <c r="S13" i="12"/>
  <c r="S57" i="12"/>
  <c r="P13" i="12"/>
  <c r="P57" i="12"/>
  <c r="M13" i="12"/>
  <c r="M57" i="12"/>
  <c r="U12" i="12"/>
  <c r="S12" i="12"/>
  <c r="S56" i="12" s="1"/>
  <c r="P12" i="12"/>
  <c r="P56" i="12" s="1"/>
  <c r="M12" i="12"/>
  <c r="M56" i="12" s="1"/>
  <c r="U11" i="12"/>
  <c r="S11" i="12"/>
  <c r="S55" i="12"/>
  <c r="P11" i="12"/>
  <c r="P55" i="12"/>
  <c r="M11" i="12"/>
  <c r="M55" i="12"/>
  <c r="J11" i="12"/>
  <c r="J55" i="12"/>
  <c r="U10" i="12"/>
  <c r="J10" i="12"/>
  <c r="J54" i="12" s="1"/>
  <c r="U9" i="12"/>
  <c r="S9" i="12"/>
  <c r="S53" i="12"/>
  <c r="M9" i="12"/>
  <c r="M53" i="12"/>
  <c r="U8" i="12"/>
  <c r="S8" i="12"/>
  <c r="S52" i="12" s="1"/>
  <c r="M8" i="12"/>
  <c r="M52" i="12" s="1"/>
  <c r="U7" i="12"/>
  <c r="V7" i="12" s="1"/>
  <c r="V51" i="12" s="1"/>
  <c r="P7" i="12"/>
  <c r="P51" i="12"/>
  <c r="M7" i="12"/>
  <c r="M51" i="12"/>
  <c r="J7" i="12"/>
  <c r="J51" i="12"/>
  <c r="U6" i="12"/>
  <c r="P6" i="12"/>
  <c r="P50" i="12" s="1"/>
  <c r="J6" i="12"/>
  <c r="J50" i="12" s="1"/>
  <c r="T19" i="11"/>
  <c r="T18" i="11"/>
  <c r="T14" i="11"/>
  <c r="T12" i="11"/>
  <c r="S11" i="11"/>
  <c r="S34" i="11" s="1"/>
  <c r="T10" i="11"/>
  <c r="T7" i="11"/>
  <c r="S6" i="11"/>
  <c r="S29" i="11" s="1"/>
  <c r="T17" i="11"/>
  <c r="P14" i="11"/>
  <c r="P37" i="11"/>
  <c r="P13" i="11"/>
  <c r="P36" i="11"/>
  <c r="P9" i="11"/>
  <c r="P32" i="11"/>
  <c r="P8" i="11"/>
  <c r="P31" i="11"/>
  <c r="T6" i="11"/>
  <c r="M16" i="11"/>
  <c r="M39" i="11" s="1"/>
  <c r="M13" i="11"/>
  <c r="M36" i="11" s="1"/>
  <c r="M12" i="11"/>
  <c r="M35" i="11" s="1"/>
  <c r="M10" i="11"/>
  <c r="M33" i="11" s="1"/>
  <c r="M8" i="11"/>
  <c r="M31" i="11" s="1"/>
  <c r="M23" i="11" s="1"/>
  <c r="T15" i="11"/>
  <c r="T11" i="11"/>
  <c r="U22" i="11"/>
  <c r="V22" i="11" s="1"/>
  <c r="T22" i="11"/>
  <c r="S22" i="11"/>
  <c r="P22" i="11"/>
  <c r="M22" i="11"/>
  <c r="J22" i="11"/>
  <c r="U21" i="11"/>
  <c r="T21" i="11"/>
  <c r="S21" i="11"/>
  <c r="P21" i="11"/>
  <c r="M21" i="11"/>
  <c r="J21" i="11"/>
  <c r="U20" i="11"/>
  <c r="V20" i="11" s="1"/>
  <c r="T20" i="11"/>
  <c r="S20" i="11"/>
  <c r="P20" i="11"/>
  <c r="M20" i="11"/>
  <c r="J20" i="11"/>
  <c r="U19" i="11"/>
  <c r="P19" i="11"/>
  <c r="P42" i="11"/>
  <c r="M19" i="11"/>
  <c r="M42" i="11"/>
  <c r="U18" i="11"/>
  <c r="P18" i="11"/>
  <c r="P41" i="11" s="1"/>
  <c r="M18" i="11"/>
  <c r="M41" i="11" s="1"/>
  <c r="U17" i="11"/>
  <c r="S17" i="11"/>
  <c r="S40" i="11"/>
  <c r="P17" i="11"/>
  <c r="P40" i="11"/>
  <c r="M17" i="11"/>
  <c r="M40" i="11"/>
  <c r="J17" i="11"/>
  <c r="J40" i="11"/>
  <c r="U16" i="11"/>
  <c r="S16" i="11"/>
  <c r="S39" i="11" s="1"/>
  <c r="P16" i="11"/>
  <c r="P39" i="11" s="1"/>
  <c r="J16" i="11"/>
  <c r="J39" i="11" s="1"/>
  <c r="U15" i="11"/>
  <c r="V15" i="11" s="1"/>
  <c r="V38" i="11" s="1"/>
  <c r="S15" i="11"/>
  <c r="S38" i="11"/>
  <c r="P15" i="11"/>
  <c r="P38" i="11"/>
  <c r="M15" i="11"/>
  <c r="M38" i="11"/>
  <c r="U14" i="11"/>
  <c r="S14" i="11"/>
  <c r="S37" i="11" s="1"/>
  <c r="M14" i="11"/>
  <c r="M37" i="11" s="1"/>
  <c r="J14" i="11"/>
  <c r="J37" i="11" s="1"/>
  <c r="U13" i="11"/>
  <c r="V13" i="11" s="1"/>
  <c r="S13" i="11"/>
  <c r="S36" i="11"/>
  <c r="J13" i="11"/>
  <c r="J36" i="11"/>
  <c r="U12" i="11"/>
  <c r="V12" i="11" s="1"/>
  <c r="S12" i="11"/>
  <c r="S35" i="11" s="1"/>
  <c r="J12" i="11"/>
  <c r="J35" i="11" s="1"/>
  <c r="U11" i="11"/>
  <c r="V11" i="11" s="1"/>
  <c r="P11" i="11"/>
  <c r="P34" i="11"/>
  <c r="M11" i="11"/>
  <c r="M34" i="11"/>
  <c r="U10" i="11"/>
  <c r="P10" i="11"/>
  <c r="P33" i="11" s="1"/>
  <c r="J10" i="11"/>
  <c r="J33" i="11" s="1"/>
  <c r="J23" i="11" s="1"/>
  <c r="U9" i="11"/>
  <c r="V9" i="11" s="1"/>
  <c r="T9" i="11"/>
  <c r="S9" i="11"/>
  <c r="S32" i="11" s="1"/>
  <c r="M9" i="11"/>
  <c r="M32" i="11" s="1"/>
  <c r="J9" i="11"/>
  <c r="J32" i="11" s="1"/>
  <c r="U8" i="11"/>
  <c r="V8" i="11" s="1"/>
  <c r="S8" i="11"/>
  <c r="S31" i="11"/>
  <c r="J8" i="11"/>
  <c r="J31" i="11"/>
  <c r="U7" i="11"/>
  <c r="S7" i="11"/>
  <c r="S30" i="11" s="1"/>
  <c r="S23" i="11" s="1"/>
  <c r="P7" i="11"/>
  <c r="P30" i="11" s="1"/>
  <c r="M7" i="11"/>
  <c r="M30" i="11" s="1"/>
  <c r="U6" i="11"/>
  <c r="V6" i="11" s="1"/>
  <c r="P6" i="11"/>
  <c r="P29" i="11"/>
  <c r="M6" i="11"/>
  <c r="M29" i="11"/>
  <c r="J6" i="11"/>
  <c r="J29" i="11"/>
  <c r="S7" i="12"/>
  <c r="S51" i="12"/>
  <c r="S39" i="12"/>
  <c r="S83" i="12"/>
  <c r="T31" i="12"/>
  <c r="P20" i="12"/>
  <c r="P64" i="12" s="1"/>
  <c r="P21" i="12"/>
  <c r="P65" i="12" s="1"/>
  <c r="P36" i="12"/>
  <c r="P80" i="12" s="1"/>
  <c r="P37" i="12"/>
  <c r="P81" i="12" s="1"/>
  <c r="T6" i="12"/>
  <c r="T10" i="12"/>
  <c r="V10" i="12"/>
  <c r="V54" i="12" s="1"/>
  <c r="T14" i="12"/>
  <c r="V14" i="12" s="1"/>
  <c r="V58" i="12" s="1"/>
  <c r="T18" i="12"/>
  <c r="V18" i="12"/>
  <c r="V62" i="12" s="1"/>
  <c r="T22" i="12"/>
  <c r="V22" i="12" s="1"/>
  <c r="V66" i="12" s="1"/>
  <c r="T26" i="12"/>
  <c r="V26" i="12"/>
  <c r="V70" i="12" s="1"/>
  <c r="T30" i="12"/>
  <c r="V30" i="12" s="1"/>
  <c r="V74" i="12" s="1"/>
  <c r="T34" i="12"/>
  <c r="V34" i="12"/>
  <c r="V78" i="12" s="1"/>
  <c r="T38" i="12"/>
  <c r="T42" i="12"/>
  <c r="V42" i="12"/>
  <c r="V86" i="12" s="1"/>
  <c r="J8" i="12"/>
  <c r="J52" i="12" s="1"/>
  <c r="J12" i="12"/>
  <c r="J56" i="12" s="1"/>
  <c r="J16" i="12"/>
  <c r="J60" i="12" s="1"/>
  <c r="J20" i="12"/>
  <c r="J64" i="12" s="1"/>
  <c r="J24" i="12"/>
  <c r="J68" i="12" s="1"/>
  <c r="J28" i="12"/>
  <c r="J72" i="12" s="1"/>
  <c r="J32" i="12"/>
  <c r="J76" i="12" s="1"/>
  <c r="J36" i="12"/>
  <c r="J80" i="12" s="1"/>
  <c r="J40" i="12"/>
  <c r="J84" i="12" s="1"/>
  <c r="J9" i="12"/>
  <c r="J53" i="12" s="1"/>
  <c r="J13" i="12"/>
  <c r="J57" i="12" s="1"/>
  <c r="J17" i="12"/>
  <c r="J61" i="12" s="1"/>
  <c r="J21" i="12"/>
  <c r="J65" i="12" s="1"/>
  <c r="J25" i="12"/>
  <c r="J69" i="12" s="1"/>
  <c r="J29" i="12"/>
  <c r="J73" i="12" s="1"/>
  <c r="J33" i="12"/>
  <c r="J77" i="12" s="1"/>
  <c r="J37" i="12"/>
  <c r="J81" i="12" s="1"/>
  <c r="J41" i="12"/>
  <c r="J85" i="12" s="1"/>
  <c r="V13" i="12"/>
  <c r="V57" i="12" s="1"/>
  <c r="V15" i="12"/>
  <c r="V59" i="12" s="1"/>
  <c r="V17" i="12"/>
  <c r="V61" i="12" s="1"/>
  <c r="V8" i="12"/>
  <c r="V52" i="12" s="1"/>
  <c r="V40" i="12"/>
  <c r="V84" i="12" s="1"/>
  <c r="V33" i="12"/>
  <c r="V77" i="12" s="1"/>
  <c r="V24" i="12"/>
  <c r="V68" i="12" s="1"/>
  <c r="V35" i="12"/>
  <c r="V79" i="12" s="1"/>
  <c r="V11" i="12"/>
  <c r="V55" i="12" s="1"/>
  <c r="V20" i="12"/>
  <c r="V64" i="12" s="1"/>
  <c r="V27" i="12"/>
  <c r="V71" i="12" s="1"/>
  <c r="V29" i="12"/>
  <c r="V73" i="12" s="1"/>
  <c r="V36" i="12"/>
  <c r="V80" i="12" s="1"/>
  <c r="V43" i="12"/>
  <c r="V87" i="12" s="1"/>
  <c r="V12" i="12"/>
  <c r="V56" i="12" s="1"/>
  <c r="V19" i="12"/>
  <c r="V63" i="12" s="1"/>
  <c r="V28" i="12"/>
  <c r="V72" i="12" s="1"/>
  <c r="V37" i="12"/>
  <c r="V81" i="12" s="1"/>
  <c r="V9" i="12"/>
  <c r="V53" i="12" s="1"/>
  <c r="V16" i="12"/>
  <c r="V60" i="12" s="1"/>
  <c r="V23" i="12"/>
  <c r="V67" i="12" s="1"/>
  <c r="V32" i="12"/>
  <c r="V76" i="12" s="1"/>
  <c r="V39" i="12"/>
  <c r="V83" i="12" s="1"/>
  <c r="V41" i="12"/>
  <c r="V85" i="12" s="1"/>
  <c r="S10" i="11"/>
  <c r="S33" i="11" s="1"/>
  <c r="S18" i="11"/>
  <c r="S41" i="11" s="1"/>
  <c r="S19" i="11"/>
  <c r="S42" i="11" s="1"/>
  <c r="P12" i="11"/>
  <c r="P35" i="11"/>
  <c r="T8" i="11"/>
  <c r="V31" i="11"/>
  <c r="T13" i="11"/>
  <c r="T16" i="11"/>
  <c r="V16" i="11" s="1"/>
  <c r="V39" i="11" s="1"/>
  <c r="V35" i="11"/>
  <c r="J18" i="11"/>
  <c r="J41" i="11"/>
  <c r="J7" i="11"/>
  <c r="J30" i="11"/>
  <c r="J11" i="11"/>
  <c r="J34" i="11"/>
  <c r="J15" i="11"/>
  <c r="J38" i="11"/>
  <c r="V18" i="11"/>
  <c r="V41" i="11"/>
  <c r="V32" i="11"/>
  <c r="V34" i="11"/>
  <c r="J19" i="11"/>
  <c r="J42" i="11"/>
  <c r="V29" i="11"/>
  <c r="V36" i="11"/>
  <c r="V10" i="11"/>
  <c r="V33" i="11" s="1"/>
  <c r="V17" i="11"/>
  <c r="V40" i="11" s="1"/>
  <c r="V19" i="11"/>
  <c r="V42" i="11" s="1"/>
  <c r="V7" i="11"/>
  <c r="V30" i="11" s="1"/>
  <c r="V14" i="11"/>
  <c r="V37" i="11" s="1"/>
  <c r="V21" i="11"/>
  <c r="U26" i="9"/>
  <c r="T26" i="9"/>
  <c r="S26" i="9"/>
  <c r="S52" i="9"/>
  <c r="P26" i="9"/>
  <c r="P52" i="9"/>
  <c r="M26" i="9"/>
  <c r="M52" i="9"/>
  <c r="J26" i="9"/>
  <c r="J52" i="9"/>
  <c r="U25" i="9"/>
  <c r="T25" i="9"/>
  <c r="V25" i="9" s="1"/>
  <c r="V51" i="9" s="1"/>
  <c r="S25" i="9"/>
  <c r="S51" i="9"/>
  <c r="P25" i="9"/>
  <c r="P51" i="9"/>
  <c r="M25" i="9"/>
  <c r="M51" i="9"/>
  <c r="J25" i="9"/>
  <c r="J51" i="9"/>
  <c r="U24" i="9"/>
  <c r="T24" i="9"/>
  <c r="V24" i="9" s="1"/>
  <c r="V50" i="9" s="1"/>
  <c r="S24" i="9"/>
  <c r="S50" i="9"/>
  <c r="P24" i="9"/>
  <c r="P50" i="9"/>
  <c r="M24" i="9"/>
  <c r="M50" i="9"/>
  <c r="J24" i="9"/>
  <c r="J50" i="9"/>
  <c r="U23" i="9"/>
  <c r="T23" i="9"/>
  <c r="V23" i="9" s="1"/>
  <c r="V49" i="9" s="1"/>
  <c r="S23" i="9"/>
  <c r="S49" i="9"/>
  <c r="P23" i="9"/>
  <c r="P49" i="9"/>
  <c r="M23" i="9"/>
  <c r="M49" i="9"/>
  <c r="J23" i="9"/>
  <c r="J49" i="9"/>
  <c r="U22" i="9"/>
  <c r="T22" i="9"/>
  <c r="V22" i="9" s="1"/>
  <c r="V48" i="9" s="1"/>
  <c r="S22" i="9"/>
  <c r="S48" i="9"/>
  <c r="P22" i="9"/>
  <c r="P48" i="9"/>
  <c r="M22" i="9"/>
  <c r="M48" i="9"/>
  <c r="J22" i="9"/>
  <c r="J48" i="9"/>
  <c r="U21" i="9"/>
  <c r="T21" i="9"/>
  <c r="V21" i="9" s="1"/>
  <c r="S21" i="9"/>
  <c r="S47" i="9"/>
  <c r="P21" i="9"/>
  <c r="P47" i="9"/>
  <c r="M21" i="9"/>
  <c r="M47" i="9"/>
  <c r="J21" i="9"/>
  <c r="J47" i="9"/>
  <c r="U19" i="9"/>
  <c r="T19" i="9"/>
  <c r="S19" i="9"/>
  <c r="S46" i="9"/>
  <c r="P19" i="9"/>
  <c r="P46" i="9"/>
  <c r="M19" i="9"/>
  <c r="M46" i="9"/>
  <c r="J19" i="9"/>
  <c r="J46" i="9"/>
  <c r="U18" i="9"/>
  <c r="T18" i="9"/>
  <c r="V18" i="9" s="1"/>
  <c r="V45" i="9" s="1"/>
  <c r="S18" i="9"/>
  <c r="S45" i="9"/>
  <c r="P18" i="9"/>
  <c r="P45" i="9"/>
  <c r="M18" i="9"/>
  <c r="M45" i="9"/>
  <c r="J18" i="9"/>
  <c r="J45" i="9"/>
  <c r="U17" i="9"/>
  <c r="V17" i="9" s="1"/>
  <c r="V44" i="9" s="1"/>
  <c r="T17" i="9"/>
  <c r="S17" i="9"/>
  <c r="S44" i="9"/>
  <c r="P17" i="9"/>
  <c r="P44" i="9"/>
  <c r="M17" i="9"/>
  <c r="M44" i="9"/>
  <c r="J17" i="9"/>
  <c r="J44" i="9"/>
  <c r="U16" i="9"/>
  <c r="T16" i="9"/>
  <c r="V16" i="9" s="1"/>
  <c r="V43" i="9" s="1"/>
  <c r="S16" i="9"/>
  <c r="S43" i="9"/>
  <c r="P16" i="9"/>
  <c r="P43" i="9"/>
  <c r="M16" i="9"/>
  <c r="M43" i="9"/>
  <c r="J16" i="9"/>
  <c r="J43" i="9"/>
  <c r="U15" i="9"/>
  <c r="T15" i="9"/>
  <c r="S15" i="9"/>
  <c r="S42" i="9"/>
  <c r="P15" i="9"/>
  <c r="P42" i="9"/>
  <c r="M15" i="9"/>
  <c r="M42" i="9"/>
  <c r="J15" i="9"/>
  <c r="J42" i="9"/>
  <c r="U14" i="9"/>
  <c r="T14" i="9"/>
  <c r="V14" i="9" s="1"/>
  <c r="V41" i="9" s="1"/>
  <c r="S14" i="9"/>
  <c r="S41" i="9"/>
  <c r="P14" i="9"/>
  <c r="P41" i="9"/>
  <c r="M14" i="9"/>
  <c r="M41" i="9"/>
  <c r="J14" i="9"/>
  <c r="J41" i="9"/>
  <c r="U13" i="9"/>
  <c r="T13" i="9"/>
  <c r="S13" i="9"/>
  <c r="S40" i="9"/>
  <c r="P13" i="9"/>
  <c r="P40" i="9"/>
  <c r="M13" i="9"/>
  <c r="M40" i="9"/>
  <c r="J13" i="9"/>
  <c r="J40" i="9"/>
  <c r="U12" i="9"/>
  <c r="T12" i="9"/>
  <c r="V12" i="9" s="1"/>
  <c r="V39" i="9" s="1"/>
  <c r="S12" i="9"/>
  <c r="S39" i="9"/>
  <c r="P12" i="9"/>
  <c r="P39" i="9"/>
  <c r="M12" i="9"/>
  <c r="M39" i="9"/>
  <c r="J12" i="9"/>
  <c r="J39" i="9"/>
  <c r="U11" i="9"/>
  <c r="T11" i="9"/>
  <c r="V11" i="9" s="1"/>
  <c r="V38" i="9" s="1"/>
  <c r="S11" i="9"/>
  <c r="S38" i="9"/>
  <c r="P11" i="9"/>
  <c r="P38" i="9"/>
  <c r="M11" i="9"/>
  <c r="M38" i="9"/>
  <c r="J11" i="9"/>
  <c r="J38" i="9"/>
  <c r="U10" i="9"/>
  <c r="T10" i="9"/>
  <c r="V10" i="9" s="1"/>
  <c r="V37" i="9" s="1"/>
  <c r="S10" i="9"/>
  <c r="S37" i="9"/>
  <c r="P10" i="9"/>
  <c r="P37" i="9"/>
  <c r="M10" i="9"/>
  <c r="M37" i="9"/>
  <c r="J10" i="9"/>
  <c r="J37" i="9"/>
  <c r="U9" i="9"/>
  <c r="T9" i="9"/>
  <c r="S9" i="9"/>
  <c r="S36" i="9"/>
  <c r="P9" i="9"/>
  <c r="P36" i="9"/>
  <c r="M9" i="9"/>
  <c r="M36" i="9"/>
  <c r="J9" i="9"/>
  <c r="J36" i="9"/>
  <c r="U8" i="9"/>
  <c r="T8" i="9"/>
  <c r="S8" i="9"/>
  <c r="S35" i="9"/>
  <c r="P8" i="9"/>
  <c r="P35" i="9"/>
  <c r="M8" i="9"/>
  <c r="M35" i="9"/>
  <c r="J8" i="9"/>
  <c r="J35" i="9"/>
  <c r="U7" i="9"/>
  <c r="T7" i="9"/>
  <c r="S7" i="9"/>
  <c r="S34" i="9"/>
  <c r="P7" i="9"/>
  <c r="P34" i="9"/>
  <c r="M7" i="9"/>
  <c r="M34" i="9"/>
  <c r="M27" i="9" s="1"/>
  <c r="J7" i="9"/>
  <c r="J34" i="9"/>
  <c r="U6" i="9"/>
  <c r="T6" i="9"/>
  <c r="S6" i="9"/>
  <c r="S33" i="9"/>
  <c r="P6" i="9"/>
  <c r="P33" i="9"/>
  <c r="P27" i="9" s="1"/>
  <c r="M6" i="9"/>
  <c r="M33" i="9"/>
  <c r="J6" i="9"/>
  <c r="J33" i="9"/>
  <c r="J27" i="9" s="1"/>
  <c r="V6" i="9"/>
  <c r="V33" i="9" s="1"/>
  <c r="V47" i="9"/>
  <c r="V8" i="9"/>
  <c r="V35" i="9" s="1"/>
  <c r="V9" i="9"/>
  <c r="V36" i="9" s="1"/>
  <c r="T18" i="8"/>
  <c r="T17" i="8"/>
  <c r="P17" i="8"/>
  <c r="P37" i="8"/>
  <c r="P7" i="8"/>
  <c r="P27" i="8" s="1"/>
  <c r="M18" i="8"/>
  <c r="M38" i="8"/>
  <c r="M7" i="8"/>
  <c r="M27" i="8" s="1"/>
  <c r="T19" i="8"/>
  <c r="T11" i="8"/>
  <c r="U19" i="8"/>
  <c r="V19" i="8" s="1"/>
  <c r="V39" i="8" s="1"/>
  <c r="S19" i="8"/>
  <c r="S39" i="8" s="1"/>
  <c r="P19" i="8"/>
  <c r="P39" i="8" s="1"/>
  <c r="M19" i="8"/>
  <c r="M39" i="8" s="1"/>
  <c r="U18" i="8"/>
  <c r="V18" i="8"/>
  <c r="V38" i="8" s="1"/>
  <c r="S18" i="8"/>
  <c r="S38" i="8"/>
  <c r="P18" i="8"/>
  <c r="P38" i="8" s="1"/>
  <c r="J18" i="8"/>
  <c r="J38" i="8"/>
  <c r="U17" i="8"/>
  <c r="S17" i="8"/>
  <c r="S37" i="8" s="1"/>
  <c r="J17" i="8"/>
  <c r="J37" i="8" s="1"/>
  <c r="U13" i="8"/>
  <c r="V13" i="8" s="1"/>
  <c r="V33" i="8" s="1"/>
  <c r="J13" i="8"/>
  <c r="J33" i="8"/>
  <c r="U12" i="8"/>
  <c r="T12" i="8"/>
  <c r="V12" i="8" s="1"/>
  <c r="V32" i="8" s="1"/>
  <c r="J12" i="8"/>
  <c r="J32" i="8"/>
  <c r="U11" i="8"/>
  <c r="U8" i="8"/>
  <c r="V8" i="8" s="1"/>
  <c r="V28" i="8" s="1"/>
  <c r="S8" i="8"/>
  <c r="S28" i="8"/>
  <c r="U7" i="8"/>
  <c r="S7" i="8"/>
  <c r="S27" i="8" s="1"/>
  <c r="J7" i="8"/>
  <c r="J27" i="8" s="1"/>
  <c r="U6" i="8"/>
  <c r="V6" i="8" s="1"/>
  <c r="V26" i="8" s="1"/>
  <c r="T6" i="8"/>
  <c r="S6" i="8"/>
  <c r="S26" i="8" s="1"/>
  <c r="S20" i="8" s="1"/>
  <c r="P6" i="8"/>
  <c r="P26" i="8" s="1"/>
  <c r="M6" i="8"/>
  <c r="M26" i="8"/>
  <c r="M20" i="8" s="1"/>
  <c r="J6" i="8"/>
  <c r="J26" i="8" s="1"/>
  <c r="V17" i="8"/>
  <c r="V37" i="8" s="1"/>
  <c r="T7" i="8"/>
  <c r="V7" i="8"/>
  <c r="V27" i="8" s="1"/>
  <c r="T8" i="8"/>
  <c r="T13" i="8"/>
  <c r="J19" i="8"/>
  <c r="J39" i="8"/>
  <c r="U15" i="7"/>
  <c r="T15" i="7"/>
  <c r="S15" i="7"/>
  <c r="P15" i="7"/>
  <c r="M15" i="7"/>
  <c r="J15" i="7"/>
  <c r="U14" i="7"/>
  <c r="T14" i="7"/>
  <c r="V14" i="7" s="1"/>
  <c r="V30" i="7" s="1"/>
  <c r="S14" i="7"/>
  <c r="S30" i="7"/>
  <c r="P14" i="7"/>
  <c r="P30" i="7"/>
  <c r="M14" i="7"/>
  <c r="M30" i="7"/>
  <c r="J14" i="7"/>
  <c r="J30" i="7"/>
  <c r="U13" i="7"/>
  <c r="T13" i="7"/>
  <c r="S13" i="7"/>
  <c r="S29" i="7"/>
  <c r="P13" i="7"/>
  <c r="P29" i="7"/>
  <c r="M13" i="7"/>
  <c r="M29" i="7"/>
  <c r="J13" i="7"/>
  <c r="J29" i="7"/>
  <c r="U12" i="7"/>
  <c r="T12" i="7"/>
  <c r="V12" i="7" s="1"/>
  <c r="V28" i="7" s="1"/>
  <c r="V16" i="7" s="1"/>
  <c r="S12" i="7"/>
  <c r="S28" i="7"/>
  <c r="P12" i="7"/>
  <c r="P28" i="7"/>
  <c r="P16" i="7" s="1"/>
  <c r="M12" i="7"/>
  <c r="M28" i="7"/>
  <c r="M16" i="7" s="1"/>
  <c r="J12" i="7"/>
  <c r="J28" i="7"/>
  <c r="U11" i="7"/>
  <c r="T11" i="7"/>
  <c r="S11" i="7"/>
  <c r="S27" i="7"/>
  <c r="P11" i="7"/>
  <c r="P27" i="7"/>
  <c r="M11" i="7"/>
  <c r="M27" i="7"/>
  <c r="J11" i="7"/>
  <c r="J27" i="7"/>
  <c r="U10" i="7"/>
  <c r="T10" i="7"/>
  <c r="S10" i="7"/>
  <c r="S26" i="7"/>
  <c r="P10" i="7"/>
  <c r="P26" i="7"/>
  <c r="M10" i="7"/>
  <c r="M26" i="7"/>
  <c r="J10" i="7"/>
  <c r="J26" i="7"/>
  <c r="U9" i="7"/>
  <c r="T9" i="7"/>
  <c r="V9" i="7" s="1"/>
  <c r="V25" i="7" s="1"/>
  <c r="S9" i="7"/>
  <c r="S25" i="7"/>
  <c r="P9" i="7"/>
  <c r="P25" i="7"/>
  <c r="M9" i="7"/>
  <c r="M25" i="7"/>
  <c r="J9" i="7"/>
  <c r="J25" i="7"/>
  <c r="U8" i="7"/>
  <c r="T8" i="7"/>
  <c r="V8" i="7" s="1"/>
  <c r="V24" i="7" s="1"/>
  <c r="S8" i="7"/>
  <c r="S24" i="7"/>
  <c r="P8" i="7"/>
  <c r="P24" i="7"/>
  <c r="M8" i="7"/>
  <c r="M24" i="7"/>
  <c r="J8" i="7"/>
  <c r="J24" i="7"/>
  <c r="U7" i="7"/>
  <c r="T7" i="7"/>
  <c r="S7" i="7"/>
  <c r="S23" i="7"/>
  <c r="P7" i="7"/>
  <c r="P23" i="7"/>
  <c r="M7" i="7"/>
  <c r="M23" i="7"/>
  <c r="J7" i="7"/>
  <c r="J23" i="7"/>
  <c r="U6" i="7"/>
  <c r="T6" i="7"/>
  <c r="V6" i="7" s="1"/>
  <c r="V22" i="7" s="1"/>
  <c r="S6" i="7"/>
  <c r="S22" i="7"/>
  <c r="P6" i="7"/>
  <c r="P22" i="7"/>
  <c r="M6" i="7"/>
  <c r="M22" i="7"/>
  <c r="J6" i="7"/>
  <c r="J22" i="7"/>
  <c r="J16" i="7" s="1"/>
  <c r="V15" i="7"/>
  <c r="V7" i="7"/>
  <c r="V23" i="7" s="1"/>
  <c r="V11" i="7"/>
  <c r="V27" i="7" s="1"/>
  <c r="V10" i="7"/>
  <c r="V26" i="7" s="1"/>
  <c r="V13" i="7"/>
  <c r="V29" i="7" s="1"/>
  <c r="T29" i="6"/>
  <c r="T28" i="6"/>
  <c r="T26" i="6"/>
  <c r="T25" i="6"/>
  <c r="T24" i="6"/>
  <c r="V24" i="6" s="1"/>
  <c r="V50" i="6" s="1"/>
  <c r="T21" i="6"/>
  <c r="T20" i="6"/>
  <c r="S18" i="6"/>
  <c r="S45" i="6"/>
  <c r="S17" i="6"/>
  <c r="S44" i="6"/>
  <c r="T16" i="6"/>
  <c r="S14" i="6"/>
  <c r="S42" i="6" s="1"/>
  <c r="S13" i="6"/>
  <c r="S41" i="6"/>
  <c r="S12" i="6"/>
  <c r="S40" i="6" s="1"/>
  <c r="S10" i="6"/>
  <c r="S39" i="6" s="1"/>
  <c r="T9" i="6"/>
  <c r="V9" i="6" s="1"/>
  <c r="V38" i="6" s="1"/>
  <c r="S8" i="6"/>
  <c r="S37" i="6"/>
  <c r="T6" i="6"/>
  <c r="P27" i="6"/>
  <c r="P53" i="6" s="1"/>
  <c r="P23" i="6"/>
  <c r="P49" i="6"/>
  <c r="P22" i="6"/>
  <c r="P48" i="6" s="1"/>
  <c r="P19" i="6"/>
  <c r="T18" i="6"/>
  <c r="T15" i="6"/>
  <c r="V15" i="6" s="1"/>
  <c r="P12" i="6"/>
  <c r="P40" i="6"/>
  <c r="T10" i="6"/>
  <c r="T8" i="6"/>
  <c r="P7" i="6"/>
  <c r="P36" i="6"/>
  <c r="P6" i="6"/>
  <c r="M24" i="6"/>
  <c r="M50" i="6" s="1"/>
  <c r="T22" i="6"/>
  <c r="M14" i="6"/>
  <c r="M42" i="6"/>
  <c r="M12" i="6"/>
  <c r="M40" i="6"/>
  <c r="M8" i="6"/>
  <c r="M37" i="6"/>
  <c r="T17" i="6"/>
  <c r="T14" i="6"/>
  <c r="U29" i="6"/>
  <c r="V29" i="6" s="1"/>
  <c r="V54" i="6" s="1"/>
  <c r="P29" i="6"/>
  <c r="P54" i="6" s="1"/>
  <c r="M29" i="6"/>
  <c r="M54" i="6" s="1"/>
  <c r="J29" i="6"/>
  <c r="J54" i="6" s="1"/>
  <c r="U28" i="6"/>
  <c r="V28" i="6" s="1"/>
  <c r="U27" i="6"/>
  <c r="T27" i="6"/>
  <c r="S27" i="6"/>
  <c r="S53" i="6"/>
  <c r="M27" i="6"/>
  <c r="M53" i="6"/>
  <c r="J27" i="6"/>
  <c r="J53" i="6"/>
  <c r="U26" i="6"/>
  <c r="S26" i="6"/>
  <c r="S52" i="6" s="1"/>
  <c r="M26" i="6"/>
  <c r="M52" i="6" s="1"/>
  <c r="J26" i="6"/>
  <c r="J52" i="6" s="1"/>
  <c r="U25" i="6"/>
  <c r="S25" i="6"/>
  <c r="S51" i="6"/>
  <c r="P25" i="6"/>
  <c r="P51" i="6"/>
  <c r="M25" i="6"/>
  <c r="M51" i="6"/>
  <c r="J25" i="6"/>
  <c r="J51" i="6"/>
  <c r="U24" i="6"/>
  <c r="S24" i="6"/>
  <c r="S50" i="6" s="1"/>
  <c r="U23" i="6"/>
  <c r="V23" i="6" s="1"/>
  <c r="V49" i="6" s="1"/>
  <c r="T23" i="6"/>
  <c r="S23" i="6"/>
  <c r="S49" i="6" s="1"/>
  <c r="M23" i="6"/>
  <c r="M49" i="6" s="1"/>
  <c r="J23" i="6"/>
  <c r="J49" i="6" s="1"/>
  <c r="U22" i="6"/>
  <c r="S22" i="6"/>
  <c r="S48" i="6"/>
  <c r="M22" i="6"/>
  <c r="M48" i="6"/>
  <c r="J22" i="6"/>
  <c r="J48" i="6"/>
  <c r="U21" i="6"/>
  <c r="V21" i="6"/>
  <c r="V47" i="6" s="1"/>
  <c r="S21" i="6"/>
  <c r="S47" i="6" s="1"/>
  <c r="P21" i="6"/>
  <c r="P47" i="6" s="1"/>
  <c r="M21" i="6"/>
  <c r="M47" i="6" s="1"/>
  <c r="U20" i="6"/>
  <c r="V20" i="6" s="1"/>
  <c r="V46" i="6" s="1"/>
  <c r="P20" i="6"/>
  <c r="P46" i="6"/>
  <c r="M20" i="6"/>
  <c r="M46" i="6"/>
  <c r="J20" i="6"/>
  <c r="J46" i="6"/>
  <c r="U19" i="6"/>
  <c r="T19" i="6"/>
  <c r="V19" i="6" s="1"/>
  <c r="S19" i="6"/>
  <c r="M19" i="6"/>
  <c r="J19" i="6"/>
  <c r="U18" i="6"/>
  <c r="M18" i="6"/>
  <c r="M45" i="6"/>
  <c r="J18" i="6"/>
  <c r="J45" i="6"/>
  <c r="U17" i="6"/>
  <c r="V17" i="6" s="1"/>
  <c r="V44" i="6" s="1"/>
  <c r="P17" i="6"/>
  <c r="P44" i="6" s="1"/>
  <c r="M17" i="6"/>
  <c r="M44" i="6" s="1"/>
  <c r="U16" i="6"/>
  <c r="P16" i="6"/>
  <c r="P43" i="6"/>
  <c r="U15" i="6"/>
  <c r="S15" i="6"/>
  <c r="P15" i="6"/>
  <c r="M15" i="6"/>
  <c r="J15" i="6"/>
  <c r="U14" i="6"/>
  <c r="V14" i="6" s="1"/>
  <c r="V42" i="6" s="1"/>
  <c r="P14" i="6"/>
  <c r="P42" i="6"/>
  <c r="U13" i="6"/>
  <c r="V13" i="6" s="1"/>
  <c r="V41" i="6" s="1"/>
  <c r="T13" i="6"/>
  <c r="P13" i="6"/>
  <c r="P41" i="6"/>
  <c r="M13" i="6"/>
  <c r="M41" i="6"/>
  <c r="J13" i="6"/>
  <c r="J41" i="6"/>
  <c r="U12" i="6"/>
  <c r="U10" i="6"/>
  <c r="V10" i="6" s="1"/>
  <c r="V39" i="6" s="1"/>
  <c r="M10" i="6"/>
  <c r="M39" i="6"/>
  <c r="J10" i="6"/>
  <c r="J39" i="6"/>
  <c r="U9" i="6"/>
  <c r="P9" i="6"/>
  <c r="P38" i="6" s="1"/>
  <c r="M9" i="6"/>
  <c r="M38" i="6" s="1"/>
  <c r="J9" i="6"/>
  <c r="J38" i="6" s="1"/>
  <c r="U8" i="6"/>
  <c r="V8" i="6" s="1"/>
  <c r="V37" i="6" s="1"/>
  <c r="U7" i="6"/>
  <c r="T7" i="6"/>
  <c r="V7" i="6" s="1"/>
  <c r="V36" i="6" s="1"/>
  <c r="V30" i="6" s="1"/>
  <c r="S7" i="6"/>
  <c r="S36" i="6"/>
  <c r="M7" i="6"/>
  <c r="M36" i="6"/>
  <c r="M30" i="6" s="1"/>
  <c r="J7" i="6"/>
  <c r="J36" i="6"/>
  <c r="U6" i="6"/>
  <c r="S6" i="6"/>
  <c r="M6" i="6"/>
  <c r="J6" i="6"/>
  <c r="T28" i="5"/>
  <c r="T23" i="5"/>
  <c r="S19" i="5"/>
  <c r="S48" i="5"/>
  <c r="T16" i="5"/>
  <c r="S11" i="5"/>
  <c r="S40" i="5" s="1"/>
  <c r="S8" i="5"/>
  <c r="S37" i="5" s="1"/>
  <c r="T7" i="5"/>
  <c r="P27" i="5"/>
  <c r="P56" i="5"/>
  <c r="P26" i="5"/>
  <c r="P55" i="5"/>
  <c r="P23" i="5"/>
  <c r="P52" i="5"/>
  <c r="T22" i="5"/>
  <c r="T18" i="5"/>
  <c r="T15" i="5"/>
  <c r="P14" i="5"/>
  <c r="P43" i="5" s="1"/>
  <c r="P11" i="5"/>
  <c r="P40" i="5" s="1"/>
  <c r="T10" i="5"/>
  <c r="P7" i="5"/>
  <c r="P36" i="5"/>
  <c r="P6" i="5"/>
  <c r="P35" i="5"/>
  <c r="M25" i="5"/>
  <c r="M54" i="5"/>
  <c r="M21" i="5"/>
  <c r="M50" i="5"/>
  <c r="M17" i="5"/>
  <c r="M46" i="5"/>
  <c r="M15" i="5"/>
  <c r="M44" i="5"/>
  <c r="M14" i="5"/>
  <c r="M43" i="5"/>
  <c r="T13" i="5"/>
  <c r="M9" i="5"/>
  <c r="M38" i="5" s="1"/>
  <c r="T6" i="5"/>
  <c r="J11" i="5"/>
  <c r="J40" i="5"/>
  <c r="U28" i="5"/>
  <c r="S28" i="5"/>
  <c r="S57" i="5" s="1"/>
  <c r="P28" i="5"/>
  <c r="P57" i="5" s="1"/>
  <c r="M28" i="5"/>
  <c r="M57" i="5" s="1"/>
  <c r="J28" i="5"/>
  <c r="J57" i="5" s="1"/>
  <c r="U27" i="5"/>
  <c r="V27" i="5" s="1"/>
  <c r="V56" i="5" s="1"/>
  <c r="S27" i="5"/>
  <c r="S56" i="5"/>
  <c r="M27" i="5"/>
  <c r="M56" i="5"/>
  <c r="U26" i="5"/>
  <c r="S26" i="5"/>
  <c r="S55" i="5" s="1"/>
  <c r="M26" i="5"/>
  <c r="M55" i="5" s="1"/>
  <c r="J26" i="5"/>
  <c r="J55" i="5" s="1"/>
  <c r="U25" i="5"/>
  <c r="V25" i="5" s="1"/>
  <c r="V54" i="5" s="1"/>
  <c r="S25" i="5"/>
  <c r="S54" i="5"/>
  <c r="P25" i="5"/>
  <c r="P54" i="5"/>
  <c r="J25" i="5"/>
  <c r="J54" i="5"/>
  <c r="U24" i="5"/>
  <c r="T24" i="5"/>
  <c r="V24" i="5" s="1"/>
  <c r="V53" i="5" s="1"/>
  <c r="S24" i="5"/>
  <c r="S53" i="5"/>
  <c r="P24" i="5"/>
  <c r="P53" i="5"/>
  <c r="M24" i="5"/>
  <c r="M53" i="5"/>
  <c r="J24" i="5"/>
  <c r="J53" i="5"/>
  <c r="U23" i="5"/>
  <c r="V23" i="5" s="1"/>
  <c r="V52" i="5" s="1"/>
  <c r="M23" i="5"/>
  <c r="M52" i="5" s="1"/>
  <c r="J23" i="5"/>
  <c r="J52" i="5" s="1"/>
  <c r="U22" i="5"/>
  <c r="V22" i="5" s="1"/>
  <c r="V51" i="5" s="1"/>
  <c r="S22" i="5"/>
  <c r="S51" i="5"/>
  <c r="M22" i="5"/>
  <c r="M51" i="5"/>
  <c r="J22" i="5"/>
  <c r="J51" i="5"/>
  <c r="U21" i="5"/>
  <c r="T21" i="5"/>
  <c r="S21" i="5"/>
  <c r="S50" i="5"/>
  <c r="P21" i="5"/>
  <c r="P50" i="5"/>
  <c r="J21" i="5"/>
  <c r="J50" i="5"/>
  <c r="U20" i="5"/>
  <c r="T20" i="5"/>
  <c r="S20" i="5"/>
  <c r="S49" i="5"/>
  <c r="P20" i="5"/>
  <c r="P49" i="5"/>
  <c r="M20" i="5"/>
  <c r="M49" i="5"/>
  <c r="J20" i="5"/>
  <c r="J49" i="5"/>
  <c r="U19" i="5"/>
  <c r="P19" i="5"/>
  <c r="P48" i="5" s="1"/>
  <c r="M19" i="5"/>
  <c r="M48" i="5" s="1"/>
  <c r="U18" i="5"/>
  <c r="V18" i="5" s="1"/>
  <c r="V47" i="5" s="1"/>
  <c r="S18" i="5"/>
  <c r="S47" i="5"/>
  <c r="P18" i="5"/>
  <c r="P47" i="5"/>
  <c r="M18" i="5"/>
  <c r="M47" i="5"/>
  <c r="J18" i="5"/>
  <c r="J47" i="5"/>
  <c r="U17" i="5"/>
  <c r="V17" i="5" s="1"/>
  <c r="V46" i="5" s="1"/>
  <c r="S17" i="5"/>
  <c r="S46" i="5" s="1"/>
  <c r="P17" i="5"/>
  <c r="P46" i="5" s="1"/>
  <c r="J17" i="5"/>
  <c r="J46" i="5" s="1"/>
  <c r="U16" i="5"/>
  <c r="V16" i="5" s="1"/>
  <c r="V45" i="5" s="1"/>
  <c r="S16" i="5"/>
  <c r="S45" i="5"/>
  <c r="P16" i="5"/>
  <c r="P45" i="5"/>
  <c r="M16" i="5"/>
  <c r="M45" i="5"/>
  <c r="J16" i="5"/>
  <c r="J45" i="5"/>
  <c r="U15" i="5"/>
  <c r="S15" i="5"/>
  <c r="S44" i="5" s="1"/>
  <c r="P15" i="5"/>
  <c r="P44" i="5" s="1"/>
  <c r="U14" i="5"/>
  <c r="S14" i="5"/>
  <c r="S43" i="5"/>
  <c r="J14" i="5"/>
  <c r="J43" i="5"/>
  <c r="U13" i="5"/>
  <c r="S13" i="5"/>
  <c r="S42" i="5" s="1"/>
  <c r="P13" i="5"/>
  <c r="P42" i="5" s="1"/>
  <c r="M13" i="5"/>
  <c r="M42" i="5" s="1"/>
  <c r="J13" i="5"/>
  <c r="J42" i="5" s="1"/>
  <c r="U12" i="5"/>
  <c r="T12" i="5"/>
  <c r="S12" i="5"/>
  <c r="S41" i="5" s="1"/>
  <c r="P12" i="5"/>
  <c r="P41" i="5" s="1"/>
  <c r="M12" i="5"/>
  <c r="M41" i="5" s="1"/>
  <c r="J12" i="5"/>
  <c r="J41" i="5" s="1"/>
  <c r="U11" i="5"/>
  <c r="V11" i="5" s="1"/>
  <c r="V40" i="5" s="1"/>
  <c r="M11" i="5"/>
  <c r="M40" i="5"/>
  <c r="U10" i="5"/>
  <c r="S10" i="5"/>
  <c r="S39" i="5" s="1"/>
  <c r="M10" i="5"/>
  <c r="M39" i="5" s="1"/>
  <c r="J10" i="5"/>
  <c r="J39" i="5" s="1"/>
  <c r="U9" i="5"/>
  <c r="S9" i="5"/>
  <c r="S38" i="5"/>
  <c r="P9" i="5"/>
  <c r="P38" i="5"/>
  <c r="J9" i="5"/>
  <c r="J38" i="5"/>
  <c r="U8" i="5"/>
  <c r="T8" i="5"/>
  <c r="V8" i="5" s="1"/>
  <c r="V37" i="5" s="1"/>
  <c r="P8" i="5"/>
  <c r="P37" i="5"/>
  <c r="M8" i="5"/>
  <c r="M37" i="5"/>
  <c r="J8" i="5"/>
  <c r="J37" i="5"/>
  <c r="U7" i="5"/>
  <c r="M7" i="5"/>
  <c r="M36" i="5" s="1"/>
  <c r="J7" i="5"/>
  <c r="J36" i="5" s="1"/>
  <c r="U6" i="5"/>
  <c r="V6" i="5" s="1"/>
  <c r="V35" i="5" s="1"/>
  <c r="S6" i="5"/>
  <c r="S35" i="5"/>
  <c r="S29" i="5" s="1"/>
  <c r="M6" i="5"/>
  <c r="M35" i="5"/>
  <c r="J6" i="5"/>
  <c r="J35" i="5"/>
  <c r="J29" i="5" s="1"/>
  <c r="V16" i="6"/>
  <c r="V43" i="6" s="1"/>
  <c r="S20" i="6"/>
  <c r="S46" i="6"/>
  <c r="S28" i="6"/>
  <c r="S9" i="6"/>
  <c r="S38" i="6" s="1"/>
  <c r="S30" i="6" s="1"/>
  <c r="S29" i="6"/>
  <c r="S54" i="6" s="1"/>
  <c r="S16" i="6"/>
  <c r="S43" i="6" s="1"/>
  <c r="P10" i="6"/>
  <c r="P39" i="6" s="1"/>
  <c r="P18" i="6"/>
  <c r="P45" i="6" s="1"/>
  <c r="P26" i="6"/>
  <c r="P52" i="6" s="1"/>
  <c r="P8" i="6"/>
  <c r="P37" i="6" s="1"/>
  <c r="P24" i="6"/>
  <c r="P50" i="6" s="1"/>
  <c r="P28" i="6"/>
  <c r="T12" i="6"/>
  <c r="V12" i="6"/>
  <c r="V40" i="6" s="1"/>
  <c r="M16" i="6"/>
  <c r="M43" i="6" s="1"/>
  <c r="M28" i="6"/>
  <c r="J8" i="6"/>
  <c r="J37" i="6"/>
  <c r="V18" i="6"/>
  <c r="V45" i="6" s="1"/>
  <c r="J24" i="6"/>
  <c r="J50" i="6" s="1"/>
  <c r="V25" i="6"/>
  <c r="V51" i="6" s="1"/>
  <c r="V27" i="6"/>
  <c r="V53" i="6" s="1"/>
  <c r="V6" i="6"/>
  <c r="J12" i="6"/>
  <c r="J40" i="6"/>
  <c r="J17" i="6"/>
  <c r="J44" i="6" s="1"/>
  <c r="V22" i="6"/>
  <c r="V48" i="6" s="1"/>
  <c r="J28" i="6"/>
  <c r="J14" i="6"/>
  <c r="J42" i="6"/>
  <c r="J16" i="6"/>
  <c r="J43" i="6"/>
  <c r="J21" i="6"/>
  <c r="J47" i="6" s="1"/>
  <c r="V26" i="6"/>
  <c r="V52" i="6" s="1"/>
  <c r="V13" i="5"/>
  <c r="V42" i="5" s="1"/>
  <c r="V21" i="5"/>
  <c r="V50" i="5" s="1"/>
  <c r="S23" i="5"/>
  <c r="S52" i="5" s="1"/>
  <c r="T19" i="5"/>
  <c r="V19" i="5" s="1"/>
  <c r="V48" i="5" s="1"/>
  <c r="S7" i="5"/>
  <c r="S36" i="5"/>
  <c r="P22" i="5"/>
  <c r="P51" i="5"/>
  <c r="T14" i="5"/>
  <c r="T27" i="5"/>
  <c r="T26" i="5"/>
  <c r="P10" i="5"/>
  <c r="P39" i="5" s="1"/>
  <c r="T9" i="5"/>
  <c r="V9" i="5"/>
  <c r="V38" i="5" s="1"/>
  <c r="T17" i="5"/>
  <c r="T25" i="5"/>
  <c r="V12" i="5"/>
  <c r="V41" i="5" s="1"/>
  <c r="V28" i="5"/>
  <c r="V57" i="5" s="1"/>
  <c r="V10" i="5"/>
  <c r="V39" i="5" s="1"/>
  <c r="V26" i="5"/>
  <c r="V55" i="5" s="1"/>
  <c r="V7" i="5"/>
  <c r="V36" i="5" s="1"/>
  <c r="V14" i="5"/>
  <c r="V43" i="5" s="1"/>
  <c r="J15" i="5"/>
  <c r="J44" i="5" s="1"/>
  <c r="V20" i="5"/>
  <c r="V49" i="5" s="1"/>
  <c r="T11" i="5"/>
  <c r="V15" i="5"/>
  <c r="V44" i="5"/>
  <c r="J19" i="5"/>
  <c r="J48" i="5"/>
  <c r="J27" i="5"/>
  <c r="J56" i="5"/>
  <c r="U21" i="4"/>
  <c r="T21" i="4"/>
  <c r="V21" i="4" s="1"/>
  <c r="V41" i="4" s="1"/>
  <c r="S21" i="4"/>
  <c r="S41" i="4"/>
  <c r="P21" i="4"/>
  <c r="P41" i="4"/>
  <c r="M21" i="4"/>
  <c r="M41" i="4"/>
  <c r="J21" i="4"/>
  <c r="J41" i="4"/>
  <c r="U20" i="4"/>
  <c r="V20" i="4" s="1"/>
  <c r="T20" i="4"/>
  <c r="S20" i="4"/>
  <c r="P20" i="4"/>
  <c r="M20" i="4"/>
  <c r="J20" i="4"/>
  <c r="U19" i="4"/>
  <c r="T19" i="4"/>
  <c r="V19" i="4" s="1"/>
  <c r="V40" i="4" s="1"/>
  <c r="S19" i="4"/>
  <c r="S40" i="4"/>
  <c r="P19" i="4"/>
  <c r="P40" i="4"/>
  <c r="M19" i="4"/>
  <c r="M40" i="4"/>
  <c r="J19" i="4"/>
  <c r="J40" i="4"/>
  <c r="U18" i="4"/>
  <c r="T18" i="4"/>
  <c r="S18" i="4"/>
  <c r="P18" i="4"/>
  <c r="M18" i="4"/>
  <c r="J18" i="4"/>
  <c r="U17" i="4"/>
  <c r="T17" i="4"/>
  <c r="V17" i="4" s="1"/>
  <c r="V39" i="4" s="1"/>
  <c r="S17" i="4"/>
  <c r="S39" i="4"/>
  <c r="P17" i="4"/>
  <c r="P39" i="4"/>
  <c r="M17" i="4"/>
  <c r="M39" i="4"/>
  <c r="J17" i="4"/>
  <c r="J39" i="4"/>
  <c r="U16" i="4"/>
  <c r="T16" i="4"/>
  <c r="V16" i="4" s="1"/>
  <c r="V38" i="4" s="1"/>
  <c r="S16" i="4"/>
  <c r="S38" i="4"/>
  <c r="P16" i="4"/>
  <c r="P38" i="4"/>
  <c r="M16" i="4"/>
  <c r="M38" i="4"/>
  <c r="J16" i="4"/>
  <c r="J38" i="4"/>
  <c r="U15" i="4"/>
  <c r="T15" i="4"/>
  <c r="S15" i="4"/>
  <c r="S37" i="4"/>
  <c r="P15" i="4"/>
  <c r="P37" i="4"/>
  <c r="M15" i="4"/>
  <c r="M37" i="4"/>
  <c r="J15" i="4"/>
  <c r="J37" i="4"/>
  <c r="U14" i="4"/>
  <c r="T14" i="4"/>
  <c r="S14" i="4"/>
  <c r="S36" i="4"/>
  <c r="P14" i="4"/>
  <c r="P36" i="4"/>
  <c r="M14" i="4"/>
  <c r="M36" i="4"/>
  <c r="J14" i="4"/>
  <c r="J36" i="4"/>
  <c r="U13" i="4"/>
  <c r="T13" i="4"/>
  <c r="V13" i="4" s="1"/>
  <c r="V35" i="4" s="1"/>
  <c r="S13" i="4"/>
  <c r="S35" i="4"/>
  <c r="P13" i="4"/>
  <c r="P35" i="4"/>
  <c r="M13" i="4"/>
  <c r="M35" i="4"/>
  <c r="J13" i="4"/>
  <c r="J35" i="4"/>
  <c r="U12" i="4"/>
  <c r="V12" i="4" s="1"/>
  <c r="V34" i="4" s="1"/>
  <c r="T12" i="4"/>
  <c r="S12" i="4"/>
  <c r="S34" i="4"/>
  <c r="P12" i="4"/>
  <c r="P34" i="4"/>
  <c r="M12" i="4"/>
  <c r="M34" i="4"/>
  <c r="J12" i="4"/>
  <c r="J34" i="4"/>
  <c r="U11" i="4"/>
  <c r="T11" i="4"/>
  <c r="V11" i="4" s="1"/>
  <c r="V33" i="4" s="1"/>
  <c r="S11" i="4"/>
  <c r="S33" i="4"/>
  <c r="P11" i="4"/>
  <c r="P33" i="4"/>
  <c r="M11" i="4"/>
  <c r="M33" i="4"/>
  <c r="J11" i="4"/>
  <c r="J33" i="4"/>
  <c r="U10" i="4"/>
  <c r="T10" i="4"/>
  <c r="V10" i="4" s="1"/>
  <c r="V32" i="4" s="1"/>
  <c r="S10" i="4"/>
  <c r="S32" i="4"/>
  <c r="P10" i="4"/>
  <c r="P32" i="4"/>
  <c r="M10" i="4"/>
  <c r="M32" i="4"/>
  <c r="J10" i="4"/>
  <c r="J32" i="4"/>
  <c r="U9" i="4"/>
  <c r="T9" i="4"/>
  <c r="V9" i="4" s="1"/>
  <c r="V31" i="4" s="1"/>
  <c r="S9" i="4"/>
  <c r="S31" i="4"/>
  <c r="P9" i="4"/>
  <c r="P31" i="4"/>
  <c r="M9" i="4"/>
  <c r="M31" i="4"/>
  <c r="J9" i="4"/>
  <c r="J31" i="4"/>
  <c r="U8" i="4"/>
  <c r="T8" i="4"/>
  <c r="V8" i="4" s="1"/>
  <c r="V30" i="4" s="1"/>
  <c r="S8" i="4"/>
  <c r="S30" i="4"/>
  <c r="P8" i="4"/>
  <c r="P30" i="4"/>
  <c r="M8" i="4"/>
  <c r="M30" i="4"/>
  <c r="J8" i="4"/>
  <c r="J30" i="4"/>
  <c r="U7" i="4"/>
  <c r="T7" i="4"/>
  <c r="V7" i="4" s="1"/>
  <c r="V29" i="4" s="1"/>
  <c r="S7" i="4"/>
  <c r="S29" i="4"/>
  <c r="P7" i="4"/>
  <c r="P29" i="4"/>
  <c r="P22" i="4" s="1"/>
  <c r="M7" i="4"/>
  <c r="M29" i="4"/>
  <c r="J7" i="4"/>
  <c r="J29" i="4"/>
  <c r="J22" i="4" s="1"/>
  <c r="U6" i="4"/>
  <c r="T6" i="4"/>
  <c r="S6" i="4"/>
  <c r="S28" i="4"/>
  <c r="S22" i="4" s="1"/>
  <c r="P6" i="4"/>
  <c r="P28" i="4"/>
  <c r="M6" i="4"/>
  <c r="M28" i="4"/>
  <c r="M22" i="4" s="1"/>
  <c r="J6" i="4"/>
  <c r="J28" i="4"/>
  <c r="V14" i="4"/>
  <c r="V36" i="4" s="1"/>
  <c r="V6" i="4"/>
  <c r="V28" i="4" s="1"/>
  <c r="V22" i="4" s="1"/>
  <c r="V15" i="4"/>
  <c r="V37" i="4" s="1"/>
  <c r="V18" i="4"/>
  <c r="U18" i="3"/>
  <c r="T18" i="3"/>
  <c r="V18" i="3" s="1"/>
  <c r="V37" i="3" s="1"/>
  <c r="S18" i="3"/>
  <c r="S37" i="3"/>
  <c r="P18" i="3"/>
  <c r="P37" i="3"/>
  <c r="M18" i="3"/>
  <c r="M37" i="3"/>
  <c r="J18" i="3"/>
  <c r="J37" i="3"/>
  <c r="U17" i="3"/>
  <c r="V17" i="3" s="1"/>
  <c r="V36" i="3" s="1"/>
  <c r="T17" i="3"/>
  <c r="S17" i="3"/>
  <c r="S36" i="3"/>
  <c r="P17" i="3"/>
  <c r="P36" i="3"/>
  <c r="M17" i="3"/>
  <c r="M36" i="3"/>
  <c r="J17" i="3"/>
  <c r="J36" i="3"/>
  <c r="U16" i="3"/>
  <c r="T16" i="3"/>
  <c r="V16" i="3" s="1"/>
  <c r="V35" i="3" s="1"/>
  <c r="S16" i="3"/>
  <c r="S35" i="3"/>
  <c r="P16" i="3"/>
  <c r="P35" i="3"/>
  <c r="M16" i="3"/>
  <c r="M35" i="3"/>
  <c r="J16" i="3"/>
  <c r="J35" i="3"/>
  <c r="U15" i="3"/>
  <c r="V15" i="3" s="1"/>
  <c r="V34" i="3" s="1"/>
  <c r="T15" i="3"/>
  <c r="S15" i="3"/>
  <c r="S34" i="3"/>
  <c r="P15" i="3"/>
  <c r="P34" i="3"/>
  <c r="M15" i="3"/>
  <c r="M34" i="3"/>
  <c r="J15" i="3"/>
  <c r="J34" i="3"/>
  <c r="U14" i="3"/>
  <c r="T14" i="3"/>
  <c r="V14" i="3" s="1"/>
  <c r="V33" i="3" s="1"/>
  <c r="S14" i="3"/>
  <c r="S33" i="3"/>
  <c r="P14" i="3"/>
  <c r="P33" i="3"/>
  <c r="M14" i="3"/>
  <c r="M33" i="3"/>
  <c r="J14" i="3"/>
  <c r="J33" i="3"/>
  <c r="U13" i="3"/>
  <c r="V13" i="3" s="1"/>
  <c r="V32" i="3" s="1"/>
  <c r="T13" i="3"/>
  <c r="S13" i="3"/>
  <c r="S32" i="3"/>
  <c r="P13" i="3"/>
  <c r="P32" i="3"/>
  <c r="M13" i="3"/>
  <c r="M32" i="3"/>
  <c r="J13" i="3"/>
  <c r="J32" i="3"/>
  <c r="U12" i="3"/>
  <c r="T12" i="3"/>
  <c r="V12" i="3" s="1"/>
  <c r="V31" i="3" s="1"/>
  <c r="S12" i="3"/>
  <c r="S31" i="3"/>
  <c r="P12" i="3"/>
  <c r="P31" i="3"/>
  <c r="M12" i="3"/>
  <c r="M31" i="3"/>
  <c r="J12" i="3"/>
  <c r="J31" i="3"/>
  <c r="U11" i="3"/>
  <c r="T11" i="3"/>
  <c r="V11" i="3" s="1"/>
  <c r="V30" i="3" s="1"/>
  <c r="S11" i="3"/>
  <c r="S30" i="3"/>
  <c r="P11" i="3"/>
  <c r="P30" i="3"/>
  <c r="M11" i="3"/>
  <c r="M30" i="3"/>
  <c r="J11" i="3"/>
  <c r="J30" i="3"/>
  <c r="U10" i="3"/>
  <c r="T10" i="3"/>
  <c r="V10" i="3" s="1"/>
  <c r="V29" i="3" s="1"/>
  <c r="S10" i="3"/>
  <c r="S29" i="3"/>
  <c r="P10" i="3"/>
  <c r="P29" i="3"/>
  <c r="M10" i="3"/>
  <c r="M29" i="3"/>
  <c r="J10" i="3"/>
  <c r="J29" i="3"/>
  <c r="U9" i="3"/>
  <c r="T9" i="3"/>
  <c r="V9" i="3" s="1"/>
  <c r="V28" i="3" s="1"/>
  <c r="S9" i="3"/>
  <c r="S28" i="3"/>
  <c r="P9" i="3"/>
  <c r="P28" i="3"/>
  <c r="M9" i="3"/>
  <c r="M28" i="3"/>
  <c r="J9" i="3"/>
  <c r="J28" i="3"/>
  <c r="U8" i="3"/>
  <c r="T8" i="3"/>
  <c r="V8" i="3" s="1"/>
  <c r="V27" i="3" s="1"/>
  <c r="S8" i="3"/>
  <c r="S27" i="3"/>
  <c r="P8" i="3"/>
  <c r="P27" i="3"/>
  <c r="M8" i="3"/>
  <c r="M27" i="3"/>
  <c r="J8" i="3"/>
  <c r="J27" i="3"/>
  <c r="U7" i="3"/>
  <c r="V7" i="3" s="1"/>
  <c r="V26" i="3" s="1"/>
  <c r="T7" i="3"/>
  <c r="S7" i="3"/>
  <c r="S26" i="3"/>
  <c r="P7" i="3"/>
  <c r="P26" i="3"/>
  <c r="M7" i="3"/>
  <c r="M26" i="3"/>
  <c r="M19" i="3" s="1"/>
  <c r="J7" i="3"/>
  <c r="J26" i="3"/>
  <c r="U6" i="3"/>
  <c r="T6" i="3"/>
  <c r="V6" i="3" s="1"/>
  <c r="V25" i="3" s="1"/>
  <c r="V19" i="3" s="1"/>
  <c r="S6" i="3"/>
  <c r="S25" i="3"/>
  <c r="S19" i="3" s="1"/>
  <c r="P6" i="3"/>
  <c r="P25" i="3"/>
  <c r="P19" i="3" s="1"/>
  <c r="M6" i="3"/>
  <c r="M25" i="3"/>
  <c r="J6" i="3"/>
  <c r="J25" i="3"/>
  <c r="F26" i="3" s="1"/>
  <c r="T7" i="2"/>
  <c r="U7" i="2"/>
  <c r="T8" i="2"/>
  <c r="U8" i="2"/>
  <c r="V8" i="2" s="1"/>
  <c r="V22" i="2" s="1"/>
  <c r="T9" i="2"/>
  <c r="U9" i="2"/>
  <c r="V9" i="2" s="1"/>
  <c r="T10" i="2"/>
  <c r="U10" i="2"/>
  <c r="V10" i="2" s="1"/>
  <c r="V23" i="2" s="1"/>
  <c r="T11" i="2"/>
  <c r="U11" i="2"/>
  <c r="V11" i="2" s="1"/>
  <c r="V24" i="2" s="1"/>
  <c r="T12" i="2"/>
  <c r="U12" i="2"/>
  <c r="T13" i="2"/>
  <c r="U13" i="2"/>
  <c r="T14" i="2"/>
  <c r="U14" i="2"/>
  <c r="T15" i="2"/>
  <c r="U15" i="2"/>
  <c r="U6" i="2"/>
  <c r="T6" i="2"/>
  <c r="T16" i="2" s="1"/>
  <c r="U8" i="1"/>
  <c r="V8" i="1"/>
  <c r="W8" i="1" s="1"/>
  <c r="U9" i="1"/>
  <c r="V9" i="1"/>
  <c r="U10" i="1"/>
  <c r="V10" i="1"/>
  <c r="W10" i="1" s="1"/>
  <c r="U11" i="1"/>
  <c r="V11" i="1"/>
  <c r="W11" i="1" s="1"/>
  <c r="U12" i="1"/>
  <c r="V12" i="1"/>
  <c r="W12" i="1" s="1"/>
  <c r="U13" i="1"/>
  <c r="V13" i="1"/>
  <c r="U14" i="1"/>
  <c r="V14" i="1"/>
  <c r="U15" i="1"/>
  <c r="V15" i="1"/>
  <c r="W15" i="1" s="1"/>
  <c r="U16" i="1"/>
  <c r="V16" i="1"/>
  <c r="U17" i="1"/>
  <c r="V17" i="1"/>
  <c r="W17" i="1" s="1"/>
  <c r="U18" i="1"/>
  <c r="V18" i="1"/>
  <c r="U19" i="1"/>
  <c r="V19" i="1"/>
  <c r="W19" i="1" s="1"/>
  <c r="U20" i="1"/>
  <c r="V20" i="1"/>
  <c r="U21" i="1"/>
  <c r="V21" i="1"/>
  <c r="W21" i="1" s="1"/>
  <c r="U22" i="1"/>
  <c r="V22" i="1"/>
  <c r="U23" i="1"/>
  <c r="V23" i="1"/>
  <c r="W23" i="1" s="1"/>
  <c r="U24" i="1"/>
  <c r="V24" i="1"/>
  <c r="U25" i="1"/>
  <c r="V25" i="1"/>
  <c r="W25" i="1" s="1"/>
  <c r="U26" i="1"/>
  <c r="V26" i="1"/>
  <c r="U27" i="1"/>
  <c r="V27" i="1"/>
  <c r="W27" i="1" s="1"/>
  <c r="U28" i="1"/>
  <c r="V28" i="1"/>
  <c r="U29" i="1"/>
  <c r="V29" i="1"/>
  <c r="W29" i="1" s="1"/>
  <c r="U30" i="1"/>
  <c r="V30" i="1"/>
  <c r="U31" i="1"/>
  <c r="V31" i="1"/>
  <c r="W31" i="1" s="1"/>
  <c r="U32" i="1"/>
  <c r="V32" i="1"/>
  <c r="U33" i="1"/>
  <c r="V33" i="1"/>
  <c r="W33" i="1" s="1"/>
  <c r="U34" i="1"/>
  <c r="V34" i="1"/>
  <c r="U35" i="1"/>
  <c r="V35" i="1"/>
  <c r="W35" i="1" s="1"/>
  <c r="U36" i="1"/>
  <c r="V36" i="1"/>
  <c r="U37" i="1"/>
  <c r="V37" i="1"/>
  <c r="W37" i="1" s="1"/>
  <c r="U38" i="1"/>
  <c r="V38" i="1"/>
  <c r="U39" i="1"/>
  <c r="V39" i="1"/>
  <c r="W39" i="1" s="1"/>
  <c r="U40" i="1"/>
  <c r="V40" i="1"/>
  <c r="U41" i="1"/>
  <c r="V41" i="1"/>
  <c r="W41" i="1" s="1"/>
  <c r="U42" i="1"/>
  <c r="V42" i="1"/>
  <c r="U43" i="1"/>
  <c r="V43" i="1"/>
  <c r="W43" i="1" s="1"/>
  <c r="U44" i="1"/>
  <c r="V44" i="1"/>
  <c r="U45" i="1"/>
  <c r="V45" i="1"/>
  <c r="W45" i="1" s="1"/>
  <c r="U46" i="1"/>
  <c r="V46" i="1"/>
  <c r="U47" i="1"/>
  <c r="V47" i="1"/>
  <c r="W47" i="1" s="1"/>
  <c r="U48" i="1"/>
  <c r="V48" i="1"/>
  <c r="U49" i="1"/>
  <c r="V49" i="1"/>
  <c r="W49" i="1" s="1"/>
  <c r="U50" i="1"/>
  <c r="V50" i="1"/>
  <c r="U51" i="1"/>
  <c r="V51" i="1"/>
  <c r="W51" i="1" s="1"/>
  <c r="U52" i="1"/>
  <c r="V52" i="1"/>
  <c r="U53" i="1"/>
  <c r="V53" i="1"/>
  <c r="W53" i="1" s="1"/>
  <c r="U54" i="1"/>
  <c r="V54" i="1"/>
  <c r="V7" i="1"/>
  <c r="U7" i="1"/>
  <c r="W7" i="1" s="1"/>
  <c r="U16" i="2"/>
  <c r="V15" i="2"/>
  <c r="V27" i="2" s="1"/>
  <c r="S15" i="2"/>
  <c r="S27" i="2" s="1"/>
  <c r="P15" i="2"/>
  <c r="P27" i="2" s="1"/>
  <c r="M15" i="2"/>
  <c r="M27" i="2" s="1"/>
  <c r="J15" i="2"/>
  <c r="J27" i="2" s="1"/>
  <c r="V14" i="2"/>
  <c r="V26" i="2" s="1"/>
  <c r="S14" i="2"/>
  <c r="S26" i="2" s="1"/>
  <c r="P14" i="2"/>
  <c r="P26" i="2" s="1"/>
  <c r="M14" i="2"/>
  <c r="M26" i="2" s="1"/>
  <c r="J14" i="2"/>
  <c r="J26" i="2" s="1"/>
  <c r="V13" i="2"/>
  <c r="V25" i="2" s="1"/>
  <c r="V16" i="2" s="1"/>
  <c r="S13" i="2"/>
  <c r="S25" i="2" s="1"/>
  <c r="P13" i="2"/>
  <c r="P25" i="2" s="1"/>
  <c r="M13" i="2"/>
  <c r="M25" i="2" s="1"/>
  <c r="J13" i="2"/>
  <c r="J25" i="2" s="1"/>
  <c r="V12" i="2"/>
  <c r="S12" i="2"/>
  <c r="P12" i="2"/>
  <c r="M12" i="2"/>
  <c r="J12" i="2"/>
  <c r="S11" i="2"/>
  <c r="S24" i="2"/>
  <c r="P11" i="2"/>
  <c r="P24" i="2"/>
  <c r="M11" i="2"/>
  <c r="M24" i="2"/>
  <c r="J11" i="2"/>
  <c r="J24" i="2"/>
  <c r="S10" i="2"/>
  <c r="S23" i="2"/>
  <c r="P10" i="2"/>
  <c r="P23" i="2"/>
  <c r="M10" i="2"/>
  <c r="M23" i="2"/>
  <c r="J10" i="2"/>
  <c r="J23" i="2"/>
  <c r="S9" i="2"/>
  <c r="P9" i="2"/>
  <c r="M9" i="2"/>
  <c r="J9" i="2"/>
  <c r="S8" i="2"/>
  <c r="S22" i="2" s="1"/>
  <c r="P8" i="2"/>
  <c r="P22" i="2" s="1"/>
  <c r="M8" i="2"/>
  <c r="M22" i="2" s="1"/>
  <c r="J8" i="2"/>
  <c r="J22" i="2" s="1"/>
  <c r="V7" i="2"/>
  <c r="S7" i="2"/>
  <c r="P7" i="2"/>
  <c r="M7" i="2"/>
  <c r="J7" i="2"/>
  <c r="S6" i="2"/>
  <c r="P6" i="2"/>
  <c r="M6" i="2"/>
  <c r="J6" i="2"/>
  <c r="W54" i="1"/>
  <c r="W52" i="1"/>
  <c r="W50" i="1"/>
  <c r="W48" i="1"/>
  <c r="W46" i="1"/>
  <c r="W44" i="1"/>
  <c r="W42" i="1"/>
  <c r="W40" i="1"/>
  <c r="W38" i="1"/>
  <c r="W36" i="1"/>
  <c r="W34" i="1"/>
  <c r="W32" i="1"/>
  <c r="W30" i="1"/>
  <c r="W28" i="1"/>
  <c r="W26" i="1"/>
  <c r="W24" i="1"/>
  <c r="W22" i="1"/>
  <c r="W20" i="1"/>
  <c r="W18" i="1"/>
  <c r="W16" i="1"/>
  <c r="W14" i="1"/>
  <c r="T54" i="1"/>
  <c r="T53" i="1"/>
  <c r="T52" i="1"/>
  <c r="T51" i="1"/>
  <c r="T50" i="1"/>
  <c r="T49" i="1"/>
  <c r="T48" i="1"/>
  <c r="T47" i="1"/>
  <c r="T46" i="1"/>
  <c r="T45" i="1"/>
  <c r="T44" i="1"/>
  <c r="T43" i="1"/>
  <c r="T42" i="1"/>
  <c r="T41" i="1"/>
  <c r="T40" i="1"/>
  <c r="T39" i="1"/>
  <c r="T38" i="1"/>
  <c r="T37" i="1"/>
  <c r="T36" i="1"/>
  <c r="T35" i="1"/>
  <c r="T34" i="1"/>
  <c r="T33" i="1"/>
  <c r="T32" i="1"/>
  <c r="T31" i="1"/>
  <c r="T30" i="1"/>
  <c r="T29" i="1"/>
  <c r="T28" i="1"/>
  <c r="T27" i="1"/>
  <c r="T26" i="1"/>
  <c r="T25" i="1"/>
  <c r="T24" i="1"/>
  <c r="T23" i="1"/>
  <c r="T22" i="1"/>
  <c r="T21" i="1"/>
  <c r="T20" i="1"/>
  <c r="T19" i="1"/>
  <c r="T18" i="1"/>
  <c r="T17" i="1"/>
  <c r="T16" i="1"/>
  <c r="T15" i="1"/>
  <c r="T14" i="1"/>
  <c r="Q54" i="1"/>
  <c r="Q53" i="1"/>
  <c r="Q52" i="1"/>
  <c r="Q51" i="1"/>
  <c r="Q50" i="1"/>
  <c r="Q49" i="1"/>
  <c r="Q48" i="1"/>
  <c r="Q47" i="1"/>
  <c r="Q46" i="1"/>
  <c r="Q45" i="1"/>
  <c r="Q44" i="1"/>
  <c r="Q43" i="1"/>
  <c r="Q42" i="1"/>
  <c r="Q41" i="1"/>
  <c r="Q40" i="1"/>
  <c r="Q39" i="1"/>
  <c r="Q38" i="1"/>
  <c r="Q37" i="1"/>
  <c r="Q36" i="1"/>
  <c r="Q35" i="1"/>
  <c r="Q34" i="1"/>
  <c r="Q33" i="1"/>
  <c r="Q32" i="1"/>
  <c r="Q31" i="1"/>
  <c r="Q30" i="1"/>
  <c r="Q29" i="1"/>
  <c r="Q28" i="1"/>
  <c r="Q27" i="1"/>
  <c r="Q26" i="1"/>
  <c r="Q25" i="1"/>
  <c r="Q24" i="1"/>
  <c r="Q23" i="1"/>
  <c r="Q22" i="1"/>
  <c r="Q21" i="1"/>
  <c r="Q20" i="1"/>
  <c r="Q19" i="1"/>
  <c r="Q18" i="1"/>
  <c r="Q17" i="1"/>
  <c r="Q16" i="1"/>
  <c r="Q15" i="1"/>
  <c r="Q14" i="1"/>
  <c r="N54"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W55" i="1"/>
  <c r="K14" i="1"/>
  <c r="W13" i="1"/>
  <c r="T13" i="1"/>
  <c r="Q13" i="1"/>
  <c r="N13" i="1"/>
  <c r="K13" i="1"/>
  <c r="T12" i="1"/>
  <c r="Q12" i="1"/>
  <c r="N12" i="1"/>
  <c r="K12" i="1"/>
  <c r="T11" i="1"/>
  <c r="Q11" i="1"/>
  <c r="N11" i="1"/>
  <c r="K11" i="1"/>
  <c r="T10" i="1"/>
  <c r="Q10" i="1"/>
  <c r="N10" i="1"/>
  <c r="K10" i="1"/>
  <c r="W9" i="1"/>
  <c r="T9" i="1"/>
  <c r="Q9" i="1"/>
  <c r="N9" i="1"/>
  <c r="K9" i="1"/>
  <c r="T8" i="1"/>
  <c r="Q8" i="1"/>
  <c r="N8" i="1"/>
  <c r="K8" i="1"/>
  <c r="T7" i="1"/>
  <c r="Q7" i="1"/>
  <c r="N7" i="1"/>
  <c r="K61" i="1"/>
  <c r="K27" i="35"/>
  <c r="H21" i="2" l="1"/>
  <c r="I21" i="2"/>
  <c r="M16" i="2"/>
  <c r="Q47" i="21"/>
  <c r="R47" i="21" s="1"/>
  <c r="R115" i="21" s="1"/>
  <c r="Q19" i="26"/>
  <c r="Q53" i="26" s="1"/>
  <c r="P29" i="5"/>
  <c r="P30" i="6"/>
  <c r="P16" i="2"/>
  <c r="M29" i="5"/>
  <c r="V29" i="5"/>
  <c r="J30" i="6"/>
  <c r="J20" i="8"/>
  <c r="P20" i="8"/>
  <c r="V23" i="11"/>
  <c r="J16" i="2"/>
  <c r="S16" i="2"/>
  <c r="T21" i="2"/>
  <c r="M44" i="12"/>
  <c r="N42" i="16"/>
  <c r="T54" i="21"/>
  <c r="U54" i="21" s="1"/>
  <c r="U122" i="21" s="1"/>
  <c r="T32" i="26"/>
  <c r="T60" i="26" s="1"/>
  <c r="V32" i="26"/>
  <c r="W32" i="26" s="1"/>
  <c r="W60" i="26" s="1"/>
  <c r="T55" i="21"/>
  <c r="U55" i="21" s="1"/>
  <c r="U123" i="21" s="1"/>
  <c r="T33" i="26"/>
  <c r="T61" i="26" s="1"/>
  <c r="T59" i="21"/>
  <c r="U59" i="21" s="1"/>
  <c r="U127" i="21" s="1"/>
  <c r="T37" i="26"/>
  <c r="T65" i="26" s="1"/>
  <c r="T58" i="21"/>
  <c r="U58" i="21" s="1"/>
  <c r="U126" i="21" s="1"/>
  <c r="T36" i="26"/>
  <c r="T64" i="26" s="1"/>
  <c r="V36" i="26"/>
  <c r="W36" i="26" s="1"/>
  <c r="W64" i="26" s="1"/>
  <c r="W21" i="33"/>
  <c r="L58" i="32"/>
  <c r="X58" i="32" s="1"/>
  <c r="L129" i="58"/>
  <c r="X129" i="58" s="1"/>
  <c r="K66" i="57"/>
  <c r="K134" i="57" s="1"/>
  <c r="U50" i="57"/>
  <c r="K50" i="57"/>
  <c r="K118" i="57" s="1"/>
  <c r="K64" i="57"/>
  <c r="K132" i="57" s="1"/>
  <c r="U64" i="57"/>
  <c r="U11" i="56"/>
  <c r="K10" i="56"/>
  <c r="J19" i="3"/>
  <c r="P8" i="8"/>
  <c r="P28" i="8" s="1"/>
  <c r="V11" i="8"/>
  <c r="V31" i="8" s="1"/>
  <c r="V20" i="8" s="1"/>
  <c r="V6" i="12"/>
  <c r="V50" i="12" s="1"/>
  <c r="S44" i="12"/>
  <c r="M38" i="15"/>
  <c r="W17" i="16"/>
  <c r="W58" i="16" s="1"/>
  <c r="P38" i="17"/>
  <c r="V9" i="19"/>
  <c r="V29" i="19" s="1"/>
  <c r="N51" i="21"/>
  <c r="O51" i="21" s="1"/>
  <c r="O119" i="21" s="1"/>
  <c r="N29" i="26"/>
  <c r="I8" i="26"/>
  <c r="U8" i="26" s="1"/>
  <c r="T6" i="17"/>
  <c r="J6" i="17"/>
  <c r="O8" i="26"/>
  <c r="P6" i="17"/>
  <c r="W14" i="21"/>
  <c r="V48" i="21"/>
  <c r="I47" i="32"/>
  <c r="X47" i="32" s="1"/>
  <c r="I118" i="58"/>
  <c r="K20" i="26"/>
  <c r="K54" i="26" s="1"/>
  <c r="U20" i="26"/>
  <c r="V20" i="26"/>
  <c r="W20" i="26" s="1"/>
  <c r="W54" i="26" s="1"/>
  <c r="Q20" i="26"/>
  <c r="Q54" i="26" s="1"/>
  <c r="Q48" i="21"/>
  <c r="T48" i="21"/>
  <c r="U48" i="21" s="1"/>
  <c r="U116" i="21" s="1"/>
  <c r="T20" i="26"/>
  <c r="T54" i="26" s="1"/>
  <c r="W15" i="21"/>
  <c r="R15" i="21"/>
  <c r="R83" i="21" s="1"/>
  <c r="N11" i="22"/>
  <c r="N27" i="22" s="1"/>
  <c r="J9" i="21"/>
  <c r="U10" i="22"/>
  <c r="W10" i="22" s="1"/>
  <c r="W26" i="22" s="1"/>
  <c r="K11" i="22"/>
  <c r="K27" i="22" s="1"/>
  <c r="J10" i="21"/>
  <c r="U11" i="22"/>
  <c r="W11" i="22" s="1"/>
  <c r="W27" i="22" s="1"/>
  <c r="J13" i="21"/>
  <c r="U14" i="22"/>
  <c r="W14" i="22" s="1"/>
  <c r="W30" i="22" s="1"/>
  <c r="J42" i="21"/>
  <c r="K10" i="26"/>
  <c r="K48" i="26" s="1"/>
  <c r="U10" i="26"/>
  <c r="W10" i="26" s="1"/>
  <c r="W48" i="26" s="1"/>
  <c r="J43" i="21"/>
  <c r="U11" i="26"/>
  <c r="K11" i="26"/>
  <c r="K49" i="26" s="1"/>
  <c r="K46" i="21"/>
  <c r="K18" i="26"/>
  <c r="K52" i="26" s="1"/>
  <c r="V18" i="26"/>
  <c r="W18" i="26" s="1"/>
  <c r="W52" i="26" s="1"/>
  <c r="J19" i="26"/>
  <c r="L49" i="21"/>
  <c r="L117" i="21" s="1"/>
  <c r="W49" i="21"/>
  <c r="P20" i="27"/>
  <c r="R20" i="27"/>
  <c r="O20" i="27"/>
  <c r="M20" i="27"/>
  <c r="N20" i="27" s="1"/>
  <c r="S20" i="27"/>
  <c r="I20" i="27"/>
  <c r="J20" i="27"/>
  <c r="M19" i="27"/>
  <c r="N19" i="27" s="1"/>
  <c r="V20" i="18"/>
  <c r="W20" i="18" s="1"/>
  <c r="W47" i="18" s="1"/>
  <c r="W27" i="18" s="1"/>
  <c r="P22" i="14"/>
  <c r="V38" i="17"/>
  <c r="N7" i="21"/>
  <c r="N8" i="22"/>
  <c r="N24" i="22" s="1"/>
  <c r="T61" i="21"/>
  <c r="U61" i="21" s="1"/>
  <c r="U129" i="21" s="1"/>
  <c r="T39" i="26"/>
  <c r="T67" i="26" s="1"/>
  <c r="T62" i="21"/>
  <c r="U62" i="21" s="1"/>
  <c r="U130" i="21" s="1"/>
  <c r="T40" i="26"/>
  <c r="T68" i="26" s="1"/>
  <c r="V40" i="26"/>
  <c r="W40" i="26" s="1"/>
  <c r="W68" i="26" s="1"/>
  <c r="Q28" i="26"/>
  <c r="P25" i="26"/>
  <c r="L18" i="32"/>
  <c r="L34" i="58"/>
  <c r="S16" i="7"/>
  <c r="S27" i="9"/>
  <c r="J38" i="15"/>
  <c r="P38" i="15"/>
  <c r="S38" i="15"/>
  <c r="Q42" i="16"/>
  <c r="V6" i="17"/>
  <c r="S38" i="17"/>
  <c r="T27" i="18"/>
  <c r="S20" i="19"/>
  <c r="M20" i="19"/>
  <c r="T7" i="26"/>
  <c r="T47" i="26" s="1"/>
  <c r="N18" i="27"/>
  <c r="K41" i="21"/>
  <c r="K7" i="26"/>
  <c r="K47" i="26" s="1"/>
  <c r="U29" i="17"/>
  <c r="V29" i="17" s="1"/>
  <c r="J18" i="27"/>
  <c r="J29" i="17"/>
  <c r="P18" i="27"/>
  <c r="P29" i="17"/>
  <c r="P14" i="27"/>
  <c r="K8" i="26"/>
  <c r="V8" i="26"/>
  <c r="Q7" i="26"/>
  <c r="Q47" i="26" s="1"/>
  <c r="P7" i="26"/>
  <c r="Q41" i="21" s="1"/>
  <c r="R41" i="21" s="1"/>
  <c r="R109" i="21" s="1"/>
  <c r="J92" i="58"/>
  <c r="Y92" i="58" s="1"/>
  <c r="S8" i="21"/>
  <c r="U8" i="21" s="1"/>
  <c r="U76" i="21" s="1"/>
  <c r="T9" i="22"/>
  <c r="T25" i="22" s="1"/>
  <c r="S9" i="21"/>
  <c r="U9" i="21" s="1"/>
  <c r="U77" i="21" s="1"/>
  <c r="T10" i="22"/>
  <c r="T26" i="22" s="1"/>
  <c r="Q15" i="22"/>
  <c r="Q31" i="22" s="1"/>
  <c r="P14" i="21"/>
  <c r="R14" i="21" s="1"/>
  <c r="R82" i="21" s="1"/>
  <c r="T14" i="23"/>
  <c r="T34" i="23" s="1"/>
  <c r="T24" i="21"/>
  <c r="U24" i="21" s="1"/>
  <c r="U92" i="21" s="1"/>
  <c r="J29" i="21"/>
  <c r="V29" i="21" s="1"/>
  <c r="U19" i="23"/>
  <c r="S30" i="21"/>
  <c r="U30" i="21" s="1"/>
  <c r="U98" i="21" s="1"/>
  <c r="T7" i="24"/>
  <c r="T17" i="24" s="1"/>
  <c r="S31" i="21"/>
  <c r="U31" i="21" s="1"/>
  <c r="U99" i="21" s="1"/>
  <c r="T8" i="24"/>
  <c r="T18" i="24" s="1"/>
  <c r="S32" i="21"/>
  <c r="U32" i="21" s="1"/>
  <c r="U100" i="21" s="1"/>
  <c r="T9" i="24"/>
  <c r="T19" i="24" s="1"/>
  <c r="U9" i="24"/>
  <c r="W9" i="24" s="1"/>
  <c r="W19" i="24" s="1"/>
  <c r="K28" i="26"/>
  <c r="J25" i="26"/>
  <c r="N15" i="27"/>
  <c r="W37" i="37"/>
  <c r="W14" i="42"/>
  <c r="W43" i="42" s="1"/>
  <c r="W30" i="42" s="1"/>
  <c r="P44" i="12"/>
  <c r="J13" i="27"/>
  <c r="I42" i="32"/>
  <c r="I113" i="58"/>
  <c r="J14" i="21"/>
  <c r="K15" i="22"/>
  <c r="K31" i="22" s="1"/>
  <c r="U15" i="22"/>
  <c r="W15" i="22" s="1"/>
  <c r="W31" i="22" s="1"/>
  <c r="O52" i="21"/>
  <c r="O120" i="21" s="1"/>
  <c r="S52" i="21"/>
  <c r="U52" i="21" s="1"/>
  <c r="U120" i="21" s="1"/>
  <c r="T30" i="26"/>
  <c r="T58" i="26" s="1"/>
  <c r="T53" i="21"/>
  <c r="T31" i="26"/>
  <c r="T59" i="26" s="1"/>
  <c r="V31" i="26"/>
  <c r="W31" i="26" s="1"/>
  <c r="W59" i="26" s="1"/>
  <c r="T56" i="21"/>
  <c r="U56" i="21" s="1"/>
  <c r="U124" i="21" s="1"/>
  <c r="T34" i="26"/>
  <c r="T62" i="26" s="1"/>
  <c r="T60" i="21"/>
  <c r="U60" i="21" s="1"/>
  <c r="U128" i="21" s="1"/>
  <c r="T38" i="26"/>
  <c r="T66" i="26" s="1"/>
  <c r="V38" i="26"/>
  <c r="W38" i="26" s="1"/>
  <c r="W66" i="26" s="1"/>
  <c r="K8" i="27"/>
  <c r="J7" i="27"/>
  <c r="L9" i="58"/>
  <c r="L9" i="32"/>
  <c r="V6" i="2"/>
  <c r="V7" i="9"/>
  <c r="V34" i="9" s="1"/>
  <c r="V27" i="9" s="1"/>
  <c r="V13" i="9"/>
  <c r="V40" i="9" s="1"/>
  <c r="V15" i="9"/>
  <c r="V42" i="9" s="1"/>
  <c r="V19" i="9"/>
  <c r="V46" i="9" s="1"/>
  <c r="V26" i="9"/>
  <c r="V52" i="9" s="1"/>
  <c r="P23" i="11"/>
  <c r="J44" i="12"/>
  <c r="V38" i="12"/>
  <c r="V82" i="12" s="1"/>
  <c r="W42" i="16"/>
  <c r="K27" i="18"/>
  <c r="V20" i="19"/>
  <c r="P20" i="19"/>
  <c r="J20" i="20"/>
  <c r="S20" i="20"/>
  <c r="V19" i="20"/>
  <c r="V39" i="20" s="1"/>
  <c r="V20" i="20" s="1"/>
  <c r="L8" i="26"/>
  <c r="N7" i="26" s="1"/>
  <c r="N47" i="26" s="1"/>
  <c r="N41" i="26" s="1"/>
  <c r="M6" i="17"/>
  <c r="X35" i="21"/>
  <c r="X103" i="21" s="1"/>
  <c r="J12" i="32"/>
  <c r="J9" i="32"/>
  <c r="J9" i="58"/>
  <c r="O12" i="21"/>
  <c r="O80" i="21" s="1"/>
  <c r="J13" i="58"/>
  <c r="I59" i="32"/>
  <c r="X59" i="32" s="1"/>
  <c r="R8" i="21"/>
  <c r="R76" i="21" s="1"/>
  <c r="T35" i="26"/>
  <c r="T63" i="26" s="1"/>
  <c r="L6" i="21"/>
  <c r="L74" i="21" s="1"/>
  <c r="K8" i="21"/>
  <c r="K9" i="22"/>
  <c r="K25" i="22" s="1"/>
  <c r="V9" i="22"/>
  <c r="W9" i="22" s="1"/>
  <c r="W25" i="22" s="1"/>
  <c r="Q9" i="22"/>
  <c r="Q25" i="22" s="1"/>
  <c r="Q17" i="22" s="1"/>
  <c r="U9" i="22"/>
  <c r="Q10" i="22"/>
  <c r="Q26" i="22" s="1"/>
  <c r="P9" i="21"/>
  <c r="R9" i="21" s="1"/>
  <c r="R77" i="21" s="1"/>
  <c r="N11" i="21"/>
  <c r="N12" i="22"/>
  <c r="N28" i="22" s="1"/>
  <c r="N15" i="22"/>
  <c r="N31" i="22" s="1"/>
  <c r="M14" i="21"/>
  <c r="O14" i="21" s="1"/>
  <c r="O82" i="21" s="1"/>
  <c r="L34" i="21"/>
  <c r="L102" i="21" s="1"/>
  <c r="V34" i="21"/>
  <c r="L36" i="21"/>
  <c r="L104" i="21" s="1"/>
  <c r="W36" i="21"/>
  <c r="U10" i="28"/>
  <c r="W10" i="28" s="1"/>
  <c r="W23" i="28" s="1"/>
  <c r="N10" i="28"/>
  <c r="N23" i="28" s="1"/>
  <c r="K50" i="21"/>
  <c r="K22" i="26"/>
  <c r="K56" i="26" s="1"/>
  <c r="R9" i="27"/>
  <c r="R21" i="27" s="1"/>
  <c r="O9" i="27"/>
  <c r="L9" i="27"/>
  <c r="N9" i="27" s="1"/>
  <c r="I9" i="27"/>
  <c r="S9" i="27"/>
  <c r="W14" i="26"/>
  <c r="V16" i="31"/>
  <c r="Q37" i="37"/>
  <c r="I188" i="58"/>
  <c r="Q8" i="22"/>
  <c r="Q24" i="22" s="1"/>
  <c r="Q14" i="22"/>
  <c r="Q30" i="22" s="1"/>
  <c r="W7" i="24"/>
  <c r="W17" i="24" s="1"/>
  <c r="K8" i="22"/>
  <c r="K24" i="22" s="1"/>
  <c r="V8" i="22"/>
  <c r="W8" i="22" s="1"/>
  <c r="W24" i="22" s="1"/>
  <c r="P12" i="21"/>
  <c r="R12" i="21" s="1"/>
  <c r="R80" i="21" s="1"/>
  <c r="T22" i="21"/>
  <c r="U22" i="21" s="1"/>
  <c r="U90" i="21" s="1"/>
  <c r="T12" i="23"/>
  <c r="T32" i="23" s="1"/>
  <c r="M24" i="21"/>
  <c r="U14" i="23"/>
  <c r="P31" i="21"/>
  <c r="R31" i="21" s="1"/>
  <c r="R99" i="21" s="1"/>
  <c r="Q8" i="24"/>
  <c r="Q18" i="24" s="1"/>
  <c r="P33" i="21"/>
  <c r="R33" i="21" s="1"/>
  <c r="R101" i="21" s="1"/>
  <c r="Q10" i="24"/>
  <c r="Q20" i="24" s="1"/>
  <c r="N14" i="28"/>
  <c r="W31" i="30"/>
  <c r="N31" i="30"/>
  <c r="T31" i="30"/>
  <c r="S42" i="21"/>
  <c r="U42" i="21" s="1"/>
  <c r="U110" i="21" s="1"/>
  <c r="T9" i="26"/>
  <c r="S15" i="26"/>
  <c r="V17" i="26"/>
  <c r="W17" i="26" s="1"/>
  <c r="T46" i="21"/>
  <c r="U46" i="21" s="1"/>
  <c r="U114" i="21" s="1"/>
  <c r="T18" i="26"/>
  <c r="T52" i="26" s="1"/>
  <c r="O47" i="21"/>
  <c r="O115" i="21" s="1"/>
  <c r="T49" i="21"/>
  <c r="U49" i="21" s="1"/>
  <c r="U117" i="21" s="1"/>
  <c r="T21" i="26"/>
  <c r="T55" i="26" s="1"/>
  <c r="P52" i="21"/>
  <c r="R52" i="21" s="1"/>
  <c r="R120" i="21" s="1"/>
  <c r="Q30" i="26"/>
  <c r="Q58" i="26" s="1"/>
  <c r="Q55" i="21"/>
  <c r="R55" i="21" s="1"/>
  <c r="R123" i="21" s="1"/>
  <c r="Q33" i="26"/>
  <c r="Q61" i="26" s="1"/>
  <c r="Q57" i="21"/>
  <c r="R57" i="21" s="1"/>
  <c r="R125" i="21" s="1"/>
  <c r="Q35" i="26"/>
  <c r="Q63" i="26" s="1"/>
  <c r="Q59" i="21"/>
  <c r="R59" i="21" s="1"/>
  <c r="R127" i="21" s="1"/>
  <c r="Q37" i="26"/>
  <c r="Q65" i="26" s="1"/>
  <c r="Q61" i="21"/>
  <c r="R61" i="21" s="1"/>
  <c r="R129" i="21" s="1"/>
  <c r="Q39" i="26"/>
  <c r="Q67" i="26" s="1"/>
  <c r="U13" i="26"/>
  <c r="N13" i="26"/>
  <c r="V10" i="27"/>
  <c r="W10" i="27" s="1"/>
  <c r="V16" i="27"/>
  <c r="W16" i="27" s="1"/>
  <c r="U19" i="26"/>
  <c r="M47" i="21"/>
  <c r="V47" i="21" s="1"/>
  <c r="W9" i="34"/>
  <c r="W29" i="34" s="1"/>
  <c r="N22" i="34"/>
  <c r="N37" i="37"/>
  <c r="P8" i="54"/>
  <c r="Q11" i="37"/>
  <c r="R16" i="54"/>
  <c r="T15" i="39"/>
  <c r="U15" i="39"/>
  <c r="W15" i="39" s="1"/>
  <c r="M15" i="54"/>
  <c r="N16" i="54"/>
  <c r="N45" i="54" s="1"/>
  <c r="M52" i="57"/>
  <c r="N52" i="57" s="1"/>
  <c r="N120" i="57" s="1"/>
  <c r="W34" i="40"/>
  <c r="W17" i="41"/>
  <c r="Q11" i="24"/>
  <c r="W11" i="26"/>
  <c r="W49" i="26" s="1"/>
  <c r="M6" i="21"/>
  <c r="N7" i="22"/>
  <c r="N23" i="22" s="1"/>
  <c r="Q6" i="21"/>
  <c r="R6" i="21" s="1"/>
  <c r="R74" i="21" s="1"/>
  <c r="T10" i="21"/>
  <c r="T11" i="21"/>
  <c r="U11" i="21" s="1"/>
  <c r="U79" i="21" s="1"/>
  <c r="T12" i="22"/>
  <c r="T28" i="22" s="1"/>
  <c r="J15" i="21"/>
  <c r="K16" i="22"/>
  <c r="K32" i="22" s="1"/>
  <c r="K17" i="21"/>
  <c r="L17" i="21" s="1"/>
  <c r="L85" i="21" s="1"/>
  <c r="K7" i="23"/>
  <c r="K27" i="23" s="1"/>
  <c r="Q17" i="21"/>
  <c r="W17" i="21" s="1"/>
  <c r="J33" i="58" s="1"/>
  <c r="Q7" i="23"/>
  <c r="Q27" i="23" s="1"/>
  <c r="J27" i="21"/>
  <c r="V27" i="21" s="1"/>
  <c r="U17" i="23"/>
  <c r="M30" i="21"/>
  <c r="N7" i="24"/>
  <c r="N17" i="24" s="1"/>
  <c r="N11" i="24" s="1"/>
  <c r="M32" i="21"/>
  <c r="N9" i="24"/>
  <c r="N19" i="24" s="1"/>
  <c r="K14" i="28"/>
  <c r="K31" i="30"/>
  <c r="P42" i="21"/>
  <c r="R42" i="21" s="1"/>
  <c r="R110" i="21" s="1"/>
  <c r="Q9" i="26"/>
  <c r="Q10" i="26"/>
  <c r="Q48" i="26" s="1"/>
  <c r="R43" i="21"/>
  <c r="R111" i="21" s="1"/>
  <c r="W43" i="21"/>
  <c r="N15" i="26"/>
  <c r="N51" i="26" s="1"/>
  <c r="N45" i="21"/>
  <c r="M53" i="21"/>
  <c r="O53" i="21" s="1"/>
  <c r="O121" i="21" s="1"/>
  <c r="N31" i="26"/>
  <c r="N59" i="26" s="1"/>
  <c r="N54" i="21"/>
  <c r="O54" i="21" s="1"/>
  <c r="O122" i="21" s="1"/>
  <c r="N32" i="26"/>
  <c r="N60" i="26" s="1"/>
  <c r="N56" i="21"/>
  <c r="O56" i="21" s="1"/>
  <c r="O124" i="21" s="1"/>
  <c r="N34" i="26"/>
  <c r="N62" i="26" s="1"/>
  <c r="N60" i="21"/>
  <c r="O60" i="21" s="1"/>
  <c r="O128" i="21" s="1"/>
  <c r="N38" i="26"/>
  <c r="N66" i="26" s="1"/>
  <c r="N62" i="21"/>
  <c r="N40" i="26"/>
  <c r="N68" i="26" s="1"/>
  <c r="N58" i="21"/>
  <c r="O58" i="21" s="1"/>
  <c r="O126" i="21" s="1"/>
  <c r="N36" i="26"/>
  <c r="N64" i="26" s="1"/>
  <c r="V27" i="26"/>
  <c r="W27" i="26" s="1"/>
  <c r="K27" i="26"/>
  <c r="N28" i="26"/>
  <c r="U8" i="27"/>
  <c r="T65" i="21"/>
  <c r="T12" i="27"/>
  <c r="T29" i="27" s="1"/>
  <c r="V12" i="27"/>
  <c r="U19" i="27"/>
  <c r="K19" i="27"/>
  <c r="P12" i="26"/>
  <c r="Q14" i="26"/>
  <c r="T21" i="33"/>
  <c r="W27" i="35"/>
  <c r="J44" i="57"/>
  <c r="M8" i="54"/>
  <c r="V11" i="37"/>
  <c r="P12" i="54"/>
  <c r="Q6" i="38"/>
  <c r="I25" i="54"/>
  <c r="U17" i="40"/>
  <c r="K17" i="40"/>
  <c r="M61" i="57"/>
  <c r="N61" i="57" s="1"/>
  <c r="N129" i="57" s="1"/>
  <c r="N25" i="54"/>
  <c r="N54" i="54" s="1"/>
  <c r="P61" i="57"/>
  <c r="Q61" i="57" s="1"/>
  <c r="Q129" i="57" s="1"/>
  <c r="Q25" i="54"/>
  <c r="Q54" i="54" s="1"/>
  <c r="T25" i="54"/>
  <c r="T54" i="54" s="1"/>
  <c r="S61" i="57"/>
  <c r="T61" i="57" s="1"/>
  <c r="T129" i="57" s="1"/>
  <c r="M8" i="56"/>
  <c r="N20" i="40"/>
  <c r="V20" i="40"/>
  <c r="Q8" i="56"/>
  <c r="Q20" i="56" s="1"/>
  <c r="P68" i="57"/>
  <c r="Q68" i="57" s="1"/>
  <c r="Q136" i="57" s="1"/>
  <c r="S68" i="57"/>
  <c r="T68" i="57" s="1"/>
  <c r="T136" i="57" s="1"/>
  <c r="T8" i="56"/>
  <c r="T20" i="56" s="1"/>
  <c r="V21" i="40"/>
  <c r="W21" i="40" s="1"/>
  <c r="N21" i="40"/>
  <c r="V61" i="57"/>
  <c r="R20" i="54"/>
  <c r="U7" i="43"/>
  <c r="T7" i="43"/>
  <c r="T36" i="43" s="1"/>
  <c r="T30" i="43" s="1"/>
  <c r="O48" i="21"/>
  <c r="O116" i="21" s="1"/>
  <c r="T17" i="22"/>
  <c r="W7" i="22"/>
  <c r="W23" i="22" s="1"/>
  <c r="N8" i="21"/>
  <c r="O8" i="21" s="1"/>
  <c r="O76" i="21" s="1"/>
  <c r="N9" i="22"/>
  <c r="N25" i="22" s="1"/>
  <c r="N6" i="23"/>
  <c r="N26" i="23" s="1"/>
  <c r="M16" i="21"/>
  <c r="O16" i="21" s="1"/>
  <c r="O84" i="21" s="1"/>
  <c r="Q21" i="21"/>
  <c r="Q11" i="23"/>
  <c r="Q31" i="23" s="1"/>
  <c r="J26" i="21"/>
  <c r="V26" i="21" s="1"/>
  <c r="U16" i="23"/>
  <c r="J31" i="21"/>
  <c r="K8" i="24"/>
  <c r="K18" i="24" s="1"/>
  <c r="K11" i="24" s="1"/>
  <c r="U8" i="24"/>
  <c r="W8" i="24" s="1"/>
  <c r="W18" i="24" s="1"/>
  <c r="J33" i="21"/>
  <c r="K10" i="24"/>
  <c r="K20" i="24" s="1"/>
  <c r="U10" i="24"/>
  <c r="W10" i="24" s="1"/>
  <c r="W20" i="24" s="1"/>
  <c r="Q14" i="28"/>
  <c r="M42" i="21"/>
  <c r="O42" i="21" s="1"/>
  <c r="O110" i="21" s="1"/>
  <c r="N9" i="26"/>
  <c r="M43" i="21"/>
  <c r="O43" i="21" s="1"/>
  <c r="O111" i="21" s="1"/>
  <c r="N11" i="26"/>
  <c r="N49" i="26" s="1"/>
  <c r="N46" i="21"/>
  <c r="O46" i="21" s="1"/>
  <c r="O114" i="21" s="1"/>
  <c r="N18" i="26"/>
  <c r="N52" i="26" s="1"/>
  <c r="N49" i="21"/>
  <c r="O49" i="21" s="1"/>
  <c r="O117" i="21" s="1"/>
  <c r="N21" i="26"/>
  <c r="N55" i="26" s="1"/>
  <c r="J53" i="21"/>
  <c r="K31" i="26"/>
  <c r="K59" i="26" s="1"/>
  <c r="K54" i="21"/>
  <c r="K32" i="26"/>
  <c r="K60" i="26" s="1"/>
  <c r="K55" i="21"/>
  <c r="V33" i="26"/>
  <c r="W33" i="26" s="1"/>
  <c r="W61" i="26" s="1"/>
  <c r="K33" i="26"/>
  <c r="K61" i="26" s="1"/>
  <c r="K57" i="21"/>
  <c r="V35" i="26"/>
  <c r="W35" i="26" s="1"/>
  <c r="W63" i="26" s="1"/>
  <c r="K35" i="26"/>
  <c r="K63" i="26" s="1"/>
  <c r="K59" i="21"/>
  <c r="V37" i="26"/>
  <c r="W37" i="26" s="1"/>
  <c r="W65" i="26" s="1"/>
  <c r="K37" i="26"/>
  <c r="K65" i="26" s="1"/>
  <c r="W60" i="21"/>
  <c r="L60" i="21"/>
  <c r="L128" i="21" s="1"/>
  <c r="K61" i="21"/>
  <c r="V39" i="26"/>
  <c r="W39" i="26" s="1"/>
  <c r="W67" i="26" s="1"/>
  <c r="K39" i="26"/>
  <c r="K67" i="26" s="1"/>
  <c r="W58" i="21"/>
  <c r="L58" i="21"/>
  <c r="L126" i="21" s="1"/>
  <c r="W23" i="26"/>
  <c r="T23" i="26"/>
  <c r="S22" i="26"/>
  <c r="K44" i="21"/>
  <c r="V12" i="26"/>
  <c r="K12" i="26"/>
  <c r="K50" i="26" s="1"/>
  <c r="O12" i="26"/>
  <c r="Q13" i="26"/>
  <c r="K64" i="21"/>
  <c r="K11" i="27"/>
  <c r="K28" i="27" s="1"/>
  <c r="L65" i="21"/>
  <c r="L133" i="21" s="1"/>
  <c r="V65" i="21"/>
  <c r="N12" i="27"/>
  <c r="N29" i="27" s="1"/>
  <c r="U12" i="27"/>
  <c r="V19" i="27"/>
  <c r="W19" i="27" s="1"/>
  <c r="I75" i="32"/>
  <c r="I189" i="58"/>
  <c r="W20" i="34"/>
  <c r="K37" i="37"/>
  <c r="L54" i="57"/>
  <c r="U18" i="54"/>
  <c r="N7" i="56"/>
  <c r="N19" i="56" s="1"/>
  <c r="O9" i="56"/>
  <c r="Q10" i="56"/>
  <c r="U10" i="56"/>
  <c r="T10" i="56"/>
  <c r="S9" i="56"/>
  <c r="R8" i="54"/>
  <c r="R44" i="57" s="1"/>
  <c r="T44" i="57" s="1"/>
  <c r="T113" i="57" s="1"/>
  <c r="T11" i="37"/>
  <c r="K33" i="38"/>
  <c r="T33" i="38"/>
  <c r="W14" i="38"/>
  <c r="W43" i="38" s="1"/>
  <c r="W33" i="38" s="1"/>
  <c r="W18" i="38"/>
  <c r="W47" i="38" s="1"/>
  <c r="M18" i="54"/>
  <c r="V21" i="38"/>
  <c r="N21" i="38"/>
  <c r="J69" i="57"/>
  <c r="Q33" i="39"/>
  <c r="J67" i="57"/>
  <c r="K67" i="57" s="1"/>
  <c r="K135" i="57" s="1"/>
  <c r="V7" i="56"/>
  <c r="M70" i="57"/>
  <c r="V12" i="56"/>
  <c r="N12" i="56"/>
  <c r="N22" i="56" s="1"/>
  <c r="K34" i="40"/>
  <c r="W17" i="40"/>
  <c r="V25" i="54"/>
  <c r="J24" i="54"/>
  <c r="K12" i="40"/>
  <c r="M60" i="57"/>
  <c r="N60" i="57" s="1"/>
  <c r="N128" i="57" s="1"/>
  <c r="N24" i="54"/>
  <c r="N53" i="54" s="1"/>
  <c r="R24" i="54"/>
  <c r="U12" i="40"/>
  <c r="W12" i="40" s="1"/>
  <c r="T12" i="40"/>
  <c r="K56" i="57"/>
  <c r="K124" i="57" s="1"/>
  <c r="W44" i="44"/>
  <c r="J8" i="57"/>
  <c r="K8" i="50"/>
  <c r="K24" i="50" s="1"/>
  <c r="N15" i="50"/>
  <c r="N30" i="50" s="1"/>
  <c r="M15" i="57"/>
  <c r="N15" i="57" s="1"/>
  <c r="N84" i="57" s="1"/>
  <c r="S16" i="50"/>
  <c r="T51" i="46"/>
  <c r="T99" i="46" s="1"/>
  <c r="V51" i="46"/>
  <c r="N55" i="48"/>
  <c r="O18" i="21"/>
  <c r="O86" i="21" s="1"/>
  <c r="N14" i="23"/>
  <c r="N34" i="23" s="1"/>
  <c r="U8" i="28"/>
  <c r="W8" i="28" s="1"/>
  <c r="W21" i="28" s="1"/>
  <c r="N17" i="26"/>
  <c r="T26" i="26"/>
  <c r="V26" i="26"/>
  <c r="W26" i="26" s="1"/>
  <c r="V15" i="27"/>
  <c r="V13" i="26"/>
  <c r="W13" i="26" s="1"/>
  <c r="O28" i="26"/>
  <c r="U28" i="26" s="1"/>
  <c r="S28" i="26"/>
  <c r="M8" i="27"/>
  <c r="V8" i="27" s="1"/>
  <c r="W8" i="27" s="1"/>
  <c r="L8" i="27"/>
  <c r="L21" i="27" s="1"/>
  <c r="S15" i="27"/>
  <c r="T15" i="27" s="1"/>
  <c r="T37" i="37"/>
  <c r="I8" i="54"/>
  <c r="U11" i="37"/>
  <c r="K11" i="37"/>
  <c r="T8" i="54"/>
  <c r="T38" i="54" s="1"/>
  <c r="N33" i="38"/>
  <c r="U54" i="57"/>
  <c r="K48" i="57"/>
  <c r="K116" i="57" s="1"/>
  <c r="T48" i="57"/>
  <c r="T116" i="57" s="1"/>
  <c r="I15" i="54"/>
  <c r="U16" i="54"/>
  <c r="K16" i="54"/>
  <c r="K45" i="54" s="1"/>
  <c r="K7" i="56"/>
  <c r="K19" i="56" s="1"/>
  <c r="O67" i="57"/>
  <c r="Q67" i="57" s="1"/>
  <c r="Q135" i="57" s="1"/>
  <c r="Q7" i="56"/>
  <c r="Q19" i="56" s="1"/>
  <c r="R67" i="57"/>
  <c r="T7" i="56"/>
  <c r="T19" i="56" s="1"/>
  <c r="K9" i="56"/>
  <c r="K21" i="56" s="1"/>
  <c r="I9" i="56"/>
  <c r="V10" i="56"/>
  <c r="W10" i="56" s="1"/>
  <c r="M9" i="56"/>
  <c r="M69" i="57" s="1"/>
  <c r="N69" i="57" s="1"/>
  <c r="N137" i="57" s="1"/>
  <c r="N10" i="56"/>
  <c r="N9" i="56"/>
  <c r="N21" i="56" s="1"/>
  <c r="I12" i="56"/>
  <c r="K29" i="39"/>
  <c r="U29" i="39"/>
  <c r="W29" i="39"/>
  <c r="S70" i="57"/>
  <c r="T70" i="57" s="1"/>
  <c r="T138" i="57" s="1"/>
  <c r="T12" i="56"/>
  <c r="T22" i="56" s="1"/>
  <c r="N34" i="40"/>
  <c r="M53" i="57"/>
  <c r="I53" i="57"/>
  <c r="W58" i="41"/>
  <c r="W69" i="41" s="1"/>
  <c r="T30" i="42"/>
  <c r="W12" i="46"/>
  <c r="W64" i="46" s="1"/>
  <c r="V8" i="23"/>
  <c r="W16" i="21"/>
  <c r="J16" i="32" s="1"/>
  <c r="W19" i="21"/>
  <c r="R21" i="21"/>
  <c r="R89" i="21" s="1"/>
  <c r="T11" i="23"/>
  <c r="T31" i="23" s="1"/>
  <c r="V25" i="21"/>
  <c r="I42" i="58" s="1"/>
  <c r="X42" i="58" s="1"/>
  <c r="O15" i="27"/>
  <c r="U15" i="27" s="1"/>
  <c r="P8" i="27"/>
  <c r="W24" i="38"/>
  <c r="W52" i="38" s="1"/>
  <c r="W28" i="38"/>
  <c r="W56" i="38" s="1"/>
  <c r="W32" i="38"/>
  <c r="K18" i="54"/>
  <c r="K47" i="54" s="1"/>
  <c r="Q18" i="54"/>
  <c r="Q47" i="54" s="1"/>
  <c r="P54" i="57"/>
  <c r="Q54" i="57" s="1"/>
  <c r="Q122" i="57" s="1"/>
  <c r="U21" i="38"/>
  <c r="U12" i="54"/>
  <c r="U48" i="57"/>
  <c r="T33" i="39"/>
  <c r="L7" i="56"/>
  <c r="L67" i="57" s="1"/>
  <c r="U67" i="57" s="1"/>
  <c r="N19" i="39"/>
  <c r="U19" i="39"/>
  <c r="W19" i="39" s="1"/>
  <c r="T67" i="57"/>
  <c r="T135" i="57" s="1"/>
  <c r="O12" i="56"/>
  <c r="Q29" i="39"/>
  <c r="W40" i="41"/>
  <c r="N55" i="41"/>
  <c r="N66" i="41" s="1"/>
  <c r="N60" i="41" s="1"/>
  <c r="T55" i="41"/>
  <c r="T66" i="41" s="1"/>
  <c r="T60" i="41" s="1"/>
  <c r="N30" i="42"/>
  <c r="K30" i="43"/>
  <c r="U14" i="42"/>
  <c r="L30" i="54"/>
  <c r="N14" i="42"/>
  <c r="N43" i="42" s="1"/>
  <c r="S66" i="57"/>
  <c r="T66" i="57" s="1"/>
  <c r="T134" i="57" s="1"/>
  <c r="T30" i="54"/>
  <c r="T59" i="54" s="1"/>
  <c r="V30" i="54"/>
  <c r="N67" i="57"/>
  <c r="N135" i="57" s="1"/>
  <c r="Q17" i="41"/>
  <c r="W57" i="41"/>
  <c r="W68" i="41" s="1"/>
  <c r="W82" i="41"/>
  <c r="W96" i="41" s="1"/>
  <c r="O30" i="54"/>
  <c r="Q14" i="42"/>
  <c r="Q43" i="42" s="1"/>
  <c r="Q30" i="42" s="1"/>
  <c r="M20" i="54"/>
  <c r="N7" i="43"/>
  <c r="N36" i="43" s="1"/>
  <c r="N30" i="43" s="1"/>
  <c r="V7" i="43"/>
  <c r="W7" i="43" s="1"/>
  <c r="W36" i="43" s="1"/>
  <c r="W43" i="44"/>
  <c r="L16" i="50"/>
  <c r="L16" i="57" s="1"/>
  <c r="N51" i="46"/>
  <c r="N99" i="46" s="1"/>
  <c r="N55" i="46" s="1"/>
  <c r="U51" i="46"/>
  <c r="Q16" i="50"/>
  <c r="Q31" i="50" s="1"/>
  <c r="P16" i="57"/>
  <c r="Q16" i="57" s="1"/>
  <c r="Q85" i="57" s="1"/>
  <c r="K55" i="48"/>
  <c r="L13" i="58"/>
  <c r="L13" i="32"/>
  <c r="K21" i="38"/>
  <c r="V52" i="57"/>
  <c r="V16" i="54"/>
  <c r="W16" i="54" s="1"/>
  <c r="W45" i="54" s="1"/>
  <c r="K19" i="39"/>
  <c r="N17" i="40"/>
  <c r="K8" i="56"/>
  <c r="K20" i="56" s="1"/>
  <c r="I68" i="57"/>
  <c r="K17" i="41"/>
  <c r="V55" i="41"/>
  <c r="W55" i="41" s="1"/>
  <c r="W66" i="41" s="1"/>
  <c r="W18" i="42"/>
  <c r="W47" i="42" s="1"/>
  <c r="Q30" i="43"/>
  <c r="I19" i="54"/>
  <c r="U7" i="45"/>
  <c r="T16" i="45"/>
  <c r="W47" i="46"/>
  <c r="W95" i="46" s="1"/>
  <c r="S15" i="50"/>
  <c r="T47" i="46"/>
  <c r="T95" i="46" s="1"/>
  <c r="K11" i="52"/>
  <c r="K20" i="40"/>
  <c r="U20" i="40"/>
  <c r="Q10" i="41"/>
  <c r="Q24" i="54"/>
  <c r="Q53" i="54" s="1"/>
  <c r="S10" i="41"/>
  <c r="L10" i="41"/>
  <c r="J10" i="41"/>
  <c r="R10" i="41"/>
  <c r="R17" i="54" s="1"/>
  <c r="R53" i="57" s="1"/>
  <c r="W77" i="41"/>
  <c r="W91" i="41" s="1"/>
  <c r="W83" i="41" s="1"/>
  <c r="N83" i="41"/>
  <c r="W13" i="43"/>
  <c r="W40" i="43" s="1"/>
  <c r="W14" i="43"/>
  <c r="W41" i="43" s="1"/>
  <c r="W20" i="43"/>
  <c r="W46" i="43" s="1"/>
  <c r="U20" i="54"/>
  <c r="I56" i="57"/>
  <c r="K16" i="45"/>
  <c r="K13" i="46"/>
  <c r="K65" i="46" s="1"/>
  <c r="K55" i="46" s="1"/>
  <c r="I8" i="50"/>
  <c r="Q13" i="46"/>
  <c r="Q65" i="46" s="1"/>
  <c r="Q55" i="46" s="1"/>
  <c r="V13" i="46"/>
  <c r="W13" i="46" s="1"/>
  <c r="W65" i="46" s="1"/>
  <c r="P8" i="50"/>
  <c r="Q33" i="47"/>
  <c r="T33" i="47"/>
  <c r="L45" i="58"/>
  <c r="L29" i="32"/>
  <c r="M19" i="54"/>
  <c r="V7" i="45"/>
  <c r="N7" i="45"/>
  <c r="T19" i="54"/>
  <c r="T48" i="54" s="1"/>
  <c r="W52" i="46"/>
  <c r="W100" i="46" s="1"/>
  <c r="J15" i="50"/>
  <c r="K47" i="46"/>
  <c r="K95" i="46" s="1"/>
  <c r="I16" i="57"/>
  <c r="U16" i="50"/>
  <c r="K16" i="50"/>
  <c r="K31" i="50" s="1"/>
  <c r="M16" i="57"/>
  <c r="N16" i="50"/>
  <c r="N31" i="50" s="1"/>
  <c r="K23" i="49"/>
  <c r="Q23" i="49"/>
  <c r="T31" i="57"/>
  <c r="T100" i="57" s="1"/>
  <c r="U31" i="57"/>
  <c r="L8" i="32"/>
  <c r="L8" i="58"/>
  <c r="M9" i="57"/>
  <c r="N9" i="57" s="1"/>
  <c r="N79" i="57" s="1"/>
  <c r="N9" i="50"/>
  <c r="N25" i="50" s="1"/>
  <c r="V9" i="50"/>
  <c r="W9" i="50" s="1"/>
  <c r="W25" i="50" s="1"/>
  <c r="J10" i="57"/>
  <c r="V10" i="50"/>
  <c r="W10" i="50" s="1"/>
  <c r="W26" i="50" s="1"/>
  <c r="K10" i="50"/>
  <c r="K26" i="50" s="1"/>
  <c r="J11" i="57"/>
  <c r="V11" i="50"/>
  <c r="W11" i="50" s="1"/>
  <c r="W27" i="50" s="1"/>
  <c r="J12" i="57"/>
  <c r="K12" i="50"/>
  <c r="L11" i="32"/>
  <c r="X11" i="32" s="1"/>
  <c r="L11" i="58"/>
  <c r="J13" i="57"/>
  <c r="K13" i="57" s="1"/>
  <c r="K82" i="57" s="1"/>
  <c r="V13" i="50"/>
  <c r="K13" i="50"/>
  <c r="K28" i="50" s="1"/>
  <c r="L22" i="57"/>
  <c r="N12" i="51"/>
  <c r="N33" i="51" s="1"/>
  <c r="N22" i="51" s="1"/>
  <c r="J25" i="57"/>
  <c r="V15" i="51"/>
  <c r="W15" i="51" s="1"/>
  <c r="W36" i="51" s="1"/>
  <c r="K15" i="51"/>
  <c r="K36" i="51" s="1"/>
  <c r="K19" i="54"/>
  <c r="K48" i="54" s="1"/>
  <c r="J55" i="57"/>
  <c r="P55" i="57"/>
  <c r="Q55" i="57" s="1"/>
  <c r="Q123" i="57" s="1"/>
  <c r="Q19" i="54"/>
  <c r="Q48" i="54" s="1"/>
  <c r="W17" i="46"/>
  <c r="W68" i="46" s="1"/>
  <c r="W24" i="46"/>
  <c r="W75" i="46" s="1"/>
  <c r="S8" i="50"/>
  <c r="T13" i="46"/>
  <c r="T65" i="46" s="1"/>
  <c r="T55" i="46" s="1"/>
  <c r="U47" i="46"/>
  <c r="R15" i="50"/>
  <c r="W23" i="47"/>
  <c r="W55" i="47" s="1"/>
  <c r="W33" i="47" s="1"/>
  <c r="W30" i="48"/>
  <c r="W84" i="48" s="1"/>
  <c r="W55" i="48" s="1"/>
  <c r="K9" i="51"/>
  <c r="K30" i="51" s="1"/>
  <c r="J19" i="57"/>
  <c r="M33" i="58"/>
  <c r="M17" i="32"/>
  <c r="L16" i="32"/>
  <c r="L32" i="58"/>
  <c r="T55" i="48"/>
  <c r="W7" i="49"/>
  <c r="W29" i="49" s="1"/>
  <c r="W23" i="49" s="1"/>
  <c r="N11" i="52"/>
  <c r="K17" i="57"/>
  <c r="K86" i="57" s="1"/>
  <c r="V17" i="57"/>
  <c r="K9" i="57"/>
  <c r="K79" i="57" s="1"/>
  <c r="Q22" i="57"/>
  <c r="Q91" i="57" s="1"/>
  <c r="J24" i="57"/>
  <c r="K14" i="51"/>
  <c r="K35" i="51" s="1"/>
  <c r="J30" i="57"/>
  <c r="V20" i="51"/>
  <c r="W20" i="51" s="1"/>
  <c r="W41" i="51" s="1"/>
  <c r="T19" i="57"/>
  <c r="T88" i="57" s="1"/>
  <c r="N23" i="49"/>
  <c r="W13" i="51"/>
  <c r="W34" i="51" s="1"/>
  <c r="W14" i="51"/>
  <c r="W35" i="51" s="1"/>
  <c r="Q9" i="57"/>
  <c r="Q79" i="57" s="1"/>
  <c r="Q10" i="57"/>
  <c r="Q80" i="57" s="1"/>
  <c r="U11" i="57"/>
  <c r="Q11" i="57"/>
  <c r="Q81" i="57" s="1"/>
  <c r="Q12" i="57"/>
  <c r="U13" i="57"/>
  <c r="J14" i="57"/>
  <c r="K14" i="50"/>
  <c r="K29" i="50" s="1"/>
  <c r="V14" i="50"/>
  <c r="W14" i="50" s="1"/>
  <c r="W29" i="50" s="1"/>
  <c r="I20" i="57"/>
  <c r="U20" i="57" s="1"/>
  <c r="K10" i="51"/>
  <c r="K31" i="51" s="1"/>
  <c r="V20" i="57"/>
  <c r="N20" i="57"/>
  <c r="N89" i="57" s="1"/>
  <c r="L21" i="57"/>
  <c r="U21" i="57" s="1"/>
  <c r="U11" i="51"/>
  <c r="U12" i="51"/>
  <c r="V27" i="57"/>
  <c r="K27" i="57"/>
  <c r="K96" i="57" s="1"/>
  <c r="U9" i="51"/>
  <c r="W9" i="51" s="1"/>
  <c r="W30" i="51" s="1"/>
  <c r="P19" i="57"/>
  <c r="Q19" i="57" s="1"/>
  <c r="Q88" i="57" s="1"/>
  <c r="W15" i="49"/>
  <c r="W36" i="49" s="1"/>
  <c r="W11" i="51"/>
  <c r="W32" i="51" s="1"/>
  <c r="R13" i="57"/>
  <c r="U13" i="50"/>
  <c r="I18" i="57"/>
  <c r="K8" i="51"/>
  <c r="K29" i="51" s="1"/>
  <c r="K22" i="51" s="1"/>
  <c r="M21" i="32"/>
  <c r="W22" i="57"/>
  <c r="W91" i="57" s="1"/>
  <c r="J26" i="57"/>
  <c r="V16" i="51"/>
  <c r="W16" i="51" s="1"/>
  <c r="W37" i="51" s="1"/>
  <c r="I39" i="57"/>
  <c r="K10" i="53"/>
  <c r="K23" i="53" s="1"/>
  <c r="K14" i="53" s="1"/>
  <c r="U10" i="53"/>
  <c r="W10" i="53" s="1"/>
  <c r="W23" i="53" s="1"/>
  <c r="J41" i="57"/>
  <c r="K12" i="53"/>
  <c r="K25" i="53" s="1"/>
  <c r="V12" i="53"/>
  <c r="W12" i="53" s="1"/>
  <c r="W25" i="53" s="1"/>
  <c r="J42" i="57"/>
  <c r="V13" i="53"/>
  <c r="W13" i="53" s="1"/>
  <c r="W26" i="53" s="1"/>
  <c r="K13" i="53"/>
  <c r="K26" i="53" s="1"/>
  <c r="M113" i="58"/>
  <c r="M42" i="32"/>
  <c r="W29" i="57"/>
  <c r="W98" i="57" s="1"/>
  <c r="V12" i="51"/>
  <c r="V19" i="51"/>
  <c r="W19" i="51" s="1"/>
  <c r="W40" i="51" s="1"/>
  <c r="Q11" i="51"/>
  <c r="Q32" i="51" s="1"/>
  <c r="Q12" i="51"/>
  <c r="Q33" i="51" s="1"/>
  <c r="N18" i="51"/>
  <c r="N39" i="51" s="1"/>
  <c r="Q14" i="50"/>
  <c r="Q29" i="50" s="1"/>
  <c r="T12" i="51"/>
  <c r="T33" i="51" s="1"/>
  <c r="V28" i="57"/>
  <c r="S7" i="57"/>
  <c r="T7" i="57" s="1"/>
  <c r="T77" i="57" s="1"/>
  <c r="N17" i="57"/>
  <c r="N86" i="57" s="1"/>
  <c r="N21" i="57"/>
  <c r="N90" i="57" s="1"/>
  <c r="I22" i="57"/>
  <c r="U22" i="57" s="1"/>
  <c r="N22" i="57"/>
  <c r="N91" i="57" s="1"/>
  <c r="I23" i="57"/>
  <c r="S23" i="57"/>
  <c r="T23" i="57" s="1"/>
  <c r="T92" i="57" s="1"/>
  <c r="T13" i="51"/>
  <c r="T34" i="51" s="1"/>
  <c r="N29" i="57"/>
  <c r="N98" i="57" s="1"/>
  <c r="V39" i="57"/>
  <c r="S41" i="57"/>
  <c r="T41" i="57" s="1"/>
  <c r="T110" i="57" s="1"/>
  <c r="T12" i="53"/>
  <c r="T25" i="53" s="1"/>
  <c r="T14" i="53" s="1"/>
  <c r="S42" i="57"/>
  <c r="T42" i="57" s="1"/>
  <c r="T111" i="57" s="1"/>
  <c r="T13" i="53"/>
  <c r="T26" i="53" s="1"/>
  <c r="V7" i="51"/>
  <c r="W7" i="51" s="1"/>
  <c r="W28" i="51" s="1"/>
  <c r="T18" i="57"/>
  <c r="T87" i="57" s="1"/>
  <c r="V21" i="57"/>
  <c r="N23" i="57"/>
  <c r="N92" i="57" s="1"/>
  <c r="O39" i="57"/>
  <c r="Q10" i="53"/>
  <c r="Q23" i="53" s="1"/>
  <c r="Q14" i="53" s="1"/>
  <c r="L40" i="32"/>
  <c r="X40" i="32" s="1"/>
  <c r="L96" i="58"/>
  <c r="X96" i="58" s="1"/>
  <c r="P41" i="57"/>
  <c r="Q41" i="57" s="1"/>
  <c r="Q110" i="57" s="1"/>
  <c r="Q12" i="53"/>
  <c r="Q25" i="53" s="1"/>
  <c r="P42" i="57"/>
  <c r="Q42" i="57" s="1"/>
  <c r="Q111" i="57" s="1"/>
  <c r="Q13" i="53"/>
  <c r="Q26" i="53" s="1"/>
  <c r="U43" i="57"/>
  <c r="K43" i="57"/>
  <c r="K112" i="57" s="1"/>
  <c r="M63" i="57"/>
  <c r="N27" i="54"/>
  <c r="N56" i="54" s="1"/>
  <c r="V27" i="54"/>
  <c r="W27" i="54" s="1"/>
  <c r="W56" i="54" s="1"/>
  <c r="L45" i="57"/>
  <c r="N45" i="57" s="1"/>
  <c r="N114" i="57" s="1"/>
  <c r="N9" i="54"/>
  <c r="N39" i="54" s="1"/>
  <c r="U9" i="54"/>
  <c r="W9" i="54" s="1"/>
  <c r="W39" i="54" s="1"/>
  <c r="R45" i="57"/>
  <c r="T45" i="57" s="1"/>
  <c r="T114" i="57" s="1"/>
  <c r="T9" i="54"/>
  <c r="T39" i="54" s="1"/>
  <c r="L65" i="57"/>
  <c r="N29" i="54"/>
  <c r="N58" i="54" s="1"/>
  <c r="R65" i="57"/>
  <c r="T65" i="57" s="1"/>
  <c r="T133" i="57" s="1"/>
  <c r="T29" i="54"/>
  <c r="T58" i="54" s="1"/>
  <c r="L121" i="58"/>
  <c r="L50" i="32"/>
  <c r="N50" i="32" s="1"/>
  <c r="N124" i="32" s="1"/>
  <c r="L57" i="32"/>
  <c r="X57" i="32" s="1"/>
  <c r="L128" i="58"/>
  <c r="X128" i="58" s="1"/>
  <c r="W39" i="55"/>
  <c r="N17" i="50"/>
  <c r="K13" i="51"/>
  <c r="K34" i="51" s="1"/>
  <c r="V18" i="51"/>
  <c r="K12" i="51"/>
  <c r="K33" i="51" s="1"/>
  <c r="R20" i="57"/>
  <c r="T20" i="57" s="1"/>
  <c r="T89" i="57" s="1"/>
  <c r="K21" i="57"/>
  <c r="K90" i="57" s="1"/>
  <c r="K22" i="57"/>
  <c r="K91" i="57" s="1"/>
  <c r="O28" i="57"/>
  <c r="U28" i="57" s="1"/>
  <c r="U18" i="51"/>
  <c r="T22" i="51"/>
  <c r="P40" i="57"/>
  <c r="Q40" i="57" s="1"/>
  <c r="Q109" i="57" s="1"/>
  <c r="Q39" i="57"/>
  <c r="Q108" i="57" s="1"/>
  <c r="V11" i="53"/>
  <c r="W11" i="53" s="1"/>
  <c r="W24" i="53" s="1"/>
  <c r="M42" i="57"/>
  <c r="N42" i="57" s="1"/>
  <c r="N111" i="57" s="1"/>
  <c r="N13" i="53"/>
  <c r="N26" i="53" s="1"/>
  <c r="N14" i="53" s="1"/>
  <c r="M115" i="58"/>
  <c r="M44" i="32"/>
  <c r="N65" i="57"/>
  <c r="N133" i="57" s="1"/>
  <c r="M117" i="58"/>
  <c r="M46" i="32"/>
  <c r="T62" i="57"/>
  <c r="T130" i="57" s="1"/>
  <c r="W11" i="56"/>
  <c r="T13" i="57"/>
  <c r="T82" i="57" s="1"/>
  <c r="V65" i="57"/>
  <c r="N43" i="57"/>
  <c r="N112" i="57" s="1"/>
  <c r="Q43" i="57"/>
  <c r="Q112" i="57" s="1"/>
  <c r="T43" i="57"/>
  <c r="T112" i="57" s="1"/>
  <c r="I45" i="57"/>
  <c r="K9" i="54"/>
  <c r="K39" i="54" s="1"/>
  <c r="O45" i="57"/>
  <c r="Q45" i="57" s="1"/>
  <c r="Q114" i="57" s="1"/>
  <c r="Q9" i="54"/>
  <c r="Q39" i="54" s="1"/>
  <c r="I65" i="57"/>
  <c r="U29" i="54"/>
  <c r="W29" i="54" s="1"/>
  <c r="W58" i="54" s="1"/>
  <c r="L46" i="32"/>
  <c r="L117" i="58"/>
  <c r="W49" i="57"/>
  <c r="W117" i="57" s="1"/>
  <c r="M121" i="58"/>
  <c r="N121" i="58" s="1"/>
  <c r="Q49" i="57"/>
  <c r="Q117" i="57" s="1"/>
  <c r="T49" i="57"/>
  <c r="T117" i="57" s="1"/>
  <c r="K57" i="57"/>
  <c r="K125" i="57" s="1"/>
  <c r="Q57" i="57"/>
  <c r="Q125" i="57" s="1"/>
  <c r="K58" i="57"/>
  <c r="K126" i="57" s="1"/>
  <c r="V58" i="57"/>
  <c r="V59" i="57"/>
  <c r="K59" i="57"/>
  <c r="K127" i="57" s="1"/>
  <c r="Q21" i="51"/>
  <c r="Q42" i="51" s="1"/>
  <c r="K11" i="53"/>
  <c r="K24" i="53" s="1"/>
  <c r="Q27" i="54"/>
  <c r="Q56" i="54" s="1"/>
  <c r="K26" i="54"/>
  <c r="K55" i="54" s="1"/>
  <c r="I63" i="57"/>
  <c r="K46" i="57"/>
  <c r="K115" i="57" s="1"/>
  <c r="K49" i="57"/>
  <c r="K117" i="57" s="1"/>
  <c r="Z73" i="32"/>
  <c r="Z145" i="32" s="1"/>
  <c r="T26" i="54"/>
  <c r="T55" i="54" s="1"/>
  <c r="K258" i="58"/>
  <c r="T264" i="58"/>
  <c r="Q175" i="58"/>
  <c r="Q237" i="58"/>
  <c r="X37" i="32"/>
  <c r="Y32" i="32"/>
  <c r="N46" i="32"/>
  <c r="N120" i="32" s="1"/>
  <c r="Y36" i="32"/>
  <c r="T56" i="58"/>
  <c r="T156" i="58"/>
  <c r="Q259" i="58"/>
  <c r="T23" i="58"/>
  <c r="W271" i="58"/>
  <c r="Q256" i="58"/>
  <c r="T22" i="58"/>
  <c r="W208" i="58"/>
  <c r="Q257" i="58"/>
  <c r="Q25" i="58"/>
  <c r="W67" i="58"/>
  <c r="T245" i="58"/>
  <c r="N268" i="58"/>
  <c r="W83" i="58"/>
  <c r="W53" i="58"/>
  <c r="T163" i="58"/>
  <c r="T62" i="58"/>
  <c r="W238" i="58"/>
  <c r="W162" i="58"/>
  <c r="Q65" i="58"/>
  <c r="Q59" i="58"/>
  <c r="W230" i="58"/>
  <c r="T169" i="58"/>
  <c r="W272" i="58"/>
  <c r="X130" i="58"/>
  <c r="T60" i="58"/>
  <c r="T59" i="58"/>
  <c r="W251" i="58"/>
  <c r="Q258" i="58"/>
  <c r="W172" i="58"/>
  <c r="T29" i="58"/>
  <c r="W65" i="58"/>
  <c r="W109" i="58"/>
  <c r="W151" i="58" s="1"/>
  <c r="Q270" i="58"/>
  <c r="T256" i="58"/>
  <c r="T171" i="58"/>
  <c r="Q246" i="58"/>
  <c r="K224" i="58"/>
  <c r="W226" i="58"/>
  <c r="W105" i="58"/>
  <c r="W147" i="58" s="1"/>
  <c r="Q235" i="58"/>
  <c r="T237" i="58"/>
  <c r="W170" i="58"/>
  <c r="T254" i="58"/>
  <c r="W165" i="58"/>
  <c r="W245" i="58"/>
  <c r="W264" i="58"/>
  <c r="Q66" i="58"/>
  <c r="T55" i="58"/>
  <c r="K241" i="58"/>
  <c r="N271" i="58"/>
  <c r="K269" i="58"/>
  <c r="W270" i="58"/>
  <c r="T252" i="58"/>
  <c r="T175" i="58"/>
  <c r="N179" i="58"/>
  <c r="K178" i="58"/>
  <c r="W81" i="58"/>
  <c r="X183" i="58"/>
  <c r="I182" i="58"/>
  <c r="N118" i="58"/>
  <c r="N159" i="58" s="1"/>
  <c r="X45" i="58"/>
  <c r="T24" i="58"/>
  <c r="T61" i="58"/>
  <c r="Q233" i="58"/>
  <c r="K256" i="58"/>
  <c r="T162" i="58"/>
  <c r="W215" i="58"/>
  <c r="W216" i="58"/>
  <c r="K167" i="58"/>
  <c r="Z187" i="58"/>
  <c r="Z199" i="58" s="1"/>
  <c r="N93" i="58"/>
  <c r="N238" i="58" s="1"/>
  <c r="N91" i="58"/>
  <c r="N108" i="58" s="1"/>
  <c r="N150" i="58" s="1"/>
  <c r="T25" i="58"/>
  <c r="W64" i="58"/>
  <c r="T221" i="58"/>
  <c r="T65" i="58"/>
  <c r="Q107" i="58"/>
  <c r="Q149" i="58" s="1"/>
  <c r="W174" i="58"/>
  <c r="W161" i="58"/>
  <c r="W210" i="58"/>
  <c r="W211" i="58"/>
  <c r="W212" i="58"/>
  <c r="T80" i="58"/>
  <c r="N36" i="32"/>
  <c r="N111" i="32" s="1"/>
  <c r="N47" i="32"/>
  <c r="N121" i="32" s="1"/>
  <c r="K36" i="32"/>
  <c r="K111" i="32" s="1"/>
  <c r="N32" i="32"/>
  <c r="N107" i="32" s="1"/>
  <c r="N35" i="32"/>
  <c r="N110" i="32" s="1"/>
  <c r="X39" i="32"/>
  <c r="X36" i="32"/>
  <c r="N28" i="32"/>
  <c r="N103" i="32" s="1"/>
  <c r="T228" i="58"/>
  <c r="W106" i="58"/>
  <c r="W148" i="58" s="1"/>
  <c r="K92" i="58"/>
  <c r="K105" i="58" s="1"/>
  <c r="K147" i="58" s="1"/>
  <c r="W54" i="58"/>
  <c r="W61" i="58"/>
  <c r="T218" i="58"/>
  <c r="T104" i="58"/>
  <c r="T146" i="58" s="1"/>
  <c r="W234" i="58"/>
  <c r="W158" i="58"/>
  <c r="W55" i="58"/>
  <c r="T236" i="58"/>
  <c r="X118" i="58"/>
  <c r="T217" i="58"/>
  <c r="W59" i="58"/>
  <c r="K61" i="58"/>
  <c r="Q105" i="58"/>
  <c r="Q147" i="58" s="1"/>
  <c r="T201" i="58"/>
  <c r="W252" i="58"/>
  <c r="X92" i="58"/>
  <c r="Z73" i="58"/>
  <c r="Z107" i="58" s="1"/>
  <c r="Z149" i="58" s="1"/>
  <c r="Z72" i="58"/>
  <c r="Z234" i="58" s="1"/>
  <c r="Y70" i="58"/>
  <c r="X93" i="58"/>
  <c r="T158" i="58"/>
  <c r="W259" i="58"/>
  <c r="T214" i="58"/>
  <c r="T28" i="58"/>
  <c r="Q55" i="58"/>
  <c r="Q219" i="58"/>
  <c r="W57" i="58"/>
  <c r="W221" i="58"/>
  <c r="Q224" i="58"/>
  <c r="Q60" i="58"/>
  <c r="Q61" i="58"/>
  <c r="Q225" i="58"/>
  <c r="W63" i="58"/>
  <c r="W227" i="58"/>
  <c r="T66" i="58"/>
  <c r="T230" i="58"/>
  <c r="Y91" i="58"/>
  <c r="K239" i="58"/>
  <c r="K107" i="58"/>
  <c r="K149" i="58" s="1"/>
  <c r="W155" i="58"/>
  <c r="W243" i="58"/>
  <c r="W159" i="58"/>
  <c r="W247" i="58"/>
  <c r="W248" i="58"/>
  <c r="W160" i="58"/>
  <c r="Q251" i="58"/>
  <c r="Q163" i="58"/>
  <c r="W167" i="58"/>
  <c r="W255" i="58"/>
  <c r="W256" i="58"/>
  <c r="W168" i="58"/>
  <c r="W169" i="58"/>
  <c r="W257" i="58"/>
  <c r="T258" i="58"/>
  <c r="T170" i="58"/>
  <c r="W263" i="58"/>
  <c r="W175" i="58"/>
  <c r="Q179" i="58"/>
  <c r="Q267" i="58"/>
  <c r="Q196" i="58"/>
  <c r="Q268" i="58"/>
  <c r="Q197" i="58"/>
  <c r="Q269" i="58"/>
  <c r="T198" i="58"/>
  <c r="T270" i="58"/>
  <c r="Q271" i="58"/>
  <c r="Q199" i="58"/>
  <c r="K240" i="58"/>
  <c r="Q106" i="58"/>
  <c r="Q148" i="58" s="1"/>
  <c r="Q82" i="58"/>
  <c r="Q234" i="58"/>
  <c r="Y71" i="58"/>
  <c r="N71" i="58"/>
  <c r="Q173" i="58"/>
  <c r="T27" i="58"/>
  <c r="T213" i="58"/>
  <c r="N117" i="58"/>
  <c r="N158" i="58" s="1"/>
  <c r="X11" i="58"/>
  <c r="N44" i="58"/>
  <c r="N229" i="58" s="1"/>
  <c r="W220" i="58"/>
  <c r="T238" i="58"/>
  <c r="T271" i="58"/>
  <c r="Q176" i="58"/>
  <c r="T178" i="58"/>
  <c r="Q272" i="58"/>
  <c r="N248" i="58"/>
  <c r="N72" i="58"/>
  <c r="N82" i="58" s="1"/>
  <c r="T267" i="58"/>
  <c r="T196" i="58"/>
  <c r="Q157" i="58"/>
  <c r="Q162" i="58"/>
  <c r="X34" i="32"/>
  <c r="Z34" i="32" s="1"/>
  <c r="Z109" i="32" s="1"/>
  <c r="N34" i="32"/>
  <c r="N109" i="32" s="1"/>
  <c r="N31" i="32"/>
  <c r="N106" i="32" s="1"/>
  <c r="T76" i="32"/>
  <c r="Y33" i="32"/>
  <c r="Z33" i="32" s="1"/>
  <c r="Z108" i="32" s="1"/>
  <c r="N33" i="32"/>
  <c r="N108" i="32" s="1"/>
  <c r="W76" i="32"/>
  <c r="W28" i="58"/>
  <c r="W214" i="58"/>
  <c r="Q104" i="58"/>
  <c r="Q146" i="58" s="1"/>
  <c r="Q80" i="58"/>
  <c r="Q232" i="58"/>
  <c r="T234" i="58"/>
  <c r="T82" i="58"/>
  <c r="T106" i="58"/>
  <c r="T148" i="58" s="1"/>
  <c r="W209" i="58"/>
  <c r="W23" i="58"/>
  <c r="W244" i="58"/>
  <c r="W156" i="58"/>
  <c r="T159" i="58"/>
  <c r="T247" i="58"/>
  <c r="T160" i="58"/>
  <c r="T248" i="58"/>
  <c r="N251" i="58"/>
  <c r="N163" i="58"/>
  <c r="Q164" i="58"/>
  <c r="Q252" i="58"/>
  <c r="T165" i="58"/>
  <c r="T253" i="58"/>
  <c r="W166" i="58"/>
  <c r="W254" i="58"/>
  <c r="T167" i="58"/>
  <c r="T255" i="58"/>
  <c r="W232" i="58"/>
  <c r="W80" i="58"/>
  <c r="K83" i="58"/>
  <c r="K235" i="58"/>
  <c r="Q110" i="58"/>
  <c r="Q152" i="58" s="1"/>
  <c r="Q238" i="58"/>
  <c r="W236" i="58"/>
  <c r="W104" i="58"/>
  <c r="T243" i="58"/>
  <c r="T212" i="58"/>
  <c r="N73" i="58"/>
  <c r="W213" i="58"/>
  <c r="W27" i="58"/>
  <c r="T67" i="58"/>
  <c r="T231" i="58"/>
  <c r="T81" i="58"/>
  <c r="T105" i="58"/>
  <c r="T147" i="58" s="1"/>
  <c r="T83" i="58"/>
  <c r="T107" i="58"/>
  <c r="T149" i="58" s="1"/>
  <c r="K242" i="58"/>
  <c r="K110" i="58"/>
  <c r="K152" i="58" s="1"/>
  <c r="Q159" i="58"/>
  <c r="Q247" i="58"/>
  <c r="Q167" i="58"/>
  <c r="Q255" i="58"/>
  <c r="T177" i="58"/>
  <c r="T265" i="58"/>
  <c r="T227" i="58"/>
  <c r="W58" i="58"/>
  <c r="K257" i="58"/>
  <c r="T261" i="58"/>
  <c r="T197" i="58"/>
  <c r="Q248" i="58"/>
  <c r="T216" i="58"/>
  <c r="W60" i="58"/>
  <c r="W224" i="58"/>
  <c r="K82" i="58"/>
  <c r="K234" i="58"/>
  <c r="T174" i="58"/>
  <c r="T262" i="58"/>
  <c r="Q201" i="58"/>
  <c r="Q273" i="58"/>
  <c r="N92" i="58"/>
  <c r="N70" i="58"/>
  <c r="Q155" i="58"/>
  <c r="Q244" i="58"/>
  <c r="Q254" i="58"/>
  <c r="Q266" i="58"/>
  <c r="Q177" i="58"/>
  <c r="Q165" i="58"/>
  <c r="Q161" i="58"/>
  <c r="Q172" i="58"/>
  <c r="Q174" i="58"/>
  <c r="Q26" i="54"/>
  <c r="Q55" i="54" s="1"/>
  <c r="U26" i="54"/>
  <c r="W26" i="54" s="1"/>
  <c r="W55" i="54" s="1"/>
  <c r="N26" i="54"/>
  <c r="N55" i="54" s="1"/>
  <c r="Q62" i="57"/>
  <c r="Q130" i="57" s="1"/>
  <c r="U62" i="57"/>
  <c r="N62" i="57"/>
  <c r="N130" i="57" s="1"/>
  <c r="V62" i="57"/>
  <c r="Q108" i="58"/>
  <c r="Q236" i="58"/>
  <c r="Q64" i="58"/>
  <c r="Q226" i="58"/>
  <c r="Q220" i="58"/>
  <c r="Q63" i="58"/>
  <c r="Q54" i="58"/>
  <c r="Q67" i="58"/>
  <c r="Q57" i="58"/>
  <c r="Q58" i="58"/>
  <c r="Q53" i="58"/>
  <c r="Q76" i="32"/>
  <c r="Q29" i="58"/>
  <c r="Q23" i="58"/>
  <c r="Q24" i="58"/>
  <c r="Q30" i="58"/>
  <c r="Q27" i="58"/>
  <c r="Q22" i="58"/>
  <c r="Q26" i="58"/>
  <c r="Q28" i="58"/>
  <c r="I27" i="32"/>
  <c r="I43" i="58"/>
  <c r="I44" i="58"/>
  <c r="X44" i="58" s="1"/>
  <c r="I28" i="32"/>
  <c r="X28" i="32" s="1"/>
  <c r="Y33" i="58"/>
  <c r="J19" i="32"/>
  <c r="J35" i="58"/>
  <c r="L24" i="21"/>
  <c r="L92" i="21" s="1"/>
  <c r="W24" i="21"/>
  <c r="Q25" i="21"/>
  <c r="R25" i="21" s="1"/>
  <c r="R93" i="21" s="1"/>
  <c r="Q15" i="23"/>
  <c r="Q35" i="23" s="1"/>
  <c r="Q26" i="21"/>
  <c r="R26" i="21" s="1"/>
  <c r="R94" i="21" s="1"/>
  <c r="Q16" i="23"/>
  <c r="Q36" i="23" s="1"/>
  <c r="Q27" i="21"/>
  <c r="R27" i="21" s="1"/>
  <c r="R95" i="21" s="1"/>
  <c r="Q17" i="23"/>
  <c r="Q37" i="23" s="1"/>
  <c r="M20" i="21"/>
  <c r="O20" i="21" s="1"/>
  <c r="O88" i="21" s="1"/>
  <c r="N10" i="23"/>
  <c r="N30" i="23" s="1"/>
  <c r="R24" i="21"/>
  <c r="R92" i="21" s="1"/>
  <c r="O25" i="21"/>
  <c r="O93" i="21" s="1"/>
  <c r="N26" i="21"/>
  <c r="N16" i="23"/>
  <c r="N36" i="23" s="1"/>
  <c r="V16" i="23"/>
  <c r="N28" i="21"/>
  <c r="N18" i="23"/>
  <c r="N38" i="23" s="1"/>
  <c r="N29" i="21"/>
  <c r="O29" i="21" s="1"/>
  <c r="O97" i="21" s="1"/>
  <c r="N19" i="23"/>
  <c r="N39" i="23" s="1"/>
  <c r="J17" i="32"/>
  <c r="I29" i="32"/>
  <c r="X29" i="32" s="1"/>
  <c r="T8" i="23"/>
  <c r="T28" i="23" s="1"/>
  <c r="Q6" i="23"/>
  <c r="Q26" i="23" s="1"/>
  <c r="P16" i="21"/>
  <c r="R16" i="21" s="1"/>
  <c r="R84" i="21" s="1"/>
  <c r="N11" i="23"/>
  <c r="N31" i="23" s="1"/>
  <c r="N21" i="21"/>
  <c r="W21" i="21" s="1"/>
  <c r="Q28" i="21"/>
  <c r="R28" i="21" s="1"/>
  <c r="R96" i="21" s="1"/>
  <c r="Q18" i="23"/>
  <c r="Q38" i="23" s="1"/>
  <c r="Q29" i="21"/>
  <c r="R29" i="21" s="1"/>
  <c r="R97" i="21" s="1"/>
  <c r="Q19" i="23"/>
  <c r="Q39" i="23" s="1"/>
  <c r="S20" i="21"/>
  <c r="U20" i="21" s="1"/>
  <c r="U88" i="21" s="1"/>
  <c r="T10" i="23"/>
  <c r="T30" i="23" s="1"/>
  <c r="V18" i="23"/>
  <c r="W18" i="23" s="1"/>
  <c r="W38" i="23" s="1"/>
  <c r="Q9" i="23"/>
  <c r="Q29" i="23" s="1"/>
  <c r="U9" i="23"/>
  <c r="W9" i="23" s="1"/>
  <c r="W29" i="23" s="1"/>
  <c r="V11" i="23"/>
  <c r="W11" i="23" s="1"/>
  <c r="W31" i="23" s="1"/>
  <c r="K11" i="23"/>
  <c r="K31" i="23" s="1"/>
  <c r="N27" i="21"/>
  <c r="O27" i="21" s="1"/>
  <c r="O95" i="21" s="1"/>
  <c r="N17" i="23"/>
  <c r="N37" i="23" s="1"/>
  <c r="I38" i="58"/>
  <c r="R17" i="21"/>
  <c r="R85" i="21" s="1"/>
  <c r="K14" i="23"/>
  <c r="K34" i="23" s="1"/>
  <c r="V14" i="23"/>
  <c r="W14" i="23" s="1"/>
  <c r="W34" i="23" s="1"/>
  <c r="N7" i="23"/>
  <c r="N27" i="23" s="1"/>
  <c r="M17" i="21"/>
  <c r="O17" i="21" s="1"/>
  <c r="O85" i="21" s="1"/>
  <c r="T7" i="23"/>
  <c r="T27" i="23" s="1"/>
  <c r="S17" i="21"/>
  <c r="U17" i="21" s="1"/>
  <c r="U85" i="21" s="1"/>
  <c r="W18" i="21"/>
  <c r="V12" i="23"/>
  <c r="W12" i="23" s="1"/>
  <c r="W32" i="23" s="1"/>
  <c r="K12" i="23"/>
  <c r="K32" i="23" s="1"/>
  <c r="K22" i="21"/>
  <c r="Q12" i="23"/>
  <c r="Q32" i="23" s="1"/>
  <c r="Q22" i="21"/>
  <c r="R22" i="21" s="1"/>
  <c r="R90" i="21" s="1"/>
  <c r="V18" i="21"/>
  <c r="T9" i="23"/>
  <c r="T29" i="23" s="1"/>
  <c r="S19" i="21"/>
  <c r="U19" i="21" s="1"/>
  <c r="U87" i="21" s="1"/>
  <c r="V21" i="21"/>
  <c r="V13" i="23"/>
  <c r="W13" i="23" s="1"/>
  <c r="W33" i="23" s="1"/>
  <c r="K13" i="23"/>
  <c r="K33" i="23" s="1"/>
  <c r="V15" i="23"/>
  <c r="W15" i="23" s="1"/>
  <c r="W35" i="23" s="1"/>
  <c r="K15" i="23"/>
  <c r="K35" i="23" s="1"/>
  <c r="K25" i="21"/>
  <c r="U25" i="21"/>
  <c r="U93" i="21" s="1"/>
  <c r="T26" i="21"/>
  <c r="T16" i="23"/>
  <c r="T36" i="23" s="1"/>
  <c r="U27" i="21"/>
  <c r="U95" i="21" s="1"/>
  <c r="T28" i="21"/>
  <c r="U28" i="21" s="1"/>
  <c r="U96" i="21" s="1"/>
  <c r="T18" i="23"/>
  <c r="T38" i="23" s="1"/>
  <c r="U29" i="21"/>
  <c r="U97" i="21" s="1"/>
  <c r="V10" i="23"/>
  <c r="K10" i="23"/>
  <c r="K30" i="23" s="1"/>
  <c r="K20" i="21"/>
  <c r="Q10" i="23"/>
  <c r="Q30" i="23" s="1"/>
  <c r="Q20" i="21"/>
  <c r="W7" i="23"/>
  <c r="W27" i="23" s="1"/>
  <c r="T17" i="23"/>
  <c r="T37" i="23" s="1"/>
  <c r="S16" i="21"/>
  <c r="U16" i="21" s="1"/>
  <c r="U84" i="21" s="1"/>
  <c r="T6" i="23"/>
  <c r="T26" i="23" s="1"/>
  <c r="K23" i="21"/>
  <c r="K6" i="23"/>
  <c r="K26" i="23" s="1"/>
  <c r="U6" i="23"/>
  <c r="W6" i="23" s="1"/>
  <c r="W26" i="23" s="1"/>
  <c r="K8" i="23"/>
  <c r="K28" i="23" s="1"/>
  <c r="U8" i="23"/>
  <c r="W8" i="23" s="1"/>
  <c r="W28" i="23" s="1"/>
  <c r="U10" i="23"/>
  <c r="L26" i="21"/>
  <c r="L94" i="21" s="1"/>
  <c r="K27" i="21"/>
  <c r="V17" i="23"/>
  <c r="W17" i="23" s="1"/>
  <c r="W37" i="23" s="1"/>
  <c r="K17" i="23"/>
  <c r="K37" i="23" s="1"/>
  <c r="L28" i="21"/>
  <c r="L96" i="21" s="1"/>
  <c r="K29" i="21"/>
  <c r="V19" i="23"/>
  <c r="W19" i="23" s="1"/>
  <c r="W39" i="23" s="1"/>
  <c r="K19" i="23"/>
  <c r="K39" i="23" s="1"/>
  <c r="L70" i="32"/>
  <c r="L184" i="58"/>
  <c r="V67" i="57"/>
  <c r="Q13" i="57"/>
  <c r="Q82" i="57" s="1"/>
  <c r="P31" i="57"/>
  <c r="Q31" i="57" s="1"/>
  <c r="Q100" i="57" s="1"/>
  <c r="N31" i="57"/>
  <c r="N100" i="57" s="1"/>
  <c r="W14" i="28" l="1"/>
  <c r="L35" i="58"/>
  <c r="L19" i="32"/>
  <c r="K12" i="57"/>
  <c r="V12" i="57"/>
  <c r="U8" i="54"/>
  <c r="I44" i="57"/>
  <c r="U44" i="57" s="1"/>
  <c r="W15" i="27"/>
  <c r="S16" i="57"/>
  <c r="T16" i="57" s="1"/>
  <c r="T85" i="57" s="1"/>
  <c r="T16" i="50"/>
  <c r="T31" i="50" s="1"/>
  <c r="R60" i="57"/>
  <c r="U24" i="54"/>
  <c r="T24" i="54"/>
  <c r="T53" i="54" s="1"/>
  <c r="J60" i="57"/>
  <c r="V24" i="54"/>
  <c r="W24" i="54" s="1"/>
  <c r="W53" i="54" s="1"/>
  <c r="K24" i="54"/>
  <c r="K53" i="54" s="1"/>
  <c r="L44" i="21"/>
  <c r="L112" i="21" s="1"/>
  <c r="L61" i="21"/>
  <c r="L129" i="21" s="1"/>
  <c r="W61" i="21"/>
  <c r="X61" i="21" s="1"/>
  <c r="X129" i="21" s="1"/>
  <c r="V53" i="21"/>
  <c r="L53" i="21"/>
  <c r="L121" i="21" s="1"/>
  <c r="O62" i="21"/>
  <c r="O130" i="21" s="1"/>
  <c r="W62" i="21"/>
  <c r="T15" i="26"/>
  <c r="T51" i="26" s="1"/>
  <c r="T45" i="21"/>
  <c r="U45" i="21" s="1"/>
  <c r="U113" i="21" s="1"/>
  <c r="V15" i="26"/>
  <c r="W15" i="26" s="1"/>
  <c r="W51" i="26" s="1"/>
  <c r="W11" i="24"/>
  <c r="U9" i="27"/>
  <c r="I21" i="27"/>
  <c r="O11" i="21"/>
  <c r="O79" i="21" s="1"/>
  <c r="W11" i="21"/>
  <c r="J122" i="58"/>
  <c r="J51" i="32"/>
  <c r="X49" i="21"/>
  <c r="X117" i="21" s="1"/>
  <c r="V9" i="21"/>
  <c r="L9" i="21"/>
  <c r="L77" i="21" s="1"/>
  <c r="V13" i="57"/>
  <c r="M12" i="58" s="1"/>
  <c r="K20" i="23"/>
  <c r="N20" i="23"/>
  <c r="J32" i="58"/>
  <c r="Q20" i="23"/>
  <c r="W16" i="23"/>
  <c r="W36" i="23" s="1"/>
  <c r="I26" i="32"/>
  <c r="X26" i="32" s="1"/>
  <c r="M130" i="58"/>
  <c r="N130" i="58" s="1"/>
  <c r="N259" i="58" s="1"/>
  <c r="M59" i="32"/>
  <c r="N59" i="32" s="1"/>
  <c r="N133" i="32" s="1"/>
  <c r="W59" i="57"/>
  <c r="W127" i="57" s="1"/>
  <c r="K65" i="57"/>
  <c r="K133" i="57" s="1"/>
  <c r="U65" i="57"/>
  <c r="W65" i="57" s="1"/>
  <c r="W133" i="57" s="1"/>
  <c r="U45" i="57"/>
  <c r="K45" i="57"/>
  <c r="K114" i="57" s="1"/>
  <c r="M136" i="58"/>
  <c r="M65" i="32"/>
  <c r="V23" i="57"/>
  <c r="M36" i="58"/>
  <c r="M20" i="32"/>
  <c r="W21" i="57"/>
  <c r="W90" i="57" s="1"/>
  <c r="K23" i="57"/>
  <c r="K92" i="57" s="1"/>
  <c r="U23" i="57"/>
  <c r="K20" i="57"/>
  <c r="K89" i="57" s="1"/>
  <c r="U39" i="57"/>
  <c r="K39" i="57"/>
  <c r="K108" i="57" s="1"/>
  <c r="M42" i="58"/>
  <c r="N42" i="58" s="1"/>
  <c r="N227" i="58" s="1"/>
  <c r="M26" i="32"/>
  <c r="N26" i="32" s="1"/>
  <c r="N101" i="32" s="1"/>
  <c r="W27" i="57"/>
  <c r="W96" i="57" s="1"/>
  <c r="K24" i="57"/>
  <c r="K93" i="57" s="1"/>
  <c r="V24" i="57"/>
  <c r="W17" i="57"/>
  <c r="W86" i="57" s="1"/>
  <c r="M16" i="32"/>
  <c r="N16" i="32" s="1"/>
  <c r="N91" i="32" s="1"/>
  <c r="M32" i="58"/>
  <c r="N32" i="58" s="1"/>
  <c r="N217" i="58" s="1"/>
  <c r="K19" i="57"/>
  <c r="K88" i="57" s="1"/>
  <c r="V19" i="57"/>
  <c r="V16" i="50"/>
  <c r="W16" i="50" s="1"/>
  <c r="W31" i="50" s="1"/>
  <c r="V10" i="57"/>
  <c r="K10" i="57"/>
  <c r="K80" i="57" s="1"/>
  <c r="U16" i="57"/>
  <c r="K16" i="57"/>
  <c r="K85" i="57" s="1"/>
  <c r="U8" i="50"/>
  <c r="I8" i="57"/>
  <c r="U8" i="57" s="1"/>
  <c r="T10" i="41"/>
  <c r="S17" i="54"/>
  <c r="S21" i="54"/>
  <c r="U68" i="57"/>
  <c r="K68" i="57"/>
  <c r="K136" i="57" s="1"/>
  <c r="M56" i="57"/>
  <c r="V20" i="54"/>
  <c r="W20" i="54" s="1"/>
  <c r="W49" i="54" s="1"/>
  <c r="N20" i="54"/>
  <c r="N49" i="54" s="1"/>
  <c r="W30" i="54"/>
  <c r="W59" i="54" s="1"/>
  <c r="L66" i="57"/>
  <c r="N30" i="54"/>
  <c r="N59" i="54" s="1"/>
  <c r="U30" i="54"/>
  <c r="O70" i="57"/>
  <c r="Q70" i="57" s="1"/>
  <c r="Q138" i="57" s="1"/>
  <c r="Q12" i="56"/>
  <c r="Q22" i="56" s="1"/>
  <c r="L49" i="32"/>
  <c r="L120" i="58"/>
  <c r="S25" i="26"/>
  <c r="T28" i="26"/>
  <c r="K8" i="57"/>
  <c r="K78" i="57" s="1"/>
  <c r="P44" i="21"/>
  <c r="V44" i="21" s="1"/>
  <c r="U12" i="26"/>
  <c r="W12" i="26" s="1"/>
  <c r="W50" i="26" s="1"/>
  <c r="T22" i="26"/>
  <c r="T56" i="26" s="1"/>
  <c r="T50" i="21"/>
  <c r="U50" i="21" s="1"/>
  <c r="U118" i="21" s="1"/>
  <c r="J63" i="32"/>
  <c r="X58" i="21"/>
  <c r="X126" i="21" s="1"/>
  <c r="J134" i="58"/>
  <c r="L59" i="21"/>
  <c r="L127" i="21" s="1"/>
  <c r="W59" i="21"/>
  <c r="W56" i="21"/>
  <c r="N8" i="56"/>
  <c r="N20" i="56" s="1"/>
  <c r="V8" i="56"/>
  <c r="W8" i="56" s="1"/>
  <c r="W20" i="56" s="1"/>
  <c r="M68" i="57"/>
  <c r="W11" i="37"/>
  <c r="K8" i="54"/>
  <c r="K38" i="54" s="1"/>
  <c r="W12" i="27"/>
  <c r="W29" i="27" s="1"/>
  <c r="Q15" i="27"/>
  <c r="O45" i="21"/>
  <c r="O113" i="21" s="1"/>
  <c r="W45" i="21"/>
  <c r="O30" i="21"/>
  <c r="O98" i="21" s="1"/>
  <c r="V30" i="21"/>
  <c r="L15" i="21"/>
  <c r="L83" i="21" s="1"/>
  <c r="V15" i="21"/>
  <c r="P44" i="57"/>
  <c r="Q44" i="57" s="1"/>
  <c r="Q113" i="57" s="1"/>
  <c r="Q8" i="54"/>
  <c r="Q38" i="54" s="1"/>
  <c r="I49" i="32"/>
  <c r="X49" i="32" s="1"/>
  <c r="I120" i="58"/>
  <c r="X120" i="58" s="1"/>
  <c r="V22" i="26"/>
  <c r="W22" i="26" s="1"/>
  <c r="W56" i="26" s="1"/>
  <c r="J93" i="58"/>
  <c r="X36" i="21"/>
  <c r="X104" i="21" s="1"/>
  <c r="J37" i="32"/>
  <c r="W6" i="21"/>
  <c r="K66" i="21"/>
  <c r="K13" i="27"/>
  <c r="K30" i="27" s="1"/>
  <c r="V25" i="26"/>
  <c r="W25" i="26" s="1"/>
  <c r="W57" i="26" s="1"/>
  <c r="K25" i="26"/>
  <c r="K57" i="26" s="1"/>
  <c r="K51" i="21"/>
  <c r="T11" i="24"/>
  <c r="Q14" i="27"/>
  <c r="P13" i="27"/>
  <c r="J17" i="27"/>
  <c r="V18" i="27"/>
  <c r="W18" i="27" s="1"/>
  <c r="K18" i="27"/>
  <c r="L41" i="21"/>
  <c r="L109" i="21" s="1"/>
  <c r="W41" i="21"/>
  <c r="K20" i="27"/>
  <c r="V20" i="27"/>
  <c r="L46" i="21"/>
  <c r="L114" i="21" s="1"/>
  <c r="W46" i="21"/>
  <c r="L10" i="21"/>
  <c r="L78" i="21" s="1"/>
  <c r="V10" i="21"/>
  <c r="I50" i="32"/>
  <c r="X50" i="32" s="1"/>
  <c r="I121" i="58"/>
  <c r="X121" i="58" s="1"/>
  <c r="V44" i="12"/>
  <c r="L46" i="58"/>
  <c r="L30" i="32"/>
  <c r="N19" i="54"/>
  <c r="N48" i="54" s="1"/>
  <c r="M55" i="57"/>
  <c r="N55" i="57" s="1"/>
  <c r="N123" i="57" s="1"/>
  <c r="V19" i="54"/>
  <c r="L17" i="54"/>
  <c r="U10" i="41"/>
  <c r="V69" i="57"/>
  <c r="M54" i="57"/>
  <c r="N18" i="54"/>
  <c r="N47" i="54" s="1"/>
  <c r="L57" i="21"/>
  <c r="L125" i="21" s="1"/>
  <c r="W57" i="21"/>
  <c r="Q12" i="54"/>
  <c r="Q41" i="54" s="1"/>
  <c r="P48" i="57"/>
  <c r="V12" i="54"/>
  <c r="W12" i="54" s="1"/>
  <c r="W41" i="54" s="1"/>
  <c r="W10" i="21"/>
  <c r="U10" i="21"/>
  <c r="U78" i="21" s="1"/>
  <c r="L43" i="21"/>
  <c r="L111" i="21" s="1"/>
  <c r="V43" i="21"/>
  <c r="M58" i="32"/>
  <c r="W58" i="57"/>
  <c r="W126" i="57" s="1"/>
  <c r="M129" i="58"/>
  <c r="N63" i="57"/>
  <c r="N131" i="57" s="1"/>
  <c r="V63" i="57"/>
  <c r="K41" i="57"/>
  <c r="K110" i="57" s="1"/>
  <c r="V41" i="57"/>
  <c r="W20" i="57"/>
  <c r="W89" i="57" s="1"/>
  <c r="M19" i="32"/>
  <c r="M35" i="58"/>
  <c r="N35" i="58" s="1"/>
  <c r="N56" i="58" s="1"/>
  <c r="R15" i="57"/>
  <c r="U15" i="57" s="1"/>
  <c r="U15" i="50"/>
  <c r="T8" i="50"/>
  <c r="T24" i="50" s="1"/>
  <c r="S8" i="57"/>
  <c r="T8" i="57" s="1"/>
  <c r="T78" i="57" s="1"/>
  <c r="K11" i="57"/>
  <c r="K81" i="57" s="1"/>
  <c r="V11" i="57"/>
  <c r="N16" i="57"/>
  <c r="N85" i="57" s="1"/>
  <c r="V16" i="57"/>
  <c r="P8" i="57"/>
  <c r="Q8" i="57" s="1"/>
  <c r="Q78" i="57" s="1"/>
  <c r="Q8" i="50"/>
  <c r="Q24" i="50" s="1"/>
  <c r="Q17" i="50" s="1"/>
  <c r="Q8" i="27"/>
  <c r="P7" i="27"/>
  <c r="I51" i="57"/>
  <c r="W51" i="46"/>
  <c r="W99" i="46" s="1"/>
  <c r="W55" i="46" s="1"/>
  <c r="W64" i="21"/>
  <c r="L64" i="21"/>
  <c r="L132" i="21" s="1"/>
  <c r="J65" i="32"/>
  <c r="J136" i="58"/>
  <c r="X60" i="21"/>
  <c r="X128" i="21" s="1"/>
  <c r="W54" i="21"/>
  <c r="L54" i="21"/>
  <c r="L122" i="21" s="1"/>
  <c r="R56" i="57"/>
  <c r="T56" i="57" s="1"/>
  <c r="T124" i="57" s="1"/>
  <c r="T20" i="54"/>
  <c r="T49" i="54" s="1"/>
  <c r="U25" i="54"/>
  <c r="W25" i="54" s="1"/>
  <c r="W54" i="54" s="1"/>
  <c r="K25" i="54"/>
  <c r="K54" i="54" s="1"/>
  <c r="I61" i="57"/>
  <c r="N8" i="54"/>
  <c r="N38" i="54" s="1"/>
  <c r="M44" i="57"/>
  <c r="N44" i="57" s="1"/>
  <c r="N113" i="57" s="1"/>
  <c r="Q12" i="26"/>
  <c r="Q50" i="26" s="1"/>
  <c r="Q44" i="21"/>
  <c r="R44" i="21" s="1"/>
  <c r="R112" i="21" s="1"/>
  <c r="N17" i="22"/>
  <c r="R52" i="57"/>
  <c r="R15" i="54"/>
  <c r="R51" i="57" s="1"/>
  <c r="T16" i="54"/>
  <c r="T45" i="54" s="1"/>
  <c r="O24" i="21"/>
  <c r="O92" i="21" s="1"/>
  <c r="V24" i="21"/>
  <c r="O21" i="27"/>
  <c r="W50" i="21"/>
  <c r="L50" i="21"/>
  <c r="L118" i="21" s="1"/>
  <c r="K63" i="21"/>
  <c r="K7" i="27"/>
  <c r="K27" i="27" s="1"/>
  <c r="V14" i="21"/>
  <c r="L14" i="21"/>
  <c r="L82" i="21" s="1"/>
  <c r="V14" i="27"/>
  <c r="W14" i="27" s="1"/>
  <c r="V7" i="26"/>
  <c r="W7" i="26" s="1"/>
  <c r="W47" i="26" s="1"/>
  <c r="U20" i="27"/>
  <c r="K47" i="21"/>
  <c r="V19" i="26"/>
  <c r="W19" i="26" s="1"/>
  <c r="W53" i="26" s="1"/>
  <c r="K19" i="26"/>
  <c r="K53" i="26" s="1"/>
  <c r="K41" i="26" s="1"/>
  <c r="V13" i="21"/>
  <c r="L13" i="21"/>
  <c r="L81" i="21" s="1"/>
  <c r="R48" i="21"/>
  <c r="R116" i="21" s="1"/>
  <c r="W48" i="21"/>
  <c r="J14" i="58"/>
  <c r="J14" i="32"/>
  <c r="L52" i="32"/>
  <c r="W50" i="57"/>
  <c r="W118" i="57" s="1"/>
  <c r="L123" i="58"/>
  <c r="Q9" i="27"/>
  <c r="P68" i="21"/>
  <c r="L43" i="58"/>
  <c r="L27" i="32"/>
  <c r="X27" i="32" s="1"/>
  <c r="L113" i="58"/>
  <c r="L42" i="32"/>
  <c r="N42" i="32" s="1"/>
  <c r="N117" i="32" s="1"/>
  <c r="M38" i="32"/>
  <c r="M94" i="58"/>
  <c r="W39" i="57"/>
  <c r="W108" i="57" s="1"/>
  <c r="W28" i="57"/>
  <c r="W97" i="57" s="1"/>
  <c r="M43" i="58"/>
  <c r="N43" i="58" s="1"/>
  <c r="M27" i="32"/>
  <c r="N27" i="32" s="1"/>
  <c r="N102" i="32" s="1"/>
  <c r="L20" i="32"/>
  <c r="L36" i="58"/>
  <c r="L12" i="58"/>
  <c r="L12" i="32"/>
  <c r="I69" i="57"/>
  <c r="U9" i="56"/>
  <c r="N8" i="27"/>
  <c r="M7" i="27"/>
  <c r="L55" i="21"/>
  <c r="L123" i="21" s="1"/>
  <c r="W55" i="21"/>
  <c r="V33" i="21"/>
  <c r="X33" i="21" s="1"/>
  <c r="X101" i="21" s="1"/>
  <c r="L33" i="21"/>
  <c r="L101" i="21" s="1"/>
  <c r="W17" i="22"/>
  <c r="M132" i="58"/>
  <c r="M61" i="32"/>
  <c r="U21" i="27"/>
  <c r="I46" i="58"/>
  <c r="X46" i="58" s="1"/>
  <c r="I30" i="32"/>
  <c r="X30" i="32" s="1"/>
  <c r="J68" i="21"/>
  <c r="X43" i="58"/>
  <c r="Z36" i="32"/>
  <c r="Z111" i="32" s="1"/>
  <c r="U63" i="57"/>
  <c r="K63" i="57"/>
  <c r="K131" i="57" s="1"/>
  <c r="Q22" i="51"/>
  <c r="W18" i="51"/>
  <c r="W39" i="51" s="1"/>
  <c r="V40" i="57"/>
  <c r="L37" i="58"/>
  <c r="N37" i="58" s="1"/>
  <c r="N222" i="58" s="1"/>
  <c r="L21" i="32"/>
  <c r="N21" i="32" s="1"/>
  <c r="N96" i="32" s="1"/>
  <c r="W12" i="51"/>
  <c r="W33" i="51" s="1"/>
  <c r="W22" i="51" s="1"/>
  <c r="W43" i="57"/>
  <c r="W112" i="57" s="1"/>
  <c r="K42" i="57"/>
  <c r="K111" i="57" s="1"/>
  <c r="V42" i="57"/>
  <c r="W14" i="53"/>
  <c r="K26" i="57"/>
  <c r="K95" i="57" s="1"/>
  <c r="V26" i="57"/>
  <c r="K18" i="57"/>
  <c r="K87" i="57" s="1"/>
  <c r="U18" i="57"/>
  <c r="Q28" i="57"/>
  <c r="Q97" i="57" s="1"/>
  <c r="K14" i="57"/>
  <c r="K83" i="57" s="1"/>
  <c r="V14" i="57"/>
  <c r="L10" i="58"/>
  <c r="L10" i="32"/>
  <c r="K30" i="57"/>
  <c r="K99" i="57" s="1"/>
  <c r="V30" i="57"/>
  <c r="V9" i="57"/>
  <c r="V55" i="57"/>
  <c r="V25" i="57"/>
  <c r="K25" i="57"/>
  <c r="K94" i="57" s="1"/>
  <c r="W13" i="50"/>
  <c r="W28" i="50" s="1"/>
  <c r="V7" i="57"/>
  <c r="K15" i="50"/>
  <c r="K30" i="50" s="1"/>
  <c r="K17" i="50" s="1"/>
  <c r="V15" i="50"/>
  <c r="W15" i="50" s="1"/>
  <c r="W30" i="50" s="1"/>
  <c r="J15" i="57"/>
  <c r="W7" i="45"/>
  <c r="K10" i="41"/>
  <c r="J17" i="54"/>
  <c r="V10" i="41"/>
  <c r="W10" i="41" s="1"/>
  <c r="S15" i="57"/>
  <c r="T15" i="57" s="1"/>
  <c r="T84" i="57" s="1"/>
  <c r="T15" i="50"/>
  <c r="T30" i="50" s="1"/>
  <c r="I55" i="57"/>
  <c r="U55" i="57" s="1"/>
  <c r="U19" i="54"/>
  <c r="W60" i="41"/>
  <c r="V18" i="54"/>
  <c r="W18" i="54" s="1"/>
  <c r="W47" i="54" s="1"/>
  <c r="W30" i="43"/>
  <c r="O66" i="57"/>
  <c r="Q66" i="57" s="1"/>
  <c r="Q134" i="57" s="1"/>
  <c r="Q30" i="54"/>
  <c r="Q59" i="54" s="1"/>
  <c r="Q31" i="54" s="1"/>
  <c r="N10" i="41"/>
  <c r="U7" i="56"/>
  <c r="W7" i="56" s="1"/>
  <c r="W19" i="56" s="1"/>
  <c r="K11" i="56"/>
  <c r="I70" i="57"/>
  <c r="U12" i="56"/>
  <c r="W12" i="56" s="1"/>
  <c r="W22" i="56" s="1"/>
  <c r="K12" i="56"/>
  <c r="K22" i="56" s="1"/>
  <c r="L54" i="32"/>
  <c r="L125" i="58"/>
  <c r="V8" i="50"/>
  <c r="N70" i="57"/>
  <c r="N138" i="57" s="1"/>
  <c r="V70" i="57"/>
  <c r="V9" i="56"/>
  <c r="W9" i="56" s="1"/>
  <c r="W21" i="56" s="1"/>
  <c r="W21" i="38"/>
  <c r="S69" i="57"/>
  <c r="T69" i="57" s="1"/>
  <c r="T137" i="57" s="1"/>
  <c r="T9" i="56"/>
  <c r="T21" i="56" s="1"/>
  <c r="Q9" i="56"/>
  <c r="Q21" i="56" s="1"/>
  <c r="O69" i="57"/>
  <c r="Q69" i="57" s="1"/>
  <c r="Q137" i="57" s="1"/>
  <c r="V31" i="21"/>
  <c r="L31" i="21"/>
  <c r="L99" i="21" s="1"/>
  <c r="W20" i="40"/>
  <c r="V8" i="54"/>
  <c r="W8" i="54" s="1"/>
  <c r="W38" i="54" s="1"/>
  <c r="U65" i="21"/>
  <c r="U133" i="21" s="1"/>
  <c r="W65" i="21"/>
  <c r="X65" i="21" s="1"/>
  <c r="X133" i="21" s="1"/>
  <c r="J115" i="58"/>
  <c r="X43" i="21"/>
  <c r="X111" i="21" s="1"/>
  <c r="J44" i="32"/>
  <c r="V32" i="21"/>
  <c r="X32" i="21" s="1"/>
  <c r="X100" i="21" s="1"/>
  <c r="O32" i="21"/>
  <c r="O100" i="21" s="1"/>
  <c r="V6" i="21"/>
  <c r="O6" i="21"/>
  <c r="O74" i="21" s="1"/>
  <c r="M51" i="57"/>
  <c r="K17" i="22"/>
  <c r="T9" i="27"/>
  <c r="S7" i="27"/>
  <c r="V9" i="27"/>
  <c r="W9" i="27" s="1"/>
  <c r="I35" i="32"/>
  <c r="X34" i="21"/>
  <c r="X102" i="21" s="1"/>
  <c r="I91" i="58"/>
  <c r="W8" i="21"/>
  <c r="L8" i="21"/>
  <c r="L76" i="21" s="1"/>
  <c r="V8" i="21"/>
  <c r="S13" i="27"/>
  <c r="W53" i="21"/>
  <c r="X53" i="21" s="1"/>
  <c r="X121" i="21" s="1"/>
  <c r="U53" i="21"/>
  <c r="U121" i="21" s="1"/>
  <c r="V52" i="21"/>
  <c r="V28" i="26"/>
  <c r="W28" i="26" s="1"/>
  <c r="W8" i="26"/>
  <c r="P17" i="27"/>
  <c r="Q18" i="27"/>
  <c r="K9" i="27"/>
  <c r="M17" i="27"/>
  <c r="Q25" i="26"/>
  <c r="Q57" i="26" s="1"/>
  <c r="Q41" i="26" s="1"/>
  <c r="Q51" i="21"/>
  <c r="R51" i="21" s="1"/>
  <c r="R119" i="21" s="1"/>
  <c r="O7" i="21"/>
  <c r="O75" i="21" s="1"/>
  <c r="W7" i="21"/>
  <c r="T20" i="27"/>
  <c r="S17" i="27"/>
  <c r="Q20" i="27"/>
  <c r="V42" i="21"/>
  <c r="L42" i="21"/>
  <c r="L110" i="21" s="1"/>
  <c r="V12" i="21"/>
  <c r="J15" i="32"/>
  <c r="J15" i="58"/>
  <c r="X15" i="21"/>
  <c r="X83" i="21" s="1"/>
  <c r="L64" i="32"/>
  <c r="W64" i="57"/>
  <c r="W132" i="57" s="1"/>
  <c r="L135" i="58"/>
  <c r="V66" i="57"/>
  <c r="N236" i="58"/>
  <c r="N162" i="58"/>
  <c r="N250" i="58"/>
  <c r="X70" i="32"/>
  <c r="L68" i="32"/>
  <c r="Z82" i="58"/>
  <c r="N246" i="58"/>
  <c r="N110" i="58"/>
  <c r="N152" i="58" s="1"/>
  <c r="Q74" i="58"/>
  <c r="Z106" i="58"/>
  <c r="Z148" i="58" s="1"/>
  <c r="N65" i="58"/>
  <c r="N53" i="58"/>
  <c r="N58" i="58"/>
  <c r="N228" i="58"/>
  <c r="N64" i="58"/>
  <c r="Z271" i="58"/>
  <c r="W74" i="58"/>
  <c r="N247" i="58"/>
  <c r="T47" i="58"/>
  <c r="N106" i="58"/>
  <c r="N148" i="58" s="1"/>
  <c r="X184" i="58"/>
  <c r="L182" i="58"/>
  <c r="X182" i="58" s="1"/>
  <c r="Z92" i="58"/>
  <c r="Z237" i="58" s="1"/>
  <c r="Z83" i="58"/>
  <c r="N171" i="58"/>
  <c r="Z235" i="58"/>
  <c r="K237" i="58"/>
  <c r="W47" i="58"/>
  <c r="N220" i="58"/>
  <c r="N234" i="58"/>
  <c r="N105" i="58"/>
  <c r="N147" i="58" s="1"/>
  <c r="N233" i="58"/>
  <c r="N81" i="58"/>
  <c r="T202" i="58"/>
  <c r="T190" i="58" s="1"/>
  <c r="N63" i="58"/>
  <c r="T74" i="58"/>
  <c r="T98" i="58"/>
  <c r="T139" i="58"/>
  <c r="N109" i="58"/>
  <c r="N151" i="58" s="1"/>
  <c r="N237" i="58"/>
  <c r="W98" i="58"/>
  <c r="W146" i="58"/>
  <c r="W139" i="58" s="1"/>
  <c r="W202" i="58"/>
  <c r="W190" i="58" s="1"/>
  <c r="N104" i="58"/>
  <c r="N80" i="58"/>
  <c r="N232" i="58"/>
  <c r="N83" i="58"/>
  <c r="N235" i="58"/>
  <c r="N107" i="58"/>
  <c r="N149" i="58" s="1"/>
  <c r="Q202" i="58"/>
  <c r="Q190" i="58" s="1"/>
  <c r="L62" i="32"/>
  <c r="X62" i="32" s="1"/>
  <c r="L133" i="58"/>
  <c r="X133" i="58" s="1"/>
  <c r="M62" i="32"/>
  <c r="M133" i="58"/>
  <c r="W62" i="57"/>
  <c r="W130" i="57" s="1"/>
  <c r="Q150" i="58"/>
  <c r="Q139" i="58" s="1"/>
  <c r="Q98" i="58"/>
  <c r="Q47" i="58"/>
  <c r="X21" i="21"/>
  <c r="X89" i="21" s="1"/>
  <c r="J21" i="32"/>
  <c r="J37" i="58"/>
  <c r="L20" i="21"/>
  <c r="L88" i="21" s="1"/>
  <c r="W20" i="21"/>
  <c r="U26" i="21"/>
  <c r="U94" i="21" s="1"/>
  <c r="W28" i="21"/>
  <c r="O28" i="21"/>
  <c r="O96" i="21" s="1"/>
  <c r="Y35" i="58"/>
  <c r="V19" i="21"/>
  <c r="L23" i="21"/>
  <c r="L91" i="21" s="1"/>
  <c r="W23" i="21"/>
  <c r="X23" i="21" s="1"/>
  <c r="X91" i="21" s="1"/>
  <c r="J18" i="32"/>
  <c r="X18" i="21"/>
  <c r="X86" i="21" s="1"/>
  <c r="J34" i="58"/>
  <c r="J41" i="58"/>
  <c r="J25" i="32"/>
  <c r="X24" i="21"/>
  <c r="X92" i="21" s="1"/>
  <c r="Y19" i="32"/>
  <c r="L29" i="21"/>
  <c r="L97" i="21" s="1"/>
  <c r="W29" i="21"/>
  <c r="L27" i="21"/>
  <c r="L95" i="21" s="1"/>
  <c r="W27" i="21"/>
  <c r="T20" i="23"/>
  <c r="R20" i="21"/>
  <c r="R88" i="21" s="1"/>
  <c r="W10" i="23"/>
  <c r="W30" i="23" s="1"/>
  <c r="W20" i="23" s="1"/>
  <c r="L25" i="21"/>
  <c r="L93" i="21" s="1"/>
  <c r="W25" i="21"/>
  <c r="I18" i="32"/>
  <c r="X18" i="32" s="1"/>
  <c r="I34" i="58"/>
  <c r="X34" i="58" s="1"/>
  <c r="W22" i="21"/>
  <c r="L22" i="21"/>
  <c r="L90" i="21" s="1"/>
  <c r="V16" i="21"/>
  <c r="V17" i="21"/>
  <c r="V20" i="21"/>
  <c r="O21" i="21"/>
  <c r="O89" i="21" s="1"/>
  <c r="S68" i="21"/>
  <c r="I37" i="58"/>
  <c r="I21" i="32"/>
  <c r="X21" i="32" s="1"/>
  <c r="Y32" i="58"/>
  <c r="Y17" i="32"/>
  <c r="W26" i="21"/>
  <c r="O26" i="21"/>
  <c r="O94" i="21" s="1"/>
  <c r="M68" i="21"/>
  <c r="W67" i="57"/>
  <c r="W135" i="57" s="1"/>
  <c r="M70" i="32"/>
  <c r="M184" i="58"/>
  <c r="M182" i="58" s="1"/>
  <c r="M12" i="32"/>
  <c r="W13" i="57"/>
  <c r="W82" i="57" s="1"/>
  <c r="V31" i="57"/>
  <c r="M46" i="58" s="1"/>
  <c r="Q71" i="57" l="1"/>
  <c r="U70" i="57"/>
  <c r="K70" i="57"/>
  <c r="K138" i="57" s="1"/>
  <c r="I13" i="32"/>
  <c r="I13" i="58"/>
  <c r="X13" i="21"/>
  <c r="X81" i="21" s="1"/>
  <c r="L63" i="21"/>
  <c r="L131" i="21" s="1"/>
  <c r="L14" i="32"/>
  <c r="L14" i="58"/>
  <c r="W41" i="57"/>
  <c r="W110" i="57" s="1"/>
  <c r="M96" i="58"/>
  <c r="M40" i="32"/>
  <c r="Y58" i="32"/>
  <c r="Z58" i="32" s="1"/>
  <c r="Z132" i="32" s="1"/>
  <c r="N58" i="32"/>
  <c r="N132" i="32" s="1"/>
  <c r="X41" i="21"/>
  <c r="X109" i="21" s="1"/>
  <c r="J42" i="32"/>
  <c r="J113" i="58"/>
  <c r="V17" i="27"/>
  <c r="W17" i="27" s="1"/>
  <c r="W31" i="27" s="1"/>
  <c r="K67" i="21"/>
  <c r="K17" i="27"/>
  <c r="K31" i="27" s="1"/>
  <c r="K21" i="27" s="1"/>
  <c r="L51" i="21"/>
  <c r="L119" i="21" s="1"/>
  <c r="L43" i="32"/>
  <c r="L114" i="58"/>
  <c r="M137" i="58"/>
  <c r="W66" i="57"/>
  <c r="W134" i="57" s="1"/>
  <c r="M66" i="32"/>
  <c r="Q17" i="27"/>
  <c r="Q31" i="27" s="1"/>
  <c r="Q67" i="21"/>
  <c r="R67" i="21" s="1"/>
  <c r="R135" i="21" s="1"/>
  <c r="I8" i="32"/>
  <c r="X8" i="32" s="1"/>
  <c r="I8" i="58"/>
  <c r="X8" i="58" s="1"/>
  <c r="Y44" i="32"/>
  <c r="I32" i="32"/>
  <c r="I71" i="58"/>
  <c r="X31" i="21"/>
  <c r="X99" i="21" s="1"/>
  <c r="M189" i="58"/>
  <c r="W70" i="57"/>
  <c r="W138" i="57" s="1"/>
  <c r="M75" i="32"/>
  <c r="V15" i="57"/>
  <c r="K15" i="57"/>
  <c r="K84" i="57" s="1"/>
  <c r="W17" i="50"/>
  <c r="K55" i="57"/>
  <c r="K123" i="57" s="1"/>
  <c r="W40" i="57"/>
  <c r="W109" i="57" s="1"/>
  <c r="M95" i="58"/>
  <c r="M39" i="32"/>
  <c r="L134" i="58"/>
  <c r="X134" i="58" s="1"/>
  <c r="L63" i="32"/>
  <c r="X63" i="32" s="1"/>
  <c r="V44" i="57"/>
  <c r="J60" i="32"/>
  <c r="X55" i="21"/>
  <c r="X123" i="21" s="1"/>
  <c r="J131" i="58"/>
  <c r="Y94" i="58"/>
  <c r="Z94" i="58" s="1"/>
  <c r="Z239" i="58" s="1"/>
  <c r="N94" i="58"/>
  <c r="N239" i="58" s="1"/>
  <c r="X52" i="32"/>
  <c r="N52" i="32"/>
  <c r="N126" i="32" s="1"/>
  <c r="J121" i="58"/>
  <c r="J50" i="32"/>
  <c r="X48" i="21"/>
  <c r="X116" i="21" s="1"/>
  <c r="W41" i="26"/>
  <c r="I14" i="32"/>
  <c r="I14" i="58"/>
  <c r="X14" i="58" s="1"/>
  <c r="X64" i="21"/>
  <c r="X132" i="21" s="1"/>
  <c r="J72" i="32"/>
  <c r="J186" i="58"/>
  <c r="M15" i="58"/>
  <c r="W16" i="57"/>
  <c r="W85" i="57" s="1"/>
  <c r="M15" i="32"/>
  <c r="N15" i="32" s="1"/>
  <c r="N90" i="32" s="1"/>
  <c r="X42" i="32"/>
  <c r="Q48" i="57"/>
  <c r="Q116" i="57" s="1"/>
  <c r="V48" i="57"/>
  <c r="I10" i="58"/>
  <c r="X10" i="58" s="1"/>
  <c r="I10" i="32"/>
  <c r="X10" i="32" s="1"/>
  <c r="W20" i="27"/>
  <c r="Q13" i="27"/>
  <c r="Q30" i="27" s="1"/>
  <c r="Q66" i="21"/>
  <c r="R66" i="21" s="1"/>
  <c r="R134" i="21" s="1"/>
  <c r="L66" i="21"/>
  <c r="L134" i="21" s="1"/>
  <c r="K93" i="58"/>
  <c r="Y93" i="58"/>
  <c r="Z93" i="58" s="1"/>
  <c r="Z110" i="58" s="1"/>
  <c r="Z152" i="58" s="1"/>
  <c r="I70" i="58"/>
  <c r="X30" i="21"/>
  <c r="X98" i="21" s="1"/>
  <c r="I31" i="32"/>
  <c r="N68" i="57"/>
  <c r="N136" i="57" s="1"/>
  <c r="V68" i="57"/>
  <c r="J64" i="32"/>
  <c r="J135" i="58"/>
  <c r="X59" i="21"/>
  <c r="X127" i="21" s="1"/>
  <c r="K63" i="32"/>
  <c r="K137" i="32" s="1"/>
  <c r="I117" i="58"/>
  <c r="X117" i="58" s="1"/>
  <c r="I46" i="32"/>
  <c r="X46" i="32" s="1"/>
  <c r="N66" i="57"/>
  <c r="N134" i="57" s="1"/>
  <c r="U66" i="57"/>
  <c r="N56" i="57"/>
  <c r="N124" i="57" s="1"/>
  <c r="V56" i="57"/>
  <c r="S53" i="57"/>
  <c r="T53" i="57" s="1"/>
  <c r="T121" i="57" s="1"/>
  <c r="S15" i="54"/>
  <c r="T17" i="54"/>
  <c r="T46" i="54" s="1"/>
  <c r="L38" i="32"/>
  <c r="X38" i="32" s="1"/>
  <c r="L94" i="58"/>
  <c r="X94" i="58" s="1"/>
  <c r="L115" i="58"/>
  <c r="N115" i="58" s="1"/>
  <c r="L44" i="32"/>
  <c r="N44" i="32" s="1"/>
  <c r="N119" i="32" s="1"/>
  <c r="W45" i="57"/>
  <c r="W114" i="57" s="1"/>
  <c r="Y122" i="58"/>
  <c r="Z122" i="58" s="1"/>
  <c r="K122" i="58"/>
  <c r="I27" i="27"/>
  <c r="W44" i="21"/>
  <c r="V60" i="57"/>
  <c r="K60" i="57"/>
  <c r="K128" i="57" s="1"/>
  <c r="X64" i="32"/>
  <c r="N64" i="32"/>
  <c r="N138" i="32" s="1"/>
  <c r="T67" i="21"/>
  <c r="U67" i="21" s="1"/>
  <c r="U135" i="21" s="1"/>
  <c r="T17" i="27"/>
  <c r="T31" i="27" s="1"/>
  <c r="I54" i="32"/>
  <c r="I125" i="58"/>
  <c r="X52" i="21"/>
  <c r="X120" i="21" s="1"/>
  <c r="T7" i="27"/>
  <c r="T27" i="27" s="1"/>
  <c r="T63" i="21"/>
  <c r="U63" i="21" s="1"/>
  <c r="U131" i="21" s="1"/>
  <c r="M6" i="58"/>
  <c r="N6" i="58" s="1"/>
  <c r="W7" i="57"/>
  <c r="W77" i="57" s="1"/>
  <c r="M6" i="32"/>
  <c r="N6" i="32" s="1"/>
  <c r="N82" i="32" s="1"/>
  <c r="N7" i="27"/>
  <c r="N27" i="27" s="1"/>
  <c r="N63" i="21"/>
  <c r="I25" i="32"/>
  <c r="X25" i="32" s="1"/>
  <c r="I41" i="58"/>
  <c r="X41" i="58" s="1"/>
  <c r="U52" i="57"/>
  <c r="W52" i="57" s="1"/>
  <c r="W120" i="57" s="1"/>
  <c r="T52" i="57"/>
  <c r="T120" i="57" s="1"/>
  <c r="J59" i="32"/>
  <c r="J130" i="58"/>
  <c r="X54" i="21"/>
  <c r="X122" i="21" s="1"/>
  <c r="M188" i="58"/>
  <c r="M74" i="32"/>
  <c r="J61" i="32"/>
  <c r="J132" i="58"/>
  <c r="X56" i="21"/>
  <c r="X124" i="21" s="1"/>
  <c r="S57" i="57"/>
  <c r="T21" i="54"/>
  <c r="T50" i="54" s="1"/>
  <c r="V21" i="54"/>
  <c r="W21" i="54" s="1"/>
  <c r="W50" i="54" s="1"/>
  <c r="M9" i="58"/>
  <c r="W10" i="57"/>
  <c r="W80" i="57" s="1"/>
  <c r="M9" i="32"/>
  <c r="M38" i="58"/>
  <c r="M22" i="32"/>
  <c r="W23" i="57"/>
  <c r="W92" i="57" s="1"/>
  <c r="Y51" i="32"/>
  <c r="Z51" i="32" s="1"/>
  <c r="Z125" i="32" s="1"/>
  <c r="K51" i="32"/>
  <c r="K125" i="32" s="1"/>
  <c r="U60" i="57"/>
  <c r="T60" i="57"/>
  <c r="T128" i="57" s="1"/>
  <c r="K68" i="21"/>
  <c r="X135" i="58"/>
  <c r="N135" i="58"/>
  <c r="Y15" i="58"/>
  <c r="I43" i="32"/>
  <c r="I114" i="58"/>
  <c r="X42" i="21"/>
  <c r="X110" i="21" s="1"/>
  <c r="J7" i="32"/>
  <c r="X7" i="21"/>
  <c r="X75" i="21" s="1"/>
  <c r="J7" i="58"/>
  <c r="N17" i="27"/>
  <c r="N31" i="27" s="1"/>
  <c r="N67" i="21"/>
  <c r="O67" i="21" s="1"/>
  <c r="O135" i="21" s="1"/>
  <c r="K35" i="32"/>
  <c r="K110" i="32" s="1"/>
  <c r="X35" i="32"/>
  <c r="Z35" i="32" s="1"/>
  <c r="Z110" i="32" s="1"/>
  <c r="I6" i="32"/>
  <c r="X6" i="32" s="1"/>
  <c r="I6" i="58"/>
  <c r="X6" i="58" s="1"/>
  <c r="L126" i="58"/>
  <c r="X126" i="58" s="1"/>
  <c r="L55" i="32"/>
  <c r="X55" i="32" s="1"/>
  <c r="J53" i="57"/>
  <c r="V17" i="54"/>
  <c r="K17" i="54"/>
  <c r="K46" i="54" s="1"/>
  <c r="J15" i="54"/>
  <c r="M8" i="58"/>
  <c r="N8" i="58" s="1"/>
  <c r="M8" i="32"/>
  <c r="N8" i="32" s="1"/>
  <c r="N84" i="32" s="1"/>
  <c r="W9" i="57"/>
  <c r="W79" i="57" s="1"/>
  <c r="L33" i="58"/>
  <c r="N33" i="58" s="1"/>
  <c r="L17" i="32"/>
  <c r="N17" i="32" s="1"/>
  <c r="N92" i="32" s="1"/>
  <c r="W18" i="57"/>
  <c r="W87" i="57" s="1"/>
  <c r="K44" i="57"/>
  <c r="K113" i="57" s="1"/>
  <c r="Y38" i="32"/>
  <c r="V7" i="27"/>
  <c r="W7" i="27" s="1"/>
  <c r="W27" i="27" s="1"/>
  <c r="J123" i="58"/>
  <c r="J52" i="32"/>
  <c r="X50" i="21"/>
  <c r="X118" i="21" s="1"/>
  <c r="U61" i="57"/>
  <c r="K61" i="57"/>
  <c r="K129" i="57" s="1"/>
  <c r="K136" i="58"/>
  <c r="Y136" i="58"/>
  <c r="U56" i="57"/>
  <c r="T17" i="50"/>
  <c r="N19" i="32"/>
  <c r="N94" i="32" s="1"/>
  <c r="N129" i="58"/>
  <c r="Y129" i="58"/>
  <c r="Z129" i="58" s="1"/>
  <c r="N54" i="57"/>
  <c r="N122" i="57" s="1"/>
  <c r="V54" i="57"/>
  <c r="L53" i="57"/>
  <c r="L15" i="54"/>
  <c r="N17" i="54"/>
  <c r="N46" i="54" s="1"/>
  <c r="U17" i="54"/>
  <c r="J6" i="58"/>
  <c r="X6" i="21"/>
  <c r="X74" i="21" s="1"/>
  <c r="J6" i="32"/>
  <c r="T25" i="26"/>
  <c r="T57" i="26" s="1"/>
  <c r="T41" i="26" s="1"/>
  <c r="T51" i="21"/>
  <c r="L15" i="32"/>
  <c r="L15" i="58"/>
  <c r="M34" i="58"/>
  <c r="N34" i="58" s="1"/>
  <c r="M18" i="32"/>
  <c r="N18" i="32" s="1"/>
  <c r="N93" i="32" s="1"/>
  <c r="W19" i="57"/>
  <c r="W88" i="57" s="1"/>
  <c r="N20" i="32"/>
  <c r="N95" i="32" s="1"/>
  <c r="N65" i="32"/>
  <c r="N139" i="32" s="1"/>
  <c r="L65" i="32"/>
  <c r="X65" i="32" s="1"/>
  <c r="L136" i="58"/>
  <c r="X136" i="58" s="1"/>
  <c r="I9" i="32"/>
  <c r="I9" i="58"/>
  <c r="X9" i="21"/>
  <c r="X77" i="21" s="1"/>
  <c r="W12" i="57"/>
  <c r="M11" i="58"/>
  <c r="N11" i="58" s="1"/>
  <c r="M11" i="32"/>
  <c r="N11" i="32" s="1"/>
  <c r="Y16" i="32"/>
  <c r="I12" i="32"/>
  <c r="I12" i="58"/>
  <c r="X12" i="21"/>
  <c r="X80" i="21" s="1"/>
  <c r="X91" i="58"/>
  <c r="Z91" i="58" s="1"/>
  <c r="K91" i="58"/>
  <c r="M126" i="58"/>
  <c r="M55" i="32"/>
  <c r="W55" i="57"/>
  <c r="W123" i="57" s="1"/>
  <c r="M25" i="32"/>
  <c r="N25" i="32" s="1"/>
  <c r="N100" i="32" s="1"/>
  <c r="W26" i="57"/>
  <c r="W95" i="57" s="1"/>
  <c r="M41" i="58"/>
  <c r="N41" i="58" s="1"/>
  <c r="N113" i="58"/>
  <c r="X113" i="58"/>
  <c r="X37" i="58"/>
  <c r="K15" i="32"/>
  <c r="K90" i="32" s="1"/>
  <c r="T13" i="27"/>
  <c r="T30" i="27" s="1"/>
  <c r="T66" i="21"/>
  <c r="U66" i="21" s="1"/>
  <c r="U134" i="21" s="1"/>
  <c r="J8" i="32"/>
  <c r="J8" i="58"/>
  <c r="X8" i="21"/>
  <c r="X76" i="21" s="1"/>
  <c r="K115" i="58"/>
  <c r="Y115" i="58"/>
  <c r="Z115" i="58" s="1"/>
  <c r="Z245" i="58" s="1"/>
  <c r="W8" i="50"/>
  <c r="W24" i="50" s="1"/>
  <c r="M40" i="58"/>
  <c r="W25" i="57"/>
  <c r="W94" i="57" s="1"/>
  <c r="M24" i="32"/>
  <c r="M29" i="32"/>
  <c r="N29" i="32" s="1"/>
  <c r="N104" i="32" s="1"/>
  <c r="M45" i="58"/>
  <c r="N45" i="58" s="1"/>
  <c r="W30" i="57"/>
  <c r="W99" i="57" s="1"/>
  <c r="M13" i="58"/>
  <c r="W14" i="57"/>
  <c r="W83" i="57" s="1"/>
  <c r="M13" i="32"/>
  <c r="W42" i="57"/>
  <c r="W111" i="57" s="1"/>
  <c r="M41" i="32"/>
  <c r="M97" i="58"/>
  <c r="U69" i="57"/>
  <c r="X123" i="58"/>
  <c r="N123" i="58"/>
  <c r="X14" i="21"/>
  <c r="X82" i="21" s="1"/>
  <c r="W47" i="21"/>
  <c r="L47" i="21"/>
  <c r="L115" i="21" s="1"/>
  <c r="Y65" i="32"/>
  <c r="Z65" i="32" s="1"/>
  <c r="Z139" i="32" s="1"/>
  <c r="K65" i="32"/>
  <c r="K139" i="32" s="1"/>
  <c r="Q7" i="27"/>
  <c r="Q27" i="27" s="1"/>
  <c r="Q21" i="27" s="1"/>
  <c r="Q63" i="21"/>
  <c r="W11" i="57"/>
  <c r="W81" i="57" s="1"/>
  <c r="M10" i="58"/>
  <c r="N10" i="58" s="1"/>
  <c r="M10" i="32"/>
  <c r="N10" i="32" s="1"/>
  <c r="N86" i="32" s="1"/>
  <c r="M134" i="58"/>
  <c r="N134" i="58" s="1"/>
  <c r="M63" i="32"/>
  <c r="N63" i="32" s="1"/>
  <c r="N137" i="32" s="1"/>
  <c r="W63" i="57"/>
  <c r="W131" i="57" s="1"/>
  <c r="I44" i="32"/>
  <c r="X44" i="32" s="1"/>
  <c r="I115" i="58"/>
  <c r="X115" i="58" s="1"/>
  <c r="J10" i="58"/>
  <c r="X10" i="21"/>
  <c r="X78" i="21" s="1"/>
  <c r="J10" i="32"/>
  <c r="J133" i="58"/>
  <c r="K133" i="58" s="1"/>
  <c r="J62" i="32"/>
  <c r="K62" i="32" s="1"/>
  <c r="K136" i="32" s="1"/>
  <c r="X57" i="21"/>
  <c r="X125" i="21" s="1"/>
  <c r="K69" i="57"/>
  <c r="K137" i="57" s="1"/>
  <c r="W19" i="54"/>
  <c r="W48" i="54" s="1"/>
  <c r="J48" i="32"/>
  <c r="J119" i="58"/>
  <c r="X46" i="21"/>
  <c r="X114" i="21" s="1"/>
  <c r="V13" i="27"/>
  <c r="W13" i="27" s="1"/>
  <c r="W30" i="27" s="1"/>
  <c r="Y37" i="32"/>
  <c r="Z37" i="32" s="1"/>
  <c r="Z112" i="32" s="1"/>
  <c r="K37" i="32"/>
  <c r="K112" i="32" s="1"/>
  <c r="I15" i="58"/>
  <c r="X15" i="58" s="1"/>
  <c r="I15" i="32"/>
  <c r="X15" i="32" s="1"/>
  <c r="J47" i="32"/>
  <c r="X45" i="21"/>
  <c r="X113" i="21" s="1"/>
  <c r="J118" i="58"/>
  <c r="K134" i="58"/>
  <c r="Y134" i="58"/>
  <c r="Z134" i="58" s="1"/>
  <c r="Z175" i="58" s="1"/>
  <c r="V8" i="57"/>
  <c r="L72" i="32"/>
  <c r="X72" i="32" s="1"/>
  <c r="L186" i="58"/>
  <c r="X186" i="58" s="1"/>
  <c r="L7" i="58"/>
  <c r="X7" i="58" s="1"/>
  <c r="L7" i="32"/>
  <c r="X7" i="32" s="1"/>
  <c r="W24" i="57"/>
  <c r="W93" i="57" s="1"/>
  <c r="M39" i="58"/>
  <c r="M23" i="32"/>
  <c r="L22" i="32"/>
  <c r="L38" i="58"/>
  <c r="X38" i="58" s="1"/>
  <c r="N36" i="58"/>
  <c r="N136" i="58"/>
  <c r="J11" i="58"/>
  <c r="J11" i="32"/>
  <c r="X11" i="21"/>
  <c r="X79" i="21" s="1"/>
  <c r="J138" i="58"/>
  <c r="X62" i="21"/>
  <c r="X130" i="21" s="1"/>
  <c r="J67" i="32"/>
  <c r="Z263" i="58"/>
  <c r="M68" i="32"/>
  <c r="N68" i="32" s="1"/>
  <c r="N70" i="32"/>
  <c r="N182" i="58"/>
  <c r="Z109" i="58"/>
  <c r="Z151" i="58" s="1"/>
  <c r="W16" i="58"/>
  <c r="T16" i="58"/>
  <c r="N74" i="58"/>
  <c r="N98" i="58"/>
  <c r="N146" i="58"/>
  <c r="N133" i="58"/>
  <c r="Y133" i="58"/>
  <c r="Z133" i="58" s="1"/>
  <c r="N62" i="32"/>
  <c r="N136" i="32" s="1"/>
  <c r="Y62" i="32"/>
  <c r="Z62" i="32" s="1"/>
  <c r="Z136" i="32" s="1"/>
  <c r="Q16" i="58"/>
  <c r="J30" i="32"/>
  <c r="K30" i="32" s="1"/>
  <c r="K105" i="32" s="1"/>
  <c r="X29" i="21"/>
  <c r="X97" i="21" s="1"/>
  <c r="J46" i="58"/>
  <c r="K46" i="58" s="1"/>
  <c r="Y21" i="32"/>
  <c r="Z21" i="32" s="1"/>
  <c r="Z96" i="32" s="1"/>
  <c r="K21" i="32"/>
  <c r="K96" i="32" s="1"/>
  <c r="I17" i="32"/>
  <c r="I33" i="58"/>
  <c r="X17" i="21"/>
  <c r="X85" i="21" s="1"/>
  <c r="J28" i="32"/>
  <c r="J44" i="58"/>
  <c r="X27" i="21"/>
  <c r="X95" i="21" s="1"/>
  <c r="I35" i="58"/>
  <c r="I19" i="32"/>
  <c r="X19" i="21"/>
  <c r="X87" i="21" s="1"/>
  <c r="I32" i="58"/>
  <c r="V68" i="21"/>
  <c r="J70" i="21" s="1"/>
  <c r="I16" i="32"/>
  <c r="X16" i="21"/>
  <c r="X84" i="21" s="1"/>
  <c r="K41" i="58"/>
  <c r="Y41" i="58"/>
  <c r="Z41" i="58" s="1"/>
  <c r="Y18" i="32"/>
  <c r="Z18" i="32" s="1"/>
  <c r="Z93" i="32" s="1"/>
  <c r="K18" i="32"/>
  <c r="K93" i="32" s="1"/>
  <c r="K37" i="58"/>
  <c r="Y37" i="58"/>
  <c r="Z37" i="58" s="1"/>
  <c r="J26" i="32"/>
  <c r="X25" i="21"/>
  <c r="X93" i="21" s="1"/>
  <c r="J42" i="58"/>
  <c r="I20" i="32"/>
  <c r="X20" i="32" s="1"/>
  <c r="I36" i="58"/>
  <c r="X36" i="58" s="1"/>
  <c r="X22" i="21"/>
  <c r="X90" i="21" s="1"/>
  <c r="J22" i="32"/>
  <c r="J38" i="58"/>
  <c r="K34" i="58"/>
  <c r="J36" i="58"/>
  <c r="J20" i="32"/>
  <c r="X20" i="21"/>
  <c r="X88" i="21" s="1"/>
  <c r="X26" i="21"/>
  <c r="X94" i="21" s="1"/>
  <c r="J27" i="32"/>
  <c r="J43" i="58"/>
  <c r="Y25" i="32"/>
  <c r="Z25" i="32" s="1"/>
  <c r="Z100" i="32" s="1"/>
  <c r="K25" i="32"/>
  <c r="K100" i="32" s="1"/>
  <c r="J45" i="58"/>
  <c r="X28" i="21"/>
  <c r="X96" i="21" s="1"/>
  <c r="J29" i="32"/>
  <c r="Y184" i="58"/>
  <c r="Z184" i="58" s="1"/>
  <c r="N184" i="58"/>
  <c r="N143" i="32"/>
  <c r="Y70" i="32"/>
  <c r="N12" i="32"/>
  <c r="N87" i="32" s="1"/>
  <c r="Y12" i="32"/>
  <c r="N12" i="58"/>
  <c r="Y12" i="58"/>
  <c r="W31" i="57"/>
  <c r="W100" i="57" s="1"/>
  <c r="M30" i="32"/>
  <c r="N30" i="32" s="1"/>
  <c r="N105" i="32" s="1"/>
  <c r="N46" i="58"/>
  <c r="Y118" i="58" l="1"/>
  <c r="Z118" i="58" s="1"/>
  <c r="K118" i="58"/>
  <c r="Y8" i="32"/>
  <c r="Z8" i="32" s="1"/>
  <c r="Z84" i="32" s="1"/>
  <c r="K8" i="32"/>
  <c r="K84" i="32" s="1"/>
  <c r="N226" i="58"/>
  <c r="N62" i="58"/>
  <c r="X9" i="58"/>
  <c r="K9" i="58"/>
  <c r="N219" i="58"/>
  <c r="N55" i="58"/>
  <c r="Y52" i="32"/>
  <c r="K52" i="32"/>
  <c r="K126" i="32" s="1"/>
  <c r="K125" i="58"/>
  <c r="X125" i="58"/>
  <c r="J46" i="32"/>
  <c r="X44" i="21"/>
  <c r="X112" i="21" s="1"/>
  <c r="J117" i="58"/>
  <c r="Z12" i="32"/>
  <c r="Z87" i="32" s="1"/>
  <c r="K11" i="58"/>
  <c r="Y11" i="58"/>
  <c r="Z11" i="58" s="1"/>
  <c r="N22" i="32"/>
  <c r="N97" i="32" s="1"/>
  <c r="X22" i="32"/>
  <c r="L188" i="58"/>
  <c r="X188" i="58" s="1"/>
  <c r="L74" i="32"/>
  <c r="X74" i="32" s="1"/>
  <c r="Y126" i="58"/>
  <c r="Z126" i="58" s="1"/>
  <c r="N126" i="58"/>
  <c r="K12" i="58"/>
  <c r="X12" i="58"/>
  <c r="Y123" i="58"/>
  <c r="Z123" i="58" s="1"/>
  <c r="K123" i="58"/>
  <c r="Y61" i="32"/>
  <c r="K61" i="32"/>
  <c r="K135" i="32" s="1"/>
  <c r="K31" i="32"/>
  <c r="K106" i="32" s="1"/>
  <c r="X31" i="32"/>
  <c r="Z31" i="32" s="1"/>
  <c r="Z106" i="32" s="1"/>
  <c r="K238" i="58"/>
  <c r="K106" i="58"/>
  <c r="K148" i="58" s="1"/>
  <c r="K186" i="58"/>
  <c r="X14" i="32"/>
  <c r="K121" i="58"/>
  <c r="Y121" i="58"/>
  <c r="Z121" i="58" s="1"/>
  <c r="M114" i="58"/>
  <c r="W44" i="57"/>
  <c r="W113" i="57" s="1"/>
  <c r="M43" i="32"/>
  <c r="Y95" i="58"/>
  <c r="Z95" i="58" s="1"/>
  <c r="Z240" i="58" s="1"/>
  <c r="N95" i="58"/>
  <c r="N240" i="58" s="1"/>
  <c r="W67" i="21"/>
  <c r="L67" i="21"/>
  <c r="L135" i="21" s="1"/>
  <c r="L68" i="21" s="1"/>
  <c r="Y96" i="58"/>
  <c r="Z96" i="58" s="1"/>
  <c r="Z241" i="58" s="1"/>
  <c r="N96" i="58"/>
  <c r="N241" i="58" s="1"/>
  <c r="W63" i="21"/>
  <c r="K13" i="32"/>
  <c r="K88" i="32" s="1"/>
  <c r="X13" i="32"/>
  <c r="K138" i="58"/>
  <c r="Y138" i="58"/>
  <c r="Z138" i="58" s="1"/>
  <c r="N177" i="58"/>
  <c r="N265" i="58"/>
  <c r="Y23" i="32"/>
  <c r="Z23" i="32" s="1"/>
  <c r="Z98" i="32" s="1"/>
  <c r="N23" i="32"/>
  <c r="N98" i="32" s="1"/>
  <c r="Y47" i="32"/>
  <c r="Z47" i="32" s="1"/>
  <c r="Z121" i="32" s="1"/>
  <c r="K47" i="32"/>
  <c r="K121" i="32" s="1"/>
  <c r="Y48" i="32"/>
  <c r="Z48" i="32" s="1"/>
  <c r="Z122" i="32" s="1"/>
  <c r="K48" i="32"/>
  <c r="K122" i="32" s="1"/>
  <c r="K10" i="58"/>
  <c r="Y10" i="58"/>
  <c r="Z10" i="58" s="1"/>
  <c r="N13" i="32"/>
  <c r="N88" i="32" s="1"/>
  <c r="Y13" i="32"/>
  <c r="N230" i="58"/>
  <c r="N66" i="58"/>
  <c r="Y40" i="58"/>
  <c r="Z40" i="58" s="1"/>
  <c r="N40" i="58"/>
  <c r="K104" i="58"/>
  <c r="K236" i="58"/>
  <c r="X12" i="32"/>
  <c r="K12" i="32"/>
  <c r="K87" i="32" s="1"/>
  <c r="L51" i="57"/>
  <c r="N15" i="54"/>
  <c r="N44" i="54" s="1"/>
  <c r="N31" i="54" s="1"/>
  <c r="U15" i="54"/>
  <c r="Z170" i="58"/>
  <c r="Z258" i="58"/>
  <c r="L56" i="32"/>
  <c r="X56" i="32" s="1"/>
  <c r="L127" i="58"/>
  <c r="X127" i="58" s="1"/>
  <c r="L132" i="58"/>
  <c r="L61" i="32"/>
  <c r="W61" i="57"/>
  <c r="W129" i="57" s="1"/>
  <c r="W21" i="27"/>
  <c r="N38" i="32"/>
  <c r="N113" i="32" s="1"/>
  <c r="N218" i="58"/>
  <c r="N54" i="58"/>
  <c r="K15" i="54"/>
  <c r="K44" i="54" s="1"/>
  <c r="K31" i="54" s="1"/>
  <c r="J51" i="57"/>
  <c r="V15" i="54"/>
  <c r="W15" i="54" s="1"/>
  <c r="W44" i="54" s="1"/>
  <c r="Z55" i="32"/>
  <c r="Z129" i="32" s="1"/>
  <c r="K7" i="58"/>
  <c r="X114" i="58"/>
  <c r="K114" i="58"/>
  <c r="N264" i="58"/>
  <c r="N176" i="58"/>
  <c r="V57" i="57"/>
  <c r="T57" i="57"/>
  <c r="T125" i="57" s="1"/>
  <c r="N74" i="32"/>
  <c r="N146" i="32" s="1"/>
  <c r="K130" i="58"/>
  <c r="Y130" i="58"/>
  <c r="Z130" i="58" s="1"/>
  <c r="O63" i="21"/>
  <c r="O131" i="21" s="1"/>
  <c r="O68" i="21" s="1"/>
  <c r="N68" i="21"/>
  <c r="T21" i="27"/>
  <c r="K163" i="58"/>
  <c r="K251" i="58"/>
  <c r="N157" i="58"/>
  <c r="N245" i="58"/>
  <c r="T15" i="54"/>
  <c r="T44" i="54" s="1"/>
  <c r="T31" i="54" s="1"/>
  <c r="S51" i="57"/>
  <c r="T51" i="57" s="1"/>
  <c r="T119" i="57" s="1"/>
  <c r="T71" i="57" s="1"/>
  <c r="L66" i="32"/>
  <c r="X66" i="32" s="1"/>
  <c r="L137" i="58"/>
  <c r="X137" i="58" s="1"/>
  <c r="K64" i="32"/>
  <c r="K138" i="32" s="1"/>
  <c r="Y64" i="32"/>
  <c r="Z64" i="32" s="1"/>
  <c r="Z138" i="32" s="1"/>
  <c r="K72" i="32"/>
  <c r="K144" i="32" s="1"/>
  <c r="K131" i="58"/>
  <c r="M14" i="32"/>
  <c r="W15" i="57"/>
  <c r="W84" i="57" s="1"/>
  <c r="M14" i="58"/>
  <c r="Y14" i="58" s="1"/>
  <c r="Z14" i="58" s="1"/>
  <c r="Z44" i="32"/>
  <c r="Z119" i="32" s="1"/>
  <c r="K67" i="32"/>
  <c r="K141" i="32" s="1"/>
  <c r="Y67" i="32"/>
  <c r="Z67" i="32" s="1"/>
  <c r="Z141" i="32" s="1"/>
  <c r="K11" i="32"/>
  <c r="Y11" i="32"/>
  <c r="Z11" i="32" s="1"/>
  <c r="K10" i="32"/>
  <c r="K86" i="32" s="1"/>
  <c r="Y10" i="32"/>
  <c r="Z10" i="32" s="1"/>
  <c r="Z86" i="32" s="1"/>
  <c r="Y41" i="32"/>
  <c r="Z41" i="32" s="1"/>
  <c r="Z116" i="32" s="1"/>
  <c r="N41" i="32"/>
  <c r="N116" i="32" s="1"/>
  <c r="N13" i="58"/>
  <c r="Y13" i="58"/>
  <c r="Y24" i="32"/>
  <c r="Z24" i="32" s="1"/>
  <c r="Z99" i="32" s="1"/>
  <c r="N24" i="32"/>
  <c r="N99" i="32" s="1"/>
  <c r="Y55" i="32"/>
  <c r="N55" i="32"/>
  <c r="N129" i="32" s="1"/>
  <c r="M125" i="58"/>
  <c r="M54" i="32"/>
  <c r="W54" i="57"/>
  <c r="W122" i="57" s="1"/>
  <c r="K265" i="58"/>
  <c r="K177" i="58"/>
  <c r="W17" i="54"/>
  <c r="W46" i="54" s="1"/>
  <c r="K7" i="32"/>
  <c r="K83" i="32" s="1"/>
  <c r="K15" i="58"/>
  <c r="N38" i="58"/>
  <c r="Y132" i="58"/>
  <c r="K132" i="58"/>
  <c r="N188" i="58"/>
  <c r="W56" i="57"/>
  <c r="W124" i="57" s="1"/>
  <c r="M56" i="32"/>
  <c r="M127" i="58"/>
  <c r="Y50" i="32"/>
  <c r="Z50" i="32" s="1"/>
  <c r="Z124" i="32" s="1"/>
  <c r="K50" i="32"/>
  <c r="K124" i="32" s="1"/>
  <c r="K60" i="32"/>
  <c r="K134" i="32" s="1"/>
  <c r="Y39" i="32"/>
  <c r="Z39" i="32" s="1"/>
  <c r="Z114" i="32" s="1"/>
  <c r="N39" i="32"/>
  <c r="N114" i="32" s="1"/>
  <c r="X32" i="32"/>
  <c r="Z32" i="32" s="1"/>
  <c r="Z107" i="32" s="1"/>
  <c r="K32" i="32"/>
  <c r="K107" i="32" s="1"/>
  <c r="Y42" i="32"/>
  <c r="Z42" i="32" s="1"/>
  <c r="Z117" i="32" s="1"/>
  <c r="K42" i="32"/>
  <c r="K117" i="32" s="1"/>
  <c r="N40" i="32"/>
  <c r="N115" i="32" s="1"/>
  <c r="Y40" i="32"/>
  <c r="Z40" i="32" s="1"/>
  <c r="Z115" i="32" s="1"/>
  <c r="X13" i="58"/>
  <c r="K13" i="58"/>
  <c r="Z238" i="58"/>
  <c r="M7" i="58"/>
  <c r="N7" i="58" s="1"/>
  <c r="M7" i="32"/>
  <c r="N7" i="32" s="1"/>
  <c r="N83" i="32" s="1"/>
  <c r="W8" i="57"/>
  <c r="W78" i="57" s="1"/>
  <c r="Y119" i="58"/>
  <c r="Z119" i="58" s="1"/>
  <c r="K119" i="58"/>
  <c r="N26" i="58"/>
  <c r="N212" i="58"/>
  <c r="J49" i="32"/>
  <c r="J120" i="58"/>
  <c r="X47" i="21"/>
  <c r="X115" i="21" s="1"/>
  <c r="K157" i="58"/>
  <c r="K245" i="58"/>
  <c r="K9" i="32"/>
  <c r="K85" i="32" s="1"/>
  <c r="X9" i="32"/>
  <c r="Z9" i="32" s="1"/>
  <c r="Z85" i="32" s="1"/>
  <c r="Y6" i="32"/>
  <c r="Z6" i="32" s="1"/>
  <c r="Z82" i="32" s="1"/>
  <c r="K6" i="32"/>
  <c r="K82" i="32" s="1"/>
  <c r="Z38" i="32"/>
  <c r="Z113" i="32" s="1"/>
  <c r="N210" i="58"/>
  <c r="N24" i="58"/>
  <c r="K53" i="57"/>
  <c r="K121" i="57" s="1"/>
  <c r="V53" i="57"/>
  <c r="Z15" i="58"/>
  <c r="N9" i="32"/>
  <c r="N85" i="32" s="1"/>
  <c r="Y9" i="32"/>
  <c r="K14" i="58"/>
  <c r="K54" i="32"/>
  <c r="K128" i="32" s="1"/>
  <c r="X54" i="32"/>
  <c r="K135" i="58"/>
  <c r="Y135" i="58"/>
  <c r="Z135" i="58" s="1"/>
  <c r="W48" i="57"/>
  <c r="W116" i="57" s="1"/>
  <c r="M49" i="32"/>
  <c r="N49" i="32" s="1"/>
  <c r="N123" i="32" s="1"/>
  <c r="M120" i="58"/>
  <c r="N120" i="58" s="1"/>
  <c r="K44" i="32"/>
  <c r="K119" i="32" s="1"/>
  <c r="Y137" i="58"/>
  <c r="Z137" i="58" s="1"/>
  <c r="N137" i="58"/>
  <c r="Z12" i="58"/>
  <c r="Y34" i="58"/>
  <c r="Z34" i="58" s="1"/>
  <c r="Z157" i="58"/>
  <c r="N57" i="58"/>
  <c r="N221" i="58"/>
  <c r="N39" i="58"/>
  <c r="Y39" i="58"/>
  <c r="Z39" i="58" s="1"/>
  <c r="K263" i="58"/>
  <c r="K175" i="58"/>
  <c r="K262" i="58"/>
  <c r="K174" i="58"/>
  <c r="N263" i="58"/>
  <c r="N175" i="58"/>
  <c r="R63" i="21"/>
  <c r="R131" i="21" s="1"/>
  <c r="R68" i="21" s="1"/>
  <c r="Q68" i="21"/>
  <c r="N252" i="58"/>
  <c r="N164" i="58"/>
  <c r="N97" i="58"/>
  <c r="N242" i="58" s="1"/>
  <c r="Y97" i="58"/>
  <c r="Z97" i="58" s="1"/>
  <c r="Z242" i="58" s="1"/>
  <c r="Y8" i="58"/>
  <c r="Z8" i="58" s="1"/>
  <c r="K8" i="58"/>
  <c r="Y15" i="32"/>
  <c r="Z15" i="32" s="1"/>
  <c r="Z90" i="32" s="1"/>
  <c r="N243" i="58"/>
  <c r="N155" i="58"/>
  <c r="Z108" i="58"/>
  <c r="Z150" i="58" s="1"/>
  <c r="Z236" i="58"/>
  <c r="U51" i="21"/>
  <c r="U119" i="21" s="1"/>
  <c r="U68" i="21" s="1"/>
  <c r="T68" i="21"/>
  <c r="Y6" i="58"/>
  <c r="Z6" i="58" s="1"/>
  <c r="K6" i="58"/>
  <c r="U53" i="57"/>
  <c r="N53" i="57"/>
  <c r="N121" i="57" s="1"/>
  <c r="N170" i="58"/>
  <c r="N258" i="58"/>
  <c r="Z136" i="58"/>
  <c r="K14" i="32"/>
  <c r="K89" i="32" s="1"/>
  <c r="X43" i="32"/>
  <c r="K43" i="32"/>
  <c r="K118" i="32" s="1"/>
  <c r="L60" i="32"/>
  <c r="X60" i="32" s="1"/>
  <c r="L131" i="58"/>
  <c r="X131" i="58" s="1"/>
  <c r="Y9" i="58"/>
  <c r="Z9" i="58" s="1"/>
  <c r="N9" i="58"/>
  <c r="W69" i="57"/>
  <c r="W137" i="57" s="1"/>
  <c r="K59" i="32"/>
  <c r="K133" i="32" s="1"/>
  <c r="Y59" i="32"/>
  <c r="Z59" i="32" s="1"/>
  <c r="Z133" i="32" s="1"/>
  <c r="N21" i="27"/>
  <c r="N22" i="58"/>
  <c r="N208" i="58"/>
  <c r="W60" i="57"/>
  <c r="W128" i="57" s="1"/>
  <c r="M131" i="58"/>
  <c r="N131" i="58" s="1"/>
  <c r="M60" i="32"/>
  <c r="N60" i="32" s="1"/>
  <c r="N134" i="32" s="1"/>
  <c r="Z251" i="58"/>
  <c r="Z163" i="58"/>
  <c r="Y63" i="32"/>
  <c r="Z63" i="32" s="1"/>
  <c r="Z137" i="32" s="1"/>
  <c r="M186" i="58"/>
  <c r="N186" i="58" s="1"/>
  <c r="M72" i="32"/>
  <c r="N72" i="32" s="1"/>
  <c r="N144" i="32" s="1"/>
  <c r="W68" i="57"/>
  <c r="W136" i="57" s="1"/>
  <c r="X70" i="58"/>
  <c r="Z70" i="58" s="1"/>
  <c r="K70" i="58"/>
  <c r="W66" i="21"/>
  <c r="N15" i="58"/>
  <c r="Z52" i="32"/>
  <c r="Z126" i="32" s="1"/>
  <c r="N75" i="32"/>
  <c r="N147" i="32" s="1"/>
  <c r="X71" i="58"/>
  <c r="Z71" i="58" s="1"/>
  <c r="K71" i="58"/>
  <c r="Y66" i="32"/>
  <c r="Z66" i="32" s="1"/>
  <c r="Z140" i="32" s="1"/>
  <c r="N66" i="32"/>
  <c r="N140" i="32" s="1"/>
  <c r="W51" i="21"/>
  <c r="K113" i="58"/>
  <c r="Y113" i="58"/>
  <c r="Z113" i="58" s="1"/>
  <c r="N14" i="58"/>
  <c r="L189" i="58"/>
  <c r="X189" i="58" s="1"/>
  <c r="L75" i="32"/>
  <c r="X75" i="32" s="1"/>
  <c r="Z70" i="32"/>
  <c r="Z143" i="32" s="1"/>
  <c r="Y46" i="58"/>
  <c r="Z46" i="58" s="1"/>
  <c r="Z231" i="58" s="1"/>
  <c r="N174" i="58"/>
  <c r="N262" i="58"/>
  <c r="Z174" i="58"/>
  <c r="Z262" i="58"/>
  <c r="K29" i="32"/>
  <c r="K104" i="32" s="1"/>
  <c r="Y29" i="32"/>
  <c r="Z29" i="32" s="1"/>
  <c r="Z104" i="32" s="1"/>
  <c r="Z219" i="58"/>
  <c r="Z55" i="58"/>
  <c r="Y42" i="58"/>
  <c r="Z42" i="58" s="1"/>
  <c r="K42" i="58"/>
  <c r="Y44" i="58"/>
  <c r="Z44" i="58" s="1"/>
  <c r="K44" i="58"/>
  <c r="X17" i="32"/>
  <c r="Z17" i="32" s="1"/>
  <c r="Z92" i="32" s="1"/>
  <c r="K17" i="32"/>
  <c r="K92" i="32" s="1"/>
  <c r="K231" i="58"/>
  <c r="K67" i="58"/>
  <c r="K20" i="32"/>
  <c r="K95" i="32" s="1"/>
  <c r="Y20" i="32"/>
  <c r="Z20" i="32" s="1"/>
  <c r="Z95" i="32" s="1"/>
  <c r="Y38" i="58"/>
  <c r="Z38" i="58" s="1"/>
  <c r="K38" i="58"/>
  <c r="Z62" i="58"/>
  <c r="Z226" i="58"/>
  <c r="X19" i="32"/>
  <c r="Z19" i="32" s="1"/>
  <c r="Z94" i="32" s="1"/>
  <c r="K19" i="32"/>
  <c r="K94" i="32" s="1"/>
  <c r="Y28" i="32"/>
  <c r="Z28" i="32" s="1"/>
  <c r="Z103" i="32" s="1"/>
  <c r="K28" i="32"/>
  <c r="K103" i="32" s="1"/>
  <c r="K70" i="21"/>
  <c r="Y45" i="58"/>
  <c r="Z45" i="58" s="1"/>
  <c r="K45" i="58"/>
  <c r="Y27" i="32"/>
  <c r="Z27" i="32" s="1"/>
  <c r="Z102" i="32" s="1"/>
  <c r="K27" i="32"/>
  <c r="K102" i="32" s="1"/>
  <c r="Y36" i="58"/>
  <c r="Z36" i="58" s="1"/>
  <c r="K36" i="58"/>
  <c r="Y22" i="32"/>
  <c r="K22" i="32"/>
  <c r="K97" i="32" s="1"/>
  <c r="K26" i="32"/>
  <c r="K101" i="32" s="1"/>
  <c r="Y26" i="32"/>
  <c r="Z26" i="32" s="1"/>
  <c r="Z101" i="32" s="1"/>
  <c r="K226" i="58"/>
  <c r="K62" i="58"/>
  <c r="X32" i="58"/>
  <c r="Z32" i="58" s="1"/>
  <c r="K32" i="58"/>
  <c r="X35" i="58"/>
  <c r="Z35" i="58" s="1"/>
  <c r="K35" i="58"/>
  <c r="K55" i="58"/>
  <c r="K219" i="58"/>
  <c r="X33" i="58"/>
  <c r="Z33" i="58" s="1"/>
  <c r="K33" i="58"/>
  <c r="Z58" i="58"/>
  <c r="Z222" i="58"/>
  <c r="X16" i="32"/>
  <c r="Z16" i="32" s="1"/>
  <c r="Z91" i="32" s="1"/>
  <c r="K16" i="32"/>
  <c r="K91" i="32" s="1"/>
  <c r="Y43" i="58"/>
  <c r="Z43" i="58" s="1"/>
  <c r="K43" i="58"/>
  <c r="K222" i="58"/>
  <c r="K58" i="58"/>
  <c r="N197" i="58"/>
  <c r="N269" i="58"/>
  <c r="Z269" i="58"/>
  <c r="Z197" i="58"/>
  <c r="Z27" i="58"/>
  <c r="Z213" i="58"/>
  <c r="N213" i="58"/>
  <c r="N27" i="58"/>
  <c r="Y30" i="32"/>
  <c r="Z30" i="32" s="1"/>
  <c r="Z105" i="32" s="1"/>
  <c r="N231" i="58"/>
  <c r="N67" i="58"/>
  <c r="N47" i="58" l="1"/>
  <c r="K80" i="58"/>
  <c r="K232" i="58"/>
  <c r="N54" i="32"/>
  <c r="N128" i="32" s="1"/>
  <c r="Y54" i="32"/>
  <c r="Z54" i="32" s="1"/>
  <c r="Z128" i="32" s="1"/>
  <c r="K172" i="58"/>
  <c r="K260" i="58"/>
  <c r="Z56" i="32"/>
  <c r="Z130" i="32" s="1"/>
  <c r="Z26" i="58"/>
  <c r="Z212" i="58"/>
  <c r="N167" i="58"/>
  <c r="N255" i="58"/>
  <c r="N260" i="58"/>
  <c r="N172" i="58"/>
  <c r="N25" i="58"/>
  <c r="N211" i="58"/>
  <c r="N224" i="58"/>
  <c r="N60" i="58"/>
  <c r="Y125" i="58"/>
  <c r="Z125" i="58" s="1"/>
  <c r="N125" i="58"/>
  <c r="Z29" i="58"/>
  <c r="Z215" i="58"/>
  <c r="Y131" i="58"/>
  <c r="Z131" i="58" s="1"/>
  <c r="W31" i="54"/>
  <c r="U51" i="57"/>
  <c r="N51" i="57"/>
  <c r="N119" i="57" s="1"/>
  <c r="N71" i="57" s="1"/>
  <c r="Z250" i="58"/>
  <c r="Z162" i="58"/>
  <c r="Z167" i="58"/>
  <c r="Z255" i="58"/>
  <c r="K166" i="58"/>
  <c r="K254" i="58"/>
  <c r="Z159" i="58"/>
  <c r="Z247" i="58"/>
  <c r="Z22" i="32"/>
  <c r="Z97" i="32" s="1"/>
  <c r="K243" i="58"/>
  <c r="K155" i="58"/>
  <c r="K81" i="58"/>
  <c r="K233" i="58"/>
  <c r="N216" i="58"/>
  <c r="N30" i="58"/>
  <c r="Z211" i="58"/>
  <c r="Z25" i="58"/>
  <c r="Z22" i="58"/>
  <c r="Z208" i="58"/>
  <c r="K24" i="58"/>
  <c r="K210" i="58"/>
  <c r="N189" i="58"/>
  <c r="Z264" i="58"/>
  <c r="Z176" i="58"/>
  <c r="K215" i="58"/>
  <c r="K29" i="58"/>
  <c r="W53" i="57"/>
  <c r="W121" i="57" s="1"/>
  <c r="K120" i="58"/>
  <c r="Y120" i="58"/>
  <c r="Z120" i="58" s="1"/>
  <c r="K160" i="58"/>
  <c r="K248" i="58"/>
  <c r="N209" i="58"/>
  <c r="N23" i="58"/>
  <c r="Y60" i="32"/>
  <c r="Z60" i="32" s="1"/>
  <c r="Z134" i="32" s="1"/>
  <c r="Y127" i="58"/>
  <c r="Z127" i="58" s="1"/>
  <c r="N127" i="58"/>
  <c r="K173" i="58"/>
  <c r="K261" i="58"/>
  <c r="Z13" i="58"/>
  <c r="K259" i="58"/>
  <c r="K171" i="58"/>
  <c r="Y7" i="58"/>
  <c r="Z7" i="58" s="1"/>
  <c r="K51" i="57"/>
  <c r="K119" i="57" s="1"/>
  <c r="K71" i="57" s="1"/>
  <c r="V51" i="57"/>
  <c r="X132" i="58"/>
  <c r="N132" i="58"/>
  <c r="N225" i="58"/>
  <c r="N61" i="58"/>
  <c r="Z13" i="32"/>
  <c r="Z88" i="32" s="1"/>
  <c r="Z267" i="58"/>
  <c r="Z179" i="58"/>
  <c r="Y43" i="32"/>
  <c r="Z43" i="32" s="1"/>
  <c r="Z118" i="32" s="1"/>
  <c r="N43" i="32"/>
  <c r="N118" i="32" s="1"/>
  <c r="K162" i="58"/>
  <c r="K250" i="58"/>
  <c r="K211" i="58"/>
  <c r="K25" i="58"/>
  <c r="N215" i="58"/>
  <c r="N29" i="58"/>
  <c r="N198" i="58"/>
  <c r="N270" i="58"/>
  <c r="Z177" i="58"/>
  <c r="Z265" i="58"/>
  <c r="Z60" i="58"/>
  <c r="Z224" i="58"/>
  <c r="Z266" i="58"/>
  <c r="Z178" i="58"/>
  <c r="K28" i="58"/>
  <c r="K214" i="58"/>
  <c r="N223" i="58"/>
  <c r="N59" i="58"/>
  <c r="K156" i="58"/>
  <c r="K244" i="58"/>
  <c r="N114" i="58"/>
  <c r="Y114" i="58"/>
  <c r="Z114" i="58" s="1"/>
  <c r="K270" i="58"/>
  <c r="K198" i="58"/>
  <c r="K164" i="58"/>
  <c r="K252" i="58"/>
  <c r="K159" i="58"/>
  <c r="K247" i="58"/>
  <c r="Z243" i="58"/>
  <c r="Z155" i="58"/>
  <c r="Z232" i="58"/>
  <c r="Z104" i="58"/>
  <c r="Z80" i="58"/>
  <c r="K208" i="58"/>
  <c r="K22" i="58"/>
  <c r="Z216" i="58"/>
  <c r="Z30" i="58"/>
  <c r="N200" i="58"/>
  <c r="N272" i="58"/>
  <c r="K216" i="58"/>
  <c r="K30" i="58"/>
  <c r="Z259" i="58"/>
  <c r="Z171" i="58"/>
  <c r="M128" i="58"/>
  <c r="M57" i="32"/>
  <c r="W57" i="57"/>
  <c r="W125" i="57" s="1"/>
  <c r="X61" i="32"/>
  <c r="Z61" i="32" s="1"/>
  <c r="Z135" i="32" s="1"/>
  <c r="N61" i="32"/>
  <c r="N135" i="32" s="1"/>
  <c r="K146" i="58"/>
  <c r="K98" i="58"/>
  <c r="K212" i="58"/>
  <c r="K26" i="58"/>
  <c r="Y186" i="58"/>
  <c r="Z186" i="58" s="1"/>
  <c r="Z164" i="58"/>
  <c r="Z252" i="58"/>
  <c r="K117" i="58"/>
  <c r="Y117" i="58"/>
  <c r="Z117" i="58" s="1"/>
  <c r="J124" i="58"/>
  <c r="J53" i="32"/>
  <c r="X51" i="21"/>
  <c r="X119" i="21" s="1"/>
  <c r="X68" i="21" s="1"/>
  <c r="W68" i="21"/>
  <c r="Z233" i="58"/>
  <c r="Z81" i="58"/>
  <c r="Z105" i="58"/>
  <c r="Z147" i="58" s="1"/>
  <c r="J74" i="32"/>
  <c r="J188" i="58"/>
  <c r="X66" i="21"/>
  <c r="X134" i="21" s="1"/>
  <c r="Z24" i="58"/>
  <c r="Z210" i="58"/>
  <c r="N178" i="58"/>
  <c r="N266" i="58"/>
  <c r="N249" i="58"/>
  <c r="N161" i="58"/>
  <c r="K176" i="58"/>
  <c r="K264" i="58"/>
  <c r="Y49" i="32"/>
  <c r="Z49" i="32" s="1"/>
  <c r="Z123" i="32" s="1"/>
  <c r="K49" i="32"/>
  <c r="K123" i="32" s="1"/>
  <c r="Z160" i="58"/>
  <c r="Z248" i="58"/>
  <c r="Y56" i="32"/>
  <c r="N56" i="32"/>
  <c r="N130" i="32" s="1"/>
  <c r="Z132" i="58"/>
  <c r="Y7" i="32"/>
  <c r="Z7" i="32" s="1"/>
  <c r="Z83" i="32" s="1"/>
  <c r="N214" i="58"/>
  <c r="N28" i="58"/>
  <c r="N14" i="32"/>
  <c r="N89" i="32" s="1"/>
  <c r="Y14" i="32"/>
  <c r="Z14" i="32" s="1"/>
  <c r="Z89" i="32" s="1"/>
  <c r="Y72" i="32"/>
  <c r="Z72" i="32" s="1"/>
  <c r="Z144" i="32" s="1"/>
  <c r="K209" i="58"/>
  <c r="K23" i="58"/>
  <c r="Z61" i="58"/>
  <c r="Z225" i="58"/>
  <c r="K267" i="58"/>
  <c r="K179" i="58"/>
  <c r="X63" i="21"/>
  <c r="X131" i="21" s="1"/>
  <c r="J69" i="32"/>
  <c r="J183" i="58"/>
  <c r="J75" i="32"/>
  <c r="J189" i="58"/>
  <c r="X67" i="21"/>
  <c r="X135" i="21" s="1"/>
  <c r="K213" i="58"/>
  <c r="K27" i="58"/>
  <c r="K46" i="32"/>
  <c r="K120" i="32" s="1"/>
  <c r="Y46" i="32"/>
  <c r="Z46" i="32" s="1"/>
  <c r="Z120" i="32" s="1"/>
  <c r="Z67" i="58"/>
  <c r="K218" i="58"/>
  <c r="K54" i="58"/>
  <c r="Z56" i="58"/>
  <c r="Z220" i="58"/>
  <c r="K63" i="58"/>
  <c r="K227" i="58"/>
  <c r="Z217" i="58"/>
  <c r="Z53" i="58"/>
  <c r="Z57" i="58"/>
  <c r="Z221" i="58"/>
  <c r="Z230" i="58"/>
  <c r="Z66" i="58"/>
  <c r="K59" i="58"/>
  <c r="K223" i="58"/>
  <c r="K229" i="58"/>
  <c r="K65" i="58"/>
  <c r="Z218" i="58"/>
  <c r="Z54" i="58"/>
  <c r="K220" i="58"/>
  <c r="K56" i="58"/>
  <c r="Z59" i="58"/>
  <c r="Z223" i="58"/>
  <c r="Z65" i="58"/>
  <c r="Z229" i="58"/>
  <c r="K228" i="58"/>
  <c r="K64" i="58"/>
  <c r="Z228" i="58"/>
  <c r="Z64" i="58"/>
  <c r="K217" i="58"/>
  <c r="K53" i="58"/>
  <c r="K57" i="58"/>
  <c r="K221" i="58"/>
  <c r="K66" i="58"/>
  <c r="K230" i="58"/>
  <c r="Z227" i="58"/>
  <c r="Z63" i="58"/>
  <c r="Y75" i="32" l="1"/>
  <c r="Z75" i="32" s="1"/>
  <c r="Z147" i="32" s="1"/>
  <c r="K75" i="32"/>
  <c r="K147" i="32" s="1"/>
  <c r="Z261" i="58"/>
  <c r="Z173" i="58"/>
  <c r="K188" i="58"/>
  <c r="Y188" i="58"/>
  <c r="Z188" i="58" s="1"/>
  <c r="K124" i="58"/>
  <c r="Z209" i="58"/>
  <c r="Z23" i="58"/>
  <c r="N254" i="58"/>
  <c r="N166" i="58"/>
  <c r="N273" i="58"/>
  <c r="N201" i="58"/>
  <c r="L53" i="32"/>
  <c r="X53" i="32" s="1"/>
  <c r="L124" i="58"/>
  <c r="X124" i="58" s="1"/>
  <c r="J68" i="32"/>
  <c r="K68" i="32" s="1"/>
  <c r="K69" i="32"/>
  <c r="K142" i="32" s="1"/>
  <c r="Y69" i="32"/>
  <c r="Z69" i="32" s="1"/>
  <c r="Z142" i="32" s="1"/>
  <c r="Z246" i="58"/>
  <c r="Z158" i="58"/>
  <c r="Z198" i="58"/>
  <c r="Z270" i="58"/>
  <c r="Y57" i="32"/>
  <c r="Z57" i="32" s="1"/>
  <c r="Z131" i="32" s="1"/>
  <c r="N57" i="32"/>
  <c r="N131" i="32" s="1"/>
  <c r="Z74" i="58"/>
  <c r="Z156" i="58"/>
  <c r="Z244" i="58"/>
  <c r="M124" i="58"/>
  <c r="N124" i="58" s="1"/>
  <c r="M53" i="32"/>
  <c r="N53" i="32" s="1"/>
  <c r="N127" i="32" s="1"/>
  <c r="N76" i="32" s="1"/>
  <c r="W51" i="57"/>
  <c r="W119" i="57" s="1"/>
  <c r="W71" i="57" s="1"/>
  <c r="N168" i="58"/>
  <c r="N256" i="58"/>
  <c r="K161" i="58"/>
  <c r="K249" i="58"/>
  <c r="Z260" i="58"/>
  <c r="Z172" i="58"/>
  <c r="Z166" i="58"/>
  <c r="Z254" i="58"/>
  <c r="N173" i="58"/>
  <c r="N261" i="58"/>
  <c r="K183" i="58"/>
  <c r="Y183" i="58"/>
  <c r="Z183" i="58" s="1"/>
  <c r="J182" i="58"/>
  <c r="K74" i="32"/>
  <c r="K146" i="32" s="1"/>
  <c r="Y74" i="32"/>
  <c r="Z74" i="32" s="1"/>
  <c r="Z146" i="32" s="1"/>
  <c r="Z249" i="58"/>
  <c r="Z161" i="58"/>
  <c r="Y189" i="58"/>
  <c r="Z189" i="58" s="1"/>
  <c r="K189" i="58"/>
  <c r="K53" i="32"/>
  <c r="K127" i="32" s="1"/>
  <c r="K76" i="32" s="1"/>
  <c r="Y53" i="32"/>
  <c r="Z53" i="32" s="1"/>
  <c r="Z127" i="32" s="1"/>
  <c r="Z76" i="32" s="1"/>
  <c r="K246" i="58"/>
  <c r="K158" i="58"/>
  <c r="Y128" i="58"/>
  <c r="Z128" i="58" s="1"/>
  <c r="N128" i="58"/>
  <c r="Z146" i="58"/>
  <c r="Z98" i="58"/>
  <c r="N244" i="58"/>
  <c r="N156" i="58"/>
  <c r="Z28" i="58"/>
  <c r="Z214" i="58"/>
  <c r="Z168" i="58"/>
  <c r="Z256" i="58"/>
  <c r="K74" i="58"/>
  <c r="Z47" i="58"/>
  <c r="K47" i="58"/>
  <c r="K16" i="58" s="1"/>
  <c r="N169" i="58" l="1"/>
  <c r="N257" i="58"/>
  <c r="Z257" i="58"/>
  <c r="Z169" i="58"/>
  <c r="Z196" i="58"/>
  <c r="Z268" i="58"/>
  <c r="Y124" i="58"/>
  <c r="Z124" i="58" s="1"/>
  <c r="K182" i="58"/>
  <c r="Y182" i="58"/>
  <c r="Z182" i="58" s="1"/>
  <c r="K200" i="58"/>
  <c r="K272" i="58"/>
  <c r="K273" i="58"/>
  <c r="K201" i="58"/>
  <c r="K268" i="58"/>
  <c r="K196" i="58"/>
  <c r="K165" i="58"/>
  <c r="K139" i="58" s="1"/>
  <c r="K253" i="58"/>
  <c r="Z16" i="58"/>
  <c r="Z201" i="58"/>
  <c r="Z273" i="58"/>
  <c r="N165" i="58"/>
  <c r="N139" i="58" s="1"/>
  <c r="N253" i="58"/>
  <c r="N202" i="58" s="1"/>
  <c r="N190" i="58" s="1"/>
  <c r="N16" i="58"/>
  <c r="Z272" i="58"/>
  <c r="Z200" i="58"/>
  <c r="Z165" i="58" l="1"/>
  <c r="Z139" i="58" s="1"/>
  <c r="Z253" i="58"/>
  <c r="Z202" i="58" s="1"/>
  <c r="Z190" i="58" s="1"/>
  <c r="K202" i="58"/>
  <c r="K190" i="58" s="1"/>
</calcChain>
</file>

<file path=xl/comments1.xml><?xml version="1.0" encoding="utf-8"?>
<comments xmlns="http://schemas.openxmlformats.org/spreadsheetml/2006/main">
  <authors>
    <author>Rigoberto</author>
    <author>SDG</author>
  </authors>
  <commentList>
    <comment ref="H7" authorId="0">
      <text>
        <r>
          <rPr>
            <b/>
            <sz val="9"/>
            <color indexed="81"/>
            <rFont val="Tahoma"/>
            <family val="2"/>
          </rPr>
          <t>Rigoberto:</t>
        </r>
        <r>
          <rPr>
            <sz val="9"/>
            <color indexed="81"/>
            <rFont val="Tahoma"/>
            <family val="2"/>
          </rPr>
          <t xml:space="preserve">
Una campaña cuesta alrededor de $30,000</t>
        </r>
      </text>
    </comment>
    <comment ref="H8" authorId="0">
      <text>
        <r>
          <rPr>
            <b/>
            <sz val="9"/>
            <color indexed="81"/>
            <rFont val="Tahoma"/>
            <family val="2"/>
          </rPr>
          <t>Rigoberto:</t>
        </r>
        <r>
          <rPr>
            <sz val="9"/>
            <color indexed="81"/>
            <rFont val="Tahoma"/>
            <family val="2"/>
          </rPr>
          <t xml:space="preserve">
Una campaña cuesta alrededor de $30,000</t>
        </r>
      </text>
    </comment>
    <comment ref="H9" authorId="0">
      <text>
        <r>
          <rPr>
            <b/>
            <sz val="9"/>
            <color indexed="81"/>
            <rFont val="Tahoma"/>
            <family val="2"/>
          </rPr>
          <t>Rigoberto:</t>
        </r>
        <r>
          <rPr>
            <sz val="9"/>
            <color indexed="81"/>
            <rFont val="Tahoma"/>
            <family val="2"/>
          </rPr>
          <t xml:space="preserve">
Una campaña cuesta alrededor de $30,000</t>
        </r>
      </text>
    </comment>
    <comment ref="G12" authorId="1">
      <text>
        <r>
          <rPr>
            <sz val="9"/>
            <color indexed="81"/>
            <rFont val="Tahoma"/>
            <family val="2"/>
          </rPr>
          <t>Equivalente a US $50,000</t>
        </r>
      </text>
    </comment>
    <comment ref="G13" authorId="1">
      <text>
        <r>
          <rPr>
            <sz val="9"/>
            <color indexed="81"/>
            <rFont val="Tahoma"/>
            <family val="2"/>
          </rPr>
          <t>Equivalente a US $135,027.61</t>
        </r>
      </text>
    </comment>
    <comment ref="B28" authorId="0">
      <text>
        <r>
          <rPr>
            <sz val="9"/>
            <color indexed="81"/>
            <rFont val="Tahoma"/>
            <family val="2"/>
          </rPr>
          <t xml:space="preserve">Programa de capacitación interna de Diplomacia y Abogacia Humanitaria . </t>
        </r>
      </text>
    </comment>
  </commentList>
</comments>
</file>

<file path=xl/comments10.xml><?xml version="1.0" encoding="utf-8"?>
<comments xmlns="http://schemas.openxmlformats.org/spreadsheetml/2006/main">
  <authors>
    <author>Unidad Planificacion</author>
  </authors>
  <commentList>
    <comment ref="A23" authorId="0">
      <text>
        <r>
          <rPr>
            <b/>
            <sz val="9"/>
            <color indexed="81"/>
            <rFont val="Tahoma"/>
            <family val="2"/>
          </rPr>
          <t>Unidad Planificacion:</t>
        </r>
        <r>
          <rPr>
            <sz val="9"/>
            <color indexed="81"/>
            <rFont val="Tahoma"/>
            <family val="2"/>
          </rPr>
          <t xml:space="preserve">
Acumulativo</t>
        </r>
      </text>
    </comment>
  </commentList>
</comments>
</file>

<file path=xl/comments11.xml><?xml version="1.0" encoding="utf-8"?>
<comments xmlns="http://schemas.openxmlformats.org/spreadsheetml/2006/main">
  <authors>
    <author>Rigoberto</author>
    <author>SDG</author>
  </authors>
  <commentList>
    <comment ref="B12" authorId="0">
      <text>
        <r>
          <rPr>
            <sz val="9"/>
            <color indexed="81"/>
            <rFont val="Tahoma"/>
            <family val="2"/>
          </rPr>
          <t>Doctores, enfermeras, motoristas de ambulancias</t>
        </r>
      </text>
    </comment>
    <comment ref="I22" authorId="1">
      <text>
        <r>
          <rPr>
            <b/>
            <sz val="9"/>
            <color indexed="81"/>
            <rFont val="Tahoma"/>
            <family val="2"/>
          </rPr>
          <t>SDG:</t>
        </r>
        <r>
          <rPr>
            <sz val="9"/>
            <color indexed="81"/>
            <rFont val="Tahoma"/>
            <family val="2"/>
          </rPr>
          <t xml:space="preserve">
Avance general obtenido</t>
        </r>
      </text>
    </comment>
    <comment ref="J27" authorId="1">
      <text>
        <r>
          <rPr>
            <sz val="9"/>
            <color indexed="81"/>
            <rFont val="Tahoma"/>
            <family val="2"/>
          </rPr>
          <t xml:space="preserve">
Ya cumplio la meta</t>
        </r>
      </text>
    </comment>
    <comment ref="I39" authorId="1">
      <text>
        <r>
          <rPr>
            <b/>
            <sz val="9"/>
            <color indexed="81"/>
            <rFont val="Tahoma"/>
            <family val="2"/>
          </rPr>
          <t>SDG:</t>
        </r>
        <r>
          <rPr>
            <sz val="9"/>
            <color indexed="81"/>
            <rFont val="Tahoma"/>
            <family val="2"/>
          </rPr>
          <t xml:space="preserve">
Equivale al 40% de la actividad</t>
        </r>
      </text>
    </comment>
    <comment ref="J39" authorId="1">
      <text>
        <r>
          <rPr>
            <sz val="9"/>
            <color indexed="81"/>
            <rFont val="Tahoma"/>
            <family val="2"/>
          </rPr>
          <t>Porque se hizo anticipado</t>
        </r>
      </text>
    </comment>
  </commentList>
</comments>
</file>

<file path=xl/comments12.xml><?xml version="1.0" encoding="utf-8"?>
<comments xmlns="http://schemas.openxmlformats.org/spreadsheetml/2006/main">
  <authors>
    <author>Unidad Planificacion</author>
  </authors>
  <commentList>
    <comment ref="A27" authorId="0">
      <text>
        <r>
          <rPr>
            <b/>
            <sz val="9"/>
            <color indexed="81"/>
            <rFont val="Tahoma"/>
            <family val="2"/>
          </rPr>
          <t>Unidad Planificacion:</t>
        </r>
        <r>
          <rPr>
            <sz val="9"/>
            <color indexed="81"/>
            <rFont val="Tahoma"/>
            <family val="2"/>
          </rPr>
          <t xml:space="preserve">
Acumulativo</t>
        </r>
      </text>
    </comment>
  </commentList>
</comments>
</file>

<file path=xl/comments13.xml><?xml version="1.0" encoding="utf-8"?>
<comments xmlns="http://schemas.openxmlformats.org/spreadsheetml/2006/main">
  <authors>
    <author>Unidad Planificacion</author>
  </authors>
  <commentList>
    <comment ref="A27" authorId="0">
      <text>
        <r>
          <rPr>
            <b/>
            <sz val="9"/>
            <color indexed="81"/>
            <rFont val="Tahoma"/>
            <family val="2"/>
          </rPr>
          <t>Unidad Planificacion:</t>
        </r>
        <r>
          <rPr>
            <sz val="9"/>
            <color indexed="81"/>
            <rFont val="Tahoma"/>
            <family val="2"/>
          </rPr>
          <t xml:space="preserve">
Acumulativo</t>
        </r>
      </text>
    </comment>
  </commentList>
</comments>
</file>

<file path=xl/comments14.xml><?xml version="1.0" encoding="utf-8"?>
<comments xmlns="http://schemas.openxmlformats.org/spreadsheetml/2006/main">
  <authors>
    <author>SDG</author>
  </authors>
  <commentList>
    <comment ref="G7" authorId="0">
      <text>
        <r>
          <rPr>
            <sz val="9"/>
            <color indexed="81"/>
            <rFont val="Tahoma"/>
            <family val="2"/>
          </rPr>
          <t xml:space="preserve">1 proceso de formación con al menos 100 voluntarios </t>
        </r>
      </text>
    </comment>
    <comment ref="G9" authorId="0">
      <text>
        <r>
          <rPr>
            <sz val="9"/>
            <color indexed="81"/>
            <rFont val="Tahoma"/>
            <family val="2"/>
          </rPr>
          <t xml:space="preserve">Atención inicial de 10 comunidades del nivel central </t>
        </r>
      </text>
    </comment>
    <comment ref="E10" authorId="0">
      <text>
        <r>
          <rPr>
            <sz val="9"/>
            <color indexed="81"/>
            <rFont val="Tahoma"/>
            <family val="2"/>
          </rPr>
          <t xml:space="preserve">N° de grupos vulnerables atendidos y beneficiados a través de los proyectos
o
N° de proyectos  que implementan  componentes del Programa con énfasis en los grupos vulnerables prioritarios  </t>
        </r>
      </text>
    </comment>
    <comment ref="G10" authorId="0">
      <text>
        <r>
          <rPr>
            <sz val="9"/>
            <color indexed="81"/>
            <rFont val="Tahoma"/>
            <family val="2"/>
          </rPr>
          <t xml:space="preserve">Definición de los 5 grupos prioritarios y alcances específicos del programa (Línea Base y Diagnóstico) </t>
        </r>
      </text>
    </comment>
    <comment ref="H10" authorId="0">
      <text>
        <r>
          <rPr>
            <sz val="9"/>
            <color indexed="81"/>
            <rFont val="Tahoma"/>
            <family val="2"/>
          </rPr>
          <t>Se incluye montos manejados por los proyectos considerados del área de inclusión social</t>
        </r>
      </text>
    </comment>
  </commentList>
</comments>
</file>

<file path=xl/comments15.xml><?xml version="1.0" encoding="utf-8"?>
<comments xmlns="http://schemas.openxmlformats.org/spreadsheetml/2006/main">
  <authors>
    <author>SDG</author>
    <author>Unidad Planificacion</author>
  </authors>
  <commentList>
    <comment ref="H7" authorId="0">
      <text>
        <r>
          <rPr>
            <sz val="9"/>
            <color indexed="81"/>
            <rFont val="Tahoma"/>
            <family val="2"/>
          </rPr>
          <t xml:space="preserve">1 proceso de formación con al menos 100 voluntarios </t>
        </r>
      </text>
    </comment>
    <comment ref="H9" authorId="0">
      <text>
        <r>
          <rPr>
            <sz val="9"/>
            <color indexed="81"/>
            <rFont val="Tahoma"/>
            <family val="2"/>
          </rPr>
          <t xml:space="preserve">Atención de 10 comunidades de la zona para central l </t>
        </r>
      </text>
    </comment>
    <comment ref="F10" authorId="0">
      <text>
        <r>
          <rPr>
            <sz val="9"/>
            <color indexed="81"/>
            <rFont val="Tahoma"/>
            <family val="2"/>
          </rPr>
          <t xml:space="preserve">N° de grupos vulnerables atendidos y beneficiados a través de los proyectos </t>
        </r>
      </text>
    </comment>
    <comment ref="H10" authorId="0">
      <text>
        <r>
          <rPr>
            <sz val="9"/>
            <color indexed="81"/>
            <rFont val="Tahoma"/>
            <family val="2"/>
          </rPr>
          <t xml:space="preserve">Implementación de al menos 4 Proyectos del componentes del Programa con énfasis en los grupos vulnerables prioritarios </t>
        </r>
      </text>
    </comment>
    <comment ref="A16" authorId="1">
      <text>
        <r>
          <rPr>
            <b/>
            <sz val="9"/>
            <color indexed="81"/>
            <rFont val="Tahoma"/>
            <family val="2"/>
          </rPr>
          <t>Unidad Planificacion:</t>
        </r>
        <r>
          <rPr>
            <sz val="9"/>
            <color indexed="81"/>
            <rFont val="Tahoma"/>
            <family val="2"/>
          </rPr>
          <t xml:space="preserve">
Acumulativo</t>
        </r>
      </text>
    </comment>
  </commentList>
</comments>
</file>

<file path=xl/comments16.xml><?xml version="1.0" encoding="utf-8"?>
<comments xmlns="http://schemas.openxmlformats.org/spreadsheetml/2006/main">
  <authors>
    <author>Unidad Planificacion</author>
  </authors>
  <commentList>
    <comment ref="A17" authorId="0">
      <text>
        <r>
          <rPr>
            <b/>
            <sz val="9"/>
            <color indexed="81"/>
            <rFont val="Tahoma"/>
            <family val="2"/>
          </rPr>
          <t>Unidad Planificacion:</t>
        </r>
        <r>
          <rPr>
            <sz val="9"/>
            <color indexed="81"/>
            <rFont val="Tahoma"/>
            <family val="2"/>
          </rPr>
          <t xml:space="preserve">
Acumulativo</t>
        </r>
      </text>
    </comment>
  </commentList>
</comments>
</file>

<file path=xl/comments17.xml><?xml version="1.0" encoding="utf-8"?>
<comments xmlns="http://schemas.openxmlformats.org/spreadsheetml/2006/main">
  <authors>
    <author>SDG</author>
  </authors>
  <commentList>
    <comment ref="J8" authorId="0">
      <text>
        <r>
          <rPr>
            <sz val="9"/>
            <color indexed="81"/>
            <rFont val="Tahoma"/>
            <family val="2"/>
          </rPr>
          <t>Habian inscritos 1499 voluntarios y se capacito a 371; haciendo el 25% del total incritos en ese periodo.</t>
        </r>
      </text>
    </comment>
  </commentList>
</comments>
</file>

<file path=xl/comments18.xml><?xml version="1.0" encoding="utf-8"?>
<comments xmlns="http://schemas.openxmlformats.org/spreadsheetml/2006/main">
  <authors>
    <author>Unidad Planificacion</author>
  </authors>
  <commentList>
    <comment ref="A19" authorId="0">
      <text>
        <r>
          <rPr>
            <b/>
            <sz val="9"/>
            <color indexed="81"/>
            <rFont val="Tahoma"/>
            <family val="2"/>
          </rPr>
          <t>Unidad Planificacion:</t>
        </r>
        <r>
          <rPr>
            <sz val="9"/>
            <color indexed="81"/>
            <rFont val="Tahoma"/>
            <family val="2"/>
          </rPr>
          <t xml:space="preserve">
Acumulativo</t>
        </r>
      </text>
    </comment>
  </commentList>
</comments>
</file>

<file path=xl/comments19.xml><?xml version="1.0" encoding="utf-8"?>
<comments xmlns="http://schemas.openxmlformats.org/spreadsheetml/2006/main">
  <authors>
    <author>Unidad Planificacion</author>
  </authors>
  <commentList>
    <comment ref="A20" authorId="0">
      <text>
        <r>
          <rPr>
            <b/>
            <sz val="9"/>
            <color indexed="81"/>
            <rFont val="Tahoma"/>
            <family val="2"/>
          </rPr>
          <t>Unidad Planificacion:</t>
        </r>
        <r>
          <rPr>
            <sz val="9"/>
            <color indexed="81"/>
            <rFont val="Tahoma"/>
            <family val="2"/>
          </rPr>
          <t xml:space="preserve">
Acumulativo</t>
        </r>
      </text>
    </comment>
  </commentList>
</comments>
</file>

<file path=xl/comments2.xml><?xml version="1.0" encoding="utf-8"?>
<comments xmlns="http://schemas.openxmlformats.org/spreadsheetml/2006/main">
  <authors>
    <author>Unidad Planificacion</author>
  </authors>
  <commentList>
    <comment ref="A60" authorId="0">
      <text>
        <r>
          <rPr>
            <b/>
            <sz val="9"/>
            <color indexed="81"/>
            <rFont val="Tahoma"/>
            <family val="2"/>
          </rPr>
          <t>Unidad Planificacion:</t>
        </r>
        <r>
          <rPr>
            <sz val="9"/>
            <color indexed="81"/>
            <rFont val="Tahoma"/>
            <family val="2"/>
          </rPr>
          <t xml:space="preserve">
Acumulativo</t>
        </r>
      </text>
    </comment>
  </commentList>
</comments>
</file>

<file path=xl/comments20.xml><?xml version="1.0" encoding="utf-8"?>
<comments xmlns="http://schemas.openxmlformats.org/spreadsheetml/2006/main">
  <authors>
    <author>Rigoberto</author>
    <author>SDG</author>
  </authors>
  <commentList>
    <comment ref="H7" authorId="0">
      <text>
        <r>
          <rPr>
            <b/>
            <sz val="9"/>
            <color indexed="81"/>
            <rFont val="Tahoma"/>
            <family val="2"/>
          </rPr>
          <t>Rigoberto:</t>
        </r>
        <r>
          <rPr>
            <sz val="9"/>
            <color indexed="81"/>
            <rFont val="Tahoma"/>
            <family val="2"/>
          </rPr>
          <t xml:space="preserve">
Una campaña cuesta alrededor de $30,000</t>
        </r>
      </text>
    </comment>
    <comment ref="H8" authorId="0">
      <text>
        <r>
          <rPr>
            <b/>
            <sz val="9"/>
            <color indexed="81"/>
            <rFont val="Tahoma"/>
            <family val="2"/>
          </rPr>
          <t>Rigoberto:</t>
        </r>
        <r>
          <rPr>
            <sz val="9"/>
            <color indexed="81"/>
            <rFont val="Tahoma"/>
            <family val="2"/>
          </rPr>
          <t xml:space="preserve">
Una campaña cuesta alrededor de $30,000</t>
        </r>
      </text>
    </comment>
    <comment ref="H9" authorId="0">
      <text>
        <r>
          <rPr>
            <b/>
            <sz val="9"/>
            <color indexed="81"/>
            <rFont val="Tahoma"/>
            <family val="2"/>
          </rPr>
          <t>Rigoberto:</t>
        </r>
        <r>
          <rPr>
            <sz val="9"/>
            <color indexed="81"/>
            <rFont val="Tahoma"/>
            <family val="2"/>
          </rPr>
          <t xml:space="preserve">
Una campaña cuesta alrededor de $30,000</t>
        </r>
      </text>
    </comment>
    <comment ref="G12" authorId="1">
      <text>
        <r>
          <rPr>
            <sz val="9"/>
            <color indexed="81"/>
            <rFont val="Tahoma"/>
            <family val="2"/>
          </rPr>
          <t>Equivalente a US $50,000 = 5%</t>
        </r>
      </text>
    </comment>
    <comment ref="G15" authorId="1">
      <text>
        <r>
          <rPr>
            <sz val="9"/>
            <color indexed="81"/>
            <rFont val="Tahoma"/>
            <family val="2"/>
          </rPr>
          <t>Equivalente a US $135,027.61</t>
        </r>
      </text>
    </comment>
    <comment ref="G16" authorId="1">
      <text>
        <r>
          <rPr>
            <sz val="9"/>
            <color indexed="81"/>
            <rFont val="Tahoma"/>
            <family val="2"/>
          </rPr>
          <t>Equivalente a US $135,027.61</t>
        </r>
      </text>
    </comment>
    <comment ref="G17" authorId="1">
      <text>
        <r>
          <rPr>
            <sz val="9"/>
            <color indexed="81"/>
            <rFont val="Tahoma"/>
            <family val="2"/>
          </rPr>
          <t>Equivalente a US $135,027.61</t>
        </r>
      </text>
    </comment>
    <comment ref="G23" authorId="1">
      <text>
        <r>
          <rPr>
            <sz val="9"/>
            <color indexed="81"/>
            <rFont val="Tahoma"/>
            <family val="2"/>
          </rPr>
          <t>1 seccional equivale a 7.5% de la meta fisica (total 15%) + el 5% que ha definido la DA</t>
        </r>
      </text>
    </comment>
    <comment ref="G26" authorId="1">
      <text>
        <r>
          <rPr>
            <sz val="9"/>
            <color indexed="81"/>
            <rFont val="Tahoma"/>
            <family val="2"/>
          </rPr>
          <t>5 manuales</t>
        </r>
      </text>
    </comment>
    <comment ref="I26" authorId="1">
      <text>
        <r>
          <rPr>
            <sz val="9"/>
            <color indexed="81"/>
            <rFont val="Tahoma"/>
            <family val="2"/>
          </rPr>
          <t>1 manual</t>
        </r>
      </text>
    </comment>
    <comment ref="L26" authorId="1">
      <text>
        <r>
          <rPr>
            <sz val="9"/>
            <color indexed="81"/>
            <rFont val="Tahoma"/>
            <family val="2"/>
          </rPr>
          <t>1 manual</t>
        </r>
      </text>
    </comment>
    <comment ref="O26" authorId="1">
      <text>
        <r>
          <rPr>
            <sz val="9"/>
            <color indexed="81"/>
            <rFont val="Tahoma"/>
            <family val="2"/>
          </rPr>
          <t>2 manuales</t>
        </r>
      </text>
    </comment>
    <comment ref="R26" authorId="1">
      <text>
        <r>
          <rPr>
            <sz val="9"/>
            <color indexed="81"/>
            <rFont val="Tahoma"/>
            <family val="2"/>
          </rPr>
          <t>1 manual</t>
        </r>
      </text>
    </comment>
    <comment ref="G27" authorId="1">
      <text>
        <r>
          <rPr>
            <sz val="9"/>
            <color indexed="81"/>
            <rFont val="Tahoma"/>
            <family val="2"/>
          </rPr>
          <t>50% de actualización de Activo Fijo</t>
        </r>
      </text>
    </comment>
    <comment ref="G28" authorId="1">
      <text>
        <r>
          <rPr>
            <sz val="9"/>
            <color indexed="81"/>
            <rFont val="Tahoma"/>
            <family val="2"/>
          </rPr>
          <t>30% de actualización de manuales de RRHH</t>
        </r>
      </text>
    </comment>
    <comment ref="G29" authorId="1">
      <text>
        <r>
          <rPr>
            <sz val="9"/>
            <color indexed="81"/>
            <rFont val="Tahoma"/>
            <family val="2"/>
          </rPr>
          <t>Elaboración y ejecución de manuales</t>
        </r>
      </text>
    </comment>
    <comment ref="B38" authorId="0">
      <text>
        <r>
          <rPr>
            <sz val="9"/>
            <color indexed="81"/>
            <rFont val="Tahoma"/>
            <family val="2"/>
          </rPr>
          <t xml:space="preserve">Programa de capacitación interna de Diplomacia y Abogacia Humanitaria . </t>
        </r>
      </text>
    </comment>
  </commentList>
</comments>
</file>

<file path=xl/comments21.xml><?xml version="1.0" encoding="utf-8"?>
<comments xmlns="http://schemas.openxmlformats.org/spreadsheetml/2006/main">
  <authors>
    <author>Rigoberto</author>
    <author>Unidad Planificacion</author>
  </authors>
  <commentList>
    <comment ref="C29" authorId="0">
      <text>
        <r>
          <rPr>
            <sz val="9"/>
            <color indexed="81"/>
            <rFont val="Tahoma"/>
            <family val="2"/>
          </rPr>
          <t xml:space="preserve">Programa de capacitación interna de Diplomacia y Abogacia Humanitaria . </t>
        </r>
      </text>
    </comment>
    <comment ref="A36" authorId="1">
      <text>
        <r>
          <rPr>
            <b/>
            <sz val="9"/>
            <color indexed="81"/>
            <rFont val="Tahoma"/>
            <family val="2"/>
          </rPr>
          <t>Unidad Planificacion:</t>
        </r>
        <r>
          <rPr>
            <sz val="9"/>
            <color indexed="81"/>
            <rFont val="Tahoma"/>
            <family val="2"/>
          </rPr>
          <t xml:space="preserve">
Acumulativo</t>
        </r>
      </text>
    </comment>
  </commentList>
</comments>
</file>

<file path=xl/comments22.xml><?xml version="1.0" encoding="utf-8"?>
<comments xmlns="http://schemas.openxmlformats.org/spreadsheetml/2006/main">
  <authors>
    <author>Jenniffer Aguilar</author>
    <author>Unidad Planificacion</author>
  </authors>
  <commentList>
    <comment ref="H19" authorId="0">
      <text>
        <r>
          <rPr>
            <b/>
            <sz val="9"/>
            <color indexed="81"/>
            <rFont val="Tahoma"/>
            <family val="2"/>
          </rPr>
          <t>Jenniffer Aguilar:</t>
        </r>
        <r>
          <rPr>
            <sz val="9"/>
            <color indexed="81"/>
            <rFont val="Tahoma"/>
            <family val="2"/>
          </rPr>
          <t xml:space="preserve">
*GTH
*PD
*AC
*CO
*PR
*SE
*CT</t>
        </r>
      </text>
    </comment>
    <comment ref="A47" authorId="1">
      <text>
        <r>
          <rPr>
            <b/>
            <sz val="9"/>
            <color indexed="81"/>
            <rFont val="Tahoma"/>
            <family val="2"/>
          </rPr>
          <t>Unidad Planificacion:</t>
        </r>
        <r>
          <rPr>
            <sz val="9"/>
            <color indexed="81"/>
            <rFont val="Tahoma"/>
            <family val="2"/>
          </rPr>
          <t xml:space="preserve">
Acumulativo</t>
        </r>
      </text>
    </comment>
  </commentList>
</comments>
</file>

<file path=xl/comments23.xml><?xml version="1.0" encoding="utf-8"?>
<comments xmlns="http://schemas.openxmlformats.org/spreadsheetml/2006/main">
  <authors>
    <author>SDG</author>
  </authors>
  <commentList>
    <comment ref="G15" authorId="0">
      <text>
        <r>
          <rPr>
            <sz val="9"/>
            <color indexed="81"/>
            <rFont val="Tahoma"/>
            <family val="2"/>
          </rPr>
          <t xml:space="preserve">Obtencion de financiamientos para 3 propuestas de emprendedurismo </t>
        </r>
      </text>
    </comment>
    <comment ref="G16" authorId="0">
      <text>
        <r>
          <rPr>
            <sz val="9"/>
            <color indexed="81"/>
            <rFont val="Tahoma"/>
            <family val="2"/>
          </rPr>
          <t>100% de Formación de capacidades de Movilización de Recursos de seccionales</t>
        </r>
      </text>
    </comment>
  </commentList>
</comments>
</file>

<file path=xl/comments24.xml><?xml version="1.0" encoding="utf-8"?>
<comments xmlns="http://schemas.openxmlformats.org/spreadsheetml/2006/main">
  <authors>
    <author>Unidad Planificacion</author>
  </authors>
  <commentList>
    <comment ref="A18" authorId="0">
      <text>
        <r>
          <rPr>
            <b/>
            <sz val="9"/>
            <color indexed="81"/>
            <rFont val="Tahoma"/>
            <family val="2"/>
          </rPr>
          <t>Unidad Planificacion:</t>
        </r>
        <r>
          <rPr>
            <sz val="9"/>
            <color indexed="81"/>
            <rFont val="Tahoma"/>
            <family val="2"/>
          </rPr>
          <t xml:space="preserve">
Acumulativo</t>
        </r>
      </text>
    </comment>
  </commentList>
</comments>
</file>

<file path=xl/comments25.xml><?xml version="1.0" encoding="utf-8"?>
<comments xmlns="http://schemas.openxmlformats.org/spreadsheetml/2006/main">
  <authors>
    <author>Unidad Planificacion</author>
  </authors>
  <commentList>
    <comment ref="A22" authorId="0">
      <text>
        <r>
          <rPr>
            <b/>
            <sz val="9"/>
            <color indexed="81"/>
            <rFont val="Tahoma"/>
            <family val="2"/>
          </rPr>
          <t>Unidad Planificacion:</t>
        </r>
        <r>
          <rPr>
            <sz val="9"/>
            <color indexed="81"/>
            <rFont val="Tahoma"/>
            <family val="2"/>
          </rPr>
          <t xml:space="preserve">
Acumulativo</t>
        </r>
      </text>
    </comment>
  </commentList>
</comments>
</file>

<file path=xl/comments26.xml><?xml version="1.0" encoding="utf-8"?>
<comments xmlns="http://schemas.openxmlformats.org/spreadsheetml/2006/main">
  <authors>
    <author>Unidad Planificacion</author>
  </authors>
  <commentList>
    <comment ref="A61" authorId="0">
      <text>
        <r>
          <rPr>
            <b/>
            <sz val="9"/>
            <color indexed="81"/>
            <rFont val="Tahoma"/>
            <family val="2"/>
          </rPr>
          <t>Unidad Planificacion:</t>
        </r>
        <r>
          <rPr>
            <sz val="9"/>
            <color indexed="81"/>
            <rFont val="Tahoma"/>
            <family val="2"/>
          </rPr>
          <t xml:space="preserve">
Acumulativo</t>
        </r>
      </text>
    </comment>
  </commentList>
</comments>
</file>

<file path=xl/comments27.xml><?xml version="1.0" encoding="utf-8"?>
<comments xmlns="http://schemas.openxmlformats.org/spreadsheetml/2006/main">
  <authors>
    <author>SDG</author>
    <author>Aguilar</author>
  </authors>
  <commentList>
    <comment ref="I13" authorId="0">
      <text>
        <r>
          <rPr>
            <sz val="9"/>
            <color indexed="81"/>
            <rFont val="Tahoma"/>
            <family val="2"/>
          </rPr>
          <t>Se visitó Migración, Justicia y Seguridad, Relaciones Exteriores, Protección Civil</t>
        </r>
      </text>
    </comment>
    <comment ref="I14" authorId="0">
      <text>
        <r>
          <rPr>
            <sz val="9"/>
            <color indexed="81"/>
            <rFont val="Tahoma"/>
            <family val="2"/>
          </rPr>
          <t>Se visitó Migración, Justicia y Seguridad, Relaciones Exteriores, Protección Civil</t>
        </r>
      </text>
    </comment>
    <comment ref="M21" authorId="1">
      <text>
        <r>
          <rPr>
            <b/>
            <sz val="9"/>
            <color indexed="81"/>
            <rFont val="Tahoma"/>
            <family val="2"/>
          </rPr>
          <t>Aguilar:</t>
        </r>
        <r>
          <rPr>
            <sz val="9"/>
            <color indexed="81"/>
            <rFont val="Tahoma"/>
            <family val="2"/>
          </rPr>
          <t xml:space="preserve">
Ha seguido incrementado resultados en las acciones que ya habian cumplido las metas</t>
        </r>
      </text>
    </comment>
  </commentList>
</comments>
</file>

<file path=xl/comments28.xml><?xml version="1.0" encoding="utf-8"?>
<comments xmlns="http://schemas.openxmlformats.org/spreadsheetml/2006/main">
  <authors>
    <author>Unidad Planificacion</author>
  </authors>
  <commentList>
    <comment ref="A26" authorId="0">
      <text>
        <r>
          <rPr>
            <b/>
            <sz val="9"/>
            <color indexed="81"/>
            <rFont val="Tahoma"/>
            <family val="2"/>
          </rPr>
          <t>Unidad Planificacion:</t>
        </r>
        <r>
          <rPr>
            <sz val="9"/>
            <color indexed="81"/>
            <rFont val="Tahoma"/>
            <family val="2"/>
          </rPr>
          <t xml:space="preserve">
Acumulativo</t>
        </r>
      </text>
    </comment>
  </commentList>
</comments>
</file>

<file path=xl/comments29.xml><?xml version="1.0" encoding="utf-8"?>
<comments xmlns="http://schemas.openxmlformats.org/spreadsheetml/2006/main">
  <authors>
    <author>Rigoberto</author>
    <author>Unidad Planificacion</author>
  </authors>
  <commentList>
    <comment ref="D8" authorId="0">
      <text>
        <r>
          <rPr>
            <b/>
            <sz val="9"/>
            <color indexed="81"/>
            <rFont val="Tahoma"/>
            <family val="2"/>
          </rPr>
          <t>Rigoberto:</t>
        </r>
        <r>
          <rPr>
            <sz val="9"/>
            <color indexed="81"/>
            <rFont val="Tahoma"/>
            <family val="2"/>
          </rPr>
          <t xml:space="preserve">
*MINED
*MINSAL
*Justicia
* 2 reuniones de movimiento
* 45 Reuniones bilaterales con PNS, CICR, FICR (1 reunión cada mes con cada uno)
*Reuniones con cooperantes</t>
        </r>
      </text>
    </comment>
    <comment ref="D15" authorId="0">
      <text>
        <r>
          <rPr>
            <b/>
            <sz val="9"/>
            <color indexed="81"/>
            <rFont val="Tahoma"/>
            <family val="2"/>
          </rPr>
          <t>Rigoberto:</t>
        </r>
        <r>
          <rPr>
            <sz val="9"/>
            <color indexed="81"/>
            <rFont val="Tahoma"/>
            <family val="2"/>
          </rPr>
          <t xml:space="preserve">
*FICR-CREPD
*Emperatriz de Shokem
*OIS fase 3
</t>
        </r>
      </text>
    </comment>
    <comment ref="C16" authorId="0">
      <text>
        <r>
          <rPr>
            <b/>
            <sz val="9"/>
            <color indexed="81"/>
            <rFont val="Tahoma"/>
            <family val="2"/>
          </rPr>
          <t>Rigoberto:</t>
        </r>
        <r>
          <rPr>
            <sz val="9"/>
            <color indexed="81"/>
            <rFont val="Tahoma"/>
            <family val="2"/>
          </rPr>
          <t xml:space="preserve">
*Unidades deben presentar los resultados trimestralmente (informes narrativos y POA, presentación)</t>
        </r>
      </text>
    </comment>
    <comment ref="G16" authorId="0">
      <text>
        <r>
          <rPr>
            <b/>
            <sz val="9"/>
            <color indexed="81"/>
            <rFont val="Tahoma"/>
            <family val="2"/>
          </rPr>
          <t>Rigoberto:</t>
        </r>
        <r>
          <rPr>
            <sz val="9"/>
            <color indexed="81"/>
            <rFont val="Tahoma"/>
            <family val="2"/>
          </rPr>
          <t xml:space="preserve">
*Unidades deben presentar los resultados trimestralmente (informes narrativos y POA, presentación)</t>
        </r>
      </text>
    </comment>
    <comment ref="C18" authorId="0">
      <text>
        <r>
          <rPr>
            <b/>
            <sz val="9"/>
            <color indexed="81"/>
            <rFont val="Tahoma"/>
            <family val="2"/>
          </rPr>
          <t>Rigoberto:</t>
        </r>
        <r>
          <rPr>
            <sz val="9"/>
            <color indexed="81"/>
            <rFont val="Tahoma"/>
            <family val="2"/>
          </rPr>
          <t xml:space="preserve">
*Unidades deben presentar los resultados trimestralmente (informes narrativos y POA, presentación)</t>
        </r>
      </text>
    </comment>
    <comment ref="G18" authorId="0">
      <text>
        <r>
          <rPr>
            <b/>
            <sz val="9"/>
            <color indexed="81"/>
            <rFont val="Tahoma"/>
            <family val="2"/>
          </rPr>
          <t>Rigoberto:</t>
        </r>
        <r>
          <rPr>
            <sz val="9"/>
            <color indexed="81"/>
            <rFont val="Tahoma"/>
            <family val="2"/>
          </rPr>
          <t xml:space="preserve">
*Unidades deben presentar los resultados trimestralmente (informes narrativos y POA, presentación)</t>
        </r>
      </text>
    </comment>
    <comment ref="C19" authorId="0">
      <text>
        <r>
          <rPr>
            <b/>
            <sz val="9"/>
            <color indexed="81"/>
            <rFont val="Tahoma"/>
            <family val="2"/>
          </rPr>
          <t>Rigoberto:</t>
        </r>
        <r>
          <rPr>
            <sz val="9"/>
            <color indexed="81"/>
            <rFont val="Tahoma"/>
            <family val="2"/>
          </rPr>
          <t xml:space="preserve">
*Unidades deben presentar los resultados trimestralmente (informes narrativos y POA, presentación)</t>
        </r>
      </text>
    </comment>
    <comment ref="G19" authorId="0">
      <text>
        <r>
          <rPr>
            <b/>
            <sz val="9"/>
            <color indexed="81"/>
            <rFont val="Tahoma"/>
            <family val="2"/>
          </rPr>
          <t>Rigoberto:</t>
        </r>
        <r>
          <rPr>
            <sz val="9"/>
            <color indexed="81"/>
            <rFont val="Tahoma"/>
            <family val="2"/>
          </rPr>
          <t xml:space="preserve">
*Unidades deben presentar los resultados trimestralmente (informes narrativos y POA, presentación)</t>
        </r>
      </text>
    </comment>
    <comment ref="C20" authorId="0">
      <text>
        <r>
          <rPr>
            <b/>
            <sz val="9"/>
            <color indexed="81"/>
            <rFont val="Tahoma"/>
            <family val="2"/>
          </rPr>
          <t>Rigoberto:</t>
        </r>
        <r>
          <rPr>
            <sz val="9"/>
            <color indexed="81"/>
            <rFont val="Tahoma"/>
            <family val="2"/>
          </rPr>
          <t xml:space="preserve">
*Unidades deben presentar los resultados trimestralmente (informes narrativos y POA, presentación)</t>
        </r>
      </text>
    </comment>
    <comment ref="G20" authorId="0">
      <text>
        <r>
          <rPr>
            <b/>
            <sz val="9"/>
            <color indexed="81"/>
            <rFont val="Tahoma"/>
            <family val="2"/>
          </rPr>
          <t>Rigoberto:</t>
        </r>
        <r>
          <rPr>
            <sz val="9"/>
            <color indexed="81"/>
            <rFont val="Tahoma"/>
            <family val="2"/>
          </rPr>
          <t xml:space="preserve">
*Unidades deben presentar los resultados trimestralmente (informes narrativos y POA, presentación)</t>
        </r>
      </text>
    </comment>
    <comment ref="A61" authorId="1">
      <text>
        <r>
          <rPr>
            <b/>
            <sz val="9"/>
            <color indexed="81"/>
            <rFont val="Tahoma"/>
            <family val="2"/>
          </rPr>
          <t>Unidad Planificacion:</t>
        </r>
        <r>
          <rPr>
            <sz val="9"/>
            <color indexed="81"/>
            <rFont val="Tahoma"/>
            <family val="2"/>
          </rPr>
          <t xml:space="preserve">
Acumulativo</t>
        </r>
      </text>
    </comment>
  </commentList>
</comments>
</file>

<file path=xl/comments3.xml><?xml version="1.0" encoding="utf-8"?>
<comments xmlns="http://schemas.openxmlformats.org/spreadsheetml/2006/main">
  <authors>
    <author>SDG</author>
    <author>pablo magarin</author>
    <author>Unidad Planificacion</author>
    <author>Rigoberto</author>
    <author>Jenniffer Aguilar</author>
  </authors>
  <commentList>
    <comment ref="C6" authorId="0">
      <text>
        <r>
          <rPr>
            <sz val="9"/>
            <color indexed="81"/>
            <rFont val="Tahoma"/>
            <family val="2"/>
          </rPr>
          <t>1 Plan Nacional de gestión de Desastres, 1 Plan de Nacional  de  Respuesta ,4  Planes de Contingencia por eventos por desastres; sismos, volcanes, inundaciones y sequia,  y 4 eventos programados; Paso del Hombre, Semana Santa, Fiestas Agostinas y Plan Belén. Y 14 planes de respuesta departamentales</t>
        </r>
      </text>
    </comment>
    <comment ref="C7" authorId="1">
      <text>
        <r>
          <rPr>
            <sz val="9"/>
            <color indexed="81"/>
            <rFont val="Tahoma"/>
            <family val="2"/>
          </rPr>
          <t>Coordinación mas efectiva con protección civil y otras instituciones relacionadas a la gestión de riesgos en desastres y atención de emergencias; así como alianzas con el sector público y privado para la gestión de riesgos de desastres.</t>
        </r>
      </text>
    </comment>
    <comment ref="F7" authorId="0">
      <text>
        <r>
          <rPr>
            <sz val="9"/>
            <color indexed="81"/>
            <rFont val="Tahoma"/>
            <family val="2"/>
          </rPr>
          <t>Anualmente, al menos una;  carta compromiso, protocolos, convenios o alianzas subscritos con protección civil, y otras instituciones publicas y privadas para trabajar la gestión de riesgos de desastres.</t>
        </r>
      </text>
    </comment>
    <comment ref="C8" authorId="0">
      <text>
        <r>
          <rPr>
            <sz val="9"/>
            <color indexed="81"/>
            <rFont val="Tahoma"/>
            <family val="2"/>
          </rPr>
          <t xml:space="preserve">Las seccionales cuentan con al menos un vehículo adecuado para responder a emergencias en sus zonas de cobertura y radio comunicaciones adecuadas; asimismo contar con mas repetidoras para tener una cobertura de al menos el 90% del territorio nacional. </t>
        </r>
      </text>
    </comment>
    <comment ref="H18" authorId="2">
      <text>
        <r>
          <rPr>
            <b/>
            <sz val="9"/>
            <color indexed="81"/>
            <rFont val="Tahoma"/>
            <family val="2"/>
          </rPr>
          <t>Unidad Planificacion:</t>
        </r>
        <r>
          <rPr>
            <sz val="9"/>
            <color indexed="81"/>
            <rFont val="Tahoma"/>
            <family val="2"/>
          </rPr>
          <t xml:space="preserve">
Preguntar cual sera la nueva meta porque en el año 2017 se ha definido 2,500, y la meta original es 1000 familias.
Originalmente era 1000, se modifico a 3300</t>
        </r>
      </text>
    </comment>
    <comment ref="I21" authorId="2">
      <text>
        <r>
          <rPr>
            <b/>
            <sz val="9"/>
            <color indexed="81"/>
            <rFont val="Tahoma"/>
            <family val="2"/>
          </rPr>
          <t>Unidad Planificacion:</t>
        </r>
        <r>
          <rPr>
            <sz val="9"/>
            <color indexed="81"/>
            <rFont val="Tahoma"/>
            <family val="2"/>
          </rPr>
          <t xml:space="preserve">
Consiste en contar con un estudio de satisfacción</t>
        </r>
      </text>
    </comment>
    <comment ref="C22" authorId="3">
      <text>
        <r>
          <rPr>
            <sz val="9"/>
            <color indexed="81"/>
            <rFont val="Tahoma"/>
            <family val="2"/>
          </rPr>
          <t>Doctores, enfermeras, motoristas de ambulancias</t>
        </r>
      </text>
    </comment>
    <comment ref="I23" authorId="2">
      <text>
        <r>
          <rPr>
            <b/>
            <sz val="9"/>
            <color indexed="81"/>
            <rFont val="Tahoma"/>
            <family val="2"/>
          </rPr>
          <t>Unidad Planificacion:</t>
        </r>
        <r>
          <rPr>
            <sz val="9"/>
            <color indexed="81"/>
            <rFont val="Tahoma"/>
            <family val="2"/>
          </rPr>
          <t xml:space="preserve">
Inicialmente se contemplo para el año 2016 pero no fue factible; se reprogramo para el año 2017</t>
        </r>
      </text>
    </comment>
    <comment ref="O31" authorId="0">
      <text>
        <r>
          <rPr>
            <sz val="9"/>
            <color indexed="81"/>
            <rFont val="Tahoma"/>
            <family val="2"/>
          </rPr>
          <t xml:space="preserve">1 proceso de formacion con al menos 100 voluntarios </t>
        </r>
      </text>
    </comment>
    <comment ref="R31" authorId="0">
      <text>
        <r>
          <rPr>
            <sz val="9"/>
            <color indexed="81"/>
            <rFont val="Tahoma"/>
            <family val="2"/>
          </rPr>
          <t xml:space="preserve">1 proceso de formacion con al menos 100 voluntarios </t>
        </r>
      </text>
    </comment>
    <comment ref="U31" authorId="0">
      <text>
        <r>
          <rPr>
            <sz val="9"/>
            <color indexed="81"/>
            <rFont val="Tahoma"/>
            <family val="2"/>
          </rPr>
          <t xml:space="preserve">1 proceso de formacion con al menos 100 voluntarios </t>
        </r>
      </text>
    </comment>
    <comment ref="F33" authorId="2">
      <text>
        <r>
          <rPr>
            <b/>
            <sz val="9"/>
            <color indexed="81"/>
            <rFont val="Tahoma"/>
            <family val="2"/>
          </rPr>
          <t>Unidad Planificacion:</t>
        </r>
        <r>
          <rPr>
            <sz val="9"/>
            <color indexed="81"/>
            <rFont val="Tahoma"/>
            <family val="2"/>
          </rPr>
          <t xml:space="preserve">
No. Jóvenes de ambos sexos en jornadas lúdicas para el fomento de valores y normas de ciudadanía
??</t>
        </r>
      </text>
    </comment>
    <comment ref="O33" authorId="0">
      <text>
        <r>
          <rPr>
            <sz val="9"/>
            <color indexed="81"/>
            <rFont val="Tahoma"/>
            <family val="2"/>
          </rPr>
          <t xml:space="preserve">Atención  de 10 comunidades de la zona occidental </t>
        </r>
      </text>
    </comment>
    <comment ref="R33" authorId="0">
      <text>
        <r>
          <rPr>
            <sz val="9"/>
            <color indexed="81"/>
            <rFont val="Tahoma"/>
            <family val="2"/>
          </rPr>
          <t xml:space="preserve">Atención de 10 comunidades de la zona oriental  </t>
        </r>
      </text>
    </comment>
    <comment ref="U33" authorId="0">
      <text>
        <r>
          <rPr>
            <sz val="9"/>
            <color indexed="81"/>
            <rFont val="Tahoma"/>
            <family val="2"/>
          </rPr>
          <t>Seguimiento y Dearrollo de acciones a nivel nacional de las 40 comunidades</t>
        </r>
      </text>
    </comment>
    <comment ref="I34" authorId="4">
      <text>
        <r>
          <rPr>
            <b/>
            <sz val="9"/>
            <color indexed="81"/>
            <rFont val="Tahoma"/>
            <family val="2"/>
          </rPr>
          <t>Jenniffer Aguilar:</t>
        </r>
        <r>
          <rPr>
            <sz val="9"/>
            <color indexed="81"/>
            <rFont val="Tahoma"/>
            <family val="2"/>
          </rPr>
          <t xml:space="preserve">
Para el primer año solo se identificarian los grupos prioritaios </t>
        </r>
      </text>
    </comment>
    <comment ref="O34" authorId="0">
      <text>
        <r>
          <rPr>
            <sz val="9"/>
            <color indexed="81"/>
            <rFont val="Tahoma"/>
            <family val="2"/>
          </rPr>
          <t xml:space="preserve">Implementación de al menos 6 Proyectos de los componentes del Programa con énfasis en los grupos vulnerables prioritarios </t>
        </r>
      </text>
    </comment>
    <comment ref="R34" authorId="0">
      <text>
        <r>
          <rPr>
            <sz val="9"/>
            <color indexed="81"/>
            <rFont val="Tahoma"/>
            <family val="2"/>
          </rPr>
          <t>Implementación de 8 Proyectos de los componentes del Programa con énfasis en los grupos vulnerables prioritarios</t>
        </r>
      </text>
    </comment>
    <comment ref="U34" authorId="0">
      <text>
        <r>
          <rPr>
            <sz val="9"/>
            <color indexed="81"/>
            <rFont val="Tahoma"/>
            <family val="2"/>
          </rPr>
          <t xml:space="preserve">Implementación de 10  Proyectos de los componentes del Programa con énfasis en los grupos vulnerables prioritarios </t>
        </r>
      </text>
    </comment>
    <comment ref="O46" authorId="0">
      <text>
        <r>
          <rPr>
            <sz val="9"/>
            <color indexed="81"/>
            <rFont val="Tahoma"/>
            <family val="2"/>
          </rPr>
          <t>Equivalente a US $50,000</t>
        </r>
      </text>
    </comment>
    <comment ref="R46" authorId="0">
      <text>
        <r>
          <rPr>
            <sz val="9"/>
            <color indexed="81"/>
            <rFont val="Tahoma"/>
            <family val="2"/>
          </rPr>
          <t>Equivalente a US $50,000</t>
        </r>
      </text>
    </comment>
    <comment ref="U46" authorId="0">
      <text>
        <r>
          <rPr>
            <sz val="9"/>
            <color indexed="81"/>
            <rFont val="Tahoma"/>
            <family val="2"/>
          </rPr>
          <t>Equivalente a US $50,000</t>
        </r>
      </text>
    </comment>
    <comment ref="O47" authorId="0">
      <text>
        <r>
          <rPr>
            <sz val="9"/>
            <color indexed="81"/>
            <rFont val="Tahoma"/>
            <family val="2"/>
          </rPr>
          <t>Equivalente a US $180,036.81</t>
        </r>
      </text>
    </comment>
    <comment ref="R47" authorId="0">
      <text>
        <r>
          <rPr>
            <sz val="9"/>
            <color indexed="81"/>
            <rFont val="Tahoma"/>
            <family val="2"/>
          </rPr>
          <t>Equivalente a US  $225,046.01</t>
        </r>
      </text>
    </comment>
    <comment ref="U47" authorId="0">
      <text>
        <r>
          <rPr>
            <sz val="9"/>
            <color indexed="81"/>
            <rFont val="Tahoma"/>
            <family val="2"/>
          </rPr>
          <t>Equivalente a US  $225,046.01</t>
        </r>
      </text>
    </comment>
    <comment ref="I58" authorId="4">
      <text>
        <r>
          <rPr>
            <b/>
            <sz val="9"/>
            <color indexed="81"/>
            <rFont val="Tahoma"/>
            <family val="2"/>
          </rPr>
          <t>Jenniffer Aguilar:</t>
        </r>
        <r>
          <rPr>
            <sz val="9"/>
            <color indexed="81"/>
            <rFont val="Tahoma"/>
            <family val="2"/>
          </rPr>
          <t xml:space="preserve">
en el 2061 se creo el sistema pero aun no se implementó</t>
        </r>
      </text>
    </comment>
    <comment ref="H59" authorId="4">
      <text>
        <r>
          <rPr>
            <b/>
            <sz val="9"/>
            <color indexed="81"/>
            <rFont val="Tahoma"/>
            <family val="2"/>
          </rPr>
          <t>Jenniffer Aguilar:</t>
        </r>
        <r>
          <rPr>
            <sz val="9"/>
            <color indexed="81"/>
            <rFont val="Tahoma"/>
            <family val="2"/>
          </rPr>
          <t xml:space="preserve">
Se define el 100% a que cada año debe de realizarse un analisis, elaborar el plan e implementarlos</t>
        </r>
      </text>
    </comment>
    <comment ref="C65" authorId="3">
      <text>
        <r>
          <rPr>
            <sz val="9"/>
            <color indexed="81"/>
            <rFont val="Tahoma"/>
            <family val="2"/>
          </rPr>
          <t xml:space="preserve">Programa de capacitación interna de Diplomacia y Abogacia Humanitaria . </t>
        </r>
      </text>
    </comment>
    <comment ref="A81" authorId="2">
      <text>
        <r>
          <rPr>
            <b/>
            <sz val="9"/>
            <color indexed="81"/>
            <rFont val="Tahoma"/>
            <family val="2"/>
          </rPr>
          <t>Unidad Planificacion:</t>
        </r>
        <r>
          <rPr>
            <sz val="9"/>
            <color indexed="81"/>
            <rFont val="Tahoma"/>
            <family val="2"/>
          </rPr>
          <t xml:space="preserve">
Acumulativo</t>
        </r>
      </text>
    </comment>
  </commentList>
</comments>
</file>

<file path=xl/comments30.xml><?xml version="1.0" encoding="utf-8"?>
<comments xmlns="http://schemas.openxmlformats.org/spreadsheetml/2006/main">
  <authors>
    <author>SDG</author>
    <author>Unidad Planificacion</author>
  </authors>
  <commentList>
    <comment ref="L10" authorId="0">
      <text>
        <r>
          <rPr>
            <b/>
            <sz val="9"/>
            <color indexed="81"/>
            <rFont val="Tahoma"/>
            <family val="2"/>
          </rPr>
          <t>SDG:</t>
        </r>
        <r>
          <rPr>
            <sz val="9"/>
            <color indexed="81"/>
            <rFont val="Tahoma"/>
            <family val="2"/>
          </rPr>
          <t xml:space="preserve">
*Formato para portafolio de programas y proyectos</t>
        </r>
      </text>
    </comment>
    <comment ref="G11" authorId="0">
      <text>
        <r>
          <rPr>
            <sz val="9"/>
            <color indexed="81"/>
            <rFont val="Tahoma"/>
            <family val="2"/>
          </rPr>
          <t>*Ficha tecnica de actividades
*Informe mensual de proyectos
*Informe mensual de unidades de gestión</t>
        </r>
      </text>
    </comment>
    <comment ref="L11" authorId="0">
      <text>
        <r>
          <rPr>
            <b/>
            <sz val="9"/>
            <color indexed="81"/>
            <rFont val="Tahoma"/>
            <family val="2"/>
          </rPr>
          <t>SDG:</t>
        </r>
        <r>
          <rPr>
            <sz val="9"/>
            <color indexed="81"/>
            <rFont val="Tahoma"/>
            <family val="2"/>
          </rPr>
          <t xml:space="preserve">
*Bitacora de monitoreo en campo, uso PMER
*Ficha técnica de actividades </t>
        </r>
      </text>
    </comment>
    <comment ref="O11" authorId="1">
      <text>
        <r>
          <rPr>
            <b/>
            <sz val="9"/>
            <color indexed="81"/>
            <rFont val="Tahoma"/>
            <family val="2"/>
          </rPr>
          <t>Unidad Planificacion:</t>
        </r>
        <r>
          <rPr>
            <sz val="9"/>
            <color indexed="81"/>
            <rFont val="Tahoma"/>
            <family val="2"/>
          </rPr>
          <t xml:space="preserve">
*Perfil de actividades
*Primer borrador de formato de informe de proyectos</t>
        </r>
      </text>
    </comment>
    <comment ref="R11" authorId="1">
      <text>
        <r>
          <rPr>
            <b/>
            <sz val="9"/>
            <color indexed="81"/>
            <rFont val="Tahoma"/>
            <family val="2"/>
          </rPr>
          <t>Unidad Planificacion:</t>
        </r>
        <r>
          <rPr>
            <sz val="9"/>
            <color indexed="81"/>
            <rFont val="Tahoma"/>
            <family val="2"/>
          </rPr>
          <t xml:space="preserve">
*Fichas de proyectos
*Historia de éxito
*Se completo el formato de informe de proyectos</t>
        </r>
      </text>
    </comment>
  </commentList>
</comments>
</file>

<file path=xl/comments31.xml><?xml version="1.0" encoding="utf-8"?>
<comments xmlns="http://schemas.openxmlformats.org/spreadsheetml/2006/main">
  <authors>
    <author>Unidad Planificacion</author>
  </authors>
  <commentList>
    <comment ref="A38" authorId="0">
      <text>
        <r>
          <rPr>
            <b/>
            <sz val="9"/>
            <color indexed="81"/>
            <rFont val="Tahoma"/>
            <family val="2"/>
          </rPr>
          <t>Unidad Planificacion:</t>
        </r>
        <r>
          <rPr>
            <sz val="9"/>
            <color indexed="81"/>
            <rFont val="Tahoma"/>
            <family val="2"/>
          </rPr>
          <t xml:space="preserve">
Acumulativo</t>
        </r>
      </text>
    </comment>
  </commentList>
</comments>
</file>

<file path=xl/comments32.xml><?xml version="1.0" encoding="utf-8"?>
<comments xmlns="http://schemas.openxmlformats.org/spreadsheetml/2006/main">
  <authors>
    <author>Rigoberto</author>
    <author>Unidad Planificacion</author>
  </authors>
  <commentList>
    <comment ref="D8" authorId="0">
      <text>
        <r>
          <rPr>
            <b/>
            <sz val="9"/>
            <color indexed="81"/>
            <rFont val="Tahoma"/>
            <family val="2"/>
          </rPr>
          <t>Rigoberto:</t>
        </r>
        <r>
          <rPr>
            <sz val="9"/>
            <color indexed="81"/>
            <rFont val="Tahoma"/>
            <family val="2"/>
          </rPr>
          <t xml:space="preserve">
*Política 
*Manual de gestión de proyectos
*Tabla de rastreo de indicadores
*Metodología de revisión de indicadores</t>
        </r>
      </text>
    </comment>
    <comment ref="H8" authorId="0">
      <text>
        <r>
          <rPr>
            <b/>
            <sz val="9"/>
            <color indexed="81"/>
            <rFont val="Tahoma"/>
            <family val="2"/>
          </rPr>
          <t>Rigoberto:</t>
        </r>
        <r>
          <rPr>
            <sz val="9"/>
            <color indexed="81"/>
            <rFont val="Tahoma"/>
            <family val="2"/>
          </rPr>
          <t xml:space="preserve">
Cada indicadores equivale al 50% de la sistematización.
*Actualmente se cuenta con un 20%
*Se espera que para el 2018 se logre otro 30%</t>
        </r>
      </text>
    </comment>
    <comment ref="D20" authorId="0">
      <text>
        <r>
          <rPr>
            <b/>
            <sz val="9"/>
            <color indexed="81"/>
            <rFont val="Tahoma"/>
            <family val="2"/>
          </rPr>
          <t>Rigoberto:</t>
        </r>
        <r>
          <rPr>
            <sz val="9"/>
            <color indexed="81"/>
            <rFont val="Tahoma"/>
            <family val="2"/>
          </rPr>
          <t xml:space="preserve">
Actualización del módulo de informe + monitoreo de 2 proyectos</t>
        </r>
      </text>
    </comment>
    <comment ref="D22" authorId="0">
      <text>
        <r>
          <rPr>
            <b/>
            <sz val="9"/>
            <color indexed="81"/>
            <rFont val="Tahoma"/>
            <family val="2"/>
          </rPr>
          <t>Rigoberto:</t>
        </r>
        <r>
          <rPr>
            <sz val="9"/>
            <color indexed="81"/>
            <rFont val="Tahoma"/>
            <family val="2"/>
          </rPr>
          <t xml:space="preserve">
Reportes presentados en comité nacional</t>
        </r>
      </text>
    </comment>
    <comment ref="D23" authorId="0">
      <text>
        <r>
          <rPr>
            <b/>
            <sz val="9"/>
            <color indexed="81"/>
            <rFont val="Tahoma"/>
            <family val="2"/>
          </rPr>
          <t>Rigoberto:</t>
        </r>
        <r>
          <rPr>
            <sz val="9"/>
            <color indexed="81"/>
            <rFont val="Tahoma"/>
            <family val="2"/>
          </rPr>
          <t xml:space="preserve">
4 de avances POA (trimestrales)
48 de proyectos institucionales (uno por proyecto cada tres meses)
6 avances programas (2 anuales por programa)</t>
        </r>
      </text>
    </comment>
    <comment ref="D24" authorId="0">
      <text>
        <r>
          <rPr>
            <b/>
            <sz val="9"/>
            <color indexed="81"/>
            <rFont val="Tahoma"/>
            <family val="2"/>
          </rPr>
          <t>Rigoberto:</t>
        </r>
        <r>
          <rPr>
            <sz val="9"/>
            <color indexed="81"/>
            <rFont val="Tahoma"/>
            <family val="2"/>
          </rPr>
          <t xml:space="preserve">
*Cuadro de Mando Integral
*Mejora de proceso</t>
        </r>
      </text>
    </comment>
    <comment ref="D29" authorId="0">
      <text>
        <r>
          <rPr>
            <b/>
            <sz val="9"/>
            <color indexed="81"/>
            <rFont val="Tahoma"/>
            <family val="2"/>
          </rPr>
          <t>Rigoberto:</t>
        </r>
        <r>
          <rPr>
            <sz val="9"/>
            <color indexed="81"/>
            <rFont val="Tahoma"/>
            <family val="2"/>
          </rPr>
          <t xml:space="preserve">
Socialización de política de planificación, manual de gestión de proyectos, capacitación del sistema, temas de interés identificados, temas PMER para seccionales/cuerpos filiales, entre otras.</t>
        </r>
      </text>
    </comment>
    <comment ref="A39" authorId="1">
      <text>
        <r>
          <rPr>
            <b/>
            <sz val="9"/>
            <color indexed="81"/>
            <rFont val="Tahoma"/>
            <family val="2"/>
          </rPr>
          <t>Unidad Planificacion:</t>
        </r>
        <r>
          <rPr>
            <sz val="9"/>
            <color indexed="81"/>
            <rFont val="Tahoma"/>
            <family val="2"/>
          </rPr>
          <t xml:space="preserve">
Acumulativo</t>
        </r>
      </text>
    </comment>
  </commentList>
</comments>
</file>

<file path=xl/comments33.xml><?xml version="1.0" encoding="utf-8"?>
<comments xmlns="http://schemas.openxmlformats.org/spreadsheetml/2006/main">
  <authors>
    <author>Rigoberto</author>
    <author>SDG</author>
  </authors>
  <commentList>
    <comment ref="C11" authorId="0">
      <text>
        <r>
          <rPr>
            <sz val="9"/>
            <color indexed="81"/>
            <rFont val="Tahoma"/>
            <family val="2"/>
          </rPr>
          <t xml:space="preserve">Programa de capacitación interna de Diplomacia y Abogacía Humanitaria . </t>
        </r>
      </text>
    </comment>
    <comment ref="G18" authorId="1">
      <text>
        <r>
          <rPr>
            <sz val="9"/>
            <color indexed="81"/>
            <rFont val="Tahoma"/>
            <family val="2"/>
          </rPr>
          <t>Equivalente a US $50,000</t>
        </r>
      </text>
    </comment>
  </commentList>
</comments>
</file>

<file path=xl/comments34.xml><?xml version="1.0" encoding="utf-8"?>
<comments xmlns="http://schemas.openxmlformats.org/spreadsheetml/2006/main">
  <authors>
    <author>Rigoberto</author>
    <author>Unidad Planificacion</author>
  </authors>
  <commentList>
    <comment ref="C11" authorId="0">
      <text>
        <r>
          <rPr>
            <sz val="9"/>
            <color indexed="81"/>
            <rFont val="Tahoma"/>
            <family val="2"/>
          </rPr>
          <t xml:space="preserve">Programa de capacitación interna de Diplomacia y Abogacia Humanitaria . </t>
        </r>
      </text>
    </comment>
    <comment ref="A32" authorId="1">
      <text>
        <r>
          <rPr>
            <b/>
            <sz val="9"/>
            <color indexed="81"/>
            <rFont val="Tahoma"/>
            <family val="2"/>
          </rPr>
          <t>Unidad Planificacion:</t>
        </r>
        <r>
          <rPr>
            <sz val="9"/>
            <color indexed="81"/>
            <rFont val="Tahoma"/>
            <family val="2"/>
          </rPr>
          <t xml:space="preserve">
Acumulativo</t>
        </r>
      </text>
    </comment>
  </commentList>
</comments>
</file>

<file path=xl/comments35.xml><?xml version="1.0" encoding="utf-8"?>
<comments xmlns="http://schemas.openxmlformats.org/spreadsheetml/2006/main">
  <authors>
    <author>Rigoberto</author>
    <author>Unidad Planificacion</author>
  </authors>
  <commentList>
    <comment ref="H11" authorId="0">
      <text>
        <r>
          <rPr>
            <sz val="9"/>
            <color indexed="81"/>
            <rFont val="Tahoma"/>
            <family val="2"/>
          </rPr>
          <t xml:space="preserve">Programa de capacitación interna de Diplomacia y Abogacía Humanitaria . </t>
        </r>
      </text>
    </comment>
    <comment ref="A30" authorId="1">
      <text>
        <r>
          <rPr>
            <b/>
            <sz val="9"/>
            <color indexed="81"/>
            <rFont val="Tahoma"/>
            <family val="2"/>
          </rPr>
          <t>Unidad Planificacion:</t>
        </r>
        <r>
          <rPr>
            <sz val="9"/>
            <color indexed="81"/>
            <rFont val="Tahoma"/>
            <family val="2"/>
          </rPr>
          <t xml:space="preserve">
Acumulativo</t>
        </r>
      </text>
    </comment>
  </commentList>
</comments>
</file>

<file path=xl/comments36.xml><?xml version="1.0" encoding="utf-8"?>
<comments xmlns="http://schemas.openxmlformats.org/spreadsheetml/2006/main">
  <authors>
    <author>Unidad Planificacion</author>
  </authors>
  <commentList>
    <comment ref="A35" authorId="0">
      <text>
        <r>
          <rPr>
            <b/>
            <sz val="9"/>
            <color indexed="81"/>
            <rFont val="Tahoma"/>
            <family val="2"/>
          </rPr>
          <t>Unidad Planificacion:</t>
        </r>
        <r>
          <rPr>
            <sz val="9"/>
            <color indexed="81"/>
            <rFont val="Tahoma"/>
            <family val="2"/>
          </rPr>
          <t xml:space="preserve">
Acumulativo</t>
        </r>
      </text>
    </comment>
  </commentList>
</comments>
</file>

<file path=xl/comments37.xml><?xml version="1.0" encoding="utf-8"?>
<comments xmlns="http://schemas.openxmlformats.org/spreadsheetml/2006/main">
  <authors>
    <author>SDG</author>
  </authors>
  <commentList>
    <comment ref="G27" authorId="0">
      <text>
        <r>
          <rPr>
            <sz val="9"/>
            <color indexed="81"/>
            <rFont val="Tahoma"/>
            <family val="2"/>
          </rPr>
          <t>Equivalente a US $50,000</t>
        </r>
      </text>
    </comment>
  </commentList>
</comments>
</file>

<file path=xl/comments38.xml><?xml version="1.0" encoding="utf-8"?>
<comments xmlns="http://schemas.openxmlformats.org/spreadsheetml/2006/main">
  <authors>
    <author>Unidad Planificacion</author>
  </authors>
  <commentList>
    <comment ref="A37" authorId="0">
      <text>
        <r>
          <rPr>
            <b/>
            <sz val="9"/>
            <color indexed="81"/>
            <rFont val="Tahoma"/>
            <family val="2"/>
          </rPr>
          <t>Unidad Planificacion:</t>
        </r>
        <r>
          <rPr>
            <sz val="9"/>
            <color indexed="81"/>
            <rFont val="Tahoma"/>
            <family val="2"/>
          </rPr>
          <t xml:space="preserve">
Acumulativo</t>
        </r>
      </text>
    </comment>
  </commentList>
</comments>
</file>

<file path=xl/comments39.xml><?xml version="1.0" encoding="utf-8"?>
<comments xmlns="http://schemas.openxmlformats.org/spreadsheetml/2006/main">
  <authors>
    <author>Unidad Planificacion</author>
  </authors>
  <commentList>
    <comment ref="A26" authorId="0">
      <text>
        <r>
          <rPr>
            <b/>
            <sz val="9"/>
            <color indexed="81"/>
            <rFont val="Tahoma"/>
            <family val="2"/>
          </rPr>
          <t>Unidad Planificacion:</t>
        </r>
        <r>
          <rPr>
            <sz val="9"/>
            <color indexed="81"/>
            <rFont val="Tahoma"/>
            <family val="2"/>
          </rPr>
          <t xml:space="preserve">
Acumulativo</t>
        </r>
      </text>
    </comment>
  </commentList>
</comments>
</file>

<file path=xl/comments4.xml><?xml version="1.0" encoding="utf-8"?>
<comments xmlns="http://schemas.openxmlformats.org/spreadsheetml/2006/main">
  <authors>
    <author>SDG</author>
    <author>pablo magarin</author>
    <author>Unidad Planificacion</author>
    <author>Rigoberto</author>
    <author>Jenniffer Aguilar</author>
  </authors>
  <commentList>
    <comment ref="C6" authorId="0">
      <text>
        <r>
          <rPr>
            <sz val="9"/>
            <color indexed="81"/>
            <rFont val="Tahoma"/>
            <family val="2"/>
          </rPr>
          <t>1 Plan Nacional de gestión de Desastres, 1 Plan de Nacional  de  Respuesta ,4  Planes de Contingencia por eventos por desastres; sismos, volcanes, inundaciones y sequia,  y 4 eventos programados; Paso del Hombre, Semana Santa, Fiestas Agostinas y Plan Belén. Y 14 planes de respuesta departamentales</t>
        </r>
      </text>
    </comment>
    <comment ref="C7" authorId="1">
      <text>
        <r>
          <rPr>
            <sz val="9"/>
            <color indexed="81"/>
            <rFont val="Tahoma"/>
            <family val="2"/>
          </rPr>
          <t>Coordinación mas efectiva con protección civil y otras instituciones relacionadas a la gestión de riesgos en desastres y atención de emergencias; así como alianzas con el sector público y privado para la gestión de riesgos de desastres.</t>
        </r>
      </text>
    </comment>
    <comment ref="F7" authorId="0">
      <text>
        <r>
          <rPr>
            <sz val="9"/>
            <color indexed="81"/>
            <rFont val="Tahoma"/>
            <family val="2"/>
          </rPr>
          <t>Anualmente, al menos una;  carta compromiso, protocolos, convenios o alianzas subscritos con protección civil, y otras instituciones publicas y privadas para trabajar la gestión de riesgos de desastres.</t>
        </r>
      </text>
    </comment>
    <comment ref="C8" authorId="0">
      <text>
        <r>
          <rPr>
            <sz val="9"/>
            <color indexed="81"/>
            <rFont val="Tahoma"/>
            <family val="2"/>
          </rPr>
          <t xml:space="preserve">Las seccionales cuentan con al menos un vehículo adecuado para responder a emergencias en sus zonas de cobertura y radio comunicaciones adecuadas; asimismo contar con mas repetidoras para tener una cobertura de al menos el 90% del territorio nacional. </t>
        </r>
      </text>
    </comment>
    <comment ref="A21" authorId="2">
      <text>
        <r>
          <rPr>
            <b/>
            <sz val="9"/>
            <color indexed="81"/>
            <rFont val="Tahoma"/>
            <family val="2"/>
          </rPr>
          <t>Unidad Planificacion:</t>
        </r>
        <r>
          <rPr>
            <sz val="9"/>
            <color indexed="81"/>
            <rFont val="Tahoma"/>
            <family val="2"/>
          </rPr>
          <t xml:space="preserve">
Acumulativo</t>
        </r>
      </text>
    </comment>
    <comment ref="H34" authorId="2">
      <text>
        <r>
          <rPr>
            <b/>
            <sz val="9"/>
            <color indexed="81"/>
            <rFont val="Tahoma"/>
            <family val="2"/>
          </rPr>
          <t>Unidad Planificacion:</t>
        </r>
        <r>
          <rPr>
            <sz val="9"/>
            <color indexed="81"/>
            <rFont val="Tahoma"/>
            <family val="2"/>
          </rPr>
          <t xml:space="preserve">
Preguntar cual sera la nueva meta porque en el año 2017 se ha definido 2,500, y la meta original es 1000 familias.
Originalmente era 1000, se modifico a 3300</t>
        </r>
      </text>
    </comment>
    <comment ref="I37" authorId="2">
      <text>
        <r>
          <rPr>
            <b/>
            <sz val="9"/>
            <color indexed="81"/>
            <rFont val="Tahoma"/>
            <family val="2"/>
          </rPr>
          <t>Unidad Planificacion:</t>
        </r>
        <r>
          <rPr>
            <sz val="9"/>
            <color indexed="81"/>
            <rFont val="Tahoma"/>
            <family val="2"/>
          </rPr>
          <t xml:space="preserve">
Consiste en contar con un estudio de satisfacción</t>
        </r>
      </text>
    </comment>
    <comment ref="C38" authorId="3">
      <text>
        <r>
          <rPr>
            <sz val="9"/>
            <color indexed="81"/>
            <rFont val="Tahoma"/>
            <family val="2"/>
          </rPr>
          <t>Doctores, enfermeras, motoristas de ambulancias</t>
        </r>
      </text>
    </comment>
    <comment ref="I39" authorId="2">
      <text>
        <r>
          <rPr>
            <b/>
            <sz val="9"/>
            <color indexed="81"/>
            <rFont val="Tahoma"/>
            <family val="2"/>
          </rPr>
          <t>Unidad Planificacion:</t>
        </r>
        <r>
          <rPr>
            <sz val="9"/>
            <color indexed="81"/>
            <rFont val="Tahoma"/>
            <family val="2"/>
          </rPr>
          <t xml:space="preserve">
Inicialmente se contemplo para el año 2016 pero no fue factible; se reprogramo para el año 2017</t>
        </r>
      </text>
    </comment>
    <comment ref="A52" authorId="2">
      <text>
        <r>
          <rPr>
            <b/>
            <sz val="9"/>
            <color indexed="81"/>
            <rFont val="Tahoma"/>
            <family val="2"/>
          </rPr>
          <t>Unidad Planificacion:</t>
        </r>
        <r>
          <rPr>
            <sz val="9"/>
            <color indexed="81"/>
            <rFont val="Tahoma"/>
            <family val="2"/>
          </rPr>
          <t xml:space="preserve">
Acumulativo</t>
        </r>
      </text>
    </comment>
    <comment ref="O70" authorId="0">
      <text>
        <r>
          <rPr>
            <sz val="9"/>
            <color indexed="81"/>
            <rFont val="Tahoma"/>
            <family val="2"/>
          </rPr>
          <t xml:space="preserve">1 proceso de formacion con al menos 100 voluntarios </t>
        </r>
      </text>
    </comment>
    <comment ref="R70" authorId="0">
      <text>
        <r>
          <rPr>
            <sz val="9"/>
            <color indexed="81"/>
            <rFont val="Tahoma"/>
            <family val="2"/>
          </rPr>
          <t xml:space="preserve">1 proceso de formacion con al menos 100 voluntarios </t>
        </r>
      </text>
    </comment>
    <comment ref="U70" authorId="0">
      <text>
        <r>
          <rPr>
            <sz val="9"/>
            <color indexed="81"/>
            <rFont val="Tahoma"/>
            <family val="2"/>
          </rPr>
          <t xml:space="preserve">1 proceso de formacion con al menos 100 voluntarios </t>
        </r>
      </text>
    </comment>
    <comment ref="F72" authorId="2">
      <text>
        <r>
          <rPr>
            <b/>
            <sz val="9"/>
            <color indexed="81"/>
            <rFont val="Tahoma"/>
            <family val="2"/>
          </rPr>
          <t>Unidad Planificacion:</t>
        </r>
        <r>
          <rPr>
            <sz val="9"/>
            <color indexed="81"/>
            <rFont val="Tahoma"/>
            <family val="2"/>
          </rPr>
          <t xml:space="preserve">
No. Jóvenes de ambos sexos en jornadas lúdicas para el fomento de valores y normas de ciudadanía
??</t>
        </r>
      </text>
    </comment>
    <comment ref="O72" authorId="0">
      <text>
        <r>
          <rPr>
            <sz val="9"/>
            <color indexed="81"/>
            <rFont val="Tahoma"/>
            <family val="2"/>
          </rPr>
          <t xml:space="preserve">Atención  de 10 comunidades de la zona occidental </t>
        </r>
      </text>
    </comment>
    <comment ref="R72" authorId="0">
      <text>
        <r>
          <rPr>
            <sz val="9"/>
            <color indexed="81"/>
            <rFont val="Tahoma"/>
            <family val="2"/>
          </rPr>
          <t xml:space="preserve">Atención de 10 comunidades de la zona oriental  </t>
        </r>
      </text>
    </comment>
    <comment ref="U72" authorId="0">
      <text>
        <r>
          <rPr>
            <sz val="9"/>
            <color indexed="81"/>
            <rFont val="Tahoma"/>
            <family val="2"/>
          </rPr>
          <t>Seguimiento y Dearrollo de acciones a nivel nacional de las 40 comunidades</t>
        </r>
      </text>
    </comment>
    <comment ref="I73" authorId="4">
      <text>
        <r>
          <rPr>
            <b/>
            <sz val="9"/>
            <color indexed="81"/>
            <rFont val="Tahoma"/>
            <family val="2"/>
          </rPr>
          <t>Jenniffer Aguilar:</t>
        </r>
        <r>
          <rPr>
            <sz val="9"/>
            <color indexed="81"/>
            <rFont val="Tahoma"/>
            <family val="2"/>
          </rPr>
          <t xml:space="preserve">
Para el primer año solo se identificarian los grupos prioritaios </t>
        </r>
      </text>
    </comment>
    <comment ref="O73" authorId="0">
      <text>
        <r>
          <rPr>
            <sz val="9"/>
            <color indexed="81"/>
            <rFont val="Tahoma"/>
            <family val="2"/>
          </rPr>
          <t xml:space="preserve">Implementación de al menos 6 Proyectos de los componentes del Programa con énfasis en los grupos vulnerables prioritarios </t>
        </r>
      </text>
    </comment>
    <comment ref="R73" authorId="0">
      <text>
        <r>
          <rPr>
            <sz val="9"/>
            <color indexed="81"/>
            <rFont val="Tahoma"/>
            <family val="2"/>
          </rPr>
          <t>Implementación de 8 Proyectos de los componentes del Programa con énfasis en los grupos vulnerables prioritarios</t>
        </r>
      </text>
    </comment>
    <comment ref="U73" authorId="0">
      <text>
        <r>
          <rPr>
            <sz val="9"/>
            <color indexed="81"/>
            <rFont val="Tahoma"/>
            <family val="2"/>
          </rPr>
          <t xml:space="preserve">Implementación de 10  Proyectos de los componentes del Programa con énfasis en los grupos vulnerables prioritarios </t>
        </r>
      </text>
    </comment>
    <comment ref="A79" authorId="2">
      <text>
        <r>
          <rPr>
            <b/>
            <sz val="9"/>
            <color indexed="81"/>
            <rFont val="Tahoma"/>
            <family val="2"/>
          </rPr>
          <t>Unidad Planificacion:</t>
        </r>
        <r>
          <rPr>
            <sz val="9"/>
            <color indexed="81"/>
            <rFont val="Tahoma"/>
            <family val="2"/>
          </rPr>
          <t xml:space="preserve">
Acumulativo</t>
        </r>
      </text>
    </comment>
    <comment ref="A103" authorId="2">
      <text>
        <r>
          <rPr>
            <b/>
            <sz val="9"/>
            <color indexed="81"/>
            <rFont val="Tahoma"/>
            <family val="2"/>
          </rPr>
          <t>Unidad Planificacion:</t>
        </r>
        <r>
          <rPr>
            <sz val="9"/>
            <color indexed="81"/>
            <rFont val="Tahoma"/>
            <family val="2"/>
          </rPr>
          <t xml:space="preserve">
Acumulativo</t>
        </r>
      </text>
    </comment>
    <comment ref="O117" authorId="0">
      <text>
        <r>
          <rPr>
            <sz val="9"/>
            <color indexed="81"/>
            <rFont val="Tahoma"/>
            <family val="2"/>
          </rPr>
          <t>Equivalente a US $50,000</t>
        </r>
      </text>
    </comment>
    <comment ref="R117" authorId="0">
      <text>
        <r>
          <rPr>
            <sz val="9"/>
            <color indexed="81"/>
            <rFont val="Tahoma"/>
            <family val="2"/>
          </rPr>
          <t>Equivalente a US $50,000</t>
        </r>
      </text>
    </comment>
    <comment ref="U117" authorId="0">
      <text>
        <r>
          <rPr>
            <sz val="9"/>
            <color indexed="81"/>
            <rFont val="Tahoma"/>
            <family val="2"/>
          </rPr>
          <t>Equivalente a US $50,000</t>
        </r>
      </text>
    </comment>
    <comment ref="O118" authorId="0">
      <text>
        <r>
          <rPr>
            <sz val="9"/>
            <color indexed="81"/>
            <rFont val="Tahoma"/>
            <family val="2"/>
          </rPr>
          <t>Equivalente a US $180,036.81</t>
        </r>
      </text>
    </comment>
    <comment ref="R118" authorId="0">
      <text>
        <r>
          <rPr>
            <sz val="9"/>
            <color indexed="81"/>
            <rFont val="Tahoma"/>
            <family val="2"/>
          </rPr>
          <t>Equivalente a US  $225,046.01</t>
        </r>
      </text>
    </comment>
    <comment ref="U118" authorId="0">
      <text>
        <r>
          <rPr>
            <sz val="9"/>
            <color indexed="81"/>
            <rFont val="Tahoma"/>
            <family val="2"/>
          </rPr>
          <t>Equivalente a US  $225,046.01</t>
        </r>
      </text>
    </comment>
    <comment ref="I129" authorId="4">
      <text>
        <r>
          <rPr>
            <b/>
            <sz val="9"/>
            <color indexed="81"/>
            <rFont val="Tahoma"/>
            <family val="2"/>
          </rPr>
          <t>Jenniffer Aguilar:</t>
        </r>
        <r>
          <rPr>
            <sz val="9"/>
            <color indexed="81"/>
            <rFont val="Tahoma"/>
            <family val="2"/>
          </rPr>
          <t xml:space="preserve">
en el 2061 se creo el sistema pero aun no se implementó</t>
        </r>
      </text>
    </comment>
    <comment ref="H130" authorId="4">
      <text>
        <r>
          <rPr>
            <b/>
            <sz val="9"/>
            <color indexed="81"/>
            <rFont val="Tahoma"/>
            <family val="2"/>
          </rPr>
          <t>Jenniffer Aguilar:</t>
        </r>
        <r>
          <rPr>
            <sz val="9"/>
            <color indexed="81"/>
            <rFont val="Tahoma"/>
            <family val="2"/>
          </rPr>
          <t xml:space="preserve">
Se define el 100% a que cada año debe de realizarse un analisis, elaborar el plan e implementarlos</t>
        </r>
      </text>
    </comment>
    <comment ref="C136" authorId="3">
      <text>
        <r>
          <rPr>
            <sz val="9"/>
            <color indexed="81"/>
            <rFont val="Tahoma"/>
            <family val="2"/>
          </rPr>
          <t xml:space="preserve">Programa de capacitación interna de Diplomacia y Abogacia Humanitaria . </t>
        </r>
      </text>
    </comment>
    <comment ref="A144" authorId="2">
      <text>
        <r>
          <rPr>
            <b/>
            <sz val="9"/>
            <color indexed="81"/>
            <rFont val="Tahoma"/>
            <family val="2"/>
          </rPr>
          <t>Unidad Planificacion:</t>
        </r>
        <r>
          <rPr>
            <sz val="9"/>
            <color indexed="81"/>
            <rFont val="Tahoma"/>
            <family val="2"/>
          </rPr>
          <t xml:space="preserve">
Acumulativo</t>
        </r>
      </text>
    </comment>
    <comment ref="A195" authorId="2">
      <text>
        <r>
          <rPr>
            <b/>
            <sz val="9"/>
            <color indexed="81"/>
            <rFont val="Tahoma"/>
            <family val="2"/>
          </rPr>
          <t>Unidad Planificacion:</t>
        </r>
        <r>
          <rPr>
            <sz val="9"/>
            <color indexed="81"/>
            <rFont val="Tahoma"/>
            <family val="2"/>
          </rPr>
          <t xml:space="preserve">
Acumulativo</t>
        </r>
      </text>
    </comment>
    <comment ref="A207" authorId="2">
      <text>
        <r>
          <rPr>
            <b/>
            <sz val="9"/>
            <color indexed="81"/>
            <rFont val="Tahoma"/>
            <family val="2"/>
          </rPr>
          <t>Unidad Planificacion:</t>
        </r>
        <r>
          <rPr>
            <sz val="9"/>
            <color indexed="81"/>
            <rFont val="Tahoma"/>
            <family val="2"/>
          </rPr>
          <t xml:space="preserve">
Acumulativo</t>
        </r>
      </text>
    </comment>
  </commentList>
</comments>
</file>

<file path=xl/comments40.xml><?xml version="1.0" encoding="utf-8"?>
<comments xmlns="http://schemas.openxmlformats.org/spreadsheetml/2006/main">
  <authors>
    <author>SDG</author>
  </authors>
  <commentList>
    <comment ref="G7" authorId="0">
      <text>
        <r>
          <rPr>
            <sz val="9"/>
            <color indexed="81"/>
            <rFont val="Tahoma"/>
            <family val="2"/>
          </rPr>
          <t>Equivalente a US $135,027.61</t>
        </r>
      </text>
    </comment>
  </commentList>
</comments>
</file>

<file path=xl/comments41.xml><?xml version="1.0" encoding="utf-8"?>
<comments xmlns="http://schemas.openxmlformats.org/spreadsheetml/2006/main">
  <authors>
    <author>Unidad Planificacion</author>
  </authors>
  <commentList>
    <comment ref="A42" authorId="0">
      <text>
        <r>
          <rPr>
            <b/>
            <sz val="9"/>
            <color indexed="81"/>
            <rFont val="Tahoma"/>
            <family val="2"/>
          </rPr>
          <t>Unidad Planificacion:</t>
        </r>
        <r>
          <rPr>
            <sz val="9"/>
            <color indexed="81"/>
            <rFont val="Tahoma"/>
            <family val="2"/>
          </rPr>
          <t xml:space="preserve">
Acumulativo</t>
        </r>
      </text>
    </comment>
  </commentList>
</comments>
</file>

<file path=xl/comments42.xml><?xml version="1.0" encoding="utf-8"?>
<comments xmlns="http://schemas.openxmlformats.org/spreadsheetml/2006/main">
  <authors>
    <author>Unidad Planificacion</author>
  </authors>
  <commentList>
    <comment ref="A41" authorId="0">
      <text>
        <r>
          <rPr>
            <b/>
            <sz val="9"/>
            <color indexed="81"/>
            <rFont val="Tahoma"/>
            <family val="2"/>
          </rPr>
          <t>Unidad Planificacion:</t>
        </r>
        <r>
          <rPr>
            <sz val="9"/>
            <color indexed="81"/>
            <rFont val="Tahoma"/>
            <family val="2"/>
          </rPr>
          <t xml:space="preserve">
Acumulativo</t>
        </r>
      </text>
    </comment>
  </commentList>
</comments>
</file>

<file path=xl/comments43.xml><?xml version="1.0" encoding="utf-8"?>
<comments xmlns="http://schemas.openxmlformats.org/spreadsheetml/2006/main">
  <authors>
    <author>Unidad Planificacion</author>
  </authors>
  <commentList>
    <comment ref="A35" authorId="0">
      <text>
        <r>
          <rPr>
            <b/>
            <sz val="9"/>
            <color indexed="81"/>
            <rFont val="Tahoma"/>
            <family val="2"/>
          </rPr>
          <t>Unidad Planificacion:</t>
        </r>
        <r>
          <rPr>
            <sz val="9"/>
            <color indexed="81"/>
            <rFont val="Tahoma"/>
            <family val="2"/>
          </rPr>
          <t xml:space="preserve">
Acumulativo</t>
        </r>
      </text>
    </comment>
  </commentList>
</comments>
</file>

<file path=xl/comments44.xml><?xml version="1.0" encoding="utf-8"?>
<comments xmlns="http://schemas.openxmlformats.org/spreadsheetml/2006/main">
  <authors>
    <author>Jenniffer Aguilar</author>
    <author>Unidad Planificacion</author>
  </authors>
  <commentList>
    <comment ref="L22" authorId="0">
      <text>
        <r>
          <rPr>
            <b/>
            <sz val="9"/>
            <color indexed="81"/>
            <rFont val="Tahoma"/>
            <family val="2"/>
          </rPr>
          <t>Jenniffer Aguilar:</t>
        </r>
        <r>
          <rPr>
            <sz val="9"/>
            <color indexed="81"/>
            <rFont val="Tahoma"/>
            <family val="2"/>
          </rPr>
          <t xml:space="preserve">
*Descuento en cafeterias
*Descuentos en librerias
*Descuentos en supermercados
*Descuento en planilla por compras de medicamentos
*Gestionar equipamiento para espacio de toma de alimentos
*Gestionar maquina espendedora de golosinas</t>
        </r>
      </text>
    </comment>
    <comment ref="A31" authorId="1">
      <text>
        <r>
          <rPr>
            <b/>
            <sz val="9"/>
            <color indexed="81"/>
            <rFont val="Tahoma"/>
            <family val="2"/>
          </rPr>
          <t>Unidad Planificacion:</t>
        </r>
        <r>
          <rPr>
            <sz val="9"/>
            <color indexed="81"/>
            <rFont val="Tahoma"/>
            <family val="2"/>
          </rPr>
          <t xml:space="preserve">
Acumulativo</t>
        </r>
      </text>
    </comment>
  </commentList>
</comments>
</file>

<file path=xl/comments45.xml><?xml version="1.0" encoding="utf-8"?>
<comments xmlns="http://schemas.openxmlformats.org/spreadsheetml/2006/main">
  <authors>
    <author>Unidad Planificacion</author>
  </authors>
  <commentList>
    <comment ref="A27" authorId="0">
      <text>
        <r>
          <rPr>
            <b/>
            <sz val="9"/>
            <color indexed="81"/>
            <rFont val="Tahoma"/>
            <family val="2"/>
          </rPr>
          <t>Unidad Planificacion:</t>
        </r>
        <r>
          <rPr>
            <sz val="9"/>
            <color indexed="81"/>
            <rFont val="Tahoma"/>
            <family val="2"/>
          </rPr>
          <t xml:space="preserve">
Acumulativo</t>
        </r>
      </text>
    </comment>
  </commentList>
</comments>
</file>

<file path=xl/comments46.xml><?xml version="1.0" encoding="utf-8"?>
<comments xmlns="http://schemas.openxmlformats.org/spreadsheetml/2006/main">
  <authors>
    <author>Rigoberto</author>
    <author>Unidad Planificacion</author>
  </authors>
  <commentList>
    <comment ref="C16" authorId="0">
      <text>
        <r>
          <rPr>
            <sz val="9"/>
            <color indexed="81"/>
            <rFont val="Tahoma"/>
            <family val="2"/>
          </rPr>
          <t xml:space="preserve">*Opiniones a casos
</t>
        </r>
      </text>
    </comment>
    <comment ref="A24" authorId="1">
      <text>
        <r>
          <rPr>
            <b/>
            <sz val="9"/>
            <color indexed="81"/>
            <rFont val="Tahoma"/>
            <family val="2"/>
          </rPr>
          <t>Unidad Planificacion:</t>
        </r>
        <r>
          <rPr>
            <sz val="9"/>
            <color indexed="81"/>
            <rFont val="Tahoma"/>
            <family val="2"/>
          </rPr>
          <t xml:space="preserve">
Acumulativo</t>
        </r>
      </text>
    </comment>
  </commentList>
</comments>
</file>

<file path=xl/comments47.xml><?xml version="1.0" encoding="utf-8"?>
<comments xmlns="http://schemas.openxmlformats.org/spreadsheetml/2006/main">
  <authors>
    <author>Unidad Planificacion</author>
  </authors>
  <commentList>
    <comment ref="M22" authorId="0">
      <text>
        <r>
          <rPr>
            <b/>
            <sz val="9"/>
            <color indexed="81"/>
            <rFont val="Tahoma"/>
            <family val="2"/>
          </rPr>
          <t>Unidad Planificacion:</t>
        </r>
        <r>
          <rPr>
            <sz val="9"/>
            <color indexed="81"/>
            <rFont val="Tahoma"/>
            <family val="2"/>
          </rPr>
          <t xml:space="preserve">
Preguntar cual evento??</t>
        </r>
      </text>
    </comment>
    <comment ref="A28" authorId="0">
      <text>
        <r>
          <rPr>
            <b/>
            <sz val="9"/>
            <color indexed="81"/>
            <rFont val="Tahoma"/>
            <family val="2"/>
          </rPr>
          <t>Unidad Planificacion:</t>
        </r>
        <r>
          <rPr>
            <sz val="9"/>
            <color indexed="81"/>
            <rFont val="Tahoma"/>
            <family val="2"/>
          </rPr>
          <t xml:space="preserve">
Acumulativo</t>
        </r>
      </text>
    </comment>
  </commentList>
</comments>
</file>

<file path=xl/comments48.xml><?xml version="1.0" encoding="utf-8"?>
<comments xmlns="http://schemas.openxmlformats.org/spreadsheetml/2006/main">
  <authors>
    <author>SDG</author>
    <author>pablo magarin</author>
  </authors>
  <commentList>
    <comment ref="C6" authorId="0">
      <text>
        <r>
          <rPr>
            <sz val="9"/>
            <color indexed="81"/>
            <rFont val="Tahoma"/>
            <family val="2"/>
          </rPr>
          <t>1 Plan Nacional de gestión de Desastres, 1 Plan de Nacional  de  Respuesta ,4  Planes de Contingencia por eventos por desastres; sismos, volcanes, inundaciones y sequia,  y 4 eventos programados; Paso del Hombre, Semana Santa, Fiestas Agostinas y Plan Belén. Y 14 planes de respuesta departametales</t>
        </r>
      </text>
    </comment>
    <comment ref="E7" authorId="0">
      <text>
        <r>
          <rPr>
            <sz val="9"/>
            <color indexed="81"/>
            <rFont val="Tahoma"/>
            <family val="2"/>
          </rPr>
          <t>PPD: Preparación para Desastres</t>
        </r>
      </text>
    </comment>
    <comment ref="C10" authorId="1">
      <text>
        <r>
          <rPr>
            <sz val="9"/>
            <color indexed="81"/>
            <rFont val="Tahoma"/>
            <family val="2"/>
          </rPr>
          <t>Coordinación mas efectiva con protección civil y otras instituciones relacionadas a la gestion de riesgos en desastres y atencion de emergencias; así como alianzas con el sector público y privado para la gestión de riesgos de desastres.</t>
        </r>
      </text>
    </comment>
    <comment ref="E10" authorId="0">
      <text>
        <r>
          <rPr>
            <sz val="9"/>
            <color indexed="81"/>
            <rFont val="Tahoma"/>
            <family val="2"/>
          </rPr>
          <t>Anualmente, almenos una;  carta compromiso, protocolos, convenios o alianzas subscritos con protección civil, y otras instituciones publicas y privadas para trabajar la gestión de riesgos de desastres.</t>
        </r>
      </text>
    </comment>
    <comment ref="C14" authorId="0">
      <text>
        <r>
          <rPr>
            <sz val="9"/>
            <color indexed="81"/>
            <rFont val="Tahoma"/>
            <family val="2"/>
          </rPr>
          <t xml:space="preserve">Las seccionales cuentan con almenos un vehículo adecuado para responder a emergencias en sus zonas de cobertura y radio comunicaciones adecuadas; asimismo contar con mas repetidoras para tener una cobertura de al menos el 90% del territorio nacional. </t>
        </r>
      </text>
    </comment>
    <comment ref="E27" authorId="0">
      <text>
        <r>
          <rPr>
            <sz val="9"/>
            <color indexed="81"/>
            <rFont val="Tahoma"/>
            <family val="2"/>
          </rPr>
          <t xml:space="preserve"> que se emiten mensuales de tendencias estadisticas sobre emergencias y desastres es emitido y socializado a autoridades claves de la institución </t>
        </r>
      </text>
    </comment>
    <comment ref="C34" authorId="0">
      <text>
        <r>
          <rPr>
            <sz val="9"/>
            <color indexed="81"/>
            <rFont val="Tahoma"/>
            <family val="2"/>
          </rPr>
          <t>( colchonetas, frazadas, kits de higiene, kits de plato, cuchara, y vaso, y kits de cocina)</t>
        </r>
      </text>
    </comment>
  </commentList>
</comments>
</file>

<file path=xl/comments49.xml><?xml version="1.0" encoding="utf-8"?>
<comments xmlns="http://schemas.openxmlformats.org/spreadsheetml/2006/main">
  <authors>
    <author>SDG</author>
    <author>Unidad Planificacion</author>
  </authors>
  <commentList>
    <comment ref="F13" authorId="0">
      <text>
        <r>
          <rPr>
            <sz val="9"/>
            <color indexed="81"/>
            <rFont val="Tahoma"/>
            <family val="2"/>
          </rPr>
          <t>Anualmente, almenas una;  carta compromiso, protocolos, convenios o alianzas subscritos con protección civil, y otras instituciones publicas y privadas para trabajar la gestión de riesgos de desastres.</t>
        </r>
      </text>
    </comment>
    <comment ref="C18" authorId="0">
      <text>
        <r>
          <rPr>
            <sz val="9"/>
            <color indexed="81"/>
            <rFont val="Tahoma"/>
            <family val="2"/>
          </rPr>
          <t xml:space="preserve">Las seccionales cuentan con almenos un vehículo adecuado para responder a emergencias en sus zonas de cobertura y radio comunicaciones adecuadas; asimismo contar con mas repetidoras para tener una cobertura de al menos el 90% del territorio nacional. </t>
        </r>
      </text>
    </comment>
    <comment ref="A60" authorId="1">
      <text>
        <r>
          <rPr>
            <b/>
            <sz val="9"/>
            <color indexed="81"/>
            <rFont val="Tahoma"/>
            <family val="2"/>
          </rPr>
          <t>Unidad Planificacion:</t>
        </r>
        <r>
          <rPr>
            <sz val="9"/>
            <color indexed="81"/>
            <rFont val="Tahoma"/>
            <family val="2"/>
          </rPr>
          <t xml:space="preserve">
Acumulativo</t>
        </r>
      </text>
    </comment>
  </commentList>
</comments>
</file>

<file path=xl/comments5.xml><?xml version="1.0" encoding="utf-8"?>
<comments xmlns="http://schemas.openxmlformats.org/spreadsheetml/2006/main">
  <authors>
    <author>Jenniffer Aguilar</author>
    <author>Unidad Planificacion</author>
  </authors>
  <commentList>
    <comment ref="H52" authorId="0">
      <text>
        <r>
          <rPr>
            <b/>
            <sz val="9"/>
            <color indexed="81"/>
            <rFont val="Tahoma"/>
            <family val="2"/>
          </rPr>
          <t>Jenniffer Aguilar:</t>
        </r>
        <r>
          <rPr>
            <sz val="9"/>
            <color indexed="81"/>
            <rFont val="Tahoma"/>
            <family val="2"/>
          </rPr>
          <t xml:space="preserve">
*GTH
*PD
*AC
*CO
*PR
*SE
*CT</t>
        </r>
      </text>
    </comment>
    <comment ref="A84" authorId="1">
      <text>
        <r>
          <rPr>
            <b/>
            <sz val="9"/>
            <color indexed="81"/>
            <rFont val="Tahoma"/>
            <family val="2"/>
          </rPr>
          <t>Unidad Planificacion:</t>
        </r>
        <r>
          <rPr>
            <sz val="9"/>
            <color indexed="81"/>
            <rFont val="Tahoma"/>
            <family val="2"/>
          </rPr>
          <t xml:space="preserve">
Acumulativo</t>
        </r>
      </text>
    </comment>
  </commentList>
</comments>
</file>

<file path=xl/comments50.xml><?xml version="1.0" encoding="utf-8"?>
<comments xmlns="http://schemas.openxmlformats.org/spreadsheetml/2006/main">
  <authors>
    <author>Rigoberto</author>
    <author>Microsoft</author>
    <author>Unidad Planificacion</author>
  </authors>
  <commentList>
    <comment ref="D7" authorId="0">
      <text>
        <r>
          <rPr>
            <sz val="9"/>
            <color indexed="81"/>
            <rFont val="Tahoma"/>
            <family val="2"/>
          </rPr>
          <t>&gt;4 (tranferencia de efectivo, mejora del equipamiento, mejora de la calidad de los informes, mejora de las condiciones del personal de turno del COE)</t>
        </r>
      </text>
    </comment>
    <comment ref="L7" authorId="0">
      <text>
        <r>
          <rPr>
            <b/>
            <sz val="9"/>
            <color indexed="81"/>
            <rFont val="Tahoma"/>
            <family val="2"/>
          </rPr>
          <t>Rigoberto:</t>
        </r>
        <r>
          <rPr>
            <sz val="9"/>
            <color indexed="81"/>
            <rFont val="Tahoma"/>
            <family val="2"/>
          </rPr>
          <t xml:space="preserve">
*15 de septiembre
*Elecciones 
*Carrera aeróbica
*Desfile del 8 de mayo
*planes por escenarios de desastres: erupción volcánica.
HACER PROGRAMACIÓN MENSUAL</t>
        </r>
      </text>
    </comment>
    <comment ref="D45" authorId="0">
      <text>
        <r>
          <rPr>
            <b/>
            <sz val="9"/>
            <color indexed="81"/>
            <rFont val="Tahoma"/>
            <family val="2"/>
          </rPr>
          <t>Rigoberto:</t>
        </r>
        <r>
          <rPr>
            <sz val="9"/>
            <color indexed="81"/>
            <rFont val="Tahoma"/>
            <family val="2"/>
          </rPr>
          <t xml:space="preserve">
(Atenciones prehospitalarias, rescates, personas que reciben fortalecimientos en prevención de desastres)</t>
        </r>
      </text>
    </comment>
    <comment ref="H49" authorId="1">
      <text>
        <r>
          <rPr>
            <b/>
            <sz val="9"/>
            <color indexed="81"/>
            <rFont val="Tahoma"/>
            <family val="2"/>
          </rPr>
          <t>Microsoft:</t>
        </r>
        <r>
          <rPr>
            <sz val="9"/>
            <color indexed="81"/>
            <rFont val="Tahoma"/>
            <family val="2"/>
          </rPr>
          <t xml:space="preserve">
revisar proyecto CBF</t>
        </r>
      </text>
    </comment>
    <comment ref="A57" authorId="2">
      <text>
        <r>
          <rPr>
            <b/>
            <sz val="9"/>
            <color indexed="81"/>
            <rFont val="Tahoma"/>
            <family val="2"/>
          </rPr>
          <t>Unidad Planificacion:</t>
        </r>
        <r>
          <rPr>
            <sz val="9"/>
            <color indexed="81"/>
            <rFont val="Tahoma"/>
            <family val="2"/>
          </rPr>
          <t xml:space="preserve">
Acumulativo</t>
        </r>
      </text>
    </comment>
  </commentList>
</comments>
</file>

<file path=xl/comments51.xml><?xml version="1.0" encoding="utf-8"?>
<comments xmlns="http://schemas.openxmlformats.org/spreadsheetml/2006/main">
  <authors>
    <author>SDG</author>
  </authors>
  <commentList>
    <comment ref="G6" authorId="0">
      <text>
        <r>
          <rPr>
            <sz val="9"/>
            <color indexed="81"/>
            <rFont val="Tahoma"/>
            <family val="2"/>
          </rPr>
          <t xml:space="preserve">1 proceso de formación con al menos 100 voluntarios </t>
        </r>
      </text>
    </comment>
    <comment ref="G8" authorId="0">
      <text>
        <r>
          <rPr>
            <sz val="9"/>
            <color indexed="81"/>
            <rFont val="Tahoma"/>
            <family val="2"/>
          </rPr>
          <t xml:space="preserve">Atención inicial de 10 comunidades del nivel central </t>
        </r>
      </text>
    </comment>
    <comment ref="E9" authorId="0">
      <text>
        <r>
          <rPr>
            <sz val="9"/>
            <color indexed="81"/>
            <rFont val="Tahoma"/>
            <family val="2"/>
          </rPr>
          <t xml:space="preserve">N° de grupos vulnerables atendidos y beneficiados a través de los proyectos </t>
        </r>
      </text>
    </comment>
    <comment ref="G9" authorId="0">
      <text>
        <r>
          <rPr>
            <sz val="9"/>
            <color indexed="81"/>
            <rFont val="Tahoma"/>
            <family val="2"/>
          </rPr>
          <t xml:space="preserve">Definición de los 5 grupos prioritarios y alcances específicos del programa (Línea Base y Diagnóstico) </t>
        </r>
      </text>
    </comment>
  </commentList>
</comments>
</file>

<file path=xl/comments52.xml><?xml version="1.0" encoding="utf-8"?>
<comments xmlns="http://schemas.openxmlformats.org/spreadsheetml/2006/main">
  <authors>
    <author>SDG</author>
    <author>Unidad Planificacion</author>
  </authors>
  <commentList>
    <comment ref="H7" authorId="0">
      <text>
        <r>
          <rPr>
            <sz val="9"/>
            <color indexed="81"/>
            <rFont val="Tahoma"/>
            <family val="2"/>
          </rPr>
          <t xml:space="preserve">1 proceso de formación con al menos 100 voluntarios </t>
        </r>
      </text>
    </comment>
    <comment ref="H9" authorId="0">
      <text>
        <r>
          <rPr>
            <sz val="9"/>
            <color indexed="81"/>
            <rFont val="Tahoma"/>
            <family val="2"/>
          </rPr>
          <t xml:space="preserve">Atención de 10 comunidades de la zona para central l </t>
        </r>
      </text>
    </comment>
    <comment ref="F10" authorId="0">
      <text>
        <r>
          <rPr>
            <sz val="9"/>
            <color indexed="81"/>
            <rFont val="Tahoma"/>
            <family val="2"/>
          </rPr>
          <t xml:space="preserve">N° de grupos vulnerables atendidos y beneficiados a través de los proyectos </t>
        </r>
      </text>
    </comment>
    <comment ref="H10" authorId="0">
      <text>
        <r>
          <rPr>
            <sz val="9"/>
            <color indexed="81"/>
            <rFont val="Tahoma"/>
            <family val="2"/>
          </rPr>
          <t xml:space="preserve">Implementación de al menos 4 Proyectos del componentes del Programa con énfasis en los grupos vulnerables prioritarios </t>
        </r>
      </text>
    </comment>
    <comment ref="H11" authorId="0">
      <text>
        <r>
          <rPr>
            <b/>
            <sz val="9"/>
            <color indexed="81"/>
            <rFont val="Tahoma"/>
            <family val="2"/>
          </rPr>
          <t>SDG:</t>
        </r>
        <r>
          <rPr>
            <sz val="9"/>
            <color indexed="81"/>
            <rFont val="Tahoma"/>
            <family val="2"/>
          </rPr>
          <t xml:space="preserve">
Se requiere colocar la meta y tambien reflejarla en el cronograma, tal y como has hecho en las actividades mas abajo1</t>
        </r>
      </text>
    </comment>
    <comment ref="C32" authorId="0">
      <text>
        <r>
          <rPr>
            <b/>
            <sz val="9"/>
            <color indexed="81"/>
            <rFont val="Tahoma"/>
            <family val="2"/>
          </rPr>
          <t>SDG:</t>
        </r>
        <r>
          <rPr>
            <sz val="9"/>
            <color indexed="81"/>
            <rFont val="Tahoma"/>
            <family val="2"/>
          </rPr>
          <t xml:space="preserve">
Esta actividad seria bueno separarla:
1. politica de genero
2.politica de protección
3.manual de seguridad</t>
        </r>
      </text>
    </comment>
    <comment ref="A38" authorId="1">
      <text>
        <r>
          <rPr>
            <b/>
            <sz val="9"/>
            <color indexed="81"/>
            <rFont val="Tahoma"/>
            <family val="2"/>
          </rPr>
          <t>Unidad Planificacion:</t>
        </r>
        <r>
          <rPr>
            <sz val="9"/>
            <color indexed="81"/>
            <rFont val="Tahoma"/>
            <family val="2"/>
          </rPr>
          <t xml:space="preserve">
Acumulativo</t>
        </r>
      </text>
    </comment>
  </commentList>
</comments>
</file>

<file path=xl/comments53.xml><?xml version="1.0" encoding="utf-8"?>
<comments xmlns="http://schemas.openxmlformats.org/spreadsheetml/2006/main">
  <authors>
    <author>Jenniffer Aguilar</author>
    <author>Unidad Planificacion</author>
  </authors>
  <commentList>
    <comment ref="H51" authorId="0">
      <text>
        <r>
          <rPr>
            <b/>
            <sz val="9"/>
            <color indexed="81"/>
            <rFont val="Tahoma"/>
            <family val="2"/>
          </rPr>
          <t>Jenniffer Aguilar:</t>
        </r>
        <r>
          <rPr>
            <sz val="9"/>
            <color indexed="81"/>
            <rFont val="Tahoma"/>
            <family val="2"/>
          </rPr>
          <t xml:space="preserve">
incialmente se programa con base a 100% pero la meta global es 100, asi que se cambio al planteamiento original</t>
        </r>
      </text>
    </comment>
    <comment ref="A60" authorId="1">
      <text>
        <r>
          <rPr>
            <b/>
            <sz val="9"/>
            <color indexed="81"/>
            <rFont val="Tahoma"/>
            <family val="2"/>
          </rPr>
          <t>Unidad Planificacion:</t>
        </r>
        <r>
          <rPr>
            <sz val="9"/>
            <color indexed="81"/>
            <rFont val="Tahoma"/>
            <family val="2"/>
          </rPr>
          <t xml:space="preserve">
Acumulativo</t>
        </r>
      </text>
    </comment>
  </commentList>
</comments>
</file>

<file path=xl/comments54.xml><?xml version="1.0" encoding="utf-8"?>
<comments xmlns="http://schemas.openxmlformats.org/spreadsheetml/2006/main">
  <authors>
    <author>Rigoberto</author>
    <author>Jenniffer Aguilar</author>
    <author>Unidad Planificacion</author>
  </authors>
  <commentList>
    <comment ref="L11" authorId="0">
      <text>
        <r>
          <rPr>
            <sz val="9"/>
            <color indexed="81"/>
            <rFont val="Tahoma"/>
            <charset val="1"/>
          </rPr>
          <t>Según el primer trimestre se atendio un promedio de 34 mensuales; se definio como meta 30 personas mensuales</t>
        </r>
      </text>
    </comment>
    <comment ref="L12" authorId="0">
      <text>
        <r>
          <rPr>
            <sz val="9"/>
            <color indexed="81"/>
            <rFont val="Tahoma"/>
            <charset val="1"/>
          </rPr>
          <t>Salio un promedio de 188 mensuales.</t>
        </r>
      </text>
    </comment>
    <comment ref="L26" authorId="0">
      <text>
        <r>
          <rPr>
            <sz val="9"/>
            <color indexed="81"/>
            <rFont val="Tahoma"/>
            <charset val="1"/>
          </rPr>
          <t>Sumando los promedios se obtuvo un total de 12 extracciones por mes, pero se considera mantener un promedio de 10</t>
        </r>
      </text>
    </comment>
    <comment ref="L27" authorId="0">
      <text>
        <r>
          <rPr>
            <sz val="9"/>
            <color indexed="81"/>
            <rFont val="Tahoma"/>
            <charset val="1"/>
          </rPr>
          <t>Sumando los promedios se obtuvo un total de 27 extracciones por mes, pero se considera mantener un promedio de 25</t>
        </r>
      </text>
    </comment>
    <comment ref="L28" authorId="0">
      <text>
        <r>
          <rPr>
            <sz val="9"/>
            <color indexed="81"/>
            <rFont val="Tahoma"/>
            <charset val="1"/>
          </rPr>
          <t>Total del trimestre fueron 5, se deja un promedio de 2 mensuales</t>
        </r>
      </text>
    </comment>
    <comment ref="L29" authorId="0">
      <text>
        <r>
          <rPr>
            <sz val="9"/>
            <color indexed="81"/>
            <rFont val="Tahoma"/>
            <charset val="1"/>
          </rPr>
          <t>La suma de los promedios da 9</t>
        </r>
      </text>
    </comment>
    <comment ref="L31" authorId="0">
      <text>
        <r>
          <rPr>
            <b/>
            <sz val="9"/>
            <color indexed="81"/>
            <rFont val="Tahoma"/>
            <charset val="1"/>
          </rPr>
          <t>Rigoberto:</t>
        </r>
        <r>
          <rPr>
            <sz val="9"/>
            <color indexed="81"/>
            <rFont val="Tahoma"/>
            <charset val="1"/>
          </rPr>
          <t xml:space="preserve">
Se realizaron 2 en el trimestre</t>
        </r>
      </text>
    </comment>
    <comment ref="L32" authorId="0">
      <text>
        <r>
          <rPr>
            <b/>
            <sz val="9"/>
            <color indexed="81"/>
            <rFont val="Tahoma"/>
            <charset val="1"/>
          </rPr>
          <t>Rigoberto:</t>
        </r>
        <r>
          <rPr>
            <sz val="9"/>
            <color indexed="81"/>
            <rFont val="Tahoma"/>
            <charset val="1"/>
          </rPr>
          <t xml:space="preserve">
La suma de los promedios fue de 36, se dejara una meta de 36</t>
        </r>
      </text>
    </comment>
    <comment ref="L35" authorId="0">
      <text>
        <r>
          <rPr>
            <b/>
            <sz val="9"/>
            <color indexed="81"/>
            <rFont val="Tahoma"/>
            <charset val="1"/>
          </rPr>
          <t>Rigoberto:</t>
        </r>
        <r>
          <rPr>
            <sz val="9"/>
            <color indexed="81"/>
            <rFont val="Tahoma"/>
            <charset val="1"/>
          </rPr>
          <t xml:space="preserve">
En el primer trimestre se efecturaron un total de 2 procedimientos</t>
        </r>
      </text>
    </comment>
    <comment ref="L37" authorId="0">
      <text>
        <r>
          <rPr>
            <sz val="9"/>
            <color indexed="81"/>
            <rFont val="Tahoma"/>
            <charset val="1"/>
          </rPr>
          <t>En el primer trimestre se aplicaron un total de 607 inyecciones</t>
        </r>
      </text>
    </comment>
    <comment ref="K39" authorId="0">
      <text>
        <r>
          <rPr>
            <sz val="9"/>
            <color indexed="81"/>
            <rFont val="Tahoma"/>
            <charset val="1"/>
          </rPr>
          <t>En el primer trimestre se atendieron un promedio de 376</t>
        </r>
      </text>
    </comment>
    <comment ref="D40" authorId="1">
      <text>
        <r>
          <rPr>
            <sz val="9"/>
            <color indexed="81"/>
            <rFont val="Tahoma"/>
            <family val="2"/>
          </rPr>
          <t xml:space="preserve">
Entre el 3 y 5%</t>
        </r>
      </text>
    </comment>
    <comment ref="A57" authorId="2">
      <text>
        <r>
          <rPr>
            <b/>
            <sz val="9"/>
            <color indexed="81"/>
            <rFont val="Tahoma"/>
            <family val="2"/>
          </rPr>
          <t>Unidad Planificacion:</t>
        </r>
        <r>
          <rPr>
            <sz val="9"/>
            <color indexed="81"/>
            <rFont val="Tahoma"/>
            <family val="2"/>
          </rPr>
          <t xml:space="preserve">
Acumulativo</t>
        </r>
      </text>
    </comment>
  </commentList>
</comments>
</file>

<file path=xl/comments55.xml><?xml version="1.0" encoding="utf-8"?>
<comments xmlns="http://schemas.openxmlformats.org/spreadsheetml/2006/main">
  <authors>
    <author>SDG</author>
  </authors>
  <commentList>
    <comment ref="H7" authorId="0">
      <text>
        <r>
          <rPr>
            <sz val="9"/>
            <color indexed="81"/>
            <rFont val="Tahoma"/>
            <family val="2"/>
          </rPr>
          <t>Equivalente a US $135,027.61</t>
        </r>
      </text>
    </comment>
    <comment ref="H11" authorId="0">
      <text>
        <r>
          <rPr>
            <sz val="9"/>
            <color indexed="81"/>
            <rFont val="Tahoma"/>
            <family val="2"/>
          </rPr>
          <t>Equivalente a US $50,000</t>
        </r>
      </text>
    </comment>
  </commentList>
</comments>
</file>

<file path=xl/comments56.xml><?xml version="1.0" encoding="utf-8"?>
<comments xmlns="http://schemas.openxmlformats.org/spreadsheetml/2006/main">
  <authors>
    <author>SDG</author>
    <author>Unidad Planificacion</author>
  </authors>
  <commentList>
    <comment ref="H9" authorId="0">
      <text>
        <r>
          <rPr>
            <sz val="9"/>
            <color indexed="81"/>
            <rFont val="Tahoma"/>
            <family val="2"/>
          </rPr>
          <t>Equivalente a US $50,000</t>
        </r>
      </text>
    </comment>
    <comment ref="A44" authorId="1">
      <text>
        <r>
          <rPr>
            <b/>
            <sz val="9"/>
            <color indexed="81"/>
            <rFont val="Tahoma"/>
            <family val="2"/>
          </rPr>
          <t>Unidad Planificacion:</t>
        </r>
        <r>
          <rPr>
            <sz val="9"/>
            <color indexed="81"/>
            <rFont val="Tahoma"/>
            <family val="2"/>
          </rPr>
          <t xml:space="preserve">
Acumulativo</t>
        </r>
      </text>
    </comment>
  </commentList>
</comments>
</file>

<file path=xl/comments57.xml><?xml version="1.0" encoding="utf-8"?>
<comments xmlns="http://schemas.openxmlformats.org/spreadsheetml/2006/main">
  <authors>
    <author>SDG</author>
    <author>Jenniffer Aguilar</author>
    <author>movilizacion</author>
  </authors>
  <commentList>
    <comment ref="G7" authorId="0">
      <text>
        <r>
          <rPr>
            <sz val="9"/>
            <color indexed="81"/>
            <rFont val="Tahoma"/>
            <family val="2"/>
          </rPr>
          <t>Equivalente a US $135,027.61</t>
        </r>
      </text>
    </comment>
    <comment ref="Q7" authorId="1">
      <text>
        <r>
          <rPr>
            <b/>
            <sz val="9"/>
            <color indexed="81"/>
            <rFont val="Tahoma"/>
            <family val="2"/>
          </rPr>
          <t>Jenniffer Aguilar:</t>
        </r>
        <r>
          <rPr>
            <sz val="9"/>
            <color indexed="81"/>
            <rFont val="Tahoma"/>
            <family val="2"/>
          </rPr>
          <t xml:space="preserve">
Se cancela la meta de este año ´porque hay que elaborar primero la estrategia</t>
        </r>
      </text>
    </comment>
    <comment ref="G8" authorId="0">
      <text>
        <r>
          <rPr>
            <sz val="9"/>
            <color indexed="81"/>
            <rFont val="Tahoma"/>
            <family val="2"/>
          </rPr>
          <t>Documento</t>
        </r>
      </text>
    </comment>
    <comment ref="G9" authorId="0">
      <text>
        <r>
          <rPr>
            <sz val="9"/>
            <color indexed="81"/>
            <rFont val="Tahoma"/>
            <family val="2"/>
          </rPr>
          <t>Documento</t>
        </r>
      </text>
    </comment>
    <comment ref="G10" authorId="0">
      <text>
        <r>
          <rPr>
            <sz val="9"/>
            <color indexed="81"/>
            <rFont val="Tahoma"/>
            <family val="2"/>
          </rPr>
          <t>Documento aprobado por punto de acta</t>
        </r>
      </text>
    </comment>
    <comment ref="G11" authorId="0">
      <text>
        <r>
          <rPr>
            <sz val="9"/>
            <color indexed="81"/>
            <rFont val="Tahoma"/>
            <family val="2"/>
          </rPr>
          <t>Implementación</t>
        </r>
      </text>
    </comment>
    <comment ref="G12" authorId="0">
      <text>
        <r>
          <rPr>
            <sz val="9"/>
            <color indexed="81"/>
            <rFont val="Tahoma"/>
            <family val="2"/>
          </rPr>
          <t xml:space="preserve">Equivalente total a US $50,000;
Movilizacion aportara US$1,000 (equivalente al 2% de los 50,000)
</t>
        </r>
      </text>
    </comment>
    <comment ref="G17" authorId="2">
      <text>
        <r>
          <rPr>
            <b/>
            <sz val="9"/>
            <color indexed="81"/>
            <rFont val="Tahoma"/>
            <family val="2"/>
          </rPr>
          <t>movilizacion:</t>
        </r>
        <r>
          <rPr>
            <sz val="9"/>
            <color indexed="81"/>
            <rFont val="Tahoma"/>
            <family val="2"/>
          </rPr>
          <t xml:space="preserve">
Dos impresores y un cañon</t>
        </r>
      </text>
    </comment>
    <comment ref="G18" authorId="2">
      <text>
        <r>
          <rPr>
            <b/>
            <sz val="9"/>
            <color indexed="81"/>
            <rFont val="Tahoma"/>
            <family val="2"/>
          </rPr>
          <t>movilizacion:</t>
        </r>
        <r>
          <rPr>
            <sz val="9"/>
            <color indexed="81"/>
            <rFont val="Tahoma"/>
            <family val="2"/>
          </rPr>
          <t xml:space="preserve">
Aire acondicionado
Pintura General
Ordenamiento de Mobiliario</t>
        </r>
      </text>
    </comment>
    <comment ref="G20" authorId="0">
      <text>
        <r>
          <rPr>
            <sz val="9"/>
            <color indexed="81"/>
            <rFont val="Tahoma"/>
            <family val="2"/>
          </rPr>
          <t>Elaboración de 2 documentos</t>
        </r>
      </text>
    </comment>
    <comment ref="G21" authorId="0">
      <text>
        <r>
          <rPr>
            <sz val="9"/>
            <color indexed="81"/>
            <rFont val="Tahoma"/>
            <family val="2"/>
          </rPr>
          <t>2 documentos: 
1 de recaudación de fondos
1 para capacitaciones</t>
        </r>
      </text>
    </comment>
    <comment ref="G22" authorId="0">
      <text>
        <r>
          <rPr>
            <sz val="9"/>
            <color indexed="81"/>
            <rFont val="Tahoma"/>
            <family val="2"/>
          </rPr>
          <t>Aprobación del manual</t>
        </r>
      </text>
    </comment>
    <comment ref="G23" authorId="0">
      <text>
        <r>
          <rPr>
            <sz val="9"/>
            <color indexed="81"/>
            <rFont val="Tahoma"/>
            <family val="2"/>
          </rPr>
          <t>Reunión de socialización</t>
        </r>
      </text>
    </comment>
    <comment ref="G26" authorId="0">
      <text>
        <r>
          <rPr>
            <sz val="9"/>
            <color indexed="81"/>
            <rFont val="Tahoma"/>
            <family val="2"/>
          </rPr>
          <t>Documentos</t>
        </r>
      </text>
    </comment>
    <comment ref="G27" authorId="0">
      <text>
        <r>
          <rPr>
            <sz val="9"/>
            <color indexed="81"/>
            <rFont val="Tahoma"/>
            <family val="2"/>
          </rPr>
          <t>Documentos</t>
        </r>
      </text>
    </comment>
    <comment ref="G30" authorId="0">
      <text>
        <r>
          <rPr>
            <sz val="9"/>
            <color indexed="81"/>
            <rFont val="Tahoma"/>
            <family val="2"/>
          </rPr>
          <t>Documento</t>
        </r>
      </text>
    </comment>
    <comment ref="G31" authorId="0">
      <text>
        <r>
          <rPr>
            <sz val="9"/>
            <color indexed="81"/>
            <rFont val="Tahoma"/>
            <family val="2"/>
          </rPr>
          <t>7 nuevos clientes</t>
        </r>
      </text>
    </comment>
    <comment ref="G32" authorId="0">
      <text>
        <r>
          <rPr>
            <sz val="9"/>
            <color indexed="81"/>
            <rFont val="Tahoma"/>
            <family val="2"/>
          </rPr>
          <t>8 actividades realizadas</t>
        </r>
      </text>
    </comment>
    <comment ref="G33" authorId="0">
      <text>
        <r>
          <rPr>
            <sz val="9"/>
            <color indexed="81"/>
            <rFont val="Tahoma"/>
            <family val="2"/>
          </rPr>
          <t>Implementación de software</t>
        </r>
      </text>
    </comment>
    <comment ref="G35" authorId="0">
      <text>
        <r>
          <rPr>
            <sz val="9"/>
            <color indexed="81"/>
            <rFont val="Tahoma"/>
            <family val="2"/>
          </rPr>
          <t>Plan</t>
        </r>
      </text>
    </comment>
    <comment ref="G36" authorId="0">
      <text>
        <r>
          <rPr>
            <sz val="9"/>
            <color indexed="81"/>
            <rFont val="Tahoma"/>
            <family val="2"/>
          </rPr>
          <t>Documento aprobado</t>
        </r>
      </text>
    </comment>
    <comment ref="G37" authorId="0">
      <text>
        <r>
          <rPr>
            <sz val="9"/>
            <color indexed="81"/>
            <rFont val="Tahoma"/>
            <family val="2"/>
          </rPr>
          <t>10 capacitaciones a Delegaciones</t>
        </r>
      </text>
    </comment>
  </commentList>
</comments>
</file>

<file path=xl/comments58.xml><?xml version="1.0" encoding="utf-8"?>
<comments xmlns="http://schemas.openxmlformats.org/spreadsheetml/2006/main">
  <authors>
    <author>EDUARDO</author>
    <author>Unidad Planificacion</author>
  </authors>
  <commentList>
    <comment ref="E10" authorId="0">
      <text>
        <r>
          <rPr>
            <b/>
            <sz val="9"/>
            <color indexed="81"/>
            <rFont val="Tahoma"/>
            <family val="2"/>
          </rPr>
          <t>EDUARDO:</t>
        </r>
        <r>
          <rPr>
            <sz val="9"/>
            <color indexed="81"/>
            <rFont val="Tahoma"/>
            <family val="2"/>
          </rPr>
          <t xml:space="preserve">
Coordinador de Capacitacion Empresarial</t>
        </r>
      </text>
    </comment>
    <comment ref="G20" authorId="1">
      <text>
        <r>
          <rPr>
            <b/>
            <sz val="9"/>
            <color indexed="81"/>
            <rFont val="Tahoma"/>
            <family val="2"/>
          </rPr>
          <t>Unidad Planificacion:</t>
        </r>
        <r>
          <rPr>
            <sz val="9"/>
            <color indexed="81"/>
            <rFont val="Tahoma"/>
            <family val="2"/>
          </rPr>
          <t xml:space="preserve">
Equivale a 1 documento</t>
        </r>
      </text>
    </comment>
    <comment ref="G21" authorId="1">
      <text>
        <r>
          <rPr>
            <b/>
            <sz val="9"/>
            <color indexed="81"/>
            <rFont val="Tahoma"/>
            <family val="2"/>
          </rPr>
          <t>Unidad Planificacion:</t>
        </r>
        <r>
          <rPr>
            <sz val="9"/>
            <color indexed="81"/>
            <rFont val="Tahoma"/>
            <family val="2"/>
          </rPr>
          <t xml:space="preserve">
Equivale a 1 documento</t>
        </r>
      </text>
    </comment>
    <comment ref="G22" authorId="1">
      <text>
        <r>
          <rPr>
            <b/>
            <sz val="9"/>
            <color indexed="81"/>
            <rFont val="Tahoma"/>
            <family val="2"/>
          </rPr>
          <t>Unidad Planificacion:</t>
        </r>
        <r>
          <rPr>
            <sz val="9"/>
            <color indexed="81"/>
            <rFont val="Tahoma"/>
            <family val="2"/>
          </rPr>
          <t xml:space="preserve">
Equivale a 1 documento</t>
        </r>
      </text>
    </comment>
    <comment ref="G23" authorId="1">
      <text>
        <r>
          <rPr>
            <b/>
            <sz val="9"/>
            <color indexed="81"/>
            <rFont val="Tahoma"/>
            <family val="2"/>
          </rPr>
          <t>Unidad Planificacion:</t>
        </r>
        <r>
          <rPr>
            <sz val="9"/>
            <color indexed="81"/>
            <rFont val="Tahoma"/>
            <family val="2"/>
          </rPr>
          <t xml:space="preserve">
Equivale a incrementar el 10% personas atendidas</t>
        </r>
      </text>
    </comment>
    <comment ref="G25" authorId="1">
      <text>
        <r>
          <rPr>
            <b/>
            <sz val="9"/>
            <color indexed="81"/>
            <rFont val="Tahoma"/>
            <family val="2"/>
          </rPr>
          <t>Unidad Planificacion:</t>
        </r>
        <r>
          <rPr>
            <sz val="9"/>
            <color indexed="81"/>
            <rFont val="Tahoma"/>
            <family val="2"/>
          </rPr>
          <t xml:space="preserve">
Equipos</t>
        </r>
      </text>
    </comment>
    <comment ref="G26" authorId="1">
      <text>
        <r>
          <rPr>
            <b/>
            <sz val="9"/>
            <color indexed="81"/>
            <rFont val="Tahoma"/>
            <family val="2"/>
          </rPr>
          <t>Unidad Planificacion:</t>
        </r>
        <r>
          <rPr>
            <sz val="9"/>
            <color indexed="81"/>
            <rFont val="Tahoma"/>
            <family val="2"/>
          </rPr>
          <t xml:space="preserve">
Documentos</t>
        </r>
      </text>
    </comment>
    <comment ref="G27" authorId="1">
      <text>
        <r>
          <rPr>
            <b/>
            <sz val="9"/>
            <color indexed="81"/>
            <rFont val="Tahoma"/>
            <family val="2"/>
          </rPr>
          <t>Unidad Planificacion:</t>
        </r>
        <r>
          <rPr>
            <sz val="9"/>
            <color indexed="81"/>
            <rFont val="Tahoma"/>
            <family val="2"/>
          </rPr>
          <t xml:space="preserve">
Documentos</t>
        </r>
      </text>
    </comment>
    <comment ref="G28" authorId="1">
      <text>
        <r>
          <rPr>
            <b/>
            <sz val="9"/>
            <color indexed="81"/>
            <rFont val="Tahoma"/>
            <family val="2"/>
          </rPr>
          <t>Unidad Planificacion:</t>
        </r>
        <r>
          <rPr>
            <sz val="9"/>
            <color indexed="81"/>
            <rFont val="Tahoma"/>
            <family val="2"/>
          </rPr>
          <t xml:space="preserve">
Documentos</t>
        </r>
      </text>
    </comment>
    <comment ref="G30" authorId="1">
      <text>
        <r>
          <rPr>
            <b/>
            <sz val="9"/>
            <color indexed="81"/>
            <rFont val="Tahoma"/>
            <family val="2"/>
          </rPr>
          <t>Unidad Planificacion:</t>
        </r>
        <r>
          <rPr>
            <sz val="9"/>
            <color indexed="81"/>
            <rFont val="Tahoma"/>
            <family val="2"/>
          </rPr>
          <t xml:space="preserve">
Plan</t>
        </r>
      </text>
    </comment>
    <comment ref="A38" authorId="1">
      <text>
        <r>
          <rPr>
            <b/>
            <sz val="9"/>
            <color indexed="81"/>
            <rFont val="Tahoma"/>
            <family val="2"/>
          </rPr>
          <t>Unidad Planificacion:</t>
        </r>
        <r>
          <rPr>
            <sz val="9"/>
            <color indexed="81"/>
            <rFont val="Tahoma"/>
            <family val="2"/>
          </rPr>
          <t xml:space="preserve">
Acumulativo</t>
        </r>
      </text>
    </comment>
  </commentList>
</comments>
</file>

<file path=xl/comments59.xml><?xml version="1.0" encoding="utf-8"?>
<comments xmlns="http://schemas.openxmlformats.org/spreadsheetml/2006/main">
  <authors>
    <author>Jefatura MDR</author>
    <author>Unidad Planificacion</author>
  </authors>
  <commentList>
    <comment ref="H19" authorId="0">
      <text>
        <r>
          <rPr>
            <b/>
            <sz val="9"/>
            <color indexed="81"/>
            <rFont val="Tahoma"/>
            <family val="2"/>
          </rPr>
          <t>Jefatura MDR:</t>
        </r>
        <r>
          <rPr>
            <sz val="9"/>
            <color indexed="81"/>
            <rFont val="Tahoma"/>
            <family val="2"/>
          </rPr>
          <t xml:space="preserve">
video
afiches
brochure
cuñas 
spot
redes sociales </t>
        </r>
      </text>
    </comment>
    <comment ref="A27" authorId="1">
      <text>
        <r>
          <rPr>
            <b/>
            <sz val="9"/>
            <color indexed="81"/>
            <rFont val="Tahoma"/>
            <family val="2"/>
          </rPr>
          <t>Unidad Planificacion:</t>
        </r>
        <r>
          <rPr>
            <sz val="9"/>
            <color indexed="81"/>
            <rFont val="Tahoma"/>
            <family val="2"/>
          </rPr>
          <t xml:space="preserve">
Acumulativo</t>
        </r>
      </text>
    </comment>
  </commentList>
</comments>
</file>

<file path=xl/comments6.xml><?xml version="1.0" encoding="utf-8"?>
<comments xmlns="http://schemas.openxmlformats.org/spreadsheetml/2006/main">
  <authors>
    <author>SDG</author>
    <author>Usuario</author>
    <author>pablo magarin</author>
    <author>Rigoberto</author>
  </authors>
  <commentList>
    <comment ref="C6" authorId="0">
      <text>
        <r>
          <rPr>
            <sz val="9"/>
            <color indexed="81"/>
            <rFont val="Tahoma"/>
            <family val="2"/>
          </rPr>
          <t>1 Plan Nacional de gestión de Desastres, 1 Plan de Nacional  de  Respuesta ,4  Planes de Contingencia por eventos por desastres; sismos, volcanes, inundaciones y sequia,  y 4 eventos programados; Paso del Hombre, Semana Santa, Fiestas Agostinas y Plan Belén. Y 14 planes de respuesta departamentales</t>
        </r>
      </text>
    </comment>
    <comment ref="I6" authorId="1">
      <text>
        <r>
          <rPr>
            <b/>
            <sz val="9"/>
            <color indexed="81"/>
            <rFont val="Tahoma"/>
            <family val="2"/>
          </rPr>
          <t>Usuario:</t>
        </r>
        <r>
          <rPr>
            <sz val="9"/>
            <color indexed="81"/>
            <rFont val="Tahoma"/>
            <family val="2"/>
          </rPr>
          <t xml:space="preserve">
$35,000 por cada uno de los eventos programados; total 140,000  más 85,000 de costos de elaboración y socialización de otros eventos y el departamento DPPD</t>
        </r>
      </text>
    </comment>
    <comment ref="C7" authorId="2">
      <text>
        <r>
          <rPr>
            <sz val="9"/>
            <color indexed="81"/>
            <rFont val="Tahoma"/>
            <family val="2"/>
          </rPr>
          <t>Coordinación mas efectiva con protección civil y otras instituciones relacionadas a la gestión de riesgos en desastres y atención de emergencias; así como alianzas con el sector público y privado para la gestión de riesgos de desastres.</t>
        </r>
      </text>
    </comment>
    <comment ref="F7" authorId="0">
      <text>
        <r>
          <rPr>
            <sz val="9"/>
            <color indexed="81"/>
            <rFont val="Tahoma"/>
            <family val="2"/>
          </rPr>
          <t>Anualmente, almenos una;  carta compromiso, protocolos, convenios o alianzas subscritos con protección civil, y otras instituciones publicas y privadas para trabajar la gestión de riesgos de desastres.</t>
        </r>
      </text>
    </comment>
    <comment ref="C8" authorId="0">
      <text>
        <r>
          <rPr>
            <sz val="9"/>
            <color indexed="81"/>
            <rFont val="Tahoma"/>
            <family val="2"/>
          </rPr>
          <t xml:space="preserve">Las seccionales cuentan con al menos un vehículo adecuado para responder a emergencias en sus zonas de cobertura y radio comunicaciones adecuadas; asimismo contar con mas repetidoras para tener una cobertura de al menos el 90% del territorio nacional. </t>
        </r>
      </text>
    </comment>
    <comment ref="I8" authorId="0">
      <text>
        <r>
          <rPr>
            <sz val="9"/>
            <color indexed="81"/>
            <rFont val="Tahoma"/>
            <family val="2"/>
          </rPr>
          <t>1 vehículo ambulancia 4x4 $40,000</t>
        </r>
      </text>
    </comment>
    <comment ref="I9" authorId="0">
      <text>
        <r>
          <rPr>
            <sz val="9"/>
            <color indexed="81"/>
            <rFont val="Tahoma"/>
            <family val="2"/>
          </rPr>
          <t xml:space="preserve">1 radio base $2,000
</t>
        </r>
      </text>
    </comment>
    <comment ref="I10" authorId="1">
      <text>
        <r>
          <rPr>
            <sz val="9"/>
            <color indexed="81"/>
            <rFont val="Tahoma"/>
            <family val="2"/>
          </rPr>
          <t xml:space="preserve">1 repetidora $15,000      </t>
        </r>
      </text>
    </comment>
    <comment ref="I12" authorId="1">
      <text>
        <r>
          <rPr>
            <sz val="9"/>
            <color indexed="81"/>
            <rFont val="Tahoma"/>
            <family val="2"/>
          </rPr>
          <t>Equipo de jefatura y coordinadores COE</t>
        </r>
      </text>
    </comment>
    <comment ref="C13" authorId="0">
      <text>
        <r>
          <rPr>
            <sz val="9"/>
            <color indexed="81"/>
            <rFont val="Tahoma"/>
            <family val="2"/>
          </rPr>
          <t>(colchonetas, frazadas, kits de higiene, kits de plato, cuchara, y vaso, y kits de cocina)</t>
        </r>
      </text>
    </comment>
    <comment ref="I14" authorId="1">
      <text>
        <r>
          <rPr>
            <b/>
            <sz val="9"/>
            <color indexed="81"/>
            <rFont val="Tahoma"/>
            <family val="2"/>
          </rPr>
          <t>Usuario:</t>
        </r>
        <r>
          <rPr>
            <sz val="9"/>
            <color indexed="81"/>
            <rFont val="Tahoma"/>
            <family val="2"/>
          </rPr>
          <t xml:space="preserve">
 funcionamiento de un jefe del DPPD comunitario</t>
        </r>
      </text>
    </comment>
    <comment ref="I15" authorId="1">
      <text>
        <r>
          <rPr>
            <b/>
            <sz val="9"/>
            <color indexed="81"/>
            <rFont val="Tahoma"/>
            <family val="2"/>
          </rPr>
          <t>Usuario:</t>
        </r>
        <r>
          <rPr>
            <sz val="9"/>
            <color indexed="81"/>
            <rFont val="Tahoma"/>
            <family val="2"/>
          </rPr>
          <t xml:space="preserve">
proyecto RRDE con fondos Noruegos </t>
        </r>
      </text>
    </comment>
    <comment ref="C22" authorId="3">
      <text>
        <r>
          <rPr>
            <sz val="9"/>
            <color indexed="81"/>
            <rFont val="Tahoma"/>
            <family val="2"/>
          </rPr>
          <t>Doctores, enfermeras, motoristas de ambulancias</t>
        </r>
      </text>
    </comment>
    <comment ref="H30" authorId="0">
      <text>
        <r>
          <rPr>
            <sz val="9"/>
            <color indexed="81"/>
            <rFont val="Tahoma"/>
            <family val="2"/>
          </rPr>
          <t xml:space="preserve">1 proceso de formación con al menos 100 voluntarios </t>
        </r>
      </text>
    </comment>
    <comment ref="H32" authorId="0">
      <text>
        <r>
          <rPr>
            <sz val="9"/>
            <color indexed="81"/>
            <rFont val="Tahoma"/>
            <family val="2"/>
          </rPr>
          <t xml:space="preserve">Atención inicial de 10 comunidades del nivel central </t>
        </r>
      </text>
    </comment>
    <comment ref="F33" authorId="0">
      <text>
        <r>
          <rPr>
            <sz val="9"/>
            <color indexed="81"/>
            <rFont val="Tahoma"/>
            <family val="2"/>
          </rPr>
          <t xml:space="preserve">N° de grupos vulnerables atendidos y beneficiados a través de los proyectos
o
N° de proyectos  que implementan  componentes del Programa con énfasis en los grupos vulnerables prioritarios  </t>
        </r>
      </text>
    </comment>
    <comment ref="H33" authorId="0">
      <text>
        <r>
          <rPr>
            <sz val="9"/>
            <color indexed="81"/>
            <rFont val="Tahoma"/>
            <family val="2"/>
          </rPr>
          <t xml:space="preserve">Definición de los 5 grupos prioritarios y alcances específicos del programa (Línea Base y Diagnóstico) </t>
        </r>
      </text>
    </comment>
    <comment ref="I33" authorId="0">
      <text>
        <r>
          <rPr>
            <sz val="9"/>
            <color indexed="81"/>
            <rFont val="Tahoma"/>
            <family val="2"/>
          </rPr>
          <t>Se incluye montos manejados por los proyectos considerados del área de inclusión social</t>
        </r>
      </text>
    </comment>
    <comment ref="I41" authorId="3">
      <text>
        <r>
          <rPr>
            <b/>
            <sz val="9"/>
            <color indexed="81"/>
            <rFont val="Tahoma"/>
            <family val="2"/>
          </rPr>
          <t>Rigoberto:</t>
        </r>
        <r>
          <rPr>
            <sz val="9"/>
            <color indexed="81"/>
            <rFont val="Tahoma"/>
            <family val="2"/>
          </rPr>
          <t xml:space="preserve">
Una campaña cuesta alrededor de $30,000</t>
        </r>
      </text>
    </comment>
    <comment ref="H44" authorId="0">
      <text>
        <r>
          <rPr>
            <sz val="9"/>
            <color indexed="81"/>
            <rFont val="Tahoma"/>
            <family val="2"/>
          </rPr>
          <t>Equivalente a US $50,000</t>
        </r>
      </text>
    </comment>
    <comment ref="H45" authorId="0">
      <text>
        <r>
          <rPr>
            <sz val="9"/>
            <color indexed="81"/>
            <rFont val="Tahoma"/>
            <family val="2"/>
          </rPr>
          <t>Equivalente a US $135,027.61</t>
        </r>
      </text>
    </comment>
    <comment ref="C60" authorId="3">
      <text>
        <r>
          <rPr>
            <sz val="9"/>
            <color indexed="81"/>
            <rFont val="Tahoma"/>
            <family val="2"/>
          </rPr>
          <t xml:space="preserve">Programa de capacitación interna de Diplomacia y Abogacia Humanitaria . </t>
        </r>
      </text>
    </comment>
  </commentList>
</comments>
</file>

<file path=xl/comments60.xml><?xml version="1.0" encoding="utf-8"?>
<comments xmlns="http://schemas.openxmlformats.org/spreadsheetml/2006/main">
  <authors>
    <author>DIRECCION FINANCIERA</author>
  </authors>
  <commentList>
    <comment ref="C6" authorId="0">
      <text>
        <r>
          <rPr>
            <b/>
            <sz val="9"/>
            <color indexed="81"/>
            <rFont val="Tahoma"/>
            <family val="2"/>
          </rPr>
          <t>DIRECCION FINANCIERA:</t>
        </r>
        <r>
          <rPr>
            <sz val="9"/>
            <color indexed="81"/>
            <rFont val="Tahoma"/>
            <family val="2"/>
          </rPr>
          <t xml:space="preserve">
INTEGRIDAD, TRANSPARENCIA Y RENDICION DE CUENTAS </t>
        </r>
      </text>
    </comment>
    <comment ref="C10" authorId="0">
      <text>
        <r>
          <rPr>
            <b/>
            <sz val="9"/>
            <color indexed="81"/>
            <rFont val="Tahoma"/>
            <family val="2"/>
          </rPr>
          <t>DIRECCION FINANCIERA:</t>
        </r>
        <r>
          <rPr>
            <sz val="9"/>
            <color indexed="81"/>
            <rFont val="Tahoma"/>
            <family val="2"/>
          </rPr>
          <t xml:space="preserve">
SOSTENIBILIDAD Y RENTABILIDAD SOCIAL</t>
        </r>
      </text>
    </comment>
    <comment ref="C18" authorId="0">
      <text>
        <r>
          <rPr>
            <b/>
            <sz val="9"/>
            <color indexed="81"/>
            <rFont val="Tahoma"/>
            <family val="2"/>
          </rPr>
          <t>DIRECCION FINANCIERA:</t>
        </r>
        <r>
          <rPr>
            <sz val="9"/>
            <color indexed="81"/>
            <rFont val="Tahoma"/>
            <family val="2"/>
          </rPr>
          <t xml:space="preserve">
DESARROLLO FINANCIERO</t>
        </r>
      </text>
    </comment>
    <comment ref="C22" authorId="0">
      <text>
        <r>
          <rPr>
            <b/>
            <sz val="9"/>
            <color indexed="81"/>
            <rFont val="Tahoma"/>
            <family val="2"/>
          </rPr>
          <t>DIRECCION FINANCIERA:</t>
        </r>
        <r>
          <rPr>
            <sz val="9"/>
            <color indexed="81"/>
            <rFont val="Tahoma"/>
            <family val="2"/>
          </rPr>
          <t xml:space="preserve">
SISTEMA DE INFORMACION GERENCIAL</t>
        </r>
      </text>
    </comment>
    <comment ref="C23" authorId="0">
      <text>
        <r>
          <rPr>
            <b/>
            <sz val="9"/>
            <color indexed="81"/>
            <rFont val="Tahoma"/>
            <family val="2"/>
          </rPr>
          <t>DIRECCION FINANCIERA:</t>
        </r>
        <r>
          <rPr>
            <sz val="9"/>
            <color indexed="81"/>
            <rFont val="Tahoma"/>
            <family val="2"/>
          </rPr>
          <t xml:space="preserve">
Sistema de información gerencial</t>
        </r>
      </text>
    </comment>
    <comment ref="C25" authorId="0">
      <text>
        <r>
          <rPr>
            <b/>
            <sz val="9"/>
            <color indexed="81"/>
            <rFont val="Tahoma"/>
            <family val="2"/>
          </rPr>
          <t>DIRECCION FINANCIERA:
DESARROLLO FINANCIERO</t>
        </r>
      </text>
    </comment>
  </commentList>
</comments>
</file>

<file path=xl/comments61.xml><?xml version="1.0" encoding="utf-8"?>
<comments xmlns="http://schemas.openxmlformats.org/spreadsheetml/2006/main">
  <authors>
    <author>Unidad Planificacion</author>
  </authors>
  <commentList>
    <comment ref="N38" authorId="0">
      <text>
        <r>
          <rPr>
            <b/>
            <sz val="9"/>
            <color indexed="81"/>
            <rFont val="Tahoma"/>
            <family val="2"/>
          </rPr>
          <t>Unidad Planificacion:</t>
        </r>
        <r>
          <rPr>
            <sz val="9"/>
            <color indexed="81"/>
            <rFont val="Tahoma"/>
            <family val="2"/>
          </rPr>
          <t xml:space="preserve">
Las acciones que aparecen como realizadas anticipadamente son en función deavanzar algunas que no se hicieron el trimestre pasado</t>
        </r>
      </text>
    </comment>
    <comment ref="A39" authorId="0">
      <text>
        <r>
          <rPr>
            <b/>
            <sz val="9"/>
            <color indexed="81"/>
            <rFont val="Tahoma"/>
            <family val="2"/>
          </rPr>
          <t>Unidad Planificacion:</t>
        </r>
        <r>
          <rPr>
            <sz val="9"/>
            <color indexed="81"/>
            <rFont val="Tahoma"/>
            <family val="2"/>
          </rPr>
          <t xml:space="preserve">
Acumulativo</t>
        </r>
      </text>
    </comment>
  </commentList>
</comments>
</file>

<file path=xl/comments62.xml><?xml version="1.0" encoding="utf-8"?>
<comments xmlns="http://schemas.openxmlformats.org/spreadsheetml/2006/main">
  <authors>
    <author>SDG</author>
    <author>Direccion Administrativa</author>
  </authors>
  <commentList>
    <comment ref="G6" authorId="0">
      <text>
        <r>
          <rPr>
            <b/>
            <sz val="9"/>
            <color indexed="81"/>
            <rFont val="Tahoma"/>
            <family val="2"/>
          </rPr>
          <t>SDG:</t>
        </r>
        <r>
          <rPr>
            <sz val="9"/>
            <color indexed="81"/>
            <rFont val="Tahoma"/>
            <family val="2"/>
          </rPr>
          <t xml:space="preserve">
Equivalente al 5%</t>
        </r>
      </text>
    </comment>
    <comment ref="G12" authorId="1">
      <text>
        <r>
          <rPr>
            <b/>
            <sz val="9"/>
            <color indexed="81"/>
            <rFont val="Tahoma"/>
            <family val="2"/>
          </rPr>
          <t>Direccion Administrativa:</t>
        </r>
        <r>
          <rPr>
            <sz val="9"/>
            <color indexed="81"/>
            <rFont val="Tahoma"/>
            <family val="2"/>
          </rPr>
          <t xml:space="preserve">
Ahorro  si nos donan las licencias</t>
        </r>
      </text>
    </comment>
    <comment ref="G13" authorId="1">
      <text>
        <r>
          <rPr>
            <b/>
            <sz val="9"/>
            <color indexed="81"/>
            <rFont val="Tahoma"/>
            <family val="2"/>
          </rPr>
          <t>Direccion Administrativa:</t>
        </r>
        <r>
          <rPr>
            <sz val="9"/>
            <color indexed="81"/>
            <rFont val="Tahoma"/>
            <family val="2"/>
          </rPr>
          <t xml:space="preserve">
Apoyo para una persona salario de $ 550.00 por un año. Pagados por fondos de PNS </t>
        </r>
      </text>
    </comment>
  </commentList>
</comments>
</file>

<file path=xl/comments63.xml><?xml version="1.0" encoding="utf-8"?>
<comments xmlns="http://schemas.openxmlformats.org/spreadsheetml/2006/main">
  <authors>
    <author>Unidad Planificacion</author>
  </authors>
  <commentList>
    <comment ref="A22" authorId="0">
      <text>
        <r>
          <rPr>
            <b/>
            <sz val="9"/>
            <color indexed="81"/>
            <rFont val="Tahoma"/>
            <family val="2"/>
          </rPr>
          <t>Unidad Planificacion:</t>
        </r>
        <r>
          <rPr>
            <sz val="9"/>
            <color indexed="81"/>
            <rFont val="Tahoma"/>
            <family val="2"/>
          </rPr>
          <t xml:space="preserve">
Acumulativo</t>
        </r>
      </text>
    </comment>
    <comment ref="A45" authorId="0">
      <text>
        <r>
          <rPr>
            <b/>
            <sz val="9"/>
            <color indexed="81"/>
            <rFont val="Tahoma"/>
            <family val="2"/>
          </rPr>
          <t>Unidad Planificacion:</t>
        </r>
        <r>
          <rPr>
            <sz val="9"/>
            <color indexed="81"/>
            <rFont val="Tahoma"/>
            <family val="2"/>
          </rPr>
          <t xml:space="preserve">
Acumulativo</t>
        </r>
      </text>
    </comment>
    <comment ref="A65" authorId="0">
      <text>
        <r>
          <rPr>
            <b/>
            <sz val="9"/>
            <color indexed="81"/>
            <rFont val="Tahoma"/>
            <family val="2"/>
          </rPr>
          <t>Unidad Planificacion:</t>
        </r>
        <r>
          <rPr>
            <sz val="9"/>
            <color indexed="81"/>
            <rFont val="Tahoma"/>
            <family val="2"/>
          </rPr>
          <t xml:space="preserve">
Acumulativo</t>
        </r>
      </text>
    </comment>
    <comment ref="A88" authorId="0">
      <text>
        <r>
          <rPr>
            <b/>
            <sz val="9"/>
            <color indexed="81"/>
            <rFont val="Tahoma"/>
            <family val="2"/>
          </rPr>
          <t>Unidad Planificacion:</t>
        </r>
        <r>
          <rPr>
            <sz val="9"/>
            <color indexed="81"/>
            <rFont val="Tahoma"/>
            <family val="2"/>
          </rPr>
          <t xml:space="preserve">
Acumulativo</t>
        </r>
      </text>
    </comment>
  </commentList>
</comments>
</file>

<file path=xl/comments64.xml><?xml version="1.0" encoding="utf-8"?>
<comments xmlns="http://schemas.openxmlformats.org/spreadsheetml/2006/main">
  <authors>
    <author>Unidad Planificacion</author>
  </authors>
  <commentList>
    <comment ref="A35" authorId="0">
      <text>
        <r>
          <rPr>
            <b/>
            <sz val="9"/>
            <color indexed="81"/>
            <rFont val="Tahoma"/>
            <family val="2"/>
          </rPr>
          <t>Unidad Planificacion:</t>
        </r>
        <r>
          <rPr>
            <sz val="9"/>
            <color indexed="81"/>
            <rFont val="Tahoma"/>
            <family val="2"/>
          </rPr>
          <t xml:space="preserve">
Acumulativo</t>
        </r>
      </text>
    </comment>
  </commentList>
</comments>
</file>

<file path=xl/comments65.xml><?xml version="1.0" encoding="utf-8"?>
<comments xmlns="http://schemas.openxmlformats.org/spreadsheetml/2006/main">
  <authors>
    <author>Unidad Planificacion</author>
  </authors>
  <commentList>
    <comment ref="A21" authorId="0">
      <text>
        <r>
          <rPr>
            <b/>
            <sz val="9"/>
            <color indexed="81"/>
            <rFont val="Tahoma"/>
            <family val="2"/>
          </rPr>
          <t>Unidad Planificacion:</t>
        </r>
        <r>
          <rPr>
            <sz val="9"/>
            <color indexed="81"/>
            <rFont val="Tahoma"/>
            <family val="2"/>
          </rPr>
          <t xml:space="preserve">
Acumulativo</t>
        </r>
      </text>
    </comment>
  </commentList>
</comments>
</file>

<file path=xl/comments66.xml><?xml version="1.0" encoding="utf-8"?>
<comments xmlns="http://schemas.openxmlformats.org/spreadsheetml/2006/main">
  <authors>
    <author>SDG</author>
    <author>Aguilar</author>
    <author>Unidad Planificacion</author>
  </authors>
  <commentList>
    <comment ref="I12" authorId="0">
      <text>
        <r>
          <rPr>
            <sz val="9"/>
            <color indexed="81"/>
            <rFont val="Tahoma"/>
            <family val="2"/>
          </rPr>
          <t>Habian inscritos 1499 voluntarios y se capacito a 371; haciendo el 25% del total incritos en ese periodo</t>
        </r>
      </text>
    </comment>
    <comment ref="L12" authorId="1">
      <text>
        <r>
          <rPr>
            <b/>
            <sz val="9"/>
            <color indexed="81"/>
            <rFont val="Tahoma"/>
            <family val="2"/>
          </rPr>
          <t>Aguilar:</t>
        </r>
        <r>
          <rPr>
            <sz val="9"/>
            <color indexed="81"/>
            <rFont val="Tahoma"/>
            <family val="2"/>
          </rPr>
          <t xml:space="preserve">
Habian 1788 voluntarios inscritos y se capacitaron a 436</t>
        </r>
      </text>
    </comment>
    <comment ref="O12" authorId="2">
      <text>
        <r>
          <rPr>
            <b/>
            <sz val="9"/>
            <color indexed="81"/>
            <rFont val="Tahoma"/>
            <family val="2"/>
          </rPr>
          <t>Unidad Planificacion:</t>
        </r>
        <r>
          <rPr>
            <sz val="9"/>
            <color indexed="81"/>
            <rFont val="Tahoma"/>
            <family val="2"/>
          </rPr>
          <t xml:space="preserve">
Se capacitaron 422 voluntario y habian inscritos 1955
</t>
        </r>
      </text>
    </comment>
    <comment ref="R12" authorId="2">
      <text>
        <r>
          <rPr>
            <b/>
            <sz val="9"/>
            <color indexed="81"/>
            <rFont val="Tahoma"/>
            <family val="2"/>
          </rPr>
          <t>Unidad Planificacion:</t>
        </r>
        <r>
          <rPr>
            <sz val="9"/>
            <color indexed="81"/>
            <rFont val="Tahoma"/>
            <family val="2"/>
          </rPr>
          <t xml:space="preserve">
Se capacitaron 331 voluntarios de 2070</t>
        </r>
      </text>
    </comment>
  </commentList>
</comments>
</file>

<file path=xl/comments67.xml><?xml version="1.0" encoding="utf-8"?>
<comments xmlns="http://schemas.openxmlformats.org/spreadsheetml/2006/main">
  <authors>
    <author>Jenniffer Aguilar</author>
    <author>Unidad Planificacion</author>
    <author>SDG</author>
  </authors>
  <commentList>
    <comment ref="J11" authorId="0">
      <text>
        <r>
          <rPr>
            <b/>
            <sz val="9"/>
            <color indexed="81"/>
            <rFont val="Tahoma"/>
            <family val="2"/>
          </rPr>
          <t>Jenniffer Aguilar:</t>
        </r>
        <r>
          <rPr>
            <sz val="9"/>
            <color indexed="81"/>
            <rFont val="Tahoma"/>
            <family val="2"/>
          </rPr>
          <t xml:space="preserve">
habian 2036 incritos, 189 se capacitaron</t>
        </r>
      </text>
    </comment>
    <comment ref="M11" authorId="0">
      <text>
        <r>
          <rPr>
            <b/>
            <sz val="9"/>
            <color indexed="81"/>
            <rFont val="Tahoma"/>
            <family val="2"/>
          </rPr>
          <t>Jenniffer Aguilar:</t>
        </r>
        <r>
          <rPr>
            <sz val="9"/>
            <color indexed="81"/>
            <rFont val="Tahoma"/>
            <family val="2"/>
          </rPr>
          <t xml:space="preserve">
2126 voluntarios inscritos, capacitados 291</t>
        </r>
      </text>
    </comment>
    <comment ref="P11" authorId="1">
      <text>
        <r>
          <rPr>
            <b/>
            <sz val="9"/>
            <color indexed="81"/>
            <rFont val="Tahoma"/>
            <family val="2"/>
          </rPr>
          <t>Unidad Planificacion:</t>
        </r>
        <r>
          <rPr>
            <sz val="9"/>
            <color indexed="81"/>
            <rFont val="Tahoma"/>
            <family val="2"/>
          </rPr>
          <t xml:space="preserve">
772 Voluntarios capacitados
2363 inscritos</t>
        </r>
      </text>
    </comment>
    <comment ref="S11" authorId="1">
      <text>
        <r>
          <rPr>
            <b/>
            <sz val="9"/>
            <color indexed="81"/>
            <rFont val="Tahoma"/>
            <family val="2"/>
          </rPr>
          <t>Unidad Planificacion:</t>
        </r>
        <r>
          <rPr>
            <sz val="9"/>
            <color indexed="81"/>
            <rFont val="Tahoma"/>
            <family val="2"/>
          </rPr>
          <t xml:space="preserve">
2425 inscritos
579 capacitados</t>
        </r>
      </text>
    </comment>
    <comment ref="F24" authorId="2">
      <text>
        <r>
          <rPr>
            <sz val="9"/>
            <color indexed="81"/>
            <rFont val="Tahoma"/>
            <family val="2"/>
          </rPr>
          <t xml:space="preserve">
Esta actividad tambien hay que retomarla; la idea es que los voluntarios no solo trabajen en respuesta (ambulancias, rescates) sino que hagan otras acciones que respondan a las 3 areas programaticas,. En este sentido hay que identificar cuantos estan trabajando en estas areas, y establecer estrategias para mas se diversifiquen...</t>
        </r>
      </text>
    </comment>
    <comment ref="A49" authorId="1">
      <text>
        <r>
          <rPr>
            <b/>
            <sz val="9"/>
            <color indexed="81"/>
            <rFont val="Tahoma"/>
            <family val="2"/>
          </rPr>
          <t>Unidad Planificacion:</t>
        </r>
        <r>
          <rPr>
            <sz val="9"/>
            <color indexed="81"/>
            <rFont val="Tahoma"/>
            <family val="2"/>
          </rPr>
          <t xml:space="preserve">
Acumulativo</t>
        </r>
      </text>
    </comment>
  </commentList>
</comments>
</file>

<file path=xl/comments68.xml><?xml version="1.0" encoding="utf-8"?>
<comments xmlns="http://schemas.openxmlformats.org/spreadsheetml/2006/main">
  <authors>
    <author>Unidad Planificacion</author>
  </authors>
  <commentList>
    <comment ref="A68" authorId="0">
      <text>
        <r>
          <rPr>
            <b/>
            <sz val="9"/>
            <color indexed="81"/>
            <rFont val="Tahoma"/>
            <family val="2"/>
          </rPr>
          <t>Unidad Planificacion:</t>
        </r>
        <r>
          <rPr>
            <sz val="9"/>
            <color indexed="81"/>
            <rFont val="Tahoma"/>
            <family val="2"/>
          </rPr>
          <t xml:space="preserve">
Acumulativo</t>
        </r>
      </text>
    </comment>
  </commentList>
</comments>
</file>

<file path=xl/comments7.xml><?xml version="1.0" encoding="utf-8"?>
<comments xmlns="http://schemas.openxmlformats.org/spreadsheetml/2006/main">
  <authors>
    <author>SDG</author>
    <author>pablo magarin</author>
    <author>Rigoberto</author>
    <author>Unidad Planificacion</author>
  </authors>
  <commentList>
    <comment ref="C7" authorId="0">
      <text>
        <r>
          <rPr>
            <sz val="9"/>
            <color indexed="81"/>
            <rFont val="Tahoma"/>
            <family val="2"/>
          </rPr>
          <t>1 Plan Nacional de gestión de Desastres, 1 Plan de Nacional  de  Respuesta ,4  Planes de Contingencia por eventos por desastres; sismos, volcanes, inundaciones y sequia,  y 4 eventos programados; Paso del Hombre, Semana Santa, Fiestas Agostinas y Plan Belén. Y 14 planes de respuesta departamentales</t>
        </r>
      </text>
    </comment>
    <comment ref="C8" authorId="1">
      <text>
        <r>
          <rPr>
            <sz val="9"/>
            <color indexed="81"/>
            <rFont val="Tahoma"/>
            <family val="2"/>
          </rPr>
          <t>Coordinación mas efectiva con protección civil y otras instituciones relacionadas a la gestión de riesgos en desastres y atención de emergencias; así como alianzas con el sector público y privado para la gestión de riesgos de desastres.</t>
        </r>
      </text>
    </comment>
    <comment ref="F8" authorId="0">
      <text>
        <r>
          <rPr>
            <sz val="9"/>
            <color indexed="81"/>
            <rFont val="Tahoma"/>
            <family val="2"/>
          </rPr>
          <t>Anualmente, al menos una;  carta compromiso, protocolos, convenios o alianzas subscritos con protección civil, y otras instituciones publicas y privadas para trabajar la gestión de riesgos de desastres.</t>
        </r>
      </text>
    </comment>
    <comment ref="C9" authorId="0">
      <text>
        <r>
          <rPr>
            <sz val="9"/>
            <color indexed="81"/>
            <rFont val="Tahoma"/>
            <family val="2"/>
          </rPr>
          <t xml:space="preserve">Las seccionales cuentan con al menos un vehículo adecuado para responder a emergencias en sus zonas de cobertura y radio comunicaciones adecuadas; asimismo contar con mas repetidoras para tener una cobertura de al menos el 90% del territorio nacional. </t>
        </r>
      </text>
    </comment>
    <comment ref="H32" authorId="0">
      <text>
        <r>
          <rPr>
            <sz val="9"/>
            <color indexed="81"/>
            <rFont val="Tahoma"/>
            <family val="2"/>
          </rPr>
          <t xml:space="preserve">1 proceso de formación con al menos 100 voluntarios </t>
        </r>
      </text>
    </comment>
    <comment ref="H34" authorId="0">
      <text>
        <r>
          <rPr>
            <sz val="9"/>
            <color indexed="81"/>
            <rFont val="Tahoma"/>
            <family val="2"/>
          </rPr>
          <t xml:space="preserve">Atención de 10 comunidades de la zona para central l </t>
        </r>
      </text>
    </comment>
    <comment ref="F35" authorId="0">
      <text>
        <r>
          <rPr>
            <sz val="9"/>
            <color indexed="81"/>
            <rFont val="Tahoma"/>
            <family val="2"/>
          </rPr>
          <t xml:space="preserve">N° de grupos vulnerables atendidos y beneficiados a través de los proyectos </t>
        </r>
      </text>
    </comment>
    <comment ref="H35" authorId="0">
      <text>
        <r>
          <rPr>
            <sz val="9"/>
            <color indexed="81"/>
            <rFont val="Tahoma"/>
            <family val="2"/>
          </rPr>
          <t xml:space="preserve">Implementación de al menos 4 Proyectos del componentes del Programa con énfasis en los grupos vulnerables prioritarios </t>
        </r>
      </text>
    </comment>
    <comment ref="C65" authorId="2">
      <text>
        <r>
          <rPr>
            <sz val="9"/>
            <color indexed="81"/>
            <rFont val="Tahoma"/>
            <family val="2"/>
          </rPr>
          <t xml:space="preserve">Programa de capacitación interna de Diplomacia y Abogacia Humanitaria . </t>
        </r>
      </text>
    </comment>
    <comment ref="A76" authorId="3">
      <text>
        <r>
          <rPr>
            <b/>
            <sz val="9"/>
            <color indexed="81"/>
            <rFont val="Tahoma"/>
            <family val="2"/>
          </rPr>
          <t>Unidad Planificacion:</t>
        </r>
        <r>
          <rPr>
            <sz val="9"/>
            <color indexed="81"/>
            <rFont val="Tahoma"/>
            <family val="2"/>
          </rPr>
          <t xml:space="preserve">
Acumulativo</t>
        </r>
      </text>
    </comment>
  </commentList>
</comments>
</file>

<file path=xl/comments8.xml><?xml version="1.0" encoding="utf-8"?>
<comments xmlns="http://schemas.openxmlformats.org/spreadsheetml/2006/main">
  <authors>
    <author>SDG</author>
    <author>Usuario</author>
    <author>pablo magarin</author>
  </authors>
  <commentList>
    <comment ref="B7" authorId="0">
      <text>
        <r>
          <rPr>
            <sz val="9"/>
            <color indexed="81"/>
            <rFont val="Tahoma"/>
            <family val="2"/>
          </rPr>
          <t>1 Plan Nacional de gestión de Desastres, 1 Plan de Nacional  de  Respuesta ,4  Planes de Contingencia por eventos por desastres; sismos, volcanes, inundaciones y sequia,  y 4 eventos programados; Paso del Hombre, Semana Santa, Fiestas Agostinas y Plan Belén. Y 14 planes de respuesta departamentales</t>
        </r>
      </text>
    </comment>
    <comment ref="H7" authorId="1">
      <text>
        <r>
          <rPr>
            <b/>
            <sz val="9"/>
            <color indexed="81"/>
            <rFont val="Tahoma"/>
            <family val="2"/>
          </rPr>
          <t>Usuario:</t>
        </r>
        <r>
          <rPr>
            <sz val="9"/>
            <color indexed="81"/>
            <rFont val="Tahoma"/>
            <family val="2"/>
          </rPr>
          <t xml:space="preserve">
$35,000 por cada uno de los eventos programados; total 140,000  más 85,000 de costos de elaboración y socialización de otros eventos y el departamento DPPD</t>
        </r>
      </text>
    </comment>
    <comment ref="B8" authorId="2">
      <text>
        <r>
          <rPr>
            <sz val="9"/>
            <color indexed="81"/>
            <rFont val="Tahoma"/>
            <family val="2"/>
          </rPr>
          <t>Coordinación mas efectiva con protección civil y otras instituciones relacionadas a la gestión de riesgos en desastres y atención de emergencias; así como alianzas con el sector público y privado para la gestión de riesgos de desastres.</t>
        </r>
      </text>
    </comment>
    <comment ref="E8" authorId="0">
      <text>
        <r>
          <rPr>
            <sz val="9"/>
            <color indexed="81"/>
            <rFont val="Tahoma"/>
            <family val="2"/>
          </rPr>
          <t>Anualmente, almenos una;  carta compromiso, protocolos, convenios o alianzas subscritos con protección civil, y otras instituciones publicas y privadas para trabajar la gestión de riesgos de desastres.</t>
        </r>
      </text>
    </comment>
    <comment ref="B9" authorId="0">
      <text>
        <r>
          <rPr>
            <sz val="9"/>
            <color indexed="81"/>
            <rFont val="Tahoma"/>
            <family val="2"/>
          </rPr>
          <t xml:space="preserve">Las seccionales cuentan con al menos un vehículo adecuado para responder a emergencias en sus zonas de cobertura y radio comunicaciones adecuadas; asimismo contar con mas repetidoras para tener una cobertura de al menos el 90% del territorio nacional. </t>
        </r>
      </text>
    </comment>
    <comment ref="H9" authorId="0">
      <text>
        <r>
          <rPr>
            <sz val="9"/>
            <color indexed="81"/>
            <rFont val="Tahoma"/>
            <family val="2"/>
          </rPr>
          <t>1 vehículo ambulancia 4x4 $40,000</t>
        </r>
      </text>
    </comment>
    <comment ref="H10" authorId="0">
      <text>
        <r>
          <rPr>
            <sz val="9"/>
            <color indexed="81"/>
            <rFont val="Tahoma"/>
            <family val="2"/>
          </rPr>
          <t xml:space="preserve">1 radio base $2,000
</t>
        </r>
      </text>
    </comment>
    <comment ref="H11" authorId="1">
      <text>
        <r>
          <rPr>
            <sz val="9"/>
            <color indexed="81"/>
            <rFont val="Tahoma"/>
            <family val="2"/>
          </rPr>
          <t xml:space="preserve">1 repetidora $15,000      </t>
        </r>
      </text>
    </comment>
    <comment ref="H13" authorId="1">
      <text>
        <r>
          <rPr>
            <sz val="9"/>
            <color indexed="81"/>
            <rFont val="Tahoma"/>
            <family val="2"/>
          </rPr>
          <t>Equipo de jefatura y coordinadores COE</t>
        </r>
      </text>
    </comment>
    <comment ref="B14" authorId="0">
      <text>
        <r>
          <rPr>
            <sz val="9"/>
            <color indexed="81"/>
            <rFont val="Tahoma"/>
            <family val="2"/>
          </rPr>
          <t>(colchonetas, frazadas, kits de higiene, kits de plato, cuchara, y vaso, y kits de cocina)</t>
        </r>
      </text>
    </comment>
    <comment ref="H15" authorId="1">
      <text>
        <r>
          <rPr>
            <b/>
            <sz val="9"/>
            <color indexed="81"/>
            <rFont val="Tahoma"/>
            <family val="2"/>
          </rPr>
          <t>Usuario:</t>
        </r>
        <r>
          <rPr>
            <sz val="9"/>
            <color indexed="81"/>
            <rFont val="Tahoma"/>
            <family val="2"/>
          </rPr>
          <t xml:space="preserve">
 funcionamiento de un jefe del DPPD comunitario</t>
        </r>
      </text>
    </comment>
    <comment ref="H16" authorId="1">
      <text>
        <r>
          <rPr>
            <b/>
            <sz val="9"/>
            <color indexed="81"/>
            <rFont val="Tahoma"/>
            <family val="2"/>
          </rPr>
          <t>Usuario:</t>
        </r>
        <r>
          <rPr>
            <sz val="9"/>
            <color indexed="81"/>
            <rFont val="Tahoma"/>
            <family val="2"/>
          </rPr>
          <t xml:space="preserve">
proyecto RRDE con fondos Noruegos </t>
        </r>
      </text>
    </comment>
  </commentList>
</comments>
</file>

<file path=xl/comments9.xml><?xml version="1.0" encoding="utf-8"?>
<comments xmlns="http://schemas.openxmlformats.org/spreadsheetml/2006/main">
  <authors>
    <author>SDG</author>
    <author>pablo magarin</author>
    <author>Unidad Planificacion</author>
  </authors>
  <commentList>
    <comment ref="C7" authorId="0">
      <text>
        <r>
          <rPr>
            <sz val="9"/>
            <color indexed="81"/>
            <rFont val="Tahoma"/>
            <family val="2"/>
          </rPr>
          <t>1 Plan Nacional de gestión de Desastres, 1 Plan de Nacional  de  Respuesta ,4  Planes de Contingencia por eventos por desastres; sismos, volcanes, inundaciones y sequia,  y 4 eventos programados; Paso del Hombre, Semana Santa, Fiestas Agostinas y Plan Belén. Y 14 planes de respuesta departamentales</t>
        </r>
      </text>
    </comment>
    <comment ref="C8" authorId="1">
      <text>
        <r>
          <rPr>
            <sz val="9"/>
            <color indexed="81"/>
            <rFont val="Tahoma"/>
            <family val="2"/>
          </rPr>
          <t>Coordinación mas efectiva con protección civil y otras instituciones relacionadas a la gestión de riesgos en desastres y atención de emergencias; así como alianzas con el sector público y privado para la gestión de riesgos de desastres.</t>
        </r>
      </text>
    </comment>
    <comment ref="F8" authorId="0">
      <text>
        <r>
          <rPr>
            <sz val="9"/>
            <color indexed="81"/>
            <rFont val="Tahoma"/>
            <family val="2"/>
          </rPr>
          <t>Anualmente, al menos una;  carta compromiso, protocolos, convenios o alianzas subscritos con protección civil, y otras instituciones publicas y privadas para trabajar la gestión de riesgos de desastres.</t>
        </r>
      </text>
    </comment>
    <comment ref="C9" authorId="0">
      <text>
        <r>
          <rPr>
            <sz val="9"/>
            <color indexed="81"/>
            <rFont val="Tahoma"/>
            <family val="2"/>
          </rPr>
          <t xml:space="preserve">Las seccionales cuentan con al menos un vehículo adecuado para responder a emergencias en sus zonas de cobertura y radio comunicaciones adecuadas; asimismo contar con mas repetidoras para tener una cobertura de al menos el 90% del territorio nacional. </t>
        </r>
      </text>
    </comment>
    <comment ref="A22" authorId="2">
      <text>
        <r>
          <rPr>
            <b/>
            <sz val="9"/>
            <color indexed="81"/>
            <rFont val="Tahoma"/>
            <family val="2"/>
          </rPr>
          <t>Unidad Planificacion:</t>
        </r>
        <r>
          <rPr>
            <sz val="9"/>
            <color indexed="81"/>
            <rFont val="Tahoma"/>
            <family val="2"/>
          </rPr>
          <t xml:space="preserve">
Acumulativo</t>
        </r>
      </text>
    </comment>
  </commentList>
</comments>
</file>

<file path=xl/sharedStrings.xml><?xml version="1.0" encoding="utf-8"?>
<sst xmlns="http://schemas.openxmlformats.org/spreadsheetml/2006/main" count="12663" uniqueCount="3999">
  <si>
    <t>CRUZ ROJA SALVADOREÑA</t>
  </si>
  <si>
    <t>CÓDIGO</t>
  </si>
  <si>
    <t>RESPONSABLE DIRECTO</t>
  </si>
  <si>
    <t xml:space="preserve">INDICADOR </t>
  </si>
  <si>
    <t>UNIDAD DE MEDIDA</t>
  </si>
  <si>
    <t>Trim 1</t>
  </si>
  <si>
    <t>Trim 2</t>
  </si>
  <si>
    <t>Trim 3</t>
  </si>
  <si>
    <t>Trim 4</t>
  </si>
  <si>
    <t>ANUAL</t>
  </si>
  <si>
    <t>P</t>
  </si>
  <si>
    <t>E</t>
  </si>
  <si>
    <t>% EJ</t>
  </si>
  <si>
    <t xml:space="preserve">Porcentaje </t>
  </si>
  <si>
    <t>A</t>
  </si>
  <si>
    <t>A.1</t>
  </si>
  <si>
    <t>B</t>
  </si>
  <si>
    <t>Porcentaje</t>
  </si>
  <si>
    <t>B.1</t>
  </si>
  <si>
    <t>C.1</t>
  </si>
  <si>
    <t>D</t>
  </si>
  <si>
    <t>Cantidad</t>
  </si>
  <si>
    <t>D.1</t>
  </si>
  <si>
    <t xml:space="preserve">PORCENTAJE PROMEDIO DE EJECUCIÓN </t>
  </si>
  <si>
    <t xml:space="preserve">Porcentaje promedio de ejecución </t>
  </si>
  <si>
    <t>Porcentaje promedio de avance</t>
  </si>
  <si>
    <t>Matriz de Seguimiento Planes por Áreas de Gestión</t>
  </si>
  <si>
    <t>AREA XXXXXXXXXXXXXXXXXXXXXX</t>
  </si>
  <si>
    <t>ACTIVIDAD CLAVE</t>
  </si>
  <si>
    <t>META FÍSICA A 
DIC 2016</t>
  </si>
  <si>
    <t>OBJETIVO OPERATIVO</t>
  </si>
  <si>
    <t>2.6.A</t>
  </si>
  <si>
    <t>Aumentar la participación del centro de sangre de Cruz Roja en la red de hospitales nacionales</t>
  </si>
  <si>
    <t>DCS, DG</t>
  </si>
  <si>
    <t>Unidades de sangre colocadas en la red nacional</t>
  </si>
  <si>
    <t>Numero de unidades</t>
  </si>
  <si>
    <t xml:space="preserve">Establecer propuestas para ser presentadas al MINSAL para aumentar el aporte del CRS a la red publica de hospitales </t>
  </si>
  <si>
    <t>2.6.A.1</t>
  </si>
  <si>
    <t xml:space="preserve">Elaboración de propuestas </t>
  </si>
  <si>
    <t>Propuesta elaborada</t>
  </si>
  <si>
    <t>Propuesta</t>
  </si>
  <si>
    <t>2.6.A.2</t>
  </si>
  <si>
    <t>Presentación y discusión con funcionarios del MINSAL  en busca de su aprobación</t>
  </si>
  <si>
    <t>DG</t>
  </si>
  <si>
    <t>Presentación de propuesta</t>
  </si>
  <si>
    <t>Presentaciones</t>
  </si>
  <si>
    <t>2.6.C</t>
  </si>
  <si>
    <t>Conformación del Comité Nacional de Terapia Transfusional; en coordinación con el MINSAL</t>
  </si>
  <si>
    <t>Participación con la red de hospitales nacionales</t>
  </si>
  <si>
    <t>Porcentaje de participación en el Comité</t>
  </si>
  <si>
    <t>2.6.C.1</t>
  </si>
  <si>
    <t>Verificar la participación de CRS en la propuesta del MINSAL</t>
  </si>
  <si>
    <t>Propuesta revisada</t>
  </si>
  <si>
    <t>Revisión</t>
  </si>
  <si>
    <t>2.6.C.2</t>
  </si>
  <si>
    <t>Asistir a reuniones de seguimiento con el MINSAL</t>
  </si>
  <si>
    <t>Cantidad de reuniones</t>
  </si>
  <si>
    <t>Reuniones</t>
  </si>
  <si>
    <t>A determinarse</t>
  </si>
  <si>
    <t>5.5.A</t>
  </si>
  <si>
    <t xml:space="preserve">Plan de Relaciones Estratégicas y Diplomacia </t>
  </si>
  <si>
    <t>% de implementación</t>
  </si>
  <si>
    <t>%</t>
  </si>
  <si>
    <t xml:space="preserve">Propiciar el acercamiento con instituciones de gobierno relacionadas con la ayuda humanitaria </t>
  </si>
  <si>
    <t>5.5.A.1</t>
  </si>
  <si>
    <t>Con el acompañamiento de la FICR y CICR solicitar audiencias con instituciones gubernamentales relacionadas con la ayuda humanitaria</t>
  </si>
  <si>
    <t>Cantidad de audiencias con instituciones relacionadas con la ayuda humanitaria</t>
  </si>
  <si>
    <t xml:space="preserve">A determinarse </t>
  </si>
  <si>
    <t>Fortalecer el rol de auxiliar del poder publico de CRS</t>
  </si>
  <si>
    <t>5.5.A.2</t>
  </si>
  <si>
    <t>Informar periódicamente sobre las acciones humanitarias de CRS</t>
  </si>
  <si>
    <t xml:space="preserve">Cantidad de presentaciones </t>
  </si>
  <si>
    <t>5.5.A.3</t>
  </si>
  <si>
    <t xml:space="preserve">Establecer mecanismos de coordinación con instituciones y organizaciones humanitarias </t>
  </si>
  <si>
    <t xml:space="preserve">Cantidad de coordinaciones realizadas </t>
  </si>
  <si>
    <t>Dependerá de las necesidades</t>
  </si>
  <si>
    <t>AUDITORIA INTERNA</t>
  </si>
  <si>
    <t>5.4.F</t>
  </si>
  <si>
    <t>Programa de integridad, analisis y reducción de riesgos institucionales</t>
  </si>
  <si>
    <t>AI</t>
  </si>
  <si>
    <t>Lograr una reducción de los riesgos mas representativos a nivel tanto de la Sede Central como de Seccionales, contribuyendo de esta forma al mejoramiento del Control Interno y alcance de los objetivos Institucionales.</t>
  </si>
  <si>
    <t>5.4.F.1</t>
  </si>
  <si>
    <t>Recopilación de Matrices de Riesgos,  de cada uno de los Departamentos  y  Unidades de Cruz Roja Salvadoreña.</t>
  </si>
  <si>
    <t>Jefe AI</t>
  </si>
  <si>
    <t>Cantidad de Matrices de Riesgos recopiladas</t>
  </si>
  <si>
    <t xml:space="preserve">Cantidad </t>
  </si>
  <si>
    <t>5.4.F.2</t>
  </si>
  <si>
    <t>Análisis de los riesgos representados en las matrices.</t>
  </si>
  <si>
    <t>Documento Resumen</t>
  </si>
  <si>
    <t>Documento</t>
  </si>
  <si>
    <t>5.4.F.3</t>
  </si>
  <si>
    <t>Elaboración de un Programa que ayude a reducir los riesgos mas representativos determinados en las matrices elaboradas por los Departamentos o Unidades de Cruz Roja Salvadoreña</t>
  </si>
  <si>
    <t>Programa elaborado</t>
  </si>
  <si>
    <t xml:space="preserve">Programa </t>
  </si>
  <si>
    <t>5.4.F.4</t>
  </si>
  <si>
    <t>Implementación del Programa de  integridad, Análisis y Reducción de Riesgos Institucional.</t>
  </si>
  <si>
    <t>Jefe AI, colaboradores</t>
  </si>
  <si>
    <t>Porcentaje de implemenación</t>
  </si>
  <si>
    <t>5.4.F.5</t>
  </si>
  <si>
    <t>Monitoreo y Seguimiento al programa de Integridad, Análisis y Reducción de Riegos Institucional.</t>
  </si>
  <si>
    <t>Porcentaje de Disminución de hallazgos representativos en las Auditorias que se practiquen en el futuro</t>
  </si>
  <si>
    <t>5.4.F.6</t>
  </si>
  <si>
    <t>Realización de Auditorias a los Diferentes Proyectos que Ejecuta Cruz Roja Salvadoreña</t>
  </si>
  <si>
    <t>Informes de Auditoria</t>
  </si>
  <si>
    <t xml:space="preserve">Informes </t>
  </si>
  <si>
    <t>5.4.F.7</t>
  </si>
  <si>
    <t>Realización de Auditorias a los diferentes Departamentos y /o Unidades de Cruz Roja Salvadoreña en su Sede Central</t>
  </si>
  <si>
    <t>5.4.F.8</t>
  </si>
  <si>
    <t>Realización de Auditorias a Seccionales de CRS.</t>
  </si>
  <si>
    <t>5.4.F.9</t>
  </si>
  <si>
    <t>Elaboración y Revisión de Papeles de Trabajo</t>
  </si>
  <si>
    <t>Cantidad de papeles de trabajo fianlizados</t>
  </si>
  <si>
    <t>Papeles de trabajo</t>
  </si>
  <si>
    <t>5.4.F.10</t>
  </si>
  <si>
    <t>Inventario de Activo fijo, Medicamentos Reactivos, Insumos, etc.</t>
  </si>
  <si>
    <t>5.4.F.11</t>
  </si>
  <si>
    <t xml:space="preserve">Arqueos de Fondos </t>
  </si>
  <si>
    <t>5.4.F.12</t>
  </si>
  <si>
    <t>Seguimiento a Auditorias anteriores tanto internas como de la Corte de Cuentas y firmas de Auditoria.</t>
  </si>
  <si>
    <t>5.1.C</t>
  </si>
  <si>
    <t>Plan de difusión de los Principios Fundamentales y Seguridad Institucional</t>
  </si>
  <si>
    <t>DYB</t>
  </si>
  <si>
    <t>Ejecutar un programa de Difusión a nivel nacional para formar a los miembros de la institución y personal externo sobre la Doctrina de Cruz Roja y Seguridad Institucional.</t>
  </si>
  <si>
    <t>5.1.C.1</t>
  </si>
  <si>
    <t>Diseñar un plan sobre la divulgación de la doctrina institucional.</t>
  </si>
  <si>
    <t>Difusión y Búsqueda</t>
  </si>
  <si>
    <t>Plan de divulgación</t>
  </si>
  <si>
    <t>Un plan</t>
  </si>
  <si>
    <t>5.1.C.2</t>
  </si>
  <si>
    <t>Diseñar y ejecutar un plan de divulgación del Marco de Acceso más Seguro y de la Política de Seguridad y lineamientos operativos.</t>
  </si>
  <si>
    <t>5.1.C.3</t>
  </si>
  <si>
    <t>Realizar coordinaciones con los diferentes proyectos y unidades organizativas para incluir actividades de divulgación en sus intervenciones</t>
  </si>
  <si>
    <t>Reuniones de coordinación</t>
  </si>
  <si>
    <t>5.1.C.4</t>
  </si>
  <si>
    <t>Planificar y desarrollar jornadas de divulgación y capacitación a nivel nacional</t>
  </si>
  <si>
    <t>Jornadas realizadas</t>
  </si>
  <si>
    <t>Cantidad de capacitaciones</t>
  </si>
  <si>
    <t>5.5.C</t>
  </si>
  <si>
    <t xml:space="preserve">Establecimiento de red de Diplomacia y Abogacía Humanitaria en las seccionales </t>
  </si>
  <si>
    <t xml:space="preserve">Cantidad de casos resueltos a través de intervención institucional con otros actores </t>
  </si>
  <si>
    <t>Cantidad de casos</t>
  </si>
  <si>
    <t>Brindar asistencia a la población vulnerable, asesorando y facilitando el acceso a los prestadores de servicios, ya sea gubernamentales o privados.</t>
  </si>
  <si>
    <t>5.5.C.1</t>
  </si>
  <si>
    <t>Establecer redes de coordinación con organizaciones gubernamentales, no gubernamentales y privadas en las diferentes áreas de intervención institucional (geográficas y temáticas)</t>
  </si>
  <si>
    <t>Estructuras de coordinación inter-institucional</t>
  </si>
  <si>
    <t>Cantidad de redes</t>
  </si>
  <si>
    <t>5.5.C.2</t>
  </si>
  <si>
    <t>Realizar  proceso de convocatoria y capacitación a miembros de la red de diplomacia y abogacía humanitaria</t>
  </si>
  <si>
    <t>Jornada de capacitación</t>
  </si>
  <si>
    <t>Una jornada</t>
  </si>
  <si>
    <t>5.5.C.3</t>
  </si>
  <si>
    <t>Proporcionar asesoría y facilitar el goce de los derechos y el acceso a servicios y recursos a personas que soliciten nuestra intervención.</t>
  </si>
  <si>
    <t>Casos atendidos</t>
  </si>
  <si>
    <t>cantidad de casos</t>
  </si>
  <si>
    <t>Proporcionar atención a personas migrantes, en relación a su estado de salud, facilitando atención pre-hospitalaria.</t>
  </si>
  <si>
    <t xml:space="preserve">Mantener coordinación permanente con las instituciones que asisten a la población retornada, realizar recepción y atención de los casos. </t>
  </si>
  <si>
    <t>Brindar atención a las solicitudes de Restablecimiento del Contacto entre Familiares</t>
  </si>
  <si>
    <t>Recepción, análisis y gestión de las solicitudes de búsqueda y realizar las visitas de campo necesarias.</t>
  </si>
  <si>
    <t>Participar activamente en el Comité Interinstitucional de Derecho Internacional Humanitario de El Salvador (CIDIH-ES)</t>
  </si>
  <si>
    <t xml:space="preserve">C </t>
  </si>
  <si>
    <t>Recepción de convocatorias, programación y asistencia a las reuniones del CIDIH-ES</t>
  </si>
  <si>
    <t>Reunión</t>
  </si>
  <si>
    <t>5.2.A</t>
  </si>
  <si>
    <t xml:space="preserve">Plan de ahorros y Reducción de costos </t>
  </si>
  <si>
    <t>DA</t>
  </si>
  <si>
    <t>% de reducción de costos</t>
  </si>
  <si>
    <t>Disminuir sustancialmente los costos de operación del departamento de Difusión y Búsqueda</t>
  </si>
  <si>
    <t>Ejecutar control en las llamadas telefónicas, principalmente a teléfonos celulares</t>
  </si>
  <si>
    <t>Porcentaje de implementación de Bitácora de control de llamadas con información</t>
  </si>
  <si>
    <t>Porcentaje de llamadas registradas</t>
  </si>
  <si>
    <t>100 (Dependera de la cantidad de llamandas)</t>
  </si>
  <si>
    <t>Regular el uso de energía eléctrica, aplicando normas de ahorro.</t>
  </si>
  <si>
    <t>Porcentaje de aplicación de Normas de ahorro elaboradas</t>
  </si>
  <si>
    <t>Coordinar con otras unidades la utilización de vehículos para actividades conjuntas.</t>
  </si>
  <si>
    <t>Porcentaje de misiones coordinadas compartiendo vehículo con otros departamentos solicitudes de vehículos</t>
  </si>
  <si>
    <t>50 (Dependera de la cantidad de misiones)</t>
  </si>
  <si>
    <t>DIFUSIÓN Y BUSQUEDA</t>
  </si>
  <si>
    <t>DIRECCIÓN GENERAL</t>
  </si>
  <si>
    <t>COMENTARIO</t>
  </si>
  <si>
    <t>COMENTARIOS</t>
  </si>
  <si>
    <t>CENTRO DE SANGRE</t>
  </si>
  <si>
    <t>2.5.A</t>
  </si>
  <si>
    <t>Fortalecer las relaciones con empresas e intituciones para la donación altruista</t>
  </si>
  <si>
    <t>DCS, Jefe de promoción del CS</t>
  </si>
  <si>
    <t>Cantidad de nuevas empresas e instituciones que donan</t>
  </si>
  <si>
    <t>Cantidad de empresas</t>
  </si>
  <si>
    <t>Inscribir nuevas empresas como donantes altruistas</t>
  </si>
  <si>
    <t>2.5.A.1</t>
  </si>
  <si>
    <t>Visitar nuevas empresas, con el propósito de motivar a los empleados para que se conviertan en donantes altruista</t>
  </si>
  <si>
    <t>Coordinadora de promocón</t>
  </si>
  <si>
    <t>Número de empresas</t>
  </si>
  <si>
    <t>2.5.B</t>
  </si>
  <si>
    <t>Mejora de la  atención al donante altruista que visitan el C de S</t>
  </si>
  <si>
    <t>Cantidad de nuevos donantes</t>
  </si>
  <si>
    <t>Numero de nuevos donantes</t>
  </si>
  <si>
    <t>Porcentaje de incremento de la satisfacción de donantes respecto a la atención recibida</t>
  </si>
  <si>
    <t>Porcentaje de incremento de satisfacción</t>
  </si>
  <si>
    <t>Incrementar el número de donantes altruistas</t>
  </si>
  <si>
    <t>2.5.B.1</t>
  </si>
  <si>
    <t>Mejorar los estímulos e incentivos a antiguos y nuevos donantes.</t>
  </si>
  <si>
    <t>Dirección y oficina de promoción del CS</t>
  </si>
  <si>
    <t>Número de nuevos donantes</t>
  </si>
  <si>
    <t>Nuevos donantes</t>
  </si>
  <si>
    <t>Incremento en el porcentaje de satisfacción mostrado por los donantes que visistan el CS</t>
  </si>
  <si>
    <t>2.5.B.2</t>
  </si>
  <si>
    <t>Porcentaje de satisfacción</t>
  </si>
  <si>
    <t>Porcentaje en el incremento de satisfacció</t>
  </si>
  <si>
    <t>2.5.B.3</t>
  </si>
  <si>
    <t>Elaboración e implementación de proyecto de mejora de las instalaciones del area de recepción (pintura, decoración, aire acondicionado, mobiliario)</t>
  </si>
  <si>
    <t>% de implementación del proyecto de mejora</t>
  </si>
  <si>
    <t>2.5.B.4</t>
  </si>
  <si>
    <t>Elaboración e implementación de estrategias de reducción del tiempo de espera del donante</t>
  </si>
  <si>
    <t>Director CS</t>
  </si>
  <si>
    <t>% de implementación de las estrategias</t>
  </si>
  <si>
    <t>2.5.B.5</t>
  </si>
  <si>
    <t>Gestionar capacitación en servicio al cliente a los miembros del CS y otros involucrados en la atención a los donantes</t>
  </si>
  <si>
    <t>% de personal capacitado</t>
  </si>
  <si>
    <t>2.5.B.6</t>
  </si>
  <si>
    <t xml:space="preserve">Fomentar a los donantes el uso del buzon de sugerencias </t>
  </si>
  <si>
    <t>DCS, Recepcionista</t>
  </si>
  <si>
    <t>% de donantes que usan el buzon de sugerencias</t>
  </si>
  <si>
    <t>2.5.B.7</t>
  </si>
  <si>
    <t xml:space="preserve">Gestionar parqueo para donantes </t>
  </si>
  <si>
    <t>DCS</t>
  </si>
  <si>
    <t>Asignación de parqueo</t>
  </si>
  <si>
    <t>Parqueo</t>
  </si>
  <si>
    <t>Aumentar la participacion del centro de sangre de Cruz Roja en la red de hospitales nacionales</t>
  </si>
  <si>
    <t>DG, DCS</t>
  </si>
  <si>
    <t>Mantener negociaciones con el MINSAL</t>
  </si>
  <si>
    <t>Reuniones periodicas con las autoridades del MINSAL</t>
  </si>
  <si>
    <t>Unidades de sangre colocadas en la red nacional de hospitales</t>
  </si>
  <si>
    <t>Unidades colocadas</t>
  </si>
  <si>
    <t>2.6.B</t>
  </si>
  <si>
    <t>Diversificación de los servicios del laboratorio del C de S</t>
  </si>
  <si>
    <t>DCS, Jefe de laboratorio del CS</t>
  </si>
  <si>
    <t>Cantidad de Pruebas de laboratorio</t>
  </si>
  <si>
    <t>Numero de pruebas realizadas</t>
  </si>
  <si>
    <t>Diversificar los servicios del laboratorio del CS de CRS</t>
  </si>
  <si>
    <t>2.6.B.1</t>
  </si>
  <si>
    <t>Adquirir nuevos reactivos para la realización de nuevas pruebas de laboratorio</t>
  </si>
  <si>
    <t>Cantidad de pruebas realizadas por el laboratorio</t>
  </si>
  <si>
    <t>Número de nuevas pruebas realizadas</t>
  </si>
  <si>
    <t>Ser miembro del Comité Nacional de Terapia Transfucional.</t>
  </si>
  <si>
    <t>Participar en las reuniones periodicas con el MINSAL, para la conformación de comité nacional.</t>
  </si>
  <si>
    <t>Mejorar la percepcion publica sobre la recuperación de costos del CS</t>
  </si>
  <si>
    <t>Elaborar estrategias para cambiar la percepción del publico sobre la recuperacion de los costos del CS</t>
  </si>
  <si>
    <t>Elaboración de estudios respectivos</t>
  </si>
  <si>
    <t>% de realización del estudio con sus propuestas</t>
  </si>
  <si>
    <t xml:space="preserve">% </t>
  </si>
  <si>
    <t xml:space="preserve">C  </t>
  </si>
  <si>
    <t>Actualizar convenios con los centros privados hospitalarios que reciben el servicio de sangre</t>
  </si>
  <si>
    <t>DJ</t>
  </si>
  <si>
    <t>Porcentaje de convenios actualizados</t>
  </si>
  <si>
    <t>Elaborar estrategias para mejorar las tecnicas de transporte de los derivados sanguineos</t>
  </si>
  <si>
    <t>Elaboración de propuesta de mejora</t>
  </si>
  <si>
    <t>Reducir costos del centro de sangre</t>
  </si>
  <si>
    <t>5.2.A.1</t>
  </si>
  <si>
    <t>Optimizar los recursos de la unidad</t>
  </si>
  <si>
    <t>Costos del Centro de Sangre al final del año</t>
  </si>
  <si>
    <t>Porcentaje del reduccion de costos</t>
  </si>
  <si>
    <t>5.3.B</t>
  </si>
  <si>
    <t>Elaboración e implementación de plan de Ordenamiento y actualización de la Normativa Institucional</t>
  </si>
  <si>
    <t xml:space="preserve">% de implementación del plan </t>
  </si>
  <si>
    <t>Actualizar Estatutos y Reglamento de Estatutos de la institución</t>
  </si>
  <si>
    <t>5.3.B.1</t>
  </si>
  <si>
    <t>a) Actualización de Estatutos de CRS</t>
  </si>
  <si>
    <t>Actualización de los Estatutos de CRS</t>
  </si>
  <si>
    <t>5.3.B.2</t>
  </si>
  <si>
    <t>b) Actualización de Reglamento de los Estatutos</t>
  </si>
  <si>
    <t>Actualización del Reglamento</t>
  </si>
  <si>
    <t>5.5.B</t>
  </si>
  <si>
    <t>Actualización del Decreto de Reconocimiento de Cruz Roja Salvadoreña 2233</t>
  </si>
  <si>
    <t>Actualización del decreto</t>
  </si>
  <si>
    <t>Decreto</t>
  </si>
  <si>
    <t>Recuperar los documentos legales que amparan la propiedad de Cruz Roja Salvadoreña sobre inmuebles</t>
  </si>
  <si>
    <t>Recuperación de documentos  que amparan la propiedad de Cruz Roja sobre inmuebles</t>
  </si>
  <si>
    <t>Cantidad de Inmuebles  inscritos</t>
  </si>
  <si>
    <t>Apoyar a otras unidades de la institución</t>
  </si>
  <si>
    <t>1. Participación en procesos de compras de UACI</t>
  </si>
  <si>
    <t>1.1 Revisión de Términos de Referencia o Bases de Licitación</t>
  </si>
  <si>
    <t>TdR Revisados</t>
  </si>
  <si>
    <t>Según requerimiento</t>
  </si>
  <si>
    <t>1.2 Formar parte de la Comisión de Evaluación de Ofertas</t>
  </si>
  <si>
    <t>Asistencia a Comisión</t>
  </si>
  <si>
    <t>1.3 Elaboración de contratos</t>
  </si>
  <si>
    <t>Contratos</t>
  </si>
  <si>
    <t>F</t>
  </si>
  <si>
    <t>2. Colaboración con el Departamento de Movilización de Recursos</t>
  </si>
  <si>
    <t>G</t>
  </si>
  <si>
    <t>2.1 Formar parte de la Comisión de Evaluación de Microproyectos</t>
  </si>
  <si>
    <t>H</t>
  </si>
  <si>
    <t>2.2 Revisión y opinión de Documentos legales</t>
  </si>
  <si>
    <t>Documentos revisados</t>
  </si>
  <si>
    <t>I</t>
  </si>
  <si>
    <t>2.3 Elaboración de Contratos que se requieran</t>
  </si>
  <si>
    <t>Documentos elaborados</t>
  </si>
  <si>
    <t>J</t>
  </si>
  <si>
    <t>3. Apoyo a Departamento de Transporte</t>
  </si>
  <si>
    <t>K</t>
  </si>
  <si>
    <t>3.1 Seguimiento a accidentes de tránsito que involucran vehículos de la institución</t>
  </si>
  <si>
    <t>Accidentes a los que se les da seguimiento</t>
  </si>
  <si>
    <t>Regular los documentos que amparan la propiedad de Cruz Roja sobre sus vehículos</t>
  </si>
  <si>
    <t>L</t>
  </si>
  <si>
    <t>1. Refrenda de Tarjetas de circulación de los vehículos de la Sede Central</t>
  </si>
  <si>
    <t>Tarjetas de Circulación</t>
  </si>
  <si>
    <t>M</t>
  </si>
  <si>
    <t>2. Verificar que las seccionales de Cruz Roja realicen la refrenda de las tarjetas de circulación de los vehículos que tienen en su posesión</t>
  </si>
  <si>
    <t>Seguimiento a Seccionales</t>
  </si>
  <si>
    <t>Seccionales con las que se establezca contacto</t>
  </si>
  <si>
    <t>N</t>
  </si>
  <si>
    <t>3. Realización de trámites para reincorporar al sistema o al registro público de vehículos (según corresponda) los vehículos de la Sede Central de Cruz Roja</t>
  </si>
  <si>
    <t>Trámites realizados</t>
  </si>
  <si>
    <t>O</t>
  </si>
  <si>
    <t>4. Trámite para recuperación de tarjetas de circulación de vehículos por robo o extravío</t>
  </si>
  <si>
    <t>Brindar apoyo a seccionales de Cruz Roja Salvadoreña</t>
  </si>
  <si>
    <t>1. Dar seguimiento o trámite a diligencias solicitadas por seccionales de Cruz Roja</t>
  </si>
  <si>
    <t>Trámite realizado</t>
  </si>
  <si>
    <t>Q</t>
  </si>
  <si>
    <t>2. Elaboración de documentos a solicitud de las seccionales</t>
  </si>
  <si>
    <t>Documentos realizado</t>
  </si>
  <si>
    <t>Brindar apoyo a las Sociedades Nacionales</t>
  </si>
  <si>
    <t>R</t>
  </si>
  <si>
    <t>1. Elaboración de documentos a solicitud de alguna de las sociedades nacionales</t>
  </si>
  <si>
    <t>Documentos realizados</t>
  </si>
  <si>
    <t xml:space="preserve">Reducir los costos operativos del Departamento Jurídico </t>
  </si>
  <si>
    <t>52.A</t>
  </si>
  <si>
    <t>Coordinación con otros Departamentos para salidas a seccionales u otras instituciones</t>
  </si>
  <si>
    <t>% de salidas coordinadas con otras unidades de CRS</t>
  </si>
  <si>
    <t>50% dependiendo de las salidas</t>
  </si>
  <si>
    <t>DEPARTAMENTO JURÍDICO</t>
  </si>
  <si>
    <t>ASESORIA ESTRATÉGICA</t>
  </si>
  <si>
    <t>5.3.F</t>
  </si>
  <si>
    <t>Modernización y actualización de los procesos de CRS; incluyendo los procesos entre los cuerpos filiales y demas sectores de CRS</t>
  </si>
  <si>
    <t>DOP, AE</t>
  </si>
  <si>
    <t xml:space="preserve">% actualización de los procesos </t>
  </si>
  <si>
    <t>Brindar asistencia técnica y de apoyo para la toma de decisiones poíticas-estratégicas,  a diferentes áreas o procesos, propiciando el enfoque de reingeniería y de la mejora continua en CRS</t>
  </si>
  <si>
    <t>5.3.F.1</t>
  </si>
  <si>
    <t>Seguimiento/apoyo a la implementación de los aspectos abordados en el estudio del Centro de sangre, elaborado por la asesoría estratégica</t>
  </si>
  <si>
    <t>AE</t>
  </si>
  <si>
    <t>5.3.F.2</t>
  </si>
  <si>
    <t>Apoyo en la acualización del manual de procedimientos del Centro de sangre</t>
  </si>
  <si>
    <t>manual actualizado</t>
  </si>
  <si>
    <t>Documento actualizado y presentado para su aprobación</t>
  </si>
  <si>
    <t>5.3.F.3</t>
  </si>
  <si>
    <t>Seguimiento/apoyo a la implementación de los aspectos abordados en el estudio de Movilización de Recursos, elaborado por la asesoría estratégica</t>
  </si>
  <si>
    <t>5.3.F.4</t>
  </si>
  <si>
    <t>Seguimiento/apoyo a la implementación de los aspectos abordados en el estudio de Gestión de Voluntariado y seccionales, elaborado por la asesoría estratégica</t>
  </si>
  <si>
    <t>5.3.F.5</t>
  </si>
  <si>
    <t>Apoyo al  proceso de reapertura de la Delegación Departamental de Morazán</t>
  </si>
  <si>
    <t>5.3.F.6</t>
  </si>
  <si>
    <t>Seguimiento/apoyo a la implementación de los aspectos abordados en el estudio de la Base 21, elaborado por la asesoría estratégica</t>
  </si>
  <si>
    <t>5.3.F.7</t>
  </si>
  <si>
    <t>Apoyo en la identificación y evaluación de ideas de negocio,  a través del a comisión</t>
  </si>
  <si>
    <t>5.3.F.8</t>
  </si>
  <si>
    <t>Asistencia técnica y apoyo  a la Dirección General, en áreas, procesos o asignaciones específicas.</t>
  </si>
  <si>
    <t xml:space="preserve">Las acciones planificadas que no se cumplieron señaladas en color rojo, anaranjado y amarillo, fueron por las siguientes razones: </t>
  </si>
  <si>
    <t xml:space="preserve">1. Se pidió por parte de la Presidencia, se priorizará en diseñar un modelo para Mejora Continua en las áreas del Centro de Sangre y de la Clínica de Emergencia, </t>
  </si>
  <si>
    <t>por considerarse sectores de importancia para CRS y por consecuencia, concentrar el trabajo de este año en ello.  Esta se refleja como una actividad complementaria que incidió fuertemente en la planificación.</t>
  </si>
  <si>
    <t xml:space="preserve">2. Por la dinámica  y carga de trabajo  de algunas áreas,  no se pudo avanzar en el seguimiento planificado para este trimestre, </t>
  </si>
  <si>
    <t>porque no hubo disponibilidad de tiempo para realizar reuniones de trabajo por parte de ellas.</t>
  </si>
  <si>
    <t>Como la propuesta de Mejora Continua está en proceso de aprobación, una vez aprobada , la asesoría estratégica se orientará exclusivamente a trabajar en ello para este año.</t>
  </si>
  <si>
    <t xml:space="preserve"> Por lo anterior, será necesario revisar y evaluar la  reprogramación  de todas las acciones planificadas para el segundo trimestre, </t>
  </si>
  <si>
    <t>de acuerdo a prioridades asignadas por parte de la Presidencia o Dirección General, e ir haciendo ajustes para el resto del año.</t>
  </si>
  <si>
    <t>5.3.A.1</t>
  </si>
  <si>
    <t>Creación de la unidad de Planificación,  monitoreo, evaluación y reportes institucional</t>
  </si>
  <si>
    <t>DOP</t>
  </si>
  <si>
    <t>Unidad creada</t>
  </si>
  <si>
    <t>Contar con una unidad PMER institucional funcionando.</t>
  </si>
  <si>
    <t>5.3.A.1.1</t>
  </si>
  <si>
    <t>Contar con la unidad PMER funcionando</t>
  </si>
  <si>
    <t>Unidad funcionando</t>
  </si>
  <si>
    <t>Unidad</t>
  </si>
  <si>
    <t>5.3.A.2</t>
  </si>
  <si>
    <t>Sistematización de la planificación, monitoreo, evaluación y reportes Institucional</t>
  </si>
  <si>
    <t xml:space="preserve">% de la sistematización </t>
  </si>
  <si>
    <t>Estandarizar herramientas PMER</t>
  </si>
  <si>
    <t>5.3.A.2.1</t>
  </si>
  <si>
    <t>Implementar un software de gestión de los procesos PMER</t>
  </si>
  <si>
    <t>5.3.A.2.2</t>
  </si>
  <si>
    <t>Realización del diseño del sistema, flujos de información</t>
  </si>
  <si>
    <t>DOP, Técnicos PMER</t>
  </si>
  <si>
    <t>Diseño del sistema</t>
  </si>
  <si>
    <t>Diseño</t>
  </si>
  <si>
    <t>Contar con informes del quehacer Institucional</t>
  </si>
  <si>
    <t>5.3.A.2.3</t>
  </si>
  <si>
    <t>Recepción de información y elaboración de informe del quehacer institucional</t>
  </si>
  <si>
    <t>Cantidad de informes elaborados</t>
  </si>
  <si>
    <t>Informes</t>
  </si>
  <si>
    <t>Documentar los procesos de CRS</t>
  </si>
  <si>
    <t>Mejorar procesos claves de CRS</t>
  </si>
  <si>
    <t xml:space="preserve">Mejora de procesos claves </t>
  </si>
  <si>
    <t>DOP, SDGP</t>
  </si>
  <si>
    <t>Cantidad de procesos mejorado</t>
  </si>
  <si>
    <t>Procesos</t>
  </si>
  <si>
    <t>PLANIFICACIÓN Y DESARROLLO ORGANIZACIONAL</t>
  </si>
  <si>
    <t>5.1.A y 5.2.B</t>
  </si>
  <si>
    <t>Estrategia de comunicaciones y mercadeo integrado</t>
  </si>
  <si>
    <t>DMR, RRPPC</t>
  </si>
  <si>
    <t>% de incremento de los recursos por las acciones del plan</t>
  </si>
  <si>
    <t>Elaborar la estrategia de comunicaciones y mercado integrado</t>
  </si>
  <si>
    <t>Reuniones de coordinación para trabajo integrado y definición de estrategia</t>
  </si>
  <si>
    <t>RR.PP y DMR</t>
  </si>
  <si>
    <t>Definicion de acciones conjuntas de comunicaciones y mercadeo durante los dos primeros trimestres</t>
  </si>
  <si>
    <t xml:space="preserve">Informes de reuniones </t>
  </si>
  <si>
    <t>Diseño de estrategia de comunicaciones y mercadeo integrado</t>
  </si>
  <si>
    <t>RRPP y DMR</t>
  </si>
  <si>
    <t>Estrategia de Comunicaciones formulada y aprobada en el tercer trimestre</t>
  </si>
  <si>
    <t xml:space="preserve">Plan </t>
  </si>
  <si>
    <t xml:space="preserve">Implementación de estrategia </t>
  </si>
  <si>
    <t>Aplicación del plan en el cuarto trimestre</t>
  </si>
  <si>
    <t>Actividad de marketing</t>
  </si>
  <si>
    <t>5.1.A.1</t>
  </si>
  <si>
    <t>Elaboración e Implementación Estrategias 360 grados de nuevas tecnología de información (web, redes sociales)</t>
  </si>
  <si>
    <t>RRPPC</t>
  </si>
  <si>
    <t xml:space="preserve">Diseñar y ejecutar una estrategia integral de comunicaciones con la  implementación de nueva tecnología para diversos públicos </t>
  </si>
  <si>
    <t>5.1.A.1.1</t>
  </si>
  <si>
    <t>Creación de estrategia de comunicaciones 360 grados de nuevas tecnlogías de información</t>
  </si>
  <si>
    <t>RRPP</t>
  </si>
  <si>
    <t xml:space="preserve">Estrategia de Comunicaciones integral de 360 grados elaborada en el segundo trimestre </t>
  </si>
  <si>
    <t>Estrategia</t>
  </si>
  <si>
    <t>5.1.A.1.2</t>
  </si>
  <si>
    <t xml:space="preserve">4 Herramientas de comunicación con la nueva tecnología de información aplicada en tercer y cuarto trimestre  </t>
  </si>
  <si>
    <t>Redes Sociales (facebook, twitwer e instagram)  y sitio Web</t>
  </si>
  <si>
    <t xml:space="preserve">Posicionar a Cruz Roja Salvadoreña como una institución humanitaria que contribuye al desarrollo de las capacidades locales e institucionales  a través de la aplicación de sus áreas programáticas y transversasles </t>
  </si>
  <si>
    <t>Elaborar y remitir artículos de las diferentes áreas programáticas y transversales</t>
  </si>
  <si>
    <t>Producción y remisión de notas periodisticas relativas a las actividades de las áreas programáticas y transversasles hacia los medios de comunicación, internamente y los diferentes componentes del Movimiento</t>
  </si>
  <si>
    <t>Artículos elaborados y remitidos</t>
  </si>
  <si>
    <t>Implementación de una estrategia de comunicación que contribuya a la imagen institucional convirtiendo a Cruz Roja como fuente primaria de información</t>
  </si>
  <si>
    <t>Remisión de material periodistico audiovisual</t>
  </si>
  <si>
    <t xml:space="preserve">Remisión de material  audiovisual del accionar institucional </t>
  </si>
  <si>
    <t>Material audiovisual transmitido en medios de comunicación</t>
  </si>
  <si>
    <t>Fortalecer y coordinar el apoyo del área de comunicaciones de manera transversal entre las diferentes Unidades Organizativas, Sociedades Nacionales Participantes, Seccionales y Cuerpos Filiales para divulgación y apoyo de sus actividades</t>
  </si>
  <si>
    <t>Reuniones de coordinación, asesoría, así como la participación y cobertura de actividades</t>
  </si>
  <si>
    <t>Cobertura y apoyo a las actividades de las diferentes Unidades Organizativas, PNS, Seccionales y Cuerpos Filiales</t>
  </si>
  <si>
    <t>Actividades con apoyo y asesoría de comunicaciones</t>
  </si>
  <si>
    <t xml:space="preserve">Aplicar herramientas comunicacionales integrales que contribuyan al fortalecimiento y posicionamiento de las acciones realizadas por los voluntarios para el logro de los objetivos organizacionales </t>
  </si>
  <si>
    <t>Informar y promover de manera sistemática la labor del volununtario a través de las herramientas comunicacionales actualmente aplicables</t>
  </si>
  <si>
    <t xml:space="preserve">Información renovada en nota informativa </t>
  </si>
  <si>
    <t>acontecer noticioso elaborado y remitido</t>
  </si>
  <si>
    <t>Información renovada en cartelera informativa</t>
  </si>
  <si>
    <t>Cartelera informativa actualizada</t>
  </si>
  <si>
    <t xml:space="preserve">Posicionamiento institucional en medios de comunicación </t>
  </si>
  <si>
    <t xml:space="preserve">Monitoreo de medios impresos y digitales </t>
  </si>
  <si>
    <t xml:space="preserve">Monitoreo de medios impresos </t>
  </si>
  <si>
    <t>publicaciones impresas</t>
  </si>
  <si>
    <t>Seguidores en Twitter</t>
  </si>
  <si>
    <t>Numero de seguidores en Twitter</t>
  </si>
  <si>
    <t>Monitoreo de medios digitales</t>
  </si>
  <si>
    <t>Publicaciones digitales</t>
  </si>
  <si>
    <t>Alcance de las publicaciones en facebook</t>
  </si>
  <si>
    <t>Potenciar el fortalecimiento de la imagen institucional a través de las Seccionales y Cuerpos Filiales</t>
  </si>
  <si>
    <t>Brindar conocimientos básicos sobre atencion de medios y uso correcto de redes sociales</t>
  </si>
  <si>
    <t>Capacitaciones/charlas sobre manejo de información e imagen institucional</t>
  </si>
  <si>
    <t>Capacitaciones/charlas</t>
  </si>
  <si>
    <t>Dar seguimiento y actualizar la estructura comunicacional a nivel nacional existente que contribuye al flujo de información en el país</t>
  </si>
  <si>
    <t xml:space="preserve">Capacitar a los miembros de la red con temas relativos </t>
  </si>
  <si>
    <t>Miembros de la Red de Comunicadores activos y fortalecidos</t>
  </si>
  <si>
    <t>Capacitaciones</t>
  </si>
  <si>
    <t xml:space="preserve">Fortalecer la identidad institucional a nivel nacional a través de actividades de visibilidad </t>
  </si>
  <si>
    <t>Actividades conmemorativas de fechas relevantes para el movimiento y la SN</t>
  </si>
  <si>
    <t>Actividades realizadas</t>
  </si>
  <si>
    <t>RRPPC.A</t>
  </si>
  <si>
    <t>RRPPC.B</t>
  </si>
  <si>
    <t>RRPPC.C</t>
  </si>
  <si>
    <t>RRPPC.D</t>
  </si>
  <si>
    <t>RRPPC.E</t>
  </si>
  <si>
    <t>RRPPC.F</t>
  </si>
  <si>
    <t>RRPPC.G</t>
  </si>
  <si>
    <t>RRPPC.H</t>
  </si>
  <si>
    <t>RELACIONES PUBLICAS Y COMUNICACIONES</t>
  </si>
  <si>
    <t>Elaboración de propuesta de fortalecimiento de estrutura y de los procesos claves de la SDG de Programas.</t>
  </si>
  <si>
    <t>SDGP, Directores de la unidad</t>
  </si>
  <si>
    <t>Una propuesta elaborada</t>
  </si>
  <si>
    <t>documento</t>
  </si>
  <si>
    <t>Contar con una propuesta de fortalecimiento de estructura de las direcciones y mejora de los procesos claves de la SDG de Programas, para el año 2016.</t>
  </si>
  <si>
    <t>Análisis con el equipo de Directores, para desarrollar propuestas de fortalecimiento de la estructura de las direcciones.</t>
  </si>
  <si>
    <t>SDGP</t>
  </si>
  <si>
    <t>Porcentaje de propuesta elaborada</t>
  </si>
  <si>
    <t>Porcentaje de avance</t>
  </si>
  <si>
    <t xml:space="preserve">Estructuración de plan de coahing, para equipo de la SDGP.  </t>
  </si>
  <si>
    <t xml:space="preserve">Un plan elaborado </t>
  </si>
  <si>
    <t xml:space="preserve">Desarrollar un plan para el desarrollo de actividades de coaching, para los directores de la SDGP. </t>
  </si>
  <si>
    <t>Análisis y selección de actividades para desarrollar con los directores, los que formarán parte del plan de coahing para la SDGP.</t>
  </si>
  <si>
    <t>Acompañamiento al Equipo de Dirección, en las actividades de fortalecimiento institucional.</t>
  </si>
  <si>
    <t>SDGP, Equipo de dirección</t>
  </si>
  <si>
    <t>H/H dedicadas al trabajo con el equipo de dirección</t>
  </si>
  <si>
    <t xml:space="preserve">horas </t>
  </si>
  <si>
    <t>Contribuir con los aportes del SDGP, a la ejecución exitosa de los objetivos estratégicos de la organización.</t>
  </si>
  <si>
    <t xml:space="preserve">Participar en las reuniones de trabajo con el equipo de dirección, responsable de ejecución de la estrategia organizacional y funcional. </t>
  </si>
  <si>
    <t>Aportar al menos 20 horas al mes al trabajo del equipo de dirección.</t>
  </si>
  <si>
    <t xml:space="preserve">Dirección de la gestión del plan estregico de la unidad. </t>
  </si>
  <si>
    <t xml:space="preserve">No. De reuniones de planificación y seguimiento de activiades semanales con los directores de la unidad. </t>
  </si>
  <si>
    <t xml:space="preserve">Reuniones </t>
  </si>
  <si>
    <t>Desarrollar el proceso de dirección de la gestión realizada por los directores en cumplimeinto al Plan Operativo Anual.</t>
  </si>
  <si>
    <t xml:space="preserve">Desarrollar al menos 1  reunión semanal con los directores de la Sub Direccionde Programas, cuyo objetivo fundamental sera planificar y dar seguimiento a las actividades, de conformidad a lo establecido en el plan operativo anual.  </t>
  </si>
  <si>
    <t>2.3.A</t>
  </si>
  <si>
    <t>Proyecto salud y medioambiente</t>
  </si>
  <si>
    <t>DSS, SDGP</t>
  </si>
  <si>
    <t># de seccionales ejecutan acciones de protección al medioambiente.</t>
  </si>
  <si>
    <t>secccionales</t>
  </si>
  <si>
    <t>Incorporar a las seccionales al trabajo con Las comunidades en temas de medio ambiente.</t>
  </si>
  <si>
    <t>2.3.A.1</t>
  </si>
  <si>
    <t>Apoyo en la Gestión de los proyectos con la Dirección de Voluntariado.  Reuniones con seccionales.</t>
  </si>
  <si>
    <t>DSS</t>
  </si>
  <si>
    <t>12 seccionales</t>
  </si>
  <si>
    <t>5.4.A</t>
  </si>
  <si>
    <t>Sistema de Rendición de cuentas a toda las partes involucradas (Stakeholders)</t>
  </si>
  <si>
    <t>DF, SDGS, SDGP</t>
  </si>
  <si>
    <t>sistema creado</t>
  </si>
  <si>
    <t>Fortalecer los procesos de rendicicón de cuentas en toda las unidades de CRS.</t>
  </si>
  <si>
    <t>5.4.A.1</t>
  </si>
  <si>
    <t>Participar en reuniones de coordinación para la implementación del Sistema de Rendición de Cuentas</t>
  </si>
  <si>
    <t>DF</t>
  </si>
  <si>
    <t>5.4.D</t>
  </si>
  <si>
    <t>Implementación de la politica antifraude y corrupción</t>
  </si>
  <si>
    <t>Implementar la política de rendición de cuentas a nivel institucional.</t>
  </si>
  <si>
    <t>5.4.D.1</t>
  </si>
  <si>
    <t>Apoyar a la Dirección de Finanzas en la implementación de la política en las unidades de la Sub Dirección General de Programas.</t>
  </si>
  <si>
    <t>SUB DIRECCIÓN GENERAL DE PROGRAMAS Y RESILIENCIA COMUNITARIA</t>
  </si>
  <si>
    <t>4.1.A</t>
  </si>
  <si>
    <t>Definición de Programas del voluntariado (cuerpos filiales y organos de gobienro)</t>
  </si>
  <si>
    <t>DGVYS, Jefes Nacionales</t>
  </si>
  <si>
    <t>Número de progamas definidos por cuerpo filial y órganos de gobierno.</t>
  </si>
  <si>
    <t>programa</t>
  </si>
  <si>
    <t>Mejorar la capacidad de respuesta de los voluntarios</t>
  </si>
  <si>
    <t>4.1.A.1</t>
  </si>
  <si>
    <t>Reuniones con Jefaturas Nacinales y su equipo</t>
  </si>
  <si>
    <t>Cantidad de runiones con Jefaturas Nacionales y sus equipos</t>
  </si>
  <si>
    <t>4.1.A.2</t>
  </si>
  <si>
    <t>Primer borrador Socorrismo</t>
  </si>
  <si>
    <t>Documento borrador elaborado</t>
  </si>
  <si>
    <t>4.1.A.3</t>
  </si>
  <si>
    <t>documento final socorrismo</t>
  </si>
  <si>
    <t>Documento final elaborado</t>
  </si>
  <si>
    <t>4.1.A.4</t>
  </si>
  <si>
    <t>Primer Borrador Guardavidas</t>
  </si>
  <si>
    <t>4.1.A.5</t>
  </si>
  <si>
    <t>documento final Guardavidas</t>
  </si>
  <si>
    <t>4.2.A</t>
  </si>
  <si>
    <t>Diseño y funcionamiento de la unidad de formación y capacitación</t>
  </si>
  <si>
    <t>DGVYS</t>
  </si>
  <si>
    <t xml:space="preserve">%  de voluntarios formados/capacitados      </t>
  </si>
  <si>
    <t>Contar con la Unidad de capacitación establecida y funcionando</t>
  </si>
  <si>
    <t>4.2.A.1</t>
  </si>
  <si>
    <t>Gestionar el establecimiento de la Unidad de Capacitacion y su funcionamiento</t>
  </si>
  <si>
    <t>DGVYS, Ruth Orellanda</t>
  </si>
  <si>
    <t>Unidad de capacitación funcionando</t>
  </si>
  <si>
    <t>4.2.A.1.1</t>
  </si>
  <si>
    <t xml:space="preserve">Reunion con direcion general, sub direcciones generales y Primer viceprecidenta del Consejo Ejecutivo </t>
  </si>
  <si>
    <t>Reuniones para revisión del documento</t>
  </si>
  <si>
    <t>4.2.A.1.2</t>
  </si>
  <si>
    <t xml:space="preserve">Presentación proyecto de organización y funcionamiento    de la unidad de capacitación  </t>
  </si>
  <si>
    <t xml:space="preserve">Ruth Orellana </t>
  </si>
  <si>
    <t>Presentación del proyecto</t>
  </si>
  <si>
    <t>4.2.A.1.3</t>
  </si>
  <si>
    <t xml:space="preserve"> Nombramiento gestor capacitación interna </t>
  </si>
  <si>
    <t>Gestor de capacitación ha sido nombrado</t>
  </si>
  <si>
    <t>4.2.A.1.4</t>
  </si>
  <si>
    <t>Verificar el cumplimiento Curricular de cada voluntario.</t>
  </si>
  <si>
    <t>Actualización de la curricula</t>
  </si>
  <si>
    <t>4.2.A.1.5</t>
  </si>
  <si>
    <t>Mantener registro académico de todos los Voluntarios.</t>
  </si>
  <si>
    <t>Registro academico actualizado</t>
  </si>
  <si>
    <t>4.2.A.1.6</t>
  </si>
  <si>
    <t>Preparar expedientes de los voluntarios para otorgarles la calidad de graduados.</t>
  </si>
  <si>
    <t xml:space="preserve">Expedientes de voluntarios actualizados </t>
  </si>
  <si>
    <t>4.2.A.1.7</t>
  </si>
  <si>
    <t>Velar y apoyar a los Cuerpos Filiales en el desarrollo de su sistema curricular.</t>
  </si>
  <si>
    <t>Atención a los cuerpos filiales</t>
  </si>
  <si>
    <t>4.2.A.1.8</t>
  </si>
  <si>
    <t>Capacitación y formación voluntarios</t>
  </si>
  <si>
    <t>Director de voluntariado</t>
  </si>
  <si>
    <t>Porcentaje de voluntarios capacitados</t>
  </si>
  <si>
    <t>4.3.A</t>
  </si>
  <si>
    <t>Plan de inversión de infraestructura, mobiliario y equipo para seccionales</t>
  </si>
  <si>
    <t>DGVYS, DA</t>
  </si>
  <si>
    <t xml:space="preserve">Numero de seccionales con mejoras en su infraestructura/ mobiliario/equipo </t>
  </si>
  <si>
    <t xml:space="preserve">Seccionales </t>
  </si>
  <si>
    <t xml:space="preserve">Mejorar la infra estructura de las seccionales </t>
  </si>
  <si>
    <t>4.3.A.1</t>
  </si>
  <si>
    <t>Seleccionar las seccionales</t>
  </si>
  <si>
    <t>Ramon Perez</t>
  </si>
  <si>
    <t>Informe de seccionales seleccionadas</t>
  </si>
  <si>
    <t>4.3.A.2</t>
  </si>
  <si>
    <t>Realizacion de inventario de necesidades de las seccionales</t>
  </si>
  <si>
    <t>Inventario de necesidades elaborado</t>
  </si>
  <si>
    <t>4.3.A.3</t>
  </si>
  <si>
    <t>Solicitud de las necesidades</t>
  </si>
  <si>
    <t>cantidad de solicitudes elaboradas</t>
  </si>
  <si>
    <t>4.3.A.4</t>
  </si>
  <si>
    <t>Entrega insumos a la seccional</t>
  </si>
  <si>
    <t>Cantidad de seccionales que reciben insumos</t>
  </si>
  <si>
    <t>4.4.A</t>
  </si>
  <si>
    <t>Plan de gestión del voluntariado y seccionales a nivel nacional y su sistematización</t>
  </si>
  <si>
    <t>Plan de Gestión de voluntariado y Seccionales aprobado</t>
  </si>
  <si>
    <t>Plan</t>
  </si>
  <si>
    <t>Contar con el Plan de gestion aprobado y funcionando</t>
  </si>
  <si>
    <t>4.4.A.1</t>
  </si>
  <si>
    <t>Gestinar la aprobacion Plan de Gestion</t>
  </si>
  <si>
    <t>Erika Alfaro</t>
  </si>
  <si>
    <t>Plan de Gestión de voluntariado y Seccionales actualizado y aprobado</t>
  </si>
  <si>
    <t>4.4.A.1.1</t>
  </si>
  <si>
    <t>Reuniones con las direcciones generales</t>
  </si>
  <si>
    <t>4.4.A.1.2</t>
  </si>
  <si>
    <t>Actualizar Documento actualizado</t>
  </si>
  <si>
    <t>Documento actualizado</t>
  </si>
  <si>
    <t>4.4.A.1.3</t>
  </si>
  <si>
    <t>Aprobación del Plan por el Consejo Ejecutivo</t>
  </si>
  <si>
    <t>Documento aprobado</t>
  </si>
  <si>
    <t>4.4.A.1.4</t>
  </si>
  <si>
    <t>Inscripción del voluntariado</t>
  </si>
  <si>
    <t xml:space="preserve">Cantidad de voluntarios inscritos </t>
  </si>
  <si>
    <t>4.4.A.1.5</t>
  </si>
  <si>
    <t>Recepción y revision de documentos</t>
  </si>
  <si>
    <t>4.4.A.1.6</t>
  </si>
  <si>
    <t>Elaboración y entrega de Carnet</t>
  </si>
  <si>
    <t>Cantidad de carnet entregados</t>
  </si>
  <si>
    <t>4.4.A.1.7</t>
  </si>
  <si>
    <t>Elaborar encuesta</t>
  </si>
  <si>
    <t>Encuesta elaborada</t>
  </si>
  <si>
    <t>4.4.A.1.8</t>
  </si>
  <si>
    <t>Pasar encuesta</t>
  </si>
  <si>
    <t>Toma de datos realizada</t>
  </si>
  <si>
    <t>4.4.A.1.9</t>
  </si>
  <si>
    <t>Tabular la encuesta</t>
  </si>
  <si>
    <t>Datos tabulados</t>
  </si>
  <si>
    <t>4.4.A.1.10</t>
  </si>
  <si>
    <t>Presentar informe de la evaluación</t>
  </si>
  <si>
    <t>Informes presentados</t>
  </si>
  <si>
    <t>4.4.A.1.11</t>
  </si>
  <si>
    <t xml:space="preserve">Voluntarios participando </t>
  </si>
  <si>
    <t>Informe presentado</t>
  </si>
  <si>
    <t>4.4.A.1.12</t>
  </si>
  <si>
    <t>Cantidad de voluntarios acreditados para ser estimulados</t>
  </si>
  <si>
    <t>4.4.A.1.13</t>
  </si>
  <si>
    <t xml:space="preserve">Listado de acreedores a estimulos </t>
  </si>
  <si>
    <t>4.4.A.1.14</t>
  </si>
  <si>
    <t>Gestionar la elaboración de diplomas y pines por años de servicio 5, 10, 15, 20, 25, 30,etc.</t>
  </si>
  <si>
    <t>Cantidad de gestiones realizadas</t>
  </si>
  <si>
    <t>4.4.A.1.15</t>
  </si>
  <si>
    <t>Estimulos entregados</t>
  </si>
  <si>
    <t>Cantidad de voluntarios incentivados</t>
  </si>
  <si>
    <t>DIRECCIÓN DE GESTIÓN DE VOLUNTARIADO Y SECCIONALES</t>
  </si>
  <si>
    <t>1.1.A</t>
  </si>
  <si>
    <t>Sistema de planificación ante desastres</t>
  </si>
  <si>
    <t xml:space="preserve">DOE, Seccionales </t>
  </si>
  <si>
    <t xml:space="preserve">Cantidad de  planes elaborados e implementados del sistema de planificación a desastres </t>
  </si>
  <si>
    <t>planes</t>
  </si>
  <si>
    <t xml:space="preserve">CRS cuenta con planes operativos que orientan su accionar en eventos programados y de emergencias </t>
  </si>
  <si>
    <t>1.1.A.1</t>
  </si>
  <si>
    <t>Departamento activado de preparación para desastres institucional con un técnico laborando a tiempo completo</t>
  </si>
  <si>
    <t>DOE</t>
  </si>
  <si>
    <t>Apertura de un departamento en PPD institucional activo y un técnico laborando a tiempo completo</t>
  </si>
  <si>
    <t>Departamento</t>
  </si>
  <si>
    <t>1.1.A.2</t>
  </si>
  <si>
    <t xml:space="preserve">Proceso de consulta a las Delegaciones Departamentales y seccionales  y búsqueda de información primaria y secundaria para la elaboración de planes de contingencia  por emergencia o programados </t>
  </si>
  <si>
    <t xml:space="preserve">14 sesiones de consulta  sobre riesgos departamentales realizadas a cada Delegación departamental </t>
  </si>
  <si>
    <t>1.1.A.3</t>
  </si>
  <si>
    <t>Socialización e implementación de los planes de contingencia y del plan nacional de respuesta.</t>
  </si>
  <si>
    <t xml:space="preserve">6 planes socializados e implementados </t>
  </si>
  <si>
    <t>plan</t>
  </si>
  <si>
    <t>1.1.B</t>
  </si>
  <si>
    <t>Fortalecimiento de la Coordinación Interinstitucional</t>
  </si>
  <si>
    <t>Cantidad de documentos que fortalezcan la coordinacion y el trabajo en gestion de riesgos con otras instituciones publicas y privadas</t>
  </si>
  <si>
    <t>convenios</t>
  </si>
  <si>
    <t xml:space="preserve">Socios interinstitucionales debidamente identificados  y con acuerdos claros de operación,  para atender emergencias y desastres </t>
  </si>
  <si>
    <t>1.1.B.1</t>
  </si>
  <si>
    <t>Identificación de potenciales socios humanitarios nacionales o de cooperación internacional ubicados en El Salvador</t>
  </si>
  <si>
    <t>una lista identificada con los datos de los potenciales donantes</t>
  </si>
  <si>
    <t>lista</t>
  </si>
  <si>
    <t>1.1.B.2</t>
  </si>
  <si>
    <t xml:space="preserve">Contacto y reuniones con representantes de potenciales socios humanitarios </t>
  </si>
  <si>
    <t>al menos 4 reuniones de trabajo realizadas con potenciales socios</t>
  </si>
  <si>
    <t>reunión</t>
  </si>
  <si>
    <t>1.1.B.3</t>
  </si>
  <si>
    <t xml:space="preserve">Elaboración y firma de acuerdos de cooperación </t>
  </si>
  <si>
    <t>un acuerdo firmado entre CRS y un Socio nacional o internacional</t>
  </si>
  <si>
    <t>convenio</t>
  </si>
  <si>
    <t>1.1.C</t>
  </si>
  <si>
    <t xml:space="preserve">Incremento de la capacidad vehicular y comunicaciones  en respuesta a emergencias y desastres. </t>
  </si>
  <si>
    <t>Cantidad de vehiculos (Ambulancias 4x4) puestos a disposición a las seccionales para responder a las emergencias de sus zonas de cobertura</t>
  </si>
  <si>
    <t>Vehiculos  4x4 ambulancias</t>
  </si>
  <si>
    <t>Cantidad de radios digitales con los que cuentan las seccionales para conectarse con el sistema nacional</t>
  </si>
  <si>
    <t>Radios digitales</t>
  </si>
  <si>
    <t>Cantidad de nuevas repetidoras disponibles para CRS y tener una cobertura del 90% del territorio nacional.</t>
  </si>
  <si>
    <t>Cantidad de nuevas repetidoras</t>
  </si>
  <si>
    <t xml:space="preserve">Cruz Roja Salvadoreña cuenta con almenas 3 ambulancias nuevas para aumentar su capacidad de atender emergencias  </t>
  </si>
  <si>
    <t>1.1.C.1.1</t>
  </si>
  <si>
    <t>Elaborar estadísticas de las emergencias  en el servicio de ambulancias atendidas en el 2015 y determinación de necesidades de nuevas ambulancias en servicio</t>
  </si>
  <si>
    <t>un informe anual del 2015 sobre accidentes y casos atendidos en el servicio de ambulancia emitido</t>
  </si>
  <si>
    <t>informe</t>
  </si>
  <si>
    <t>1.1.C.1.2</t>
  </si>
  <si>
    <t>Elaboración de un plan de trabajo para la búsqueda de nuevas ambulancias</t>
  </si>
  <si>
    <t>Un plan de trabajo definido y socializado</t>
  </si>
  <si>
    <t>1.1.C.1.3</t>
  </si>
  <si>
    <t xml:space="preserve">Identificación y contacto de potenciales donantes para renovar flotilla de ambulancias nuevas </t>
  </si>
  <si>
    <t>Tres ambulancias adquiridas y puestas en servicio</t>
  </si>
  <si>
    <t>ambulancia</t>
  </si>
  <si>
    <t>Seccionales cuentan con servicio de radiocomunicación digital enlazados al sistema nacional de Cruz Roja Salvadoreña</t>
  </si>
  <si>
    <t>1.1.C.2.1</t>
  </si>
  <si>
    <t xml:space="preserve">Elaboración de criterios técnicos de  calidad y funcionamiento de los radios requeridos </t>
  </si>
  <si>
    <t>Documento de términos de referencia de calidad y funcionamiento de radios definido</t>
  </si>
  <si>
    <t>1.1.C.2.2</t>
  </si>
  <si>
    <t>Identificación de proveedores y precios de mercado</t>
  </si>
  <si>
    <t>una lista de proveedores identificada</t>
  </si>
  <si>
    <t>1.1.C.2.3</t>
  </si>
  <si>
    <t>Identificación de potenciales donantes de radios</t>
  </si>
  <si>
    <t>12 radios adquiridas y puestos en servicio</t>
  </si>
  <si>
    <t>radio</t>
  </si>
  <si>
    <t>El sistema nacional de radiocomunicaciones de Cruz Roja Salvadoreña cuenta con una mejore cobertura del sistema de radio</t>
  </si>
  <si>
    <t>1.1.C.3.1</t>
  </si>
  <si>
    <t xml:space="preserve">Elaboración de criterios técnicos de  calidad y funcionamiento de la repetidora requerida </t>
  </si>
  <si>
    <t>1.1.C.3.2</t>
  </si>
  <si>
    <t>1.1.C.3.3</t>
  </si>
  <si>
    <t>Identificación de potenciales donantes de la repetidora</t>
  </si>
  <si>
    <t>1 radio repetidor  adquirido y puesto en servicio</t>
  </si>
  <si>
    <t>repetidora</t>
  </si>
  <si>
    <t>1.1.D</t>
  </si>
  <si>
    <t>Monitoreo  y estadisticas de emergencias a nivel nacional , departamental, y coordinacion de respuesta a las emergencias, desastres o crisis.</t>
  </si>
  <si>
    <t xml:space="preserve">Cantidad de informes oportunos y con calidad que se emiten de situación a nivel nacional, informes especiales de desastres y crisis o en forma previa con alertas </t>
  </si>
  <si>
    <t>% de Informes oportunos y de calidad</t>
  </si>
  <si>
    <t>Depende si se presentan eventos</t>
  </si>
  <si>
    <t>Cantidad de Informes de tendencias estadisticas oportunos y de calidad</t>
  </si>
  <si>
    <t>Cantidad de informes estadisticos oportunos y de calidad</t>
  </si>
  <si>
    <t>Se cuenta con informes inmediatos de operaciones que permiten visualizar las acciones y las tomas de decisiones  inmediatas de seguimiento operativo</t>
  </si>
  <si>
    <t>1.1.D.1.1</t>
  </si>
  <si>
    <t>Contar con equipo, programas y formatos adecuados para consolidación de información y la preparación de informes técnicos</t>
  </si>
  <si>
    <t>COE</t>
  </si>
  <si>
    <t xml:space="preserve">Un formato definido para consolidación de información y operado por el personal del COE </t>
  </si>
  <si>
    <t>formatos</t>
  </si>
  <si>
    <t>1.1.D.1.2</t>
  </si>
  <si>
    <t>Entrenar al personal del COE en la redacción de informes técnicos</t>
  </si>
  <si>
    <t>Un curso sobre uso del formato recibido por el personal el COE</t>
  </si>
  <si>
    <t>entrenamiento</t>
  </si>
  <si>
    <t>1.1.D.1.3</t>
  </si>
  <si>
    <t xml:space="preserve">Acceso a tecnología de internet para el envió y socialización de informes técnicos </t>
  </si>
  <si>
    <t>Acceso a internet las 24 horas / 365 días en las instalaciones del COE</t>
  </si>
  <si>
    <t>internet</t>
  </si>
  <si>
    <t xml:space="preserve">Se cuenta con informes mensuales y trimestrales de calidad que muestran las tendencias de los servicios realizados y permiten la toma de decisiones en la asignación de recursos de las operaciones </t>
  </si>
  <si>
    <t>1.1.D.2.1</t>
  </si>
  <si>
    <t>1.1.D.2.2</t>
  </si>
  <si>
    <t>Contar  con personal en el  COE con buena capacidad  en redacción de informes técnicos</t>
  </si>
  <si>
    <t>1.1.D.2.3</t>
  </si>
  <si>
    <t xml:space="preserve">Acceso a tecnología de internet para el envió y socialización de informes técnicos  y emisión de informes mensuales y trimestrales </t>
  </si>
  <si>
    <t>12 informes mensuales y 4 informes trimestrales emitidos y socializados con las autoridades de la institución</t>
  </si>
  <si>
    <t>informes</t>
  </si>
  <si>
    <t>1.1.E</t>
  </si>
  <si>
    <t xml:space="preserve">Prepocisionamiento básico de insumos humanitarios para 1000 familias a nivel nacional y 250 familias a nivel de zona; oriente y occidente </t>
  </si>
  <si>
    <t>Inventario de insumos humanitarios  para 1500 familias estan disponibles y reemplazados cuando estos son usados.</t>
  </si>
  <si>
    <t>kits</t>
  </si>
  <si>
    <t xml:space="preserve">Cruz Roja Salvadoreña cuenta con capacidad de brindar asistencia humanitaria en caso de emergencias y desastres a 600 familias con kits preposicionados </t>
  </si>
  <si>
    <t>1.1.E.1</t>
  </si>
  <si>
    <t>Confirmación de contenidos estándares para kits de asistencia humanitaria post desastres</t>
  </si>
  <si>
    <t>Catalogo con listado de kits definido y socializado entre las Seccionales y autoridades</t>
  </si>
  <si>
    <t>catalogo</t>
  </si>
  <si>
    <t>1.1.E.2</t>
  </si>
  <si>
    <t xml:space="preserve">Identificación de potenciales donantes de kits prepocionados </t>
  </si>
  <si>
    <t>una lista de potenciales donantes identificada y socializada</t>
  </si>
  <si>
    <t>1.1.E.3</t>
  </si>
  <si>
    <t>Prepocionamiento de kits de emergencias en bodega</t>
  </si>
  <si>
    <t>600 kits de asistencia humanitaria preposicionados en bodega y listos para distribuir</t>
  </si>
  <si>
    <t>1.2.A</t>
  </si>
  <si>
    <t>Preparación para desastres a nivel comunitario: apoyo a comunidades en la organización y capacitación en preparacion y respuesta a emergencias y desastres  como primeros respondedores.</t>
  </si>
  <si>
    <t>Cantidad de comunidades vulnearbles que crean o actualizan sus planes comunales de preparacion y respuesta a emergencias y desastres</t>
  </si>
  <si>
    <t>comunidades</t>
  </si>
  <si>
    <t xml:space="preserve">Seccionales de Cruz Roja Salvadoreña cuentan con capacidad de respuesta a desastres basados en la comunidad, mediante la organización y capacitación de comisiones comunales de Preparación y respuesta a desastres  </t>
  </si>
  <si>
    <t>1.2.A.1</t>
  </si>
  <si>
    <t>Apertura en el DOE de un departamento de preparación para desastres comunitario con un técnico laborando a tiempo completo</t>
  </si>
  <si>
    <t>Apertura de un departamento en PPD comunitario activo y un técnico laborando a tiempo completo</t>
  </si>
  <si>
    <t>1.2.A.2</t>
  </si>
  <si>
    <t>Creación de módulos básicos de capacitación para Seccionales en Preparación para desastres en comunidades</t>
  </si>
  <si>
    <t xml:space="preserve">Listado de módulos para trabajo en PPD comunitario creados y accesibles para las Seccionales </t>
  </si>
  <si>
    <t>modulo</t>
  </si>
  <si>
    <t>1.2.A.3</t>
  </si>
  <si>
    <t xml:space="preserve">Desarrollo de un curso sobre análisis de vulnerabilidades y capacidades  (AVC) para Delegaciones Departamentales </t>
  </si>
  <si>
    <t xml:space="preserve">Un taller de AVC desarrollado con la participación de voluntarios de las Delegaciones departamentales </t>
  </si>
  <si>
    <t>taller</t>
  </si>
  <si>
    <t>1.3.A</t>
  </si>
  <si>
    <t xml:space="preserve">Preparación para desastres a nivel a escolar:  fortalecer las capacidades de las escuelas para prevenir riesgos, prepararse y responder a las emergencias y desastres  a nivel escolar </t>
  </si>
  <si>
    <t>Cantidad de escuelas  vulnearbles crean o actualizan sus planes escolares de preparacion y respuesta a emergencias y desastres con el apoyo de las Seccionales de la CRS</t>
  </si>
  <si>
    <t>escuelas</t>
  </si>
  <si>
    <t xml:space="preserve">Seccionales de Cruz Roja Salvadoreña cuentan con capacidad de respuesta a desastres basados en las escuelas , mediante la organización y capacitación de comisiones escolares  en Preparación y respuesta a desastres  </t>
  </si>
  <si>
    <t>1.3.A.1</t>
  </si>
  <si>
    <t xml:space="preserve">Creación de módulo básico para fortalecimiento de escuelas en casos de emergencias y desastres  </t>
  </si>
  <si>
    <t>Modulo de trabajo escolar desarrollado y accesible a las  con las Seccionales de la SN</t>
  </si>
  <si>
    <t>1.3.A.2</t>
  </si>
  <si>
    <t>Socialización  del modulo básico de fortalecimiento de escuelas  a las Seccionales de la Sociedad Nacional</t>
  </si>
  <si>
    <t>Un taller de socialización del contenido del modulo escolar para las Delegaciones departamentales implementado</t>
  </si>
  <si>
    <t>1.3.A.3</t>
  </si>
  <si>
    <t xml:space="preserve">Implentacio del modulo  básico en 22 escuelas </t>
  </si>
  <si>
    <t xml:space="preserve">22 escuelas desarrollan e implementan su plan de preparación y respuesta a emergencias y desastres </t>
  </si>
  <si>
    <t>El documento se termino pero no se han recibido observaciones para poder realizar la reunión</t>
  </si>
  <si>
    <t>Se ha asignado funciones de la asistente administraativo de capacitacion interna</t>
  </si>
  <si>
    <t>El documento ya esta terminado y enviado para revision</t>
  </si>
  <si>
    <t>La herramienta esta finalizada; en proceso de revision para pasarla: encuesta de situacion de satisfacción del voluntario en la institucion.</t>
  </si>
  <si>
    <t>DIRECCIÓN DE OPERACIONES DE EMERGENCIAS</t>
  </si>
  <si>
    <t>Tener reuniones con Dirección General y Sub Direcciones Generales</t>
  </si>
  <si>
    <t>DIRECCIÓN DE SERVICIOS EN SALUD</t>
  </si>
  <si>
    <t>3.A</t>
  </si>
  <si>
    <t>Reducción de la violencia y educación en valores humanitarios</t>
  </si>
  <si>
    <t xml:space="preserve">DIS, Coordinadores de proyectos, jefes de seccionales y juntas locales </t>
  </si>
  <si>
    <t xml:space="preserve">N° de voluntarios sensibilizados en inclusión social  </t>
  </si>
  <si>
    <t xml:space="preserve">Voluntarios </t>
  </si>
  <si>
    <t>N° de voluntarios capacitados y fortalecidos en temáticas de reducción de violencia y cultura de paz</t>
  </si>
  <si>
    <t xml:space="preserve">N° de comunidades resilientes, fortalecidas en cultura de paz </t>
  </si>
  <si>
    <t xml:space="preserve">Comunidades </t>
  </si>
  <si>
    <t xml:space="preserve">N° de proyectos  que implementan  componentes del Programa con énfasis en los grupos vulnerables prioritarios </t>
  </si>
  <si>
    <t xml:space="preserve">Ejecución de proyectos con énfasis en los grupos vulnerables </t>
  </si>
  <si>
    <t xml:space="preserve">Definición de los 5 grupos prioritarios y alcances específicos del programa </t>
  </si>
  <si>
    <t xml:space="preserve">Desarrollar proceso formativo de sensibilización en inclusión social con voluntarios de las filiales y secciones del nivel central en temáticas de reducción de la violencia y cultura de paz </t>
  </si>
  <si>
    <t>3.A.1.1</t>
  </si>
  <si>
    <t>Elaboración de Línea Base para conocer punto de partida de la vivencia de la inclusión social dentro de las filiales y secciones de la CSN</t>
  </si>
  <si>
    <t xml:space="preserve">Director de Inclusión Social 
Jefe de filiales y seccionales involucradas </t>
  </si>
  <si>
    <t>Línea Base elaborada</t>
  </si>
  <si>
    <t>3.A.1.2</t>
  </si>
  <si>
    <t>Elaboración de diagnóstico de necesidades formativas en temáticas de inclusión social, reducción de violencia, cultura de paz y convivencia social</t>
  </si>
  <si>
    <t xml:space="preserve">Diagnostico elaborado de necesidades formativas </t>
  </si>
  <si>
    <t>3.A.1.3</t>
  </si>
  <si>
    <t xml:space="preserve">Elaboración de curricula formativa del programa de inclusión social, con énfasis en temáticas de Reducción de violencia y educación de valores humanitarios. </t>
  </si>
  <si>
    <t>Curricula formativa elaborada</t>
  </si>
  <si>
    <t>3.A.1.4</t>
  </si>
  <si>
    <t xml:space="preserve">
Desarrollo de proceso formativo (Se impartirán 10 talleres) con voluntarios seleccionados del nivel central </t>
  </si>
  <si>
    <t>Cantidad de voluntarios sensibilizados y capacitados de seccionales del nivel central de la SN</t>
  </si>
  <si>
    <t xml:space="preserve">Promover acciones  de educación en valores humanitarios  que facilite la convivencia social  en comunidades vinculadas o aledañas a las seccionales del nivel central. </t>
  </si>
  <si>
    <t>3.A.2.1</t>
  </si>
  <si>
    <t xml:space="preserve">Elaboración conjunta de planes de actividades en cada seccional involucrada sobre inclusión social para la convivencia y cultura de paz al interior de las seccionales y  en las comunidades seleccionadas. </t>
  </si>
  <si>
    <t xml:space="preserve">Director de Inclusión Social 
Jefe de filiales y seccionales involucradas 
Directivos o comités de comunidades seleccionadas </t>
  </si>
  <si>
    <t xml:space="preserve">Al menos un plan de actividades que impulsen la inclusión y convivencia social en cada seccional del nivel central involucradas  </t>
  </si>
  <si>
    <t>plan de actividades</t>
  </si>
  <si>
    <t>3.A.2.2</t>
  </si>
  <si>
    <t xml:space="preserve">Trabajo con seccionales en generación de planes de actividades de inclusión social. </t>
  </si>
  <si>
    <t xml:space="preserve">Implementación de plan de actividades con  participación activa de jefes de seccionales, juntas locales y directivos de 10 comunidades </t>
  </si>
  <si>
    <t xml:space="preserve">Cantidad de comunidades intervenidas de las seccionales del nivel central </t>
  </si>
  <si>
    <t>Comunidades intervenidas</t>
  </si>
  <si>
    <t>3.A.2.3</t>
  </si>
  <si>
    <t xml:space="preserve">Monitoreo y seguimiento a la implementación del plan </t>
  </si>
  <si>
    <t>Cantidad de proyectos visitados y monitoreados</t>
  </si>
  <si>
    <t>Proyectos monitoreados</t>
  </si>
  <si>
    <t xml:space="preserve">Atender grupos vulnerables priorizados según visión y misión institucional a través de los proyectos de las diferentes áreas estratégicas, fundamentalmente Inclusión Social. </t>
  </si>
  <si>
    <t>3.A.3.1</t>
  </si>
  <si>
    <t xml:space="preserve">Realización de estudio de análisis y construcción de matrices para identificar componentes de inclusión social dentro de los proyectos. </t>
  </si>
  <si>
    <t xml:space="preserve">Director de Inclusión Social 
Coordinadores de Proyectos 
Directivos o comités de comunidades seleccionadas 
Unidad PMER </t>
  </si>
  <si>
    <t xml:space="preserve">Cantidad de proyectos analizados </t>
  </si>
  <si>
    <t>Proyectos analizados</t>
  </si>
  <si>
    <t>3.A.3.2</t>
  </si>
  <si>
    <t xml:space="preserve">Realización de línea base y diagnósticos del programa </t>
  </si>
  <si>
    <t>Línea base y diagnóstico del programa elaborados</t>
  </si>
  <si>
    <t>3.A.3..3</t>
  </si>
  <si>
    <t xml:space="preserve">Atender mediante los proyectos grupos vulnerables identificados </t>
  </si>
  <si>
    <t xml:space="preserve">N° de grupos vulnerables atendidos y beneficiados a través de los proyectos </t>
  </si>
  <si>
    <t xml:space="preserve">Proyectos </t>
  </si>
  <si>
    <t>3.A.3.4</t>
  </si>
  <si>
    <t xml:space="preserve">Elaboración de instrumentos y herramientas para el seguimiento y monitoreo de actividades vinculadas al área estratégica de Inclusión Social </t>
  </si>
  <si>
    <t>Implementación de las herramientas en los proyectos que tengan componentes de inclusión social</t>
  </si>
  <si>
    <t>DIRECCIÓN DE INCLUSIÓN SOCIAL</t>
  </si>
  <si>
    <t>2.1.A</t>
  </si>
  <si>
    <t>Fortalecimiento de la capacidad en ASPH para voluntarios/personal.</t>
  </si>
  <si>
    <t># de voluntarios/personal capacitados.</t>
  </si>
  <si>
    <t>voluntarios/personal  capacitados</t>
  </si>
  <si>
    <t>Fortalecer la capacidad de respuesta de la Sociedad Nacional ante desastres que afecten la salud</t>
  </si>
  <si>
    <t>2.1.A.1</t>
  </si>
  <si>
    <t xml:space="preserve">Identificar e inventariar los recursos actuales.  </t>
  </si>
  <si>
    <t>Inventario de recursos actualizados</t>
  </si>
  <si>
    <t>Inventario</t>
  </si>
  <si>
    <t>2.1.A.2</t>
  </si>
  <si>
    <t>Gestionar financiamiento para cursos en ASPH.</t>
  </si>
  <si>
    <t>Gestión realizada</t>
  </si>
  <si>
    <t>Gestión</t>
  </si>
  <si>
    <t>2.1.B</t>
  </si>
  <si>
    <t>Fortalecimiento de la capacidad en SPAC para voluntarios/personal.</t>
  </si>
  <si>
    <t>Fortalecer conocimientos y capacidades en salud para responder ante emergencias.</t>
  </si>
  <si>
    <t>2.1.B.1</t>
  </si>
  <si>
    <t xml:space="preserve">Identificar e inventariar recursos- </t>
  </si>
  <si>
    <t>DSS/ SALUD COMUNITARIA</t>
  </si>
  <si>
    <t>2.1.B.2</t>
  </si>
  <si>
    <t>Gestionar recursos para obtener el SPAC.</t>
  </si>
  <si>
    <t>2.2.A</t>
  </si>
  <si>
    <t>Programa Hogar saludable</t>
  </si>
  <si>
    <t># de familias intervenidas</t>
  </si>
  <si>
    <t>Familias</t>
  </si>
  <si>
    <t>Brindar conocimientos y promover cambios de actitudes  en la familia para el autocuido de la salud .</t>
  </si>
  <si>
    <t>2.2.A.1</t>
  </si>
  <si>
    <t xml:space="preserve">Diseñar propuesta de programa Hogar Saludable.  </t>
  </si>
  <si>
    <t>DSS, Salud Comunitaria</t>
  </si>
  <si>
    <t>Propuesta viable alaborada</t>
  </si>
  <si>
    <t>2.2.A.2</t>
  </si>
  <si>
    <t>Identificar comunidades, colonias urbanas; donde se podria intervenir</t>
  </si>
  <si>
    <t>Estudio realizado</t>
  </si>
  <si>
    <t>2.2.A.3</t>
  </si>
  <si>
    <t xml:space="preserve">Definir perfiles de comunidades a intervenir.  </t>
  </si>
  <si>
    <t>Perfiles elaborados</t>
  </si>
  <si>
    <t>2.2.A.4</t>
  </si>
  <si>
    <t>Realizar propuestas, gestionar recursos.</t>
  </si>
  <si>
    <t>Promover la participación de la población en la protección del medioambiente a través de acciones de las seccionales de CRS en su comunidad.</t>
  </si>
  <si>
    <t xml:space="preserve">Realizar inventario de recursos. </t>
  </si>
  <si>
    <t>DSS, Salud Comunitaria, DGVYS</t>
  </si>
  <si>
    <t>2.3.A.2</t>
  </si>
  <si>
    <t xml:space="preserve">Establecer perfiles de comunidades y seccionales de CRS para las intervenciones.  </t>
  </si>
  <si>
    <t>Perfiles de comunidades elaborado</t>
  </si>
  <si>
    <t>2.3.A.3</t>
  </si>
  <si>
    <t xml:space="preserve">Establecer una curricula de programa de cuidado del medioambiente. </t>
  </si>
  <si>
    <t>Curricula establecida</t>
  </si>
  <si>
    <t>2.3.A.4</t>
  </si>
  <si>
    <t xml:space="preserve">Elaborar propuesta. </t>
  </si>
  <si>
    <t>Proyecto elaborado</t>
  </si>
  <si>
    <t>Proyecto</t>
  </si>
  <si>
    <t>2.3.A.5</t>
  </si>
  <si>
    <t>Gestionar recursos.</t>
  </si>
  <si>
    <t>2.4.A</t>
  </si>
  <si>
    <t>Programa de servicios médicos y odontológicos</t>
  </si>
  <si>
    <t xml:space="preserve"># de servicios de calidad brindados                                                               </t>
  </si>
  <si>
    <t>Servicios</t>
  </si>
  <si>
    <t>Incremento porcentual de la satisfacción de la atención a los usuarios.</t>
  </si>
  <si>
    <t xml:space="preserve">% de incremento en la satisfacción en atención </t>
  </si>
  <si>
    <t>Un estudio de la satisfacción actual</t>
  </si>
  <si>
    <t>Ampliar los servicios médico odontológicos cualitativamente y cuantitativamente.</t>
  </si>
  <si>
    <t>2.4.A.1.1</t>
  </si>
  <si>
    <t xml:space="preserve">Definir el perfil de servicios que queremos brindar. </t>
  </si>
  <si>
    <t>Perfil de servicios definida</t>
  </si>
  <si>
    <t>2.4.A.1.2</t>
  </si>
  <si>
    <t xml:space="preserve">Elaborar propuestas de ampliación, mejoramiento, etc.  </t>
  </si>
  <si>
    <t>2.4.A.1.3</t>
  </si>
  <si>
    <t>Implementación de servicios</t>
  </si>
  <si>
    <t xml:space="preserve">Cantidad de servicios brindados </t>
  </si>
  <si>
    <t>Obtener un 100% de satisfacción de lso servicios médico odontológicos recibidos  por la población usuaria de los mismos en la Clínica de Emergencias.</t>
  </si>
  <si>
    <t>2.4.A.2.1</t>
  </si>
  <si>
    <t>Elaborar encuestas de evalaución de calidad.</t>
  </si>
  <si>
    <t>Porcentaje de encuestas realizadas según muestra definida</t>
  </si>
  <si>
    <t>2.4.A.2.2</t>
  </si>
  <si>
    <t>Realizar estudio</t>
  </si>
  <si>
    <t>2.4.A.2.3</t>
  </si>
  <si>
    <t>Establecer estándares del servicio a brindar</t>
  </si>
  <si>
    <t>Definición de la mejora de calidad a realizar</t>
  </si>
  <si>
    <t>2.4.B</t>
  </si>
  <si>
    <t>Programa de capacitación al personal</t>
  </si>
  <si>
    <t>DSS, DOE</t>
  </si>
  <si>
    <t># personal capacitado</t>
  </si>
  <si>
    <t>Personas capacitadas</t>
  </si>
  <si>
    <t>Incrementar los conocimientos y aptitudes del personal prestador de salud con la finalidad de brindar un servicio de mejor calidad.</t>
  </si>
  <si>
    <t>2.4.B.1</t>
  </si>
  <si>
    <t>Definir perfiles</t>
  </si>
  <si>
    <t>Perfil definido</t>
  </si>
  <si>
    <t>Perfil</t>
  </si>
  <si>
    <t>2.4.B.2</t>
  </si>
  <si>
    <t xml:space="preserve">Definir curriculas de capacitación. </t>
  </si>
  <si>
    <t>Curriculas definidas</t>
  </si>
  <si>
    <t>2.4.B.3</t>
  </si>
  <si>
    <t xml:space="preserve">Gestionar tallers, cursos, capacitaciones.  </t>
  </si>
  <si>
    <t>2.4.B.4</t>
  </si>
  <si>
    <t xml:space="preserve">Realizar cursos:  Calidad en el servicio, Soporte vital avanzado, otros. </t>
  </si>
  <si>
    <t xml:space="preserve">Cantidad de personas capacitadas </t>
  </si>
  <si>
    <t xml:space="preserve">Personas  </t>
  </si>
  <si>
    <t>2.4.C</t>
  </si>
  <si>
    <t>Fortalecimiento de la atención prehospitalaria, con personal paramédico de planta en horas diurnas</t>
  </si>
  <si>
    <t># de paramedicos contratados de planta en horas diurnas.</t>
  </si>
  <si>
    <t>Personal de planta en horas diurnas</t>
  </si>
  <si>
    <t>Brindar un servicio médico prehospitalario bajo los estándares exigidos.</t>
  </si>
  <si>
    <t>2.4.C.1</t>
  </si>
  <si>
    <t xml:space="preserve">Elaborar perfil del recurso humano.  </t>
  </si>
  <si>
    <t>Personal laborando</t>
  </si>
  <si>
    <t xml:space="preserve">Personal  </t>
  </si>
  <si>
    <t>DMR</t>
  </si>
  <si>
    <t>Apoyar la creación de la estrategia de comunicaciones y mercadeo integrada</t>
  </si>
  <si>
    <t>5.1.A.B</t>
  </si>
  <si>
    <t xml:space="preserve">Sesiones de Trabajo para elaboración de la estrategia, analisis FODA, diseño de estrategias, objetivos, metas, indicadores </t>
  </si>
  <si>
    <t>Estrategia creada</t>
  </si>
  <si>
    <t>Apoyar la elaboración e implementación de Estrategia de 360 o. grados redes sociales</t>
  </si>
  <si>
    <t>todas las unidades</t>
  </si>
  <si>
    <t xml:space="preserve">Elaborar de un proyecto de ahorro energetico </t>
  </si>
  <si>
    <t>Analisis de costos, escogitación de proyecto de ahorro e implementación</t>
  </si>
  <si>
    <t>Proyecto ahorro</t>
  </si>
  <si>
    <t>5.3.C</t>
  </si>
  <si>
    <t>Diseño e implementación de un sistema de comunicación interna (intranet)</t>
  </si>
  <si>
    <t>SGS</t>
  </si>
  <si>
    <t xml:space="preserve">% de implementación de la Intranet </t>
  </si>
  <si>
    <t>Hacer una propuesta de contenido de INTRANET</t>
  </si>
  <si>
    <t>5.3.C.1</t>
  </si>
  <si>
    <t>Propuesta de contenido y funcionamiento intranet</t>
  </si>
  <si>
    <t xml:space="preserve">Propuesta de contenido </t>
  </si>
  <si>
    <t>4.3.A y 5.3.D</t>
  </si>
  <si>
    <t>Plan de inversión de infraestructura, mobiliario y equipo institucional</t>
  </si>
  <si>
    <t>DA, DGVYS</t>
  </si>
  <si>
    <t>DSS, DOE, DIS, DF, DRRHH, DMR</t>
  </si>
  <si>
    <t>% de inversion en infraestructura, mobiliario y equipo; según plan de mercadeo</t>
  </si>
  <si>
    <t>Elaborar propuestas de inversión en base al incremento de recursos por el plan de mercadeo</t>
  </si>
  <si>
    <t>4.3.A.D.1</t>
  </si>
  <si>
    <t xml:space="preserve">Diseño de propuestas para financiamiento </t>
  </si>
  <si>
    <t>Propuesta de inversión</t>
  </si>
  <si>
    <t>5.3.E</t>
  </si>
  <si>
    <t xml:space="preserve">Elaboración e implementación de Plan de ordenamiento y actualización de manuales de procedimientos y políticas institucionales </t>
  </si>
  <si>
    <t>DA,DF,DRRHH,DMR</t>
  </si>
  <si>
    <t>Acompañar el diseño de manuales institucionales</t>
  </si>
  <si>
    <t>5.3.E.1</t>
  </si>
  <si>
    <t xml:space="preserve">sesiones de trabajo para actualizacion de  manuales area SGS </t>
  </si>
  <si>
    <t xml:space="preserve">Manuales entregados (RRHH Y Donaciones) </t>
  </si>
  <si>
    <t xml:space="preserve"> DF </t>
  </si>
  <si>
    <t xml:space="preserve">SGS, SGP </t>
  </si>
  <si>
    <t xml:space="preserve">Redactar el sistema de rendición de cuentas </t>
  </si>
  <si>
    <t xml:space="preserve">Propuesta de sistema de rendición de cuentas para miembros contribuyentes </t>
  </si>
  <si>
    <t xml:space="preserve">Propuesta </t>
  </si>
  <si>
    <t>5.4.B</t>
  </si>
  <si>
    <t xml:space="preserve">Plan de salud y seguridad ocupacional </t>
  </si>
  <si>
    <t>RRHH</t>
  </si>
  <si>
    <t>Apoyar el plan de salud y seguridad ocupacional por medio de alianzas</t>
  </si>
  <si>
    <t>5.4.B.1</t>
  </si>
  <si>
    <t>sesiones de trabajo para elaboración de plan de salud y seguridad ocupacional y gestión de alianzas</t>
  </si>
  <si>
    <t>Alianzas (2)</t>
  </si>
  <si>
    <t>SGS, SGP</t>
  </si>
  <si>
    <t>Apoyar el implementación de la politica antifraude y corrupción por medio de alianzas</t>
  </si>
  <si>
    <t>sesiones de trabajo para implementación de la politica antifraude y corrupción por medio de alianzas</t>
  </si>
  <si>
    <t>Politica</t>
  </si>
  <si>
    <t>5.4.E</t>
  </si>
  <si>
    <t>Descentralización de la información financiera (Información gerencial, ejecución presupuestaria, avances operacionales de los proyectos)</t>
  </si>
  <si>
    <t>Apoyar el descentralización de la información financiera (información gerencial, ejecución presupuestaria, avances operacionales de los proyectos) por medio de alianzas</t>
  </si>
  <si>
    <t>5.4.E.1</t>
  </si>
  <si>
    <t xml:space="preserve">sesiones de trabajo para apoyar la descentralización de la información financiera </t>
  </si>
  <si>
    <t>5.6.A</t>
  </si>
  <si>
    <t>Estrategia de Gestión del Capital Humano  (reclutamiento y selección, inducción, formación, evaluacion y desarrollo personal, sistema de compensaciones, prevención de riesgos y manejo del cambio)</t>
  </si>
  <si>
    <t>DRRHH</t>
  </si>
  <si>
    <t>Diseñar la  estrategia de gestión del capital humano  (reclutamiento y selección, inducción, formación, evaluacion y desarrollo personal, sistema de compensaciones, prevención de riesgos y manejo del cambio) por medio de alianzas</t>
  </si>
  <si>
    <t>5.6.A.1</t>
  </si>
  <si>
    <t>Elaboración e implementación del Manual de Gestión del Capital Humano  (compensaciones y beneficios)</t>
  </si>
  <si>
    <t>Apoyar el elaboración e implementación del manual de gestión del capital humano  (compensaciones y beneficios) por medio e alianzas</t>
  </si>
  <si>
    <t>5.6.A.1.1</t>
  </si>
  <si>
    <t xml:space="preserve">Seguimiento a proyecto presentado a CRUZ ROJA NORUEGA </t>
  </si>
  <si>
    <t>Manual de gestión del capital humano</t>
  </si>
  <si>
    <t>6.1.A</t>
  </si>
  <si>
    <t>Plan de negocio de los servicios comerciales (definición de los servicios comerciales)</t>
  </si>
  <si>
    <t>SGS;DF</t>
  </si>
  <si>
    <t xml:space="preserve">% implementación </t>
  </si>
  <si>
    <t xml:space="preserve">Elaborar un plan de negocios para los servicios de CRS </t>
  </si>
  <si>
    <t>6.1.A.1</t>
  </si>
  <si>
    <t xml:space="preserve">Sesiones de trabajo diseño de plan de negocios de CRS </t>
  </si>
  <si>
    <t>6.2.B</t>
  </si>
  <si>
    <t>Analisis de costos indirectos, creación de Politica e implementación</t>
  </si>
  <si>
    <t>Politica elaborada</t>
  </si>
  <si>
    <t>UACI</t>
  </si>
  <si>
    <t>Porcentaje de recuperación de costos en cada proyecto</t>
  </si>
  <si>
    <t>Analizar los costos de los servicios de UACI</t>
  </si>
  <si>
    <t>6.2.B.1</t>
  </si>
  <si>
    <t>Elaborar el analisis de costos de los servicios de UACI</t>
  </si>
  <si>
    <t>Analisis de costos</t>
  </si>
  <si>
    <t>Porcentaje de recuperación de costos necesario en UACI</t>
  </si>
  <si>
    <t>6.2.B.2</t>
  </si>
  <si>
    <t>Determinar el porcentaje de recuperación de costos necesario en UACI</t>
  </si>
  <si>
    <t>% recuperación</t>
  </si>
  <si>
    <t>6.2.C</t>
  </si>
  <si>
    <t>Creación e implementación de modelo de sostenibilidad de seccionales</t>
  </si>
  <si>
    <t>Apoyar a las seccionales en el diseño de su estrategia de movilización de recursos .</t>
  </si>
  <si>
    <t>6.2.C.1</t>
  </si>
  <si>
    <t>Formación de capacidades de Movilización de Recursos de seccionales</t>
  </si>
  <si>
    <t>6.2.D</t>
  </si>
  <si>
    <t>Creación e Implementación de modelo de sostenibilidad institucional</t>
  </si>
  <si>
    <t>Analizar las necesidades de recursos por programa y buscar fuentes de financiamiento</t>
  </si>
  <si>
    <t>6.2.D.1</t>
  </si>
  <si>
    <t>Equipamiento para el area prehospitalria  y seccionales</t>
  </si>
  <si>
    <t>Equipamiento</t>
  </si>
  <si>
    <t xml:space="preserve">SUB DIRECCIÓN GENERAL DE SERVICIOS </t>
  </si>
  <si>
    <t>Se reprograma de la siguiente manera:
2do trim: 30%; 3er trim:30%, 4to trim: 20%. Inicialmente esta programada cumplirla 100% en el primer trimestre</t>
  </si>
  <si>
    <t>Incialmente estaba programada para realizarse el 100% entre febrero y marzo. Se reprograma de la siguiente manera:
50% en marzo y 50% junio</t>
  </si>
  <si>
    <t>Inicialmente estaba programada 25% en feb, 25% marzo, 25% abril, 25% en mayo. Se reprograma de la siguiente forma: 50% en mayo y 50% en junio.</t>
  </si>
  <si>
    <t>Inicialmente estaba programada lograr el 100% entre enero y febreo. Se reprograma asi: 60% marzo y 40% junio</t>
  </si>
  <si>
    <t>Elaboracion de la Estrategia de Comunicación y mercadeo integrado</t>
  </si>
  <si>
    <t>5.1.A.B.1</t>
  </si>
  <si>
    <t>1. Elaboración de plan de Negocios para los servicios de Cruz Roja
(Miembros Contribuyentes, Capacitaciones, Servicios de Salud)</t>
  </si>
  <si>
    <t>DMR/ Coordinadore de Proyectos</t>
  </si>
  <si>
    <t>Planes de Negocio</t>
  </si>
  <si>
    <t>5.1.A.B.2</t>
  </si>
  <si>
    <t>2. Diseño de la Estrategia de Comunicación y Mercadeo</t>
  </si>
  <si>
    <t>DMR/RRPP/SDGS</t>
  </si>
  <si>
    <t>Estrategia Diseñada</t>
  </si>
  <si>
    <t>5.1.A.B.3</t>
  </si>
  <si>
    <t xml:space="preserve">3. Aprobación de la Estrategia de comunicación y mercadeo </t>
  </si>
  <si>
    <t>DMR/Consejo EJ.</t>
  </si>
  <si>
    <t>Aprobacion por Punto de Acta</t>
  </si>
  <si>
    <t>5.1.A.B.4</t>
  </si>
  <si>
    <t xml:space="preserve">
4. Implementación de la Estrategia de Comunicación y mercadeo.</t>
  </si>
  <si>
    <t>Porcentaje de implementación</t>
  </si>
  <si>
    <t>Gestion de donaciones en especie</t>
  </si>
  <si>
    <t xml:space="preserve"> Gestion de Donaciones en Especie, reduciendo las compras institucionales</t>
  </si>
  <si>
    <t>Todo el personal DMR</t>
  </si>
  <si>
    <t>Programacion de Donaciones en especie</t>
  </si>
  <si>
    <t>Donaciones recibidas</t>
  </si>
  <si>
    <t>Concientizacion de uso de recursos</t>
  </si>
  <si>
    <t>5.2.A.2</t>
  </si>
  <si>
    <t xml:space="preserve">Control de llamadas desde lineas institucionales,  </t>
  </si>
  <si>
    <t>Apliacar control de llamadas</t>
  </si>
  <si>
    <t xml:space="preserve">Bitacora de llamadas </t>
  </si>
  <si>
    <t>90% de registro de llamadas</t>
  </si>
  <si>
    <t>5.2.A.3</t>
  </si>
  <si>
    <t>programaciones y revisiones de ruta para (combustible)</t>
  </si>
  <si>
    <t xml:space="preserve"> Diseño de rutas  </t>
  </si>
  <si>
    <t>Numero de Rutas</t>
  </si>
  <si>
    <t>Contar con los recursos necesarios que permitan el logro de las metas anuales</t>
  </si>
  <si>
    <t>Contar con el  equipo informatico.</t>
  </si>
  <si>
    <t>Cantidad de equipo adquirido</t>
  </si>
  <si>
    <t>equipo en funcionamiento</t>
  </si>
  <si>
    <t>4.3.A.D.2</t>
  </si>
  <si>
    <t>Espacio para personal debidamente diseñado y aclimatado para 10 personas</t>
  </si>
  <si>
    <t>Espacio ordenado, limpio y aclimatado</t>
  </si>
  <si>
    <t>Cantidad de mejoras</t>
  </si>
  <si>
    <t xml:space="preserve">Aprobacion del manual de gestion administrativa de Donaciones </t>
  </si>
  <si>
    <t>1. Elaboración de manuales de procedimientos para manejo de donaciones y comercialización de Capacitaciones.</t>
  </si>
  <si>
    <t>Manuales elaborados</t>
  </si>
  <si>
    <t>5.3.E.2</t>
  </si>
  <si>
    <t>2. Revisión de manuales de procedimientos para manejo de donaciones y comercialización de Capacitaciones.</t>
  </si>
  <si>
    <t>DMR, AI, Contabilidad</t>
  </si>
  <si>
    <t>Documento con observaciones</t>
  </si>
  <si>
    <t>5.3.E.3</t>
  </si>
  <si>
    <t>3. Aprobación de manuales de procedimientos para manejo de donaciones y comercialización de Capacitaciones.</t>
  </si>
  <si>
    <t>Consejo Ejecutivo</t>
  </si>
  <si>
    <t>5.3.E.4</t>
  </si>
  <si>
    <t>4. Socialización de manuales de procedimientos para manejo de donaciones y comercialización de Capacitaciones.</t>
  </si>
  <si>
    <t>Todas las direcciones sensibilizadas</t>
  </si>
  <si>
    <t>5.3.E.5</t>
  </si>
  <si>
    <t>Implementacion de manuales</t>
  </si>
  <si>
    <t>Todas las Direcciones</t>
  </si>
  <si>
    <t>Todos ejecutando</t>
  </si>
  <si>
    <t>DMR, DF, SGS</t>
  </si>
  <si>
    <t>Elaborar un plan de negocio para cada uno de los servicios Comerciales de CR</t>
  </si>
  <si>
    <t>Estudio de mercadeo para los servicios de Cruz Roja</t>
  </si>
  <si>
    <t>Estudios de Mercado</t>
  </si>
  <si>
    <t>6.1.A.2</t>
  </si>
  <si>
    <t>Planes de Negocio para cada uno de los servicios de Cruz Roja Salvadoreña(Capacitaciones, Botiquines, Ambulancias, Cobertura de eventos)</t>
  </si>
  <si>
    <t>6.1.A.3</t>
  </si>
  <si>
    <t>Implementar los planes de cada uno de los servicios de Cruz Roja</t>
  </si>
  <si>
    <t xml:space="preserve">Fortalecer el actual Portafolio de Servicios de Cruz Roja </t>
  </si>
  <si>
    <t>Desarrollar nuevos cursos de capacitacion.</t>
  </si>
  <si>
    <t>Ampliacion del Portafolio</t>
  </si>
  <si>
    <t>6.2.D.2</t>
  </si>
  <si>
    <t>captar nuevos segmentos de mercado para los actuales cursos</t>
  </si>
  <si>
    <t>Asesores de Servicio</t>
  </si>
  <si>
    <t>Nuevos Cientes</t>
  </si>
  <si>
    <t>6.2.D.3</t>
  </si>
  <si>
    <t>desarrollo de activiades de recaudacion de fondos</t>
  </si>
  <si>
    <t>6.2.D.4</t>
  </si>
  <si>
    <t xml:space="preserve">nuevo Programa de Miembros Contribuyentes </t>
  </si>
  <si>
    <t>DMR, Informática</t>
  </si>
  <si>
    <t>Sistemas actualizado</t>
  </si>
  <si>
    <t xml:space="preserve">Fortalecer las capacidades de las Delegacioens Departamentales en e l tema de Movilizacion de Recursos </t>
  </si>
  <si>
    <t xml:space="preserve">Elaboración del plan de apoyo a seccionales en el tema de Movilización de Recursos                                                                                                                                                                    </t>
  </si>
  <si>
    <t>Plan de apoyo</t>
  </si>
  <si>
    <t>6.2.C.2</t>
  </si>
  <si>
    <t xml:space="preserve">Aprobación del Plan de apoyo a Seccionales  </t>
  </si>
  <si>
    <t>Documento aprobado con punto de acta</t>
  </si>
  <si>
    <t>6.2.C.3</t>
  </si>
  <si>
    <t xml:space="preserve">Implementación del plan de apoyo a seccionales </t>
  </si>
  <si>
    <t xml:space="preserve">Capacitaciones a Delegaciones </t>
  </si>
  <si>
    <t>DIRECCIÓN FINANCIERA</t>
  </si>
  <si>
    <t>DIRECCIÓN ADMINISTRATIVA</t>
  </si>
  <si>
    <t xml:space="preserve">Elaboración y ejecución del Plan de ahorros y Reducción de costos </t>
  </si>
  <si>
    <t xml:space="preserve">Reducir los costos en los diferentes rubros del area administrativa </t>
  </si>
  <si>
    <t>Documento presentado</t>
  </si>
  <si>
    <t>Contar con ahorros en las compras por volumen  (Papeleria, insumos de cafeteria, transporte, compras de proyectos)</t>
  </si>
  <si>
    <t>Negociaciones por volumen</t>
  </si>
  <si>
    <t xml:space="preserve">Jefe UACI </t>
  </si>
  <si>
    <t>% de Ahorro</t>
  </si>
  <si>
    <t>Meta permanente de 9%</t>
  </si>
  <si>
    <t>Medir los tiempos en todos los Procesos de Compras normales que realicen los Tecnicos.</t>
  </si>
  <si>
    <t xml:space="preserve">Revision semanal de Procesos de compras con cada tecnico del area.          </t>
  </si>
  <si>
    <t>Tiempo promedio de compras</t>
  </si>
  <si>
    <t>dias</t>
  </si>
  <si>
    <t>Meta permanente de 5 dias</t>
  </si>
  <si>
    <t xml:space="preserve">Contar con ahorro en los rubros de Energia,  Agua potable, Insumos de Limpieza, mantenimiento de las repetidoras y radios de comunicación </t>
  </si>
  <si>
    <t>5.2.A.4</t>
  </si>
  <si>
    <t xml:space="preserve">Campañas de concientizacion de ahorro. </t>
  </si>
  <si>
    <t>Jefe SG y Radiocomunicaciones</t>
  </si>
  <si>
    <t xml:space="preserve">% de ahorro </t>
  </si>
  <si>
    <t xml:space="preserve">Contar con un ahorro en los Mantenimientos preventivos y correctivos </t>
  </si>
  <si>
    <t>5.2.A.5</t>
  </si>
  <si>
    <t xml:space="preserve">Buscar Alianzas con empresas automotrices que nos apoyen  en los mantenimientos </t>
  </si>
  <si>
    <t>Transporte y Taller</t>
  </si>
  <si>
    <t>% de ahorro</t>
  </si>
  <si>
    <t xml:space="preserve">Contar con Licencias de Office y Windows donados </t>
  </si>
  <si>
    <t>5.2.A.6</t>
  </si>
  <si>
    <t xml:space="preserve">Retomar las negociaciones con microsoft para la donacion de licencias </t>
  </si>
  <si>
    <t>Informatica</t>
  </si>
  <si>
    <t>Cantidad de licencias obtenidas</t>
  </si>
  <si>
    <t>Contar con un Plan de Logistica que nos ayuden a obtener ahorros en todas las areas de apoyo logistico</t>
  </si>
  <si>
    <t>5.2.A.7</t>
  </si>
  <si>
    <t>Presentar propuestas de financiamiento para personal de apoyo en area de bodega o transporte</t>
  </si>
  <si>
    <t>Direccion Adva</t>
  </si>
  <si>
    <t>Propuesta presentada</t>
  </si>
  <si>
    <t>Implementar un plan de inversion que ayude a mejorar la infraestructura de la institucion y seccionales (incluir el tema de mejora informatica, sistemas,  comunicaciones/radios)</t>
  </si>
  <si>
    <t xml:space="preserve">DMR, DSV, DSS, DF, </t>
  </si>
  <si>
    <t>5% de Ingresos por parte de las areas responsables</t>
  </si>
  <si>
    <t>Implementar un sistema de comunicación que contenga informacion de documentos claves para consulta a nivel institucional</t>
  </si>
  <si>
    <t xml:space="preserve">Clasificar la informacion clave que deben conocer todos los miembros de la CRS. ( Puntos de actas, Politicas, Manuales) </t>
  </si>
  <si>
    <t>Clasificación presentada</t>
  </si>
  <si>
    <t>Contar con Manuales de procedimientos y politicas institucionales</t>
  </si>
  <si>
    <t>Revision de Manuales por parte de otros departamentos.</t>
  </si>
  <si>
    <t>UACI, SG, RAD, Informática, Transporte Y Bodega</t>
  </si>
  <si>
    <t>Cantida de manuales actualizados/ elaborados</t>
  </si>
  <si>
    <t>Manuales</t>
  </si>
  <si>
    <t>Diseñar, proponer el plan de ordenamiento y actualizacion de manuales</t>
  </si>
  <si>
    <t xml:space="preserve">Revision de manuales existentes.                                                Actualizacion de manuales                                                                                                 propuesta de actualizacion a comision administrativa                                                        </t>
  </si>
  <si>
    <t>rrhh</t>
  </si>
  <si>
    <t>Actualizacion de manuales de procedimientos rrhh</t>
  </si>
  <si>
    <t>manuales actualizados</t>
  </si>
  <si>
    <t xml:space="preserve">Implementación del Plan  de salud y seguridad ocupacional </t>
  </si>
  <si>
    <t>Diseño de Estrategia de Gestión del Capital Humano  (reclutamiento y selección, inducción, formación, evaluacion y desarrollo personal, sistema de compensaciones, prevención de riesgos y manejo del cambio)</t>
  </si>
  <si>
    <t>Estrategia elaborada</t>
  </si>
  <si>
    <t xml:space="preserve">Ejecutar los procesos de  Reclutamiento y selección de candidatos.                                                  </t>
  </si>
  <si>
    <t>5.6.A.2</t>
  </si>
  <si>
    <t xml:space="preserve">Coordinacion con unidades solicitantes                         </t>
  </si>
  <si>
    <t>ingresos de personal</t>
  </si>
  <si>
    <t>personal contratado</t>
  </si>
  <si>
    <t>Diseñar, proponer y Ejecutar el programa de induccion  en coordinacion con el Departamento  Difusion y Búsqueda</t>
  </si>
  <si>
    <t>5.6.A.3</t>
  </si>
  <si>
    <t>Coordinacion con el departamento de difusión y búsqueda.</t>
  </si>
  <si>
    <t>personal capacitado</t>
  </si>
  <si>
    <t>Listado de asistencia</t>
  </si>
  <si>
    <t>Diseñar, proponer y  Ejecutar el programa de capacitacion con base al DNC</t>
  </si>
  <si>
    <t>5.6.A.4</t>
  </si>
  <si>
    <t>Apoyo de las jefaturas para motivar a la participación de las jornadas de capacitación.</t>
  </si>
  <si>
    <t>plan capacitacion</t>
  </si>
  <si>
    <t>Diseñar, proponer e implementar evaluacion de desempeño en base a competencias.</t>
  </si>
  <si>
    <t>5.6.A.5</t>
  </si>
  <si>
    <t>Propuesta de la herramienta de evaluacion de desempeño, obtener aprobacion de la propuesta e implementar la evaluacion de desempeño</t>
  </si>
  <si>
    <t>herramienta de evaluacion de desempeño</t>
  </si>
  <si>
    <t>Evaluación realizada</t>
  </si>
  <si>
    <t>Diseñar y proponer el sistema de compesaciones</t>
  </si>
  <si>
    <t>5.6.A.6</t>
  </si>
  <si>
    <t>Diseño del sistema de compensaciones, recibir asesorias para un sistema integral</t>
  </si>
  <si>
    <t>Consultoria externa y Recursos Humanos</t>
  </si>
  <si>
    <t>Manual creado</t>
  </si>
  <si>
    <t>Ejecutar programa SSO</t>
  </si>
  <si>
    <t>5.6.A.7</t>
  </si>
  <si>
    <t>Ejecucion del programa, capacitacion al personal</t>
  </si>
  <si>
    <t>Diseñar programa de clima laboral</t>
  </si>
  <si>
    <t>5.6.A.8</t>
  </si>
  <si>
    <t>Elaborar el manual de gestion del Capital Humano</t>
  </si>
  <si>
    <t>revision de documentos previos, diseño del manual porpuesta  comision administrativa, aprobacion del documento.</t>
  </si>
  <si>
    <t>DIRECCIÓN DE GESTIÓN DE RECURSOS HUMANOS</t>
  </si>
  <si>
    <t xml:space="preserve">SGS, SGP y DF </t>
  </si>
  <si>
    <t xml:space="preserve">Implementación de sistema de gestión de rendición de cuentas y transparencia por programas </t>
  </si>
  <si>
    <t>Contabilidad, Presupuesto, Tesorería</t>
  </si>
  <si>
    <t xml:space="preserve">Voluntarios, socios contribuyentes y empleados conocen el que hacer institucional, por medio de una estrategia de rendición de cuentas </t>
  </si>
  <si>
    <t>Informes semestrales presentados</t>
  </si>
  <si>
    <t>Implementación de la política antifraude y corrupción</t>
  </si>
  <si>
    <t>SGS, SGP, DF</t>
  </si>
  <si>
    <t>Elaboración e implementación de políticas de anti fraude y corrupción.</t>
  </si>
  <si>
    <t xml:space="preserve">Juridico, Auditoria </t>
  </si>
  <si>
    <t>Política de antifraude y corrupción creada y puesta en marcha</t>
  </si>
  <si>
    <t xml:space="preserve">Documento </t>
  </si>
  <si>
    <t>Apoyo en la rentabilización de la comercialización de los servicios de la Sede Central</t>
  </si>
  <si>
    <t>Presupuestos</t>
  </si>
  <si>
    <t>Estudios de costos (Centro de sangre y capacitaciones)</t>
  </si>
  <si>
    <t>Estudios</t>
  </si>
  <si>
    <t xml:space="preserve">Solidez financiera </t>
  </si>
  <si>
    <t>Deposito creado</t>
  </si>
  <si>
    <t>Análisis de costos indirectos, creación de Política e implementación</t>
  </si>
  <si>
    <t>SGS, DF</t>
  </si>
  <si>
    <t>Política elaborada</t>
  </si>
  <si>
    <t>Política</t>
  </si>
  <si>
    <t>Estudio de costos indirectos por manejo de proyectos</t>
  </si>
  <si>
    <t>Estudios realizado</t>
  </si>
  <si>
    <t>Estudio</t>
  </si>
  <si>
    <t>Programa sostenibilidad en seccionales</t>
  </si>
  <si>
    <t xml:space="preserve">DF, DM, SDGS </t>
  </si>
  <si>
    <t>Búsqueda de financiamiento para al menos 3  propuestas de emprendedurismo en seccionales, por costos unitarios de entre 6,000-10,000</t>
  </si>
  <si>
    <t>financiamiento obtenido</t>
  </si>
  <si>
    <t>Fortalecimiento a la gestión financiera en seccionales</t>
  </si>
  <si>
    <t>Contabilidad, Presupuesto</t>
  </si>
  <si>
    <t>Finanzas fortalecidas a través de la implementación de ratios y estadísticas que permitan mejor análisis para la toma de decisiones en las finanzas de seccionales.</t>
  </si>
  <si>
    <t>Informe por Departamental</t>
  </si>
  <si>
    <t>Apoyo en la creación de propuesta de diversificación de fuentes de ingresos, que propicien cambios transformacionales estratégicos</t>
  </si>
  <si>
    <t>Creación  de borradores de proyecto a nivel de perfil</t>
  </si>
  <si>
    <t>Documento nivel de perfil</t>
  </si>
  <si>
    <t>Planeación, organización y dirección de las finanzas que propicien mas y mejores servicios</t>
  </si>
  <si>
    <t>Formulados los presupuestos en función a metas y resultados a partir del año 2017</t>
  </si>
  <si>
    <t>Documento, presupuesto</t>
  </si>
  <si>
    <t>Implementación de sistema de información Financiera que mejore y posibilite una mejor gestión</t>
  </si>
  <si>
    <t>Porcentaje de Implementación de sistema de información gerencial financiero</t>
  </si>
  <si>
    <t>% sistema implementado</t>
  </si>
  <si>
    <t>Modernización del sistema de activos</t>
  </si>
  <si>
    <t>Contabilidad y activo fijo</t>
  </si>
  <si>
    <t>Modernización del sistema de activo fijo que permita actualización de activos a nivel nacional</t>
  </si>
  <si>
    <t xml:space="preserve">Activo fijo actualizado </t>
  </si>
  <si>
    <t xml:space="preserve">Al menos 3 Reservas creadas de entre $10,000 a $20,000.0 </t>
  </si>
  <si>
    <t>Contabilidad</t>
  </si>
  <si>
    <t>Modernización del sistema contable en seccionales</t>
  </si>
  <si>
    <t>Cantidad de delegaciones que implementan sistema</t>
  </si>
  <si>
    <t>Porcentaje promedio de cumplimiento</t>
  </si>
  <si>
    <t>POA 2016</t>
  </si>
  <si>
    <t>CORRESPONSABLE</t>
  </si>
  <si>
    <t>RECURSOS REQUERIDOS
 2016 ($)</t>
  </si>
  <si>
    <t>Gestión de Riesgos y Desastres</t>
  </si>
  <si>
    <t xml:space="preserve">DOE </t>
  </si>
  <si>
    <t>Seccionales</t>
  </si>
  <si>
    <t>Cantidad de documentos que fortalezcan la coordinación y el trabajo en gestión de riesgos con otras instituciones publicas y privadas</t>
  </si>
  <si>
    <t>Incremento de la capacidad vehicular y comunicaciones  en respuesta a emergencias y desastres.</t>
  </si>
  <si>
    <t>Cantidad de vehículos (Ambulancias 4x4) puestos a disposición a las seccionales para responder a las emergencias de sus zonas de cobertura</t>
  </si>
  <si>
    <t>Vehículos  4x4 ambulancias</t>
  </si>
  <si>
    <t>Monitoreo  y estadísticas de emergencias a nivel nacional , departamental, y coordinación de respuesta a las emergencias, desastres o crisis.</t>
  </si>
  <si>
    <t xml:space="preserve">Cantidad de Informes de tendencias estadísticas oportunos y de calidad que se emiten mensuales de tendencias estadísticas sobre emergencias y desastres es emitido y socializado a autoridades claves de la institución </t>
  </si>
  <si>
    <t>Cantidad de informes estadísticos oportunos y de calidad</t>
  </si>
  <si>
    <t>Inventario de insumos humanitarios  para 1500 familias están disponibles y reemplazados cuando estos son usados.</t>
  </si>
  <si>
    <t>Preparación para desastres a nivel comunitario: apoyo a comunidades en la organización y capacitación en preparación y respuesta a emergencias y desastres  como primeros respondedores.</t>
  </si>
  <si>
    <t>Cantidad de comunidades vulnerables que crean o actualizan sus planes comunales de preparación y respuesta a emergencias y desastres</t>
  </si>
  <si>
    <t>Cantidad de escuelas  vulnerables crean o actualizan sus planes escolares de preparación y respuesta a emergencias y desastres con el apoyo de las Seccionales de la CRS</t>
  </si>
  <si>
    <t>Sub Dirección de Programas</t>
  </si>
  <si>
    <t>seccionales</t>
  </si>
  <si>
    <t># de paramédicos contratados de planta en horas diurnas.</t>
  </si>
  <si>
    <t>Fortalecer las relaciones con empresas e instituciones para la donación altruista</t>
  </si>
  <si>
    <t>Director del CS</t>
  </si>
  <si>
    <t>Jefe de promoción del CS</t>
  </si>
  <si>
    <t>Jefe de laboratorio del CS</t>
  </si>
  <si>
    <t>Inclusión Social</t>
  </si>
  <si>
    <t>Programa de Reducción de la violencia y educación en valores humanitarios</t>
  </si>
  <si>
    <t>DIS</t>
  </si>
  <si>
    <t xml:space="preserve">Coordinadores de proyectos, jefes de seccionales y juntas locales </t>
  </si>
  <si>
    <t>N° de grupos vulnerables atendidos y beneficiados a través de los proyectos</t>
  </si>
  <si>
    <t xml:space="preserve">Definición de los 5 grupos prioritarios y alcances específicos del programa (Línea Base y Diagnóstico) y atención </t>
  </si>
  <si>
    <t>Fortalecimiento del voluntariado y seccionales</t>
  </si>
  <si>
    <t>Definición de Programas del voluntariado (cuerpos filiales y órganos de gobierno)</t>
  </si>
  <si>
    <t xml:space="preserve"> Jefes Nacionales de C. Filiales</t>
  </si>
  <si>
    <t>Número de programas definidos por cuerpo filial y órganos de gobierno.</t>
  </si>
  <si>
    <t>Programa</t>
  </si>
  <si>
    <t>DSS, DOE, DIS, DA, DF, DRRHH, DMR</t>
  </si>
  <si>
    <t>% de incremento real del voluntariado</t>
  </si>
  <si>
    <t>Elaboración y aprobación del Plan de Gestión</t>
  </si>
  <si>
    <t>% de voluntarios evaluados</t>
  </si>
  <si>
    <t>DOE, DSS, DIS</t>
  </si>
  <si>
    <t>% de voluntarios que participan activamente en actividades de riesgo, salud e inclusión social</t>
  </si>
  <si>
    <t>% de voluntarios que se les ha dado reconocimiento</t>
  </si>
  <si>
    <t>Fortalecimiento y Modernización Institucional</t>
  </si>
  <si>
    <t>Todas las unidades</t>
  </si>
  <si>
    <t>% de inversión en infraestructura, mobiliario y equipo; según plan de mercadeo</t>
  </si>
  <si>
    <t>Modernización y actualización de los procesos de CRS; incluyendo los procesos entre los cuerpos filiales y demás sectores de CRS</t>
  </si>
  <si>
    <t xml:space="preserve">Plan de Relaciones Estrategicas y Diplomacia </t>
  </si>
  <si>
    <t xml:space="preserve">Establecimiento de red de Diplomacia y Abogacia Humanitaria en las seccionales </t>
  </si>
  <si>
    <t xml:space="preserve">Cantidad de casos resueltos a traves de intervención institucional con otros actores </t>
  </si>
  <si>
    <t xml:space="preserve">Sostenibilidad </t>
  </si>
  <si>
    <t xml:space="preserve"> INDICADOR</t>
  </si>
  <si>
    <t>DF, SGS, SGP</t>
  </si>
  <si>
    <t>DIRECCIÓN DE MOVILIZACIÓN DE RECURSOS</t>
  </si>
  <si>
    <t xml:space="preserve">De los ingresos que genere la DMR, planificar un porcentaje para el cumplimiento del Plan de inversion </t>
  </si>
  <si>
    <t>US $</t>
  </si>
  <si>
    <t>Cantidad de acciones reprogramadas</t>
  </si>
  <si>
    <t>Cantidad de acciones ejecutadas con anticipación</t>
  </si>
  <si>
    <t>Porcentaje general de avance</t>
  </si>
  <si>
    <t>Reducción de costos</t>
  </si>
  <si>
    <t>Cuanto se espera de avance (1er trim)</t>
  </si>
  <si>
    <t>Avance esperado</t>
  </si>
  <si>
    <t>Mejora de la  atención al donante altruista que visitan el CS</t>
  </si>
  <si>
    <t>Diversificación de los servicios del laboratorio del CS</t>
  </si>
  <si>
    <t>Difundir el acciónar institucional en nuevas herramientas tecnológicas de comunicación</t>
  </si>
  <si>
    <t>Actualización y retroalimentación de nuevas herramientas de tecnología de comunicación</t>
  </si>
  <si>
    <t>Incremento del número de Visitas de usuarios al sitio</t>
  </si>
  <si>
    <t xml:space="preserve">1000 visitas más por trimestre  </t>
  </si>
  <si>
    <t>Alcance de publicaciones (#personas)</t>
  </si>
  <si>
    <t>RRPPC.I</t>
  </si>
  <si>
    <t>Creación de la unidad de Planificación, monitoreo, evaluación y reportes institucional</t>
  </si>
  <si>
    <t>ACCIÓN CLAVE</t>
  </si>
  <si>
    <t>Documento propuesta</t>
  </si>
  <si>
    <t>Propuesta de política Institucional de Planificación</t>
  </si>
  <si>
    <t>Construcción de Política Institucional de Planificación</t>
  </si>
  <si>
    <t>Elaboración de Portafolio de Programas y Proyectos codificados</t>
  </si>
  <si>
    <t>Revisión y construccipon de herramientas PMER</t>
  </si>
  <si>
    <t>Cantidad de herramientas construidas</t>
  </si>
  <si>
    <t>Levantamiento de información base</t>
  </si>
  <si>
    <t xml:space="preserve">Brindar seguimiento al POA 2016 </t>
  </si>
  <si>
    <t>Elaboración de matrices de seguimiento</t>
  </si>
  <si>
    <t>Elaboración de informes de avances el POA 2016</t>
  </si>
  <si>
    <t>5.3.A.2.1.1</t>
  </si>
  <si>
    <t>5.3.A.2.1.2</t>
  </si>
  <si>
    <t>5.3.A.2.5.1</t>
  </si>
  <si>
    <t>5.3.A.2.5.2</t>
  </si>
  <si>
    <t>Cantidad de matrices de seguimiento elaboradas</t>
  </si>
  <si>
    <t>Cantidad de matrices de seguimiento</t>
  </si>
  <si>
    <t>Apoyo en la documentación del Plan de supervisión y monitoreo en el procesamiento de los componentes sanguíneos, y en la documentación del sistema de calidad.</t>
  </si>
  <si>
    <t>5.3.A.2.5.3</t>
  </si>
  <si>
    <t>Revisión de medio término de ejecución PED 2016-2020</t>
  </si>
  <si>
    <t>Informe de ejecución del PED 2016-2020</t>
  </si>
  <si>
    <t xml:space="preserve">Formato de protafolio de  programas y proyectos </t>
  </si>
  <si>
    <t xml:space="preserve">Formato  </t>
  </si>
  <si>
    <t>Elaborar el Mapeo de Procesos de Cruz Roja Salvadoreña</t>
  </si>
  <si>
    <t>Documento elaborado</t>
  </si>
  <si>
    <t xml:space="preserve">Documentos </t>
  </si>
  <si>
    <t>Manual actualizado</t>
  </si>
  <si>
    <t>Realizar actividades públicas que visibilicen la doctrina y accionar institucional</t>
  </si>
  <si>
    <t>Año 2016</t>
  </si>
  <si>
    <t>Año 2017</t>
  </si>
  <si>
    <t>TOTAL</t>
  </si>
  <si>
    <t>Año 2018</t>
  </si>
  <si>
    <t>Año 2019</t>
  </si>
  <si>
    <t>Año 2020</t>
  </si>
  <si>
    <t>RESULTADO ESPERADO</t>
  </si>
  <si>
    <t>PLAN ESTRATEGICO DE DESARROLLO 2016-2020</t>
  </si>
  <si>
    <t>1.La Sociedad Nacional aumenta su capacidad de respuesta a emergencias y desastres</t>
  </si>
  <si>
    <t>Prepocisionamiento básico de insumos humanitarios para 1000 familias a nivel nacional y 250 familias a nivel de zona; oriente y occidente ( colchonetas, frazadas, kits de higiene, kits de plato, cuchara, y vaso, y kits de cocina)</t>
  </si>
  <si>
    <t xml:space="preserve">2.Capacidades de las comunidades para prevenir y responder a las emergencias y desastres se ven fortalecidas  a través de nuestra red de Seccionales de la Sociedad Nacional </t>
  </si>
  <si>
    <t xml:space="preserve">3.Escuelas en zonas vulnerables fortalecen sus capacidades  para prepararse y responder a emergencias y desastres a través de nuestra red de Seccionales de la Sociedad Nacional </t>
  </si>
  <si>
    <t>1.Se cuenta con voluntarios y empleados capacitados en agua, saneamiento y promoción de la higiene y los recursos mínimos para dar respuesta.</t>
  </si>
  <si>
    <t>100 voluntarios/personal capacitados</t>
  </si>
  <si>
    <t>100 voluntarios/personal capacitado</t>
  </si>
  <si>
    <t>2.Fortalecidos los conocimientos, aptitudes y practicas de las familias para mejorar su salud y su entorno.</t>
  </si>
  <si>
    <t>3.Seccionales desarrollan actividades de promoción y protección del medio ambiente con enfoque en la salud, agua y saneamiento.</t>
  </si>
  <si>
    <t>4.Mejorada la calidad de los servicios de salud en las clínicas asistenciales de CRS y atención prehospitalaria.</t>
  </si>
  <si>
    <t>150,000 servicios</t>
  </si>
  <si>
    <t>100 personas</t>
  </si>
  <si>
    <t>2.4.D</t>
  </si>
  <si>
    <t xml:space="preserve">Educación, capacitación y fortalecimiento a las VICITS. </t>
  </si>
  <si>
    <t>JSS</t>
  </si>
  <si>
    <t>DP</t>
  </si>
  <si>
    <t># de VICITIS cuentan con personal capacitado, con recursos de información y educación para la salud y con dotación de condones en cantidad y calidad necesaria para el desarrollo de sus actividades.</t>
  </si>
  <si>
    <t>VICITS</t>
  </si>
  <si>
    <t>5.Mejorada la gestión de los servicios del centro de sangre al donante altruista y en la colocación de los componentes.</t>
  </si>
  <si>
    <t>6.Posicionamiento del centro de sangre para incrementar la captación de sangre vía donante altruista y la colocación de los componentes en la red publica.</t>
  </si>
  <si>
    <t>Director del C de S</t>
  </si>
  <si>
    <t>Jefe de laboratorio del C de S</t>
  </si>
  <si>
    <t>Presidente/Director General</t>
  </si>
  <si>
    <t>Director del Centro de Sangre</t>
  </si>
  <si>
    <t>META GLOBAL</t>
  </si>
  <si>
    <t>1.Incrementadas las capacidades de inclusión social de las seccionales</t>
  </si>
  <si>
    <t xml:space="preserve">Cantidad de voluntarios sensibilizados en inclusión social  </t>
  </si>
  <si>
    <t>Cantidad de voluntarios capacitados y fortalecidos en temáticas de reducción de violencia y cultura de paz</t>
  </si>
  <si>
    <t xml:space="preserve">Cantidad de comunidades resilientes, fortalecidas en cultura de paz </t>
  </si>
  <si>
    <t>NNAJ</t>
  </si>
  <si>
    <t>2.Fortalecidas las oportunidades de inclusión social priorizando grupos vulnerables en las comunidades de intervención.</t>
  </si>
  <si>
    <t xml:space="preserve">Cantidad de proyectos que implementan componentes del Programa con énfasis en los grupos vulnerables prioritarios </t>
  </si>
  <si>
    <t>1.Programas definidos de los cuerpos filiales</t>
  </si>
  <si>
    <t>2.Unidad de capacitación funcionando</t>
  </si>
  <si>
    <t>Actualización, aprobación y funcionamiento de la unidad de formación y capacitación</t>
  </si>
  <si>
    <t>% de voluntarios</t>
  </si>
  <si>
    <t>50% del voluntariado activo</t>
  </si>
  <si>
    <t>3.Mejoradas las seccionales según su clasificación</t>
  </si>
  <si>
    <t>DGVYS, DA, DOE</t>
  </si>
  <si>
    <t>DSS, DIS, DF, DRRHH, DMR</t>
  </si>
  <si>
    <t>4. Incrementas las 
capacidades del voluntariado (Conocimientos, motivado, empoderado)</t>
  </si>
  <si>
    <t>Aprobación e implementación del Plan de gestión del voluntariado y seccionales a nivel nacional y su sistematización</t>
  </si>
  <si>
    <t>1.Incrementado el 
posicionamiento institucional en salud, gestión de riesgos y desastres e inclusión social</t>
  </si>
  <si>
    <t>JMR/ JC</t>
  </si>
  <si>
    <t xml:space="preserve">% de incremento  de los ingresos de Miembros Contribuyentes, Eventos y Capacitación </t>
  </si>
  <si>
    <t>JC</t>
  </si>
  <si>
    <t>2.Recursos incrementados por medio de un plan de mercadeo institucional</t>
  </si>
  <si>
    <t>JA</t>
  </si>
  <si>
    <t>JMR, JC</t>
  </si>
  <si>
    <t>3.Establecimiento de las bases para la implementación de un sistema de gestión de la calidad</t>
  </si>
  <si>
    <t>JPDI</t>
  </si>
  <si>
    <t>DPYR</t>
  </si>
  <si>
    <t>JDJ</t>
  </si>
  <si>
    <t>JA, DGVYS</t>
  </si>
  <si>
    <t>JSS/ JOE/ JIS/ JF/ JGTH/ JMR</t>
  </si>
  <si>
    <t>JA/ JF/ JGTH/ JMR</t>
  </si>
  <si>
    <t xml:space="preserve">5.3.G </t>
  </si>
  <si>
    <t xml:space="preserve">Plan de Mejora de la Infraestructura Tecnologica </t>
  </si>
  <si>
    <t xml:space="preserve">% de implementación </t>
  </si>
  <si>
    <t xml:space="preserve">5.3.H </t>
  </si>
  <si>
    <t xml:space="preserve">Plan de Mejora del proceso de Adquisiciones y Contrataciones </t>
  </si>
  <si>
    <t xml:space="preserve">UACI </t>
  </si>
  <si>
    <t>5.3.I</t>
  </si>
  <si>
    <t xml:space="preserve">Plan de fortalecimiento de Bodega General </t>
  </si>
  <si>
    <t xml:space="preserve">Bodega </t>
  </si>
  <si>
    <t xml:space="preserve">4.Integridad y rendición de cuentas del quehacer institucional mejorado </t>
  </si>
  <si>
    <t xml:space="preserve">DAYF/ DPYR/ JF </t>
  </si>
  <si>
    <t>JGTH</t>
  </si>
  <si>
    <t>Plan de descentralización de la información financiera (Información gerencial, ejecución presupuestaria, avances operacionales de los proyectos)</t>
  </si>
  <si>
    <t>JF</t>
  </si>
  <si>
    <t>JAI</t>
  </si>
  <si>
    <t>5.Fortalecida la 
 Diplomacia Humanitaria y relaciones estratégicas</t>
  </si>
  <si>
    <t>JDYB</t>
  </si>
  <si>
    <t>6. Sistema de gestión del capital humano implementado (compensaciones y beneficios)</t>
  </si>
  <si>
    <t>1.Fuentes de financiamiento diversificadas</t>
  </si>
  <si>
    <t xml:space="preserve">JMR </t>
  </si>
  <si>
    <t>DAYF</t>
  </si>
  <si>
    <t xml:space="preserve">Plan de sostenibilidad de los servicios de Centro de Sangre y Clinica </t>
  </si>
  <si>
    <t xml:space="preserve">2.Politica de costos indirectos aprobada para la cooperación internacional </t>
  </si>
  <si>
    <t>6.2.A</t>
  </si>
  <si>
    <t>JFI</t>
  </si>
  <si>
    <t xml:space="preserve">3.Se cuenta con un modelo de sostenibilidad para seccionales </t>
  </si>
  <si>
    <t>4.Se cuenta con un modelo de sostenibilidad institucional</t>
  </si>
  <si>
    <t>100% Si se presentan eventos</t>
  </si>
  <si>
    <t>META FÍSICA A 
DIC 2017</t>
  </si>
  <si>
    <t>APOYO</t>
  </si>
  <si>
    <t xml:space="preserve">DCS </t>
  </si>
  <si>
    <t>Aumentar la colocación de componentes en la red de hospitales nacionales</t>
  </si>
  <si>
    <t>Participar activamente en la Comisión Nacional de Terapia Transfusional</t>
  </si>
  <si>
    <t>5.5.A.2.1</t>
  </si>
  <si>
    <t>Firma del convenio tripartito con CICR. FICR</t>
  </si>
  <si>
    <t>Convenio tripartito firmado</t>
  </si>
  <si>
    <t>Convenio</t>
  </si>
  <si>
    <t>5.5.A.2.2</t>
  </si>
  <si>
    <t>5.5.A.2.3</t>
  </si>
  <si>
    <t>5.5.A.2.4</t>
  </si>
  <si>
    <t xml:space="preserve">Firma de convenio con aliados estratégicos </t>
  </si>
  <si>
    <t>Cantidad de convenidos firmados</t>
  </si>
  <si>
    <t>Convenios</t>
  </si>
  <si>
    <t>COMENTARIOS      TRIM 1</t>
  </si>
  <si>
    <t>COMENTARIOS      TRIM 2</t>
  </si>
  <si>
    <t>COMENTARIOS      TRIM 3</t>
  </si>
  <si>
    <t>COMENTARIOS      TRIM 4</t>
  </si>
  <si>
    <t>Programa de Integridad, Analisis y Reducción de Riesgos Institucionales</t>
  </si>
  <si>
    <t>Lograr una reducción de los riesgos mas representativos a nivel tanto de Sede Central como de Seccionales, cotribuyendo de esta forma al mejoramiento del Contrrol Interno y alcance de los objetivos Institucionales.</t>
  </si>
  <si>
    <t>Análisis de los riesgos determinados en las auditorias realizadas</t>
  </si>
  <si>
    <t>Actualización del Programa de reducción de los riesgos mas representativos determinados en las matrices elaboradas por los Departamentos o Unidades de Cruz Roja Salvadoreña.</t>
  </si>
  <si>
    <t>Actualización del Programa elaborado en el 2016.</t>
  </si>
  <si>
    <t>Continuidad del Programa de  Integridad, Análisis y Reducción de Riesgos Institucional.</t>
  </si>
  <si>
    <t xml:space="preserve">Unidad    </t>
  </si>
  <si>
    <t>Inventario de Activo Fijo, Medicamentos, Reactivos e Insumos, etc.</t>
  </si>
  <si>
    <t>Seguimiento a Auditorias anteriores tanto internas como de la Corte de Cuentas y Firmas de Auditoria.</t>
  </si>
  <si>
    <t>Plan Anual de difusión de la Doctrina Institucional</t>
  </si>
  <si>
    <t>Número de jornadas realizadas</t>
  </si>
  <si>
    <t>Jornada de divulgación</t>
  </si>
  <si>
    <t>Contar con un documento que guie las actividades a nivel nacional sobre la divulgación de la Doctrina Institucional</t>
  </si>
  <si>
    <t>Establecimiento de lineas de acción sobre divulgación.</t>
  </si>
  <si>
    <t># Lineas de acción establecidas</t>
  </si>
  <si>
    <t>Lineas establecidas</t>
  </si>
  <si>
    <t>Recepción de solicitudes de unidades organizativas y cuerpos filiales</t>
  </si>
  <si>
    <t># Jornadas programadas</t>
  </si>
  <si>
    <t>Jornada</t>
  </si>
  <si>
    <t>Coordinación para ejecución de jornadas de divulgación</t>
  </si>
  <si>
    <t># Materiales preparados y convocatorias</t>
  </si>
  <si>
    <t>Materiales preparados</t>
  </si>
  <si>
    <t>Realización de las jornadas</t>
  </si>
  <si>
    <t xml:space="preserve"># de eventos realizados </t>
  </si>
  <si>
    <t>Eventos realizados</t>
  </si>
  <si>
    <t>Jornadas de promoción y formación sobre Diplomacia humanitaria y abogacía.</t>
  </si>
  <si>
    <t>Cantidad de jornadas</t>
  </si>
  <si>
    <t>Promover la capacitación de miembros a nivel nacional sobre Diplomacia Humanitaria y Abogacía.</t>
  </si>
  <si>
    <t xml:space="preserve">Definir población objetivo para sensibilizar sobre Diplomacia y Abogacía Humanitaria </t>
  </si>
  <si>
    <t>Población identificada para ejecutar el proceso</t>
  </si>
  <si>
    <t>Listado de convocados</t>
  </si>
  <si>
    <t>Elaborar una propuesta de contenido y materiales de apoyo</t>
  </si>
  <si>
    <t>Propuesta metodologíca de capacitación elaborada</t>
  </si>
  <si>
    <t>Carta Didáctica</t>
  </si>
  <si>
    <t>Coordinar la organización de los eventos</t>
  </si>
  <si>
    <t>Programación de actividades calendarizada</t>
  </si>
  <si>
    <t># Actividades programadas</t>
  </si>
  <si>
    <t>5.5.C.4</t>
  </si>
  <si>
    <t>Realización de la jornadas de promoción</t>
  </si>
  <si>
    <t># Eventos</t>
  </si>
  <si>
    <t>OTRAS ACCIONES</t>
  </si>
  <si>
    <t>contar con herramientas de seguridad actualizadas y conocidas por los miembros de CRS</t>
  </si>
  <si>
    <t xml:space="preserve">Actualización y divulgación de la poítica </t>
  </si>
  <si>
    <t xml:space="preserve">Documentos actualizados </t>
  </si>
  <si>
    <t xml:space="preserve"> Documento</t>
  </si>
  <si>
    <t>Número de jornadas de divulgación realizadas</t>
  </si>
  <si>
    <t>Actualización y divulgación del manual de Seguridad Institucional</t>
  </si>
  <si>
    <t>Contar con un diagnostico de las acciones que realizan las diferentes organizaciones sobre el tema de migración</t>
  </si>
  <si>
    <t>Implementación de acciones del Proyecto de Violencia y Protección Jurídica desde la migración en el Triángulo norte de Centroamérica</t>
  </si>
  <si>
    <t>Número de talleres, reuniones y entrevistas con actores gubernamentales y no gubernamentales</t>
  </si>
  <si>
    <t>Actividades de seguimiento del proyecto</t>
  </si>
  <si>
    <t>Dar a conocer el servicio RCF y brindar seguimiento a los casos solicitados</t>
  </si>
  <si>
    <t>Divulgación e implementación de acciones para brindar el servicio de Restablecimiento del Contacto entre Familiares (RCF)</t>
  </si>
  <si>
    <t>Número de actividades de promoción sobre RCF</t>
  </si>
  <si>
    <t xml:space="preserve">Actividades  </t>
  </si>
  <si>
    <t>Reportes de casos atendidos</t>
  </si>
  <si>
    <t>Reportes</t>
  </si>
  <si>
    <t>Según ocurran</t>
  </si>
  <si>
    <t>Posicionar a la CRS en el tema de Derecho Internacional Humanitario</t>
  </si>
  <si>
    <t>Participación en las acciones programadas por el Comité Interinstitucional de Derecho Internacional Humanitario de El Salvador (CIDIH-ES)</t>
  </si>
  <si>
    <t>Número de reuniones, jornadas de capacitación y eventos especiales</t>
  </si>
  <si>
    <t>DIFUSIÓN Y BÚSQUEDA</t>
  </si>
  <si>
    <t>Recuperar los documentos legales que amparan la propiedad de CRS sobre inmuebles</t>
  </si>
  <si>
    <t>MR, C</t>
  </si>
  <si>
    <t>SDGS, FI, UACI</t>
  </si>
  <si>
    <t>Se obtendran hasta 2018</t>
  </si>
  <si>
    <t>5.1.A.C.1</t>
  </si>
  <si>
    <t xml:space="preserve">Reuniones de coordinación para definir estrategia </t>
  </si>
  <si>
    <t>C, MR</t>
  </si>
  <si>
    <t>DAF</t>
  </si>
  <si>
    <t>Acciones definidas para formulación de estrategia conjunta (primer trimestre)</t>
  </si>
  <si>
    <t>5.1.A.C.2</t>
  </si>
  <si>
    <t xml:space="preserve">Formulación de estrategia integrada de comunicaciones y mercadeo </t>
  </si>
  <si>
    <t>Plan estrategico formulado y revisado (segundo y tercer trimestre)</t>
  </si>
  <si>
    <t xml:space="preserve">Documento formulado  </t>
  </si>
  <si>
    <t>5.1.A.C.3</t>
  </si>
  <si>
    <t xml:space="preserve">Presentación de estrategia integrada </t>
  </si>
  <si>
    <t>DG/CE</t>
  </si>
  <si>
    <t>Estrategia presentada y plan aprobado</t>
  </si>
  <si>
    <t>Plan aprobado</t>
  </si>
  <si>
    <t xml:space="preserve"> Implementación Estrategias 360 grados de nuevas tecnología de información (web, redes sociales)</t>
  </si>
  <si>
    <t>C</t>
  </si>
  <si>
    <t>DAF/ DPR</t>
  </si>
  <si>
    <t>Implementar campañas integradas para una comunicación bidireccional</t>
  </si>
  <si>
    <t>Campañas digitales con estrategia integral de comunicaciones</t>
  </si>
  <si>
    <t>DAF/DPR</t>
  </si>
  <si>
    <t>Campañas en herramientas de comunicación  con la nueva tecnología de información aplicada</t>
  </si>
  <si>
    <t>Redes Sociales (facebook, twitwer)   y sitio Web</t>
  </si>
  <si>
    <t>5.1.A.1.2.1</t>
  </si>
  <si>
    <t>Producción de videos institucionales sobre proyectos de desarrollo y fortalecimiento de resiliencia</t>
  </si>
  <si>
    <t>Elaboración de guión y producción de videos</t>
  </si>
  <si>
    <t xml:space="preserve">videos en redes sociales </t>
  </si>
  <si>
    <t>5.1.A.1.2.2</t>
  </si>
  <si>
    <t>Producción de cuñas radiales</t>
  </si>
  <si>
    <t xml:space="preserve">Elaboración de guión y producción de Cuña radial </t>
  </si>
  <si>
    <t>Cuña transmitida</t>
  </si>
  <si>
    <t>5.1.A.1.2.3</t>
  </si>
  <si>
    <t>Elaboración de Revista Institucional</t>
  </si>
  <si>
    <t>Articulos seleccionados, edición y diagramación de revista</t>
  </si>
  <si>
    <t>dos revista producidas</t>
  </si>
  <si>
    <t>5.1.A.1.2.4</t>
  </si>
  <si>
    <t>Elaboración de tripticos con recomendaciones y actividades de temporada</t>
  </si>
  <si>
    <t xml:space="preserve">Selección de material informativo y visual para la producción de tripticos </t>
  </si>
  <si>
    <t>1000 Tripticos  distribuidos por temporada</t>
  </si>
  <si>
    <t>5.1.A.1.2.5</t>
  </si>
  <si>
    <t>DPR/DGVS</t>
  </si>
  <si>
    <t>5.1.A.1.3</t>
  </si>
  <si>
    <t>5.1.A.1.4</t>
  </si>
  <si>
    <t>5.1.A.1.5</t>
  </si>
  <si>
    <t>DGVS</t>
  </si>
  <si>
    <t>Spot/video para insentivar al voluntariado</t>
  </si>
  <si>
    <t>Spot/video producidos e instalado en redes sociales</t>
  </si>
  <si>
    <t xml:space="preserve">Posicionamiento institucional en medios de comunicación  </t>
  </si>
  <si>
    <t>5.1.A.1.6</t>
  </si>
  <si>
    <t>5.1.A.1.7</t>
  </si>
  <si>
    <t>Incremento de número de seguidores en Twitter</t>
  </si>
  <si>
    <t xml:space="preserve">750 visitas más por trimestre  </t>
  </si>
  <si>
    <t xml:space="preserve">Alcance total de las publicaciones en facebook </t>
  </si>
  <si>
    <t>5.1.A.1.8</t>
  </si>
  <si>
    <t>DPR/DAF/ DGVS</t>
  </si>
  <si>
    <t>Capacitaciones/ charlas</t>
  </si>
  <si>
    <t>5.1.A.1.9</t>
  </si>
  <si>
    <t>5.1.A.1.10</t>
  </si>
  <si>
    <t>Realizar actividades públicas que visibilicen la cobtrina y accionar institucional</t>
  </si>
  <si>
    <t>Crear Politica de Comunicación Institucional</t>
  </si>
  <si>
    <t>Disponer de directrices institucionales para el manejo de la imagen institucional</t>
  </si>
  <si>
    <t>Reuniones de coordinaciónn con PMER para el establecimiento de la estrategia para la creación de la política</t>
  </si>
  <si>
    <t>PMER</t>
  </si>
  <si>
    <t>Informes de coordinación y establecimiento de estrategia</t>
  </si>
  <si>
    <t xml:space="preserve">4 informes </t>
  </si>
  <si>
    <t>A.2</t>
  </si>
  <si>
    <t>Talleres con personal clave de la institución para la elaboración de la política</t>
  </si>
  <si>
    <t>Propuestas de dirctrices que debe tener la política</t>
  </si>
  <si>
    <t>Informe de talleres</t>
  </si>
  <si>
    <t>A.3</t>
  </si>
  <si>
    <t xml:space="preserve">Formulación de política </t>
  </si>
  <si>
    <t>Política elaborada para aproción</t>
  </si>
  <si>
    <t>Propuesta de política</t>
  </si>
  <si>
    <t>PLANIFICACIÓN Y DESARROLLO INSTITUCIONAL</t>
  </si>
  <si>
    <t>Contruir las bases para la sistematización de los procesos PMER</t>
  </si>
  <si>
    <t>JPDI, Técnicos PMER</t>
  </si>
  <si>
    <t>Recolección de información de Programas y Proyectos 2017 en el portafolio</t>
  </si>
  <si>
    <t>% de programas y proyectos en el portafolio</t>
  </si>
  <si>
    <t>5.3.A.2.1.3</t>
  </si>
  <si>
    <t>5.3.A.2.1.4</t>
  </si>
  <si>
    <t>Elaboración de manual de funciones PMER</t>
  </si>
  <si>
    <t>Manual elaborado</t>
  </si>
  <si>
    <t>Manual propuesto</t>
  </si>
  <si>
    <t>5.3.A.2.1.5</t>
  </si>
  <si>
    <t xml:space="preserve">Realizar actividades de monitoreo a proyectos </t>
  </si>
  <si>
    <t>Técnicos PMER</t>
  </si>
  <si>
    <t>Cantidad de visitas de monitoreo</t>
  </si>
  <si>
    <t>Monitoreos</t>
  </si>
  <si>
    <t>Según se requiera</t>
  </si>
  <si>
    <t>5.3.A.2.1.6</t>
  </si>
  <si>
    <t xml:space="preserve">Presentar informe de programas y proyectos </t>
  </si>
  <si>
    <t>Cantidad de informes de seguimiento presentados</t>
  </si>
  <si>
    <t>Particpar en procesos de planificación de proyectos</t>
  </si>
  <si>
    <t>Cantidad de procesos de planificación en los que se han participado</t>
  </si>
  <si>
    <t>Automatizar información útil para la toma de decisiones relacionadas al quehacer instituconal</t>
  </si>
  <si>
    <t>5.3.A.2.2.1</t>
  </si>
  <si>
    <t>Implementación del software de gestión de programas y proyectos de Cruz Roja Salvadoreña</t>
  </si>
  <si>
    <t>Cantidad de proyectos que se monitorean mediante el software</t>
  </si>
  <si>
    <t>Proyectos</t>
  </si>
  <si>
    <t>5.3.A.2.2.2</t>
  </si>
  <si>
    <t>Capacitación en uso del sistema de gestión de programas y proyectos de CRS</t>
  </si>
  <si>
    <t>Cantidad de personas capacitadas</t>
  </si>
  <si>
    <t>Personas</t>
  </si>
  <si>
    <t>Contar con el POA 2017 y brindar el seguimiento</t>
  </si>
  <si>
    <t>5.3.A.2.4.1</t>
  </si>
  <si>
    <t>Consolidación de planes por areas de gestión</t>
  </si>
  <si>
    <t>Documento POA elaborado</t>
  </si>
  <si>
    <t>5.3.A.2.4.2</t>
  </si>
  <si>
    <t>Talleres de elaboración de planes bianuales por Delegaciones Departamentales</t>
  </si>
  <si>
    <t>Cantidad de talleres realizados</t>
  </si>
  <si>
    <t>Talleres</t>
  </si>
  <si>
    <t>5.3.A.2.4.3</t>
  </si>
  <si>
    <t>Divulgación del POA 2017 en sede central y seccionales</t>
  </si>
  <si>
    <t>JPDI, DG, DVYS, DPRC</t>
  </si>
  <si>
    <t>Cantidad de reuniones de divulgación del POA 2017</t>
  </si>
  <si>
    <t>5.3.A.2.4.4</t>
  </si>
  <si>
    <t>5.3.A.2.4.5</t>
  </si>
  <si>
    <t>Identificar y clasificar los procesos de CRS</t>
  </si>
  <si>
    <t>5.3.F.1.1</t>
  </si>
  <si>
    <t>Elaborar propuesta de Mapeo de Procesos de Cruz Roja Salvadoreña</t>
  </si>
  <si>
    <t>Documentos de propuesta elaborada</t>
  </si>
  <si>
    <t>5.3.F.1.2</t>
  </si>
  <si>
    <t>Incorporar recomendaciones al documento del mapeo de procesos</t>
  </si>
  <si>
    <t>Documento con recomendaciones incorporadas</t>
  </si>
  <si>
    <t>5.3.F.1.3</t>
  </si>
  <si>
    <t>Llenado de fichas de procesos</t>
  </si>
  <si>
    <t>% de fichas llenas según procesos identificados</t>
  </si>
  <si>
    <t>5.3.F.1.4</t>
  </si>
  <si>
    <t>Reuniones con areas de gestión para revisión de fichas de procesos</t>
  </si>
  <si>
    <t>Cantidad de reuniones con areas de gestión para revisión de fichas de procesos</t>
  </si>
  <si>
    <t>JPDI/ DGPYR</t>
  </si>
  <si>
    <t>Implementar sistema de indicadoes de la gestión de Cruz Roja Salvadoreña</t>
  </si>
  <si>
    <t>5.3.F.3.1</t>
  </si>
  <si>
    <t>Realizar propuesta de indicadores de gestión de Cruz Roja Salvadoreña</t>
  </si>
  <si>
    <t>Balance Scored Card</t>
  </si>
  <si>
    <t>5.3.F.3.2</t>
  </si>
  <si>
    <t xml:space="preserve">Incorporar recomendaciones a la propuesta de indicadores </t>
  </si>
  <si>
    <t>Incorporación de recomendaciones al documento</t>
  </si>
  <si>
    <t>Documento enviado para aprobación</t>
  </si>
  <si>
    <t>5.3.F.3.3</t>
  </si>
  <si>
    <t>Socializar balance score card</t>
  </si>
  <si>
    <t>JPDI/ DG/  DVYS/ DAYF/ DPYR</t>
  </si>
  <si>
    <t>Reunión de socialización del sistemas de indicadores de CRS</t>
  </si>
  <si>
    <t>5.3.F.3.4</t>
  </si>
  <si>
    <t>Definir indicadores por unidades de gestión</t>
  </si>
  <si>
    <t xml:space="preserve">Cantidad de unidades de gestión que cuentan con indicadores </t>
  </si>
  <si>
    <t>Unidades de gestión con indicadores definidos</t>
  </si>
  <si>
    <t>MOVILIZACIÓN DE RECURSOS</t>
  </si>
  <si>
    <t>JMR</t>
  </si>
  <si>
    <t xml:space="preserve">% de ejecucion  de la estrategia para el incremento de los ingresos de Miembros Contribuyentes, Eventos y Capacitación </t>
  </si>
  <si>
    <t>Incrementar la recaudacionde fondos a traves de miembros contribuyentes en un 5% con respecto a la recaudacion de 2016</t>
  </si>
  <si>
    <t>5.1.AB.1</t>
  </si>
  <si>
    <t xml:space="preserve">Plan de Fidelización de Miembros Contribuyentes </t>
  </si>
  <si>
    <t>Paty Larios/ recaudadora</t>
  </si>
  <si>
    <t>Eduardo Moisa</t>
  </si>
  <si>
    <t xml:space="preserve">1  indice retiro de Miembros Contribuyentes menor al 5%  anual  </t>
  </si>
  <si>
    <t>2 Donaciones de Nuevos Miembros Contribuyentes no menor a $5,000 anuales</t>
  </si>
  <si>
    <t>Dinero</t>
  </si>
  <si>
    <t>3. al menos 20  empresas afilaidas a Salvando Vidas Ganas mas</t>
  </si>
  <si>
    <t>Empresas</t>
  </si>
  <si>
    <t xml:space="preserve">Lograr un ingreso de al menos $72,000.00 en el rubro de servicios de capacitacion </t>
  </si>
  <si>
    <t>5.1.AB.2</t>
  </si>
  <si>
    <t>Plan de Fortalecimiento de Capacitación Externa</t>
  </si>
  <si>
    <t>Rolando Martinez</t>
  </si>
  <si>
    <t xml:space="preserve">1. Portafolio de capacitaciones y precios autorizados                                                                                              </t>
  </si>
  <si>
    <t xml:space="preserve">2. Indice de Recompra  no menor del 85%  </t>
  </si>
  <si>
    <t xml:space="preserve">3. Crecimiento de la Cartera de clientes en 10% anual </t>
  </si>
  <si>
    <t xml:space="preserve">Diversificar los medios de recaudacion de fondos </t>
  </si>
  <si>
    <t>5.1.AB.3</t>
  </si>
  <si>
    <t>Realización de Colecta 2017</t>
  </si>
  <si>
    <t>Mercadeo</t>
  </si>
  <si>
    <t xml:space="preserve">Posicionar a Cruz Roja en la Poblacion </t>
  </si>
  <si>
    <t>5.1.AB.4</t>
  </si>
  <si>
    <t>Realización de Eventos 2017</t>
  </si>
  <si>
    <t xml:space="preserve">Realizar al menos un evento de recaudacion de posicionamiento Institucional </t>
  </si>
  <si>
    <t>Actividad</t>
  </si>
  <si>
    <t xml:space="preserve">Contar con directrices (politicas y procedimientos definidos) que garanticen un adecaudo manejo de las donaciones y servicios  </t>
  </si>
  <si>
    <t>5.3.E.1.1</t>
  </si>
  <si>
    <t xml:space="preserve">Propuesta de politicas, manuales y procediemientos a actualizar y crear en el 2017 </t>
  </si>
  <si>
    <t>Propuesta de politica elaborada y remitida para aprobacion</t>
  </si>
  <si>
    <t>Propuesta de manual de gestion de donaciones elaborado y remitido para aprobacion.</t>
  </si>
  <si>
    <t>5.3.E.1.2</t>
  </si>
  <si>
    <t xml:space="preserve">Ejecución del Plan de ordenamiento </t>
  </si>
  <si>
    <t>Propuesta de Plan de ordenamiento elaborado y remitido para aprobacion.</t>
  </si>
  <si>
    <t>Punto de acta</t>
  </si>
  <si>
    <t xml:space="preserve">Plan de sostenibilidad de los servicios del Centro de Sangre y Clinica </t>
  </si>
  <si>
    <t>Contar con un plan de negocio que apoye a la sostenibilidad del centro de sangre y clinica de salud</t>
  </si>
  <si>
    <t>6.1.A.1.1</t>
  </si>
  <si>
    <t>Diagnosticos de los servicios Centro de Sangre y Clinica</t>
  </si>
  <si>
    <t>Francisco Castro</t>
  </si>
  <si>
    <t>JMR/ JSS</t>
  </si>
  <si>
    <t xml:space="preserve">Diagnostico finalizado </t>
  </si>
  <si>
    <t>6.1.A.1.2</t>
  </si>
  <si>
    <t xml:space="preserve">Elaboración del Plan </t>
  </si>
  <si>
    <t>Plan Aprobado</t>
  </si>
  <si>
    <t>6.1.A.1.3</t>
  </si>
  <si>
    <t xml:space="preserve">Consecución de recursos </t>
  </si>
  <si>
    <t>Definicion de recursos a gestionar</t>
  </si>
  <si>
    <t>6.1.A.1.4</t>
  </si>
  <si>
    <t xml:space="preserve">Implementación </t>
  </si>
  <si>
    <t xml:space="preserve">Plan en ejcucion </t>
  </si>
  <si>
    <t xml:space="preserve">Diseñar los Planes de Acción 8  Seccionales y  sus Planes de Movilización de Recursos </t>
  </si>
  <si>
    <t>6.2.C.1.1</t>
  </si>
  <si>
    <t xml:space="preserve">Conformación de Equipo BOCA </t>
  </si>
  <si>
    <t xml:space="preserve">3 equipos formados y autorizados </t>
  </si>
  <si>
    <t>6.2.C.1.2</t>
  </si>
  <si>
    <t xml:space="preserve">Programación de Talleres </t>
  </si>
  <si>
    <t>8 Planes de accion aprobados</t>
  </si>
  <si>
    <t>6.2.C.1.3</t>
  </si>
  <si>
    <t xml:space="preserve">Desarrollo de 10 Talleres </t>
  </si>
  <si>
    <t>Realizacion de los eventos</t>
  </si>
  <si>
    <t>Eventos</t>
  </si>
  <si>
    <t>6.2.C.1.4</t>
  </si>
  <si>
    <t xml:space="preserve">Evaluación de resultados </t>
  </si>
  <si>
    <t>Paola Alvarenga</t>
  </si>
  <si>
    <t xml:space="preserve">Informe final evaluacion de Resultados </t>
  </si>
  <si>
    <t xml:space="preserve">Implementar un nuevo servicio comercial para CRS </t>
  </si>
  <si>
    <t>6.2.D.1.1</t>
  </si>
  <si>
    <t xml:space="preserve">Desarrollo de un nuevo servicio comercial </t>
  </si>
  <si>
    <t>Plan de Negocio presentado para aprobacion</t>
  </si>
  <si>
    <t>INTEGRIDAD, TRANSPARENCIA Y RENDICION DE CUENTAS</t>
  </si>
  <si>
    <t xml:space="preserve">DAYF/ DPYR/ JFI </t>
  </si>
  <si>
    <t xml:space="preserve">Dar a cnocer a Voluntarios, socios contribuyentes y empleados el que hacer institucional, por medio de una estrategia de rendición de cuentas </t>
  </si>
  <si>
    <t>5.4.A.1.1</t>
  </si>
  <si>
    <t xml:space="preserve">Implementación de sistema de gestión de rendición de cuentas y transparencia por programas. </t>
  </si>
  <si>
    <t xml:space="preserve">Finanzas </t>
  </si>
  <si>
    <t>Presupuesto/ Contabilidad/ Presupuesto</t>
  </si>
  <si>
    <r>
      <t xml:space="preserve">3 sesiones de rendición Trimestral para Comité Nacional y 6 reportes financieros para el Consejo Ejecutivo </t>
    </r>
    <r>
      <rPr>
        <sz val="9"/>
        <color rgb="FFFF0000"/>
        <rFont val="Calibri"/>
        <family val="2"/>
        <scheme val="minor"/>
      </rPr>
      <t xml:space="preserve">  </t>
    </r>
  </si>
  <si>
    <t>5.4.A.1.2</t>
  </si>
  <si>
    <t>Formulación de la estructura de estados financieros en base a programas</t>
  </si>
  <si>
    <t>Segmentación de las finanzas por programas</t>
  </si>
  <si>
    <t>5.4.A.1.3</t>
  </si>
  <si>
    <t>Informe financiero</t>
  </si>
  <si>
    <t>6 Informe financiero presentado al Consejo</t>
  </si>
  <si>
    <t>5.4.A.1.4</t>
  </si>
  <si>
    <t>Informe de rendición de cuentas</t>
  </si>
  <si>
    <t>3 Informe de rendición de cuentas Comité Nacional</t>
  </si>
  <si>
    <t xml:space="preserve">Socializar Política de antifraude y corrupción </t>
  </si>
  <si>
    <t>5.4.D.1.1</t>
  </si>
  <si>
    <t>Políticas de Antifraude y corrupción socializadas</t>
  </si>
  <si>
    <t>Direccion de admón y finanzas</t>
  </si>
  <si>
    <t xml:space="preserve">Actores claves del movimiento/ 30 beneficiarios conocen las politicas en taller (Consejo, Voluntarios y Personal admisnitrativo) </t>
  </si>
  <si>
    <t>5.4.D.1.2</t>
  </si>
  <si>
    <t>Reproduccion</t>
  </si>
  <si>
    <t>Reproducción de la Política</t>
  </si>
  <si>
    <t>5.4.D.1.3</t>
  </si>
  <si>
    <t>Socialización</t>
  </si>
  <si>
    <t>evento</t>
  </si>
  <si>
    <t>SISTEMA DE INFORMACION FINANCIERA</t>
  </si>
  <si>
    <t>Crear sistema de presupuesto que propicie sistema de información gerencial</t>
  </si>
  <si>
    <t>5.4.E.1.1</t>
  </si>
  <si>
    <t>Finanzas/ Presupuesto</t>
  </si>
  <si>
    <t>Software</t>
  </si>
  <si>
    <t>SOSTENIBILIDAD Y RENTABILIDAD SOCIAL</t>
  </si>
  <si>
    <t>DAYF/ JFI</t>
  </si>
  <si>
    <t>Porcentaje de recuperación de costos en cada  proyecto</t>
  </si>
  <si>
    <t>A negociarse</t>
  </si>
  <si>
    <t>Poner en marcha la política que permita la recuperación de costos indirectos de un 4 de recuperación, en contribución a los objetivos de sostenibilidad</t>
  </si>
  <si>
    <t>Elaboración e implementación de política de costes indirectos proyectos.</t>
  </si>
  <si>
    <t xml:space="preserve">Finanzas/ presupuesto </t>
  </si>
  <si>
    <t>4% de costos recuperados</t>
  </si>
  <si>
    <t>Creación de la política</t>
  </si>
  <si>
    <t>Politica creaday sometida aprobación</t>
  </si>
  <si>
    <t>Actualizar sistema de recuperación de costeo en los servicios de centro de sangre y Capacitación externa que permita mejora en los márgenes de recuperación  de costos en almenos 3%</t>
  </si>
  <si>
    <t>FI.A.1</t>
  </si>
  <si>
    <t>Apoyo en la recuperación de costes por serviciosde capacitación y de componentes sanguineos.</t>
  </si>
  <si>
    <t>Movilización de recursos/ Centro de Sangre</t>
  </si>
  <si>
    <t>Mejora en los márgenes de recuperación de costos en los servicios en almenos 3%</t>
  </si>
  <si>
    <t>FI.A.2</t>
  </si>
  <si>
    <t>Actualización sistema de recuperación servicio de capacitación externa</t>
  </si>
  <si>
    <t>Informe de actualización de recuperación</t>
  </si>
  <si>
    <t>FI.A.3</t>
  </si>
  <si>
    <t>Actualización sistema de recuperación servicio de centro de sangre</t>
  </si>
  <si>
    <t xml:space="preserve">Crear al menos 1 Reserva de entre $10,000 a $20,000.0 </t>
  </si>
  <si>
    <t>FI.B.1</t>
  </si>
  <si>
    <t>Solidez financiera.</t>
  </si>
  <si>
    <t>Tesorería</t>
  </si>
  <si>
    <t>Alemos un Deposito creado anual mínimo de $10,000.00</t>
  </si>
  <si>
    <t>$</t>
  </si>
  <si>
    <t>DESARROLLO FINANCIERO</t>
  </si>
  <si>
    <t>Establecer un Sistema de monitoreo control y seguimiento de las finanzas en seccionales</t>
  </si>
  <si>
    <t>FI.C.1</t>
  </si>
  <si>
    <t>Informe trimestral por Departamental</t>
  </si>
  <si>
    <t>Brindar seguimiento de Implementación / modernización de sistema contable en seccionales</t>
  </si>
  <si>
    <t>FI.D.1</t>
  </si>
  <si>
    <t xml:space="preserve">Ultimas 3 Delegaciones departamentales trabajan con el sistema </t>
  </si>
  <si>
    <t>Reporte de implementación</t>
  </si>
  <si>
    <t>Modernizar el sistema de activo fijo que permita actualización de activos a nivel nacional</t>
  </si>
  <si>
    <t>FI.E.1</t>
  </si>
  <si>
    <t>Modernización del sistema de activos.</t>
  </si>
  <si>
    <t>Contabilidad / Activo fijo</t>
  </si>
  <si>
    <t>Sistema de activo fijo creado y funcionando</t>
  </si>
  <si>
    <t>DEPARTAMENTO DE FINANZAS</t>
  </si>
  <si>
    <t>Actividad no proyectada para el presente periodo</t>
  </si>
  <si>
    <t>Meta cumplida al 10% según el detalle de las actividades siguienetes de la 5.4A1.2-5.4A1.4</t>
  </si>
  <si>
    <t>Solo se han trabajado las finanzas de Fondo General ya que no se han definio los demas programas institucionales.</t>
  </si>
  <si>
    <r>
      <t>Se ha logrado la aprobacion de del programas de salud;</t>
    </r>
    <r>
      <rPr>
        <b/>
        <u/>
        <sz val="10"/>
        <color rgb="FF000000"/>
        <rFont val="Calibri"/>
        <family val="2"/>
      </rPr>
      <t xml:space="preserve"> Prevención y Atención de Riesgos a la Salud en Emergencias y Desastres</t>
    </r>
    <r>
      <rPr>
        <sz val="10"/>
        <color rgb="FF000000"/>
        <rFont val="Calibri"/>
        <family val="2"/>
      </rPr>
      <t xml:space="preserve">. con sus respectivos sub-programas; </t>
    </r>
    <r>
      <rPr>
        <b/>
        <sz val="10"/>
        <color rgb="FF000000"/>
        <rFont val="Calibri"/>
        <family val="2"/>
      </rPr>
      <t>Servicio de atencion basica de salud</t>
    </r>
    <r>
      <rPr>
        <sz val="10"/>
        <color rgb="FF000000"/>
        <rFont val="Calibri"/>
        <family val="2"/>
      </rPr>
      <t xml:space="preserve"> y </t>
    </r>
    <r>
      <rPr>
        <b/>
        <sz val="10"/>
        <color rgb="FF000000"/>
        <rFont val="Calibri"/>
        <family val="2"/>
      </rPr>
      <t>servicios de prevención de riesgos a la salud</t>
    </r>
  </si>
  <si>
    <t>Se presento informe de cierre 2016 a la comisión Financiera, se presentara informe de trimestre en abril, ya que marzo fue muy complicado por la temporada.</t>
  </si>
  <si>
    <t>En vista de la falla de sistema por el virus se reprograma para siguiente trimestre</t>
  </si>
  <si>
    <t>La política este en última etapa de aprobación</t>
  </si>
  <si>
    <t>Meta cumplida al 85% según el detalle de las actividades siguienetes de la 5.4D1.2-5.4D1.3</t>
  </si>
  <si>
    <t>En proceso de impresión( aprobación de arte)</t>
  </si>
  <si>
    <t>Se logro la aprobacion de la politica. Ademas se realizo el primer taller de socializacion de la mismas con la delegaciones departamentales.</t>
  </si>
  <si>
    <t>Se han realizado dos reuniones con Informatica para ver el proceso de ejecucion y las perspectivas que se tienen del sistema</t>
  </si>
  <si>
    <t>Actividad reprogramada para mayo</t>
  </si>
  <si>
    <t>Actividad reprogramada para trabajar en apoyo con FICR y PNS</t>
  </si>
  <si>
    <t>Reprogramadas para segundo semestre en mes de agosto</t>
  </si>
  <si>
    <t xml:space="preserve">Reserva creada/ pte deposito </t>
  </si>
  <si>
    <t>No programada para el presente trimestre</t>
  </si>
  <si>
    <t xml:space="preserve">Informe de seccionales proporcionado por contabilidad </t>
  </si>
  <si>
    <t>Chalatenango, San Vicente , Ahuchapan,                              Nota: en caso de Chalatenango por inestabilidad de junta, aun no se apropian del sistema. Pendiente La Paz, La Unión, y Cambañas</t>
  </si>
  <si>
    <t>Se han apoyado levantamiento de inventarios de filiales, asi como seccionales y bajas de activos</t>
  </si>
  <si>
    <t>UADMON</t>
  </si>
  <si>
    <t xml:space="preserve">% de reducción de costos </t>
  </si>
  <si>
    <t xml:space="preserve">Disminuir el monto  de la factura de energia electrica anual en un 5% </t>
  </si>
  <si>
    <t>5.2.A1.1</t>
  </si>
  <si>
    <t>Seguimiento al Plan de Ahorro</t>
  </si>
  <si>
    <t>USG</t>
  </si>
  <si>
    <t>5.2.A1.2</t>
  </si>
  <si>
    <t xml:space="preserve">Propuesta de Energia Electrica </t>
  </si>
  <si>
    <t>toda las unidades</t>
  </si>
  <si>
    <t>Elaboracion de Propuesta</t>
  </si>
  <si>
    <t xml:space="preserve">Mejorar de la flota vehicular </t>
  </si>
  <si>
    <t xml:space="preserve">Propuesta  de Adquisición o renta de vehiculos de emergencia </t>
  </si>
  <si>
    <t xml:space="preserve">Flota </t>
  </si>
  <si>
    <t>2  unidades en uso</t>
  </si>
  <si>
    <t xml:space="preserve">UNIDAD </t>
  </si>
  <si>
    <t>UADMON, UFI,URRHH,UMR</t>
  </si>
  <si>
    <t xml:space="preserve">DAF </t>
  </si>
  <si>
    <t>Contar con las procedimientos y politicas que ayude a la toma de decisiones</t>
  </si>
  <si>
    <t>Presentacion de Manuales de Servicios Generales  Y Radiocomunicaciones</t>
  </si>
  <si>
    <t xml:space="preserve">UADMON </t>
  </si>
  <si>
    <t>SG Y R</t>
  </si>
  <si>
    <t xml:space="preserve">documento elaborado </t>
  </si>
  <si>
    <t xml:space="preserve">Eficiencia en la gestión de inventarios </t>
  </si>
  <si>
    <t>5.3.I.1</t>
  </si>
  <si>
    <t xml:space="preserve">Seguimiento al Sistema de Bodega General </t>
  </si>
  <si>
    <t>UAdmon</t>
  </si>
  <si>
    <t>Bodega</t>
  </si>
  <si>
    <t>DEPARTAMENTO DE ADMINISTRACIÓN</t>
  </si>
  <si>
    <t xml:space="preserve">Mejorar la flota vehicular </t>
  </si>
  <si>
    <t xml:space="preserve">Proyecto de Adquisición o renta de vehiculos de emergencia </t>
  </si>
  <si>
    <t>Garantizar el funcionamiento regular de la flota vehicular</t>
  </si>
  <si>
    <t xml:space="preserve">Plan de Mantenimiento Preventivo </t>
  </si>
  <si>
    <t xml:space="preserve"># de Mantenimientos preventivos </t>
  </si>
  <si>
    <t xml:space="preserve">Plan de Mantenimiento Correctivo </t>
  </si>
  <si>
    <t xml:space="preserve"># de Manteniminientos correctivos </t>
  </si>
  <si>
    <t xml:space="preserve">Mejorar el control de combustible </t>
  </si>
  <si>
    <t>Control de combustible</t>
  </si>
  <si>
    <t># de Liquidaciones para cierres sin diferencias</t>
  </si>
  <si>
    <t xml:space="preserve">Contar con una curricula para nuevos cursos de manejo </t>
  </si>
  <si>
    <t>Plan de capacitaciones de conductores administrativos y de emergencias</t>
  </si>
  <si>
    <t xml:space="preserve"># de Formaciones </t>
  </si>
  <si>
    <t>Contar con nuevos conductores</t>
  </si>
  <si>
    <t># de Personas capacitadas</t>
  </si>
  <si>
    <t>Mantener actualizado el inventario de repuestos</t>
  </si>
  <si>
    <t xml:space="preserve">Inventario de Insumos y repuestos </t>
  </si>
  <si>
    <t># de Levantamientos de inventarios</t>
  </si>
  <si>
    <t>TRANSPORTE</t>
  </si>
  <si>
    <t>Sistema de control de movimientos de inventario  e implementación</t>
  </si>
  <si>
    <t xml:space="preserve"> </t>
  </si>
  <si>
    <t>Sistema de registro de productos en deposito y resguardos</t>
  </si>
  <si>
    <t xml:space="preserve">Administracion de espacios en bodegas </t>
  </si>
  <si>
    <t>BODEGA</t>
  </si>
  <si>
    <t xml:space="preserve">SERVICIOS GENERALES Y RADIOCOMUNICACIONES </t>
  </si>
  <si>
    <t xml:space="preserve">Contar con un Proyecto de ahorro de energia electrica </t>
  </si>
  <si>
    <t>Proyecto de Ahorro de Energia Electrica</t>
  </si>
  <si>
    <t xml:space="preserve">Compromiso de ahorro de todos las unidades </t>
  </si>
  <si>
    <t>Toda las unidades</t>
  </si>
  <si>
    <t>Garantizar el funcionamiento regular de las instalaciones y servicios.</t>
  </si>
  <si>
    <t>Plan de Mantenimiento y Servicios Generales</t>
  </si>
  <si>
    <t>Bitácoras de supervisión y hojas de control (listas de chequeo por área)  </t>
  </si>
  <si>
    <t xml:space="preserve">Garantizar el cumplimiento de los contratos adquiridos </t>
  </si>
  <si>
    <t>Seguimiento a contratos de servicios</t>
  </si>
  <si>
    <t>Informes (trimestrales)</t>
  </si>
  <si>
    <t xml:space="preserve">Aumentar al maximo la disponibilidad y confiabilidad de las instalaciones y equipos </t>
  </si>
  <si>
    <t>Mantenimientos preventivos</t>
  </si>
  <si>
    <t>No. De mantenimientos</t>
  </si>
  <si>
    <t>Mantenimientos</t>
  </si>
  <si>
    <t xml:space="preserve">Incrementar la vida util de los equipos o instalaciones </t>
  </si>
  <si>
    <t>Reparaciones</t>
  </si>
  <si>
    <t>No. De Reparaciones</t>
  </si>
  <si>
    <t xml:space="preserve">Contar con la informacion del ingreso de los visitantes a la institucion </t>
  </si>
  <si>
    <t>Mejora de procedimiento del ingreso institucional</t>
  </si>
  <si>
    <t xml:space="preserve">Elaboracion de Informes </t>
  </si>
  <si>
    <t>Registro diario de visitantes</t>
  </si>
  <si>
    <t xml:space="preserve">Registos completos </t>
  </si>
  <si>
    <t>DEPARTAMENTO GESTIÓN DEL TALENTO HUMANO</t>
  </si>
  <si>
    <t>DA/ DFI/ GTH/ MR</t>
  </si>
  <si>
    <t>Lograr la adopción de  las politicas de Movilización de Recursos y Recursos Humanos</t>
  </si>
  <si>
    <t xml:space="preserve">Propuesta de politicas, manuales y procedimientos a actualizar y crear en el 2017 </t>
  </si>
  <si>
    <t xml:space="preserve">% de Elaboración de propuesta </t>
  </si>
  <si>
    <t xml:space="preserve">Ejecución del Plan </t>
  </si>
  <si>
    <t>% de ejecución del plan</t>
  </si>
  <si>
    <t>GTH</t>
  </si>
  <si>
    <t xml:space="preserve">Disminuir las incapacidades y accidentes laborales de la institucíón </t>
  </si>
  <si>
    <t>5.4.B.1.1</t>
  </si>
  <si>
    <t>Levantamiento de linea Base</t>
  </si>
  <si>
    <t>Comité de SSO</t>
  </si>
  <si>
    <t>Linea Base</t>
  </si>
  <si>
    <t>5.4.B.1.2</t>
  </si>
  <si>
    <t>5.4.B.1.3</t>
  </si>
  <si>
    <t>% de implementación del plan de salud y seguridad ocupacional</t>
  </si>
  <si>
    <t xml:space="preserve">Implementar el componente de capacitación en los nuevos manuales de Gestión de Capital Humano </t>
  </si>
  <si>
    <t>Socialización el Manual de Gestión del Capital Humano  (compensaciones y beneficios)</t>
  </si>
  <si>
    <t>5.6.A.1.2</t>
  </si>
  <si>
    <t xml:space="preserve">Socialiación de Manuales y procedimientos </t>
  </si>
  <si>
    <t>% de socialización de Manual de Procedimientos</t>
  </si>
  <si>
    <t xml:space="preserve">Crear una estrategia de Gestión del Capital Humano </t>
  </si>
  <si>
    <t>5.6.A.2.1</t>
  </si>
  <si>
    <t xml:space="preserve">Elaboración de la linea Base </t>
  </si>
  <si>
    <t>% de realización de Linea Base</t>
  </si>
  <si>
    <t>5.6.A.2.2</t>
  </si>
  <si>
    <t xml:space="preserve">Diseño de Estrategia </t>
  </si>
  <si>
    <t>% de elaboración de Estrategia</t>
  </si>
  <si>
    <t>5.6.A.2.3</t>
  </si>
  <si>
    <t xml:space="preserve">Aprobación de la Estrategia </t>
  </si>
  <si>
    <t>Realizar los procesos de reclutamiento, selección, contratación e inducción de personal</t>
  </si>
  <si>
    <t>5.6.A.3.1</t>
  </si>
  <si>
    <t xml:space="preserve">Coordinacion con unidades solicitantes </t>
  </si>
  <si>
    <t>Técnico de GTH</t>
  </si>
  <si>
    <t>Personas contratadas</t>
  </si>
  <si>
    <t>No.</t>
  </si>
  <si>
    <t>5.6.A.3.2</t>
  </si>
  <si>
    <t>Elaborar y distribuir los contratos del personal</t>
  </si>
  <si>
    <t>Asistente de GTH</t>
  </si>
  <si>
    <t>Ingreso de personal</t>
  </si>
  <si>
    <t>Manejo de planillas y beneficios</t>
  </si>
  <si>
    <t>5.6.A.4.1</t>
  </si>
  <si>
    <t>Elaboración y revisión de planillas de salarios</t>
  </si>
  <si>
    <t>Técnico de salarios / JGTH</t>
  </si>
  <si>
    <t>Actualización de reclasificación de nombramientos en Ministerio de Hacienda</t>
  </si>
  <si>
    <t>5.6.A.5.1</t>
  </si>
  <si>
    <t xml:space="preserve">Elaborar informe de empleados con cargo nominal y cargo funcional y justificaciones de reclasificacion. </t>
  </si>
  <si>
    <t>Control de archivos de expedientes de empleados</t>
  </si>
  <si>
    <t>5.6.A.6.1</t>
  </si>
  <si>
    <t>Actualizar los registros y expedientes de los empleados.</t>
  </si>
  <si>
    <t>Control de asistencia</t>
  </si>
  <si>
    <t>5.6.A.7.1</t>
  </si>
  <si>
    <t xml:space="preserve">Revisión de marcaciones para verificar ausentismos y llegadas tardías  del personal </t>
  </si>
  <si>
    <t>Evaluación de desempeño del personal</t>
  </si>
  <si>
    <t>5.6.A.8.1</t>
  </si>
  <si>
    <t>Coordinar con jefes de unidades y departamentos la aplicación de la evaluacion de desempeño.</t>
  </si>
  <si>
    <t>Tecnica de GTH</t>
  </si>
  <si>
    <t>Llevar a cabo Programa de Ética Gubernamental</t>
  </si>
  <si>
    <t>5.6.A.9.1</t>
  </si>
  <si>
    <t>Coordinar con jefes de unidades para que apoyen en la asistencia y participacion de empleados.</t>
  </si>
  <si>
    <t>JGTH/ comisión de Ética Gubernamental</t>
  </si>
  <si>
    <t>Seguimiento a Proyecto de Clínica empresarial ISSS</t>
  </si>
  <si>
    <t>5.6.A.10.1</t>
  </si>
  <si>
    <t xml:space="preserve">Elaborar propuesta </t>
  </si>
  <si>
    <t>Coordinar eventos especiales</t>
  </si>
  <si>
    <t>5.6.A.11.1</t>
  </si>
  <si>
    <t>Llevar a cabo las celebraciones y eventos para empleados durante el año</t>
  </si>
  <si>
    <t>Unidad de GTH</t>
  </si>
  <si>
    <t>No. de eventos</t>
  </si>
  <si>
    <t xml:space="preserve">No. </t>
  </si>
  <si>
    <t>UNIDAD DE ADQUISICIONES Y CONTRATACIONES INSTITUCIONAL</t>
  </si>
  <si>
    <t>Generar ahorro en las compras, atraves de compras por volumen</t>
  </si>
  <si>
    <t>5.3.H.1</t>
  </si>
  <si>
    <t xml:space="preserve">Plan de Ahorro en las Adquisiciones y Contrataciones </t>
  </si>
  <si>
    <t>5.3.H.1.1</t>
  </si>
  <si>
    <t>Elaborar  un plan  de  de ahorro, tomando en cuenta criterios de:               Calidad, tiempos de entrega, formas de pago entre otros</t>
  </si>
  <si>
    <t>Jefe UACI</t>
  </si>
  <si>
    <t>% de implementación del plan</t>
  </si>
  <si>
    <t>5.3.H.1.2</t>
  </si>
  <si>
    <t>Realización de compras que generen ahorro, comparando lo presupuestado versus el costo</t>
  </si>
  <si>
    <t>Jefe UACI, Tecnicos UACI,</t>
  </si>
  <si>
    <t>% de ahorro en las compras</t>
  </si>
  <si>
    <t>5.3.H.1.3</t>
  </si>
  <si>
    <t>Reuniones con presupuesto para conocer las proyecciones de inversión</t>
  </si>
  <si>
    <t>Jefe UACI, presupuesto</t>
  </si>
  <si>
    <t>Cantidad de reuniones de coodinación con area financiera</t>
  </si>
  <si>
    <t xml:space="preserve">Reducir costos a traves de la identificación de proveedores que cumplan con los criterios de calidad requeridos por CRS </t>
  </si>
  <si>
    <t>5.3.H.2</t>
  </si>
  <si>
    <t>Actualización de base de datos de proveedores</t>
  </si>
  <si>
    <t>% de actualización de base de datos</t>
  </si>
  <si>
    <t>5.3.H.2.1</t>
  </si>
  <si>
    <t>Definición de los criterios de clasificación de los proveedores y capacidades requeridas</t>
  </si>
  <si>
    <t>Jefe UACI, Tecnicos UACI, DAYF</t>
  </si>
  <si>
    <t>5.3.H.2.2</t>
  </si>
  <si>
    <t>Base de datos actualizada</t>
  </si>
  <si>
    <t>5.3.H.2.3</t>
  </si>
  <si>
    <t xml:space="preserve">Analisis de proveedores </t>
  </si>
  <si>
    <t>UACI/Un. solicitantes</t>
  </si>
  <si>
    <t>documento/ resultado de evaluaciones</t>
  </si>
  <si>
    <t>Informe</t>
  </si>
  <si>
    <t>5.3.H.2.4</t>
  </si>
  <si>
    <t>Busqueda de nuevos proveedores</t>
  </si>
  <si>
    <t>5.3.H.2.5</t>
  </si>
  <si>
    <t xml:space="preserve">Construcción de alianzas con proveedores competitivos </t>
  </si>
  <si>
    <t>Realizar los procedimientos de adquisiciones y contrataciones con mayor eficiencia y eficacia.</t>
  </si>
  <si>
    <t>5.3.H.3</t>
  </si>
  <si>
    <t xml:space="preserve">Mejora de procedimientos de compras </t>
  </si>
  <si>
    <t>% de actualización del manual de compras</t>
  </si>
  <si>
    <t>5.3.H.3.1</t>
  </si>
  <si>
    <t xml:space="preserve"> Revision y actualizacion del Manual de Compras</t>
  </si>
  <si>
    <t xml:space="preserve">Informe </t>
  </si>
  <si>
    <t xml:space="preserve">documento </t>
  </si>
  <si>
    <t>5.3.H.3.2</t>
  </si>
  <si>
    <t xml:space="preserve"> Socializacion de la revision del manual de compras</t>
  </si>
  <si>
    <t>reuniones</t>
  </si>
  <si>
    <t>5.3.H.3.3</t>
  </si>
  <si>
    <t xml:space="preserve">Diagnostico del proceso de Adquisiciones y Contrataciones </t>
  </si>
  <si>
    <t>documetos</t>
  </si>
  <si>
    <t>5.3.H.3.4</t>
  </si>
  <si>
    <t>Identificación de prioridades y necesidades competitivas de acuerdo a los objetivos  y la  cadena de valor de  nuestra institución, para orientar nuestros procesos de compras,  gestión, tiempos,  calidad de servicio a los  objetivos</t>
  </si>
  <si>
    <t>documentos</t>
  </si>
  <si>
    <t>Mejorar el funcionamiento de la unidad de  adquisiciones y contrataciones  institucional de Cruz Roja Salvadoreña</t>
  </si>
  <si>
    <t>5.3.H.4</t>
  </si>
  <si>
    <t xml:space="preserve">Diseño del Plan de Mejora </t>
  </si>
  <si>
    <t>% de elaboración de documento</t>
  </si>
  <si>
    <t>5.3.H.4.1</t>
  </si>
  <si>
    <t>Creacion de Mision, Visión, Objetivos de UACI</t>
  </si>
  <si>
    <t>5.3.H.4.2</t>
  </si>
  <si>
    <t>Alineando objetivos de compra con los de la Institución.</t>
  </si>
  <si>
    <t>5.3.H.4.3</t>
  </si>
  <si>
    <t>Revision de perfiles, competencias del recurso humano</t>
  </si>
  <si>
    <t>5.3.H.4.4</t>
  </si>
  <si>
    <t>Revision de Recursos tecnologicos,insfraestructura (espacio adecuado para los archivos, recurso humano)</t>
  </si>
  <si>
    <t>5.3.H.4.5</t>
  </si>
  <si>
    <t>Clasificación de  grupos de artículos que se compran de acuerdo a
los modelos de portafolio y definiendo planes para cada uno.</t>
  </si>
  <si>
    <t>5.3.H.4.6</t>
  </si>
  <si>
    <t xml:space="preserve">Busca de Financiamiento </t>
  </si>
  <si>
    <t>Las reuniones previstas para febrero se reporgraman para agostos</t>
  </si>
  <si>
    <t>En el mes de Julio se inicio la  actividad</t>
  </si>
  <si>
    <t>4.1.A.1.1</t>
  </si>
  <si>
    <t>Elaborar progrrama del Cuerpo Filial Comité de Damas Voluntarias</t>
  </si>
  <si>
    <t>Jefa del Comité de Damas Voluntarias</t>
  </si>
  <si>
    <t>Borrador terminado</t>
  </si>
  <si>
    <t>4.1.A.1.2</t>
  </si>
  <si>
    <t>Consulta con Jefatura N. de Damas</t>
  </si>
  <si>
    <t>reuniones realizadas</t>
  </si>
  <si>
    <t>4.1.A.1.3</t>
  </si>
  <si>
    <t>Borrador Voluntario Social</t>
  </si>
  <si>
    <t>Jefe de Voluntarios Sociales</t>
  </si>
  <si>
    <t>Contar con voluntarios capacitados</t>
  </si>
  <si>
    <t>Realizar cursos Elpa para ingreso</t>
  </si>
  <si>
    <t>Ruth Orellanda</t>
  </si>
  <si>
    <t>Cantidad de cursos ELPA realizados</t>
  </si>
  <si>
    <t>cursos</t>
  </si>
  <si>
    <t xml:space="preserve">Realizar curso de Estatutos </t>
  </si>
  <si>
    <t>Cantidad de cursos de Estatutos realizados</t>
  </si>
  <si>
    <t>Estabelcer coordinaciones para impartir capacitaciones</t>
  </si>
  <si>
    <t>Cantidad de reuniones de coordinación sostenidas</t>
  </si>
  <si>
    <t>Realizar cursos de varias tematicas</t>
  </si>
  <si>
    <t>Cantidad de cursos realizados</t>
  </si>
  <si>
    <t xml:space="preserve">Mejorar la infraestructura de las seccionales </t>
  </si>
  <si>
    <t>4.3.A.1.1</t>
  </si>
  <si>
    <t>Entrega de kit de camilla y botiquin a Gazapa</t>
  </si>
  <si>
    <t>Ramón Pérez</t>
  </si>
  <si>
    <t>Kit entregado a Guazapa</t>
  </si>
  <si>
    <t>kit</t>
  </si>
  <si>
    <t>4.3.A.1.2</t>
  </si>
  <si>
    <t xml:space="preserve">Reparar Estructura de Seccional de Ataco </t>
  </si>
  <si>
    <t>Reparación en Ataco</t>
  </si>
  <si>
    <t>Reparación</t>
  </si>
  <si>
    <t>4.3.A.1.3</t>
  </si>
  <si>
    <t>Reparar Estructura de Seccional de Ciudad barrios</t>
  </si>
  <si>
    <t>Reparación en Ciudad Barrios</t>
  </si>
  <si>
    <t>4.3.A.1.4</t>
  </si>
  <si>
    <t>Entrega de kit de camilla y botiquin a Texistepeque</t>
  </si>
  <si>
    <t>Kit entregado a Texistepeque</t>
  </si>
  <si>
    <t>4.3.A.1.5</t>
  </si>
  <si>
    <t>Entrega de kit de camilla y botiquin a Armenia</t>
  </si>
  <si>
    <t>Kit entregado a Armedia</t>
  </si>
  <si>
    <t>según inscripcion 2016 de voluntarios</t>
  </si>
  <si>
    <t>Implemenatr Plan de gestion de voluntariado y seccionales</t>
  </si>
  <si>
    <t>Plan carnetizacion</t>
  </si>
  <si>
    <t>Elaborar documento</t>
  </si>
  <si>
    <t xml:space="preserve">Porcentaje de voluntarios inscritos </t>
  </si>
  <si>
    <t>Según sea necesario</t>
  </si>
  <si>
    <t>Cantidad de carnet entregado / total de carnet solicitados</t>
  </si>
  <si>
    <t xml:space="preserve">encuesta </t>
  </si>
  <si>
    <t xml:space="preserve">Cantidad de personas encuentadas </t>
  </si>
  <si>
    <t>cantidad</t>
  </si>
  <si>
    <t>Tabular las encuesta</t>
  </si>
  <si>
    <t>Relaizar analisis de resultados obtenidos en la encuenta</t>
  </si>
  <si>
    <t xml:space="preserve">Elaborar informe   </t>
  </si>
  <si>
    <t>Informes entregado</t>
  </si>
  <si>
    <t>Cantidad de voluntarios estimulados</t>
  </si>
  <si>
    <t>cantidad estimulados</t>
  </si>
  <si>
    <t>Adquisición de pines</t>
  </si>
  <si>
    <t>pines comprados</t>
  </si>
  <si>
    <t>Cantidad de estimulos entregados</t>
  </si>
  <si>
    <t>Realizar Carrera Aeróbica</t>
  </si>
  <si>
    <t>Carrera aeróbica</t>
  </si>
  <si>
    <t>Carrera realizada</t>
  </si>
  <si>
    <t>Realizar primera convención de voluntariado</t>
  </si>
  <si>
    <t>Convención de voluntariado</t>
  </si>
  <si>
    <t>Convención realizada</t>
  </si>
  <si>
    <t>DGVYS.A</t>
  </si>
  <si>
    <t>Elaboración de planes operativos de jefaturas nacionales y seccionales</t>
  </si>
  <si>
    <t>Jefes nacionales, delegaciones departamentales</t>
  </si>
  <si>
    <t xml:space="preserve">Cantidad de planes elaborados </t>
  </si>
  <si>
    <t>Planes</t>
  </si>
  <si>
    <t>18 planes</t>
  </si>
  <si>
    <t>Apoyar la sistematización de procesos de planificación en las seccionales Y cuerpos filiales</t>
  </si>
  <si>
    <t>DGVYS.A.1</t>
  </si>
  <si>
    <t>Diseñar guia y matriz de planificación para seccionales</t>
  </si>
  <si>
    <t>PDI</t>
  </si>
  <si>
    <t>Guia Elaborada</t>
  </si>
  <si>
    <t xml:space="preserve">Guia </t>
  </si>
  <si>
    <t>DGVYS.A.2</t>
  </si>
  <si>
    <t>Realizar asambleas departamentales para elaboracion de planes</t>
  </si>
  <si>
    <t>Cantidad de asambleas realizadas</t>
  </si>
  <si>
    <t>Asambleas</t>
  </si>
  <si>
    <t>DGVYS.A.3</t>
  </si>
  <si>
    <t>Dar seguimiento a los planes</t>
  </si>
  <si>
    <t>Cantidad de informes de seguimiento recibidos</t>
  </si>
  <si>
    <t>INFORMÁTICA</t>
  </si>
  <si>
    <t xml:space="preserve">5.7. A </t>
  </si>
  <si>
    <t>Dar continuidad a la negociacion con Microsoft por la donacion de las licencias</t>
  </si>
  <si>
    <t>5.7.A.1.1</t>
  </si>
  <si>
    <t>Luego de la donacion presentar plan de configuracion de licencias Microsoft</t>
  </si>
  <si>
    <t>Microsoft</t>
  </si>
  <si>
    <t>licencias donadas</t>
  </si>
  <si>
    <t>Seguridad de la informacion de las aplicaciones</t>
  </si>
  <si>
    <t>5.7.A.2.1</t>
  </si>
  <si>
    <t>Traslado de las aplicaciones del servidor actual al nuevo Marca Dell</t>
  </si>
  <si>
    <t>Todos losusuarios</t>
  </si>
  <si>
    <t>sistemas funcionando al 100%</t>
  </si>
  <si>
    <t>implementar un sistema el cual contenga toda la documentacion de los expedientes del personal</t>
  </si>
  <si>
    <t>5.7.A.3.1</t>
  </si>
  <si>
    <t>clasificar informacion de expedientes personales de Recursos Humanos para digitalizarlos e ingresarlos al sistema informatico</t>
  </si>
  <si>
    <t>Recursos Humanos</t>
  </si>
  <si>
    <t>Crear un sistema  para el control de gestión de los presupuestos.</t>
  </si>
  <si>
    <t>5.7.A.4.1</t>
  </si>
  <si>
    <t>Implementar sistema para la elaboración del presupuesto anuaL por departamento</t>
  </si>
  <si>
    <t>Presupuesto</t>
  </si>
  <si>
    <t xml:space="preserve">Apoyar para generar eficiencia en la emisión de recibos de colecturia </t>
  </si>
  <si>
    <t>5.7.A.5.1</t>
  </si>
  <si>
    <t>elaboracion de sistema el cual consolide la informacion de recibos emitidos en colecturia</t>
  </si>
  <si>
    <t>colecturía</t>
  </si>
  <si>
    <t xml:space="preserve">Ser proactivos en el mantenimiento de los equipos informaticos </t>
  </si>
  <si>
    <t>5.7.A.6.1</t>
  </si>
  <si>
    <t xml:space="preserve">mantenimiento a equipo informático </t>
  </si>
  <si>
    <t>porcentaje</t>
  </si>
  <si>
    <t xml:space="preserve">unidad </t>
  </si>
  <si>
    <t>GESTIÓN DE RIESGOS Y DESASTRES</t>
  </si>
  <si>
    <t>JGRD</t>
  </si>
  <si>
    <t>Contar con planes de contingencias para dar respuesta a eventos programados o emegencias</t>
  </si>
  <si>
    <t>1.1.A.1.1</t>
  </si>
  <si>
    <t>Reuniones de seguimiento del Plan Nacional</t>
  </si>
  <si>
    <t>cantidad de reuniones con equipo tecnico de diseño</t>
  </si>
  <si>
    <t>según lo requerido</t>
  </si>
  <si>
    <t>1.1.A.1.2</t>
  </si>
  <si>
    <t>Reuniones de actualizacion y elaboracion del Plan de contingencias</t>
  </si>
  <si>
    <t>cantidad de reuniones de planificacion de PC con equipo tecnico</t>
  </si>
  <si>
    <t>1.1.A.1.3</t>
  </si>
  <si>
    <t>Socializacion de planes de temporadas 2018</t>
  </si>
  <si>
    <t>Direccion de voluntariado</t>
  </si>
  <si>
    <t>cantidad de delgeciones informadas de planes de tamporadas</t>
  </si>
  <si>
    <t>delegaciones informadas</t>
  </si>
  <si>
    <t>1.1.A.1.4</t>
  </si>
  <si>
    <t>socializacion del plan nacional de respuesta</t>
  </si>
  <si>
    <t xml:space="preserve">5 talleres de socialiacion plan nacional </t>
  </si>
  <si>
    <t>talleres</t>
  </si>
  <si>
    <t>1.1.A.1.5</t>
  </si>
  <si>
    <t xml:space="preserve">Socializacion de planes de contingencias </t>
  </si>
  <si>
    <t>Socializacion de 5 planes de contingencias</t>
  </si>
  <si>
    <t>Contar con acuerdos claros de operación,  para atender emergencias y desastres</t>
  </si>
  <si>
    <t>1.1.B.1.1</t>
  </si>
  <si>
    <t>Alianzas con universidades o institutos tecnicos para hacer practicas en horas sociales en atencion prehospitalaria</t>
  </si>
  <si>
    <t xml:space="preserve">Identificacion de instituciones con con capacidad tecnica </t>
  </si>
  <si>
    <t>Lista</t>
  </si>
  <si>
    <t>1.1.B.1.2</t>
  </si>
  <si>
    <t xml:space="preserve">Alianzas con empresas,  ONGs para la fortalecer la capacidad operativa en caso de desastres </t>
  </si>
  <si>
    <t>Identificacion  de posibles donantes</t>
  </si>
  <si>
    <t>1.1.B.1.3</t>
  </si>
  <si>
    <t xml:space="preserve">Reuniones de acercamiento con posibles socios </t>
  </si>
  <si>
    <t>1.1.B.1.4</t>
  </si>
  <si>
    <t>Elaborar y firma de procedimiento y convenios de cooperacion</t>
  </si>
  <si>
    <t>CRS firma acuerdos con socios nacionales o internacionales</t>
  </si>
  <si>
    <t>Fortalecer la capadidad operativa con una ambulancia nueva para atender emergencias</t>
  </si>
  <si>
    <t>analisis de necidad de adquisicion de ambulancias</t>
  </si>
  <si>
    <t>Transporte y finanzas</t>
  </si>
  <si>
    <t>diangnostico de nesecidades</t>
  </si>
  <si>
    <t>Identificacion de posibles donantes para renovacion de flota vehicular</t>
  </si>
  <si>
    <t>Movilizacion</t>
  </si>
  <si>
    <t>lista de posibles donantes</t>
  </si>
  <si>
    <t xml:space="preserve">identificacion de otras alternativas </t>
  </si>
  <si>
    <t>lista de posibles alternativa</t>
  </si>
  <si>
    <t>1.1.C.1.4</t>
  </si>
  <si>
    <t>elaboracion de plan de trabajo para renovacion ambulancias</t>
  </si>
  <si>
    <t xml:space="preserve">Plan de trabajo definido y autorizado </t>
  </si>
  <si>
    <t>Red de seccional mejo la calidad de radiocomunicacion digital</t>
  </si>
  <si>
    <t>Elaboracion de criteriso tecncos para adquisicion de nuevos radios</t>
  </si>
  <si>
    <t xml:space="preserve">informe de tecnico de radiosy las nuevas tenologia </t>
  </si>
  <si>
    <t xml:space="preserve">identificacion de red de proveedores de radios </t>
  </si>
  <si>
    <t xml:space="preserve">lista de proveedores nacionales </t>
  </si>
  <si>
    <t>Identificacion de posibles donantes para renovacion de radios digitales</t>
  </si>
  <si>
    <t>radio/movilizacion</t>
  </si>
  <si>
    <t>1.1.C.2.4</t>
  </si>
  <si>
    <t>Plan de trabajo para adquisicion de radios y repetidoras</t>
  </si>
  <si>
    <t>RADIO</t>
  </si>
  <si>
    <t>Cruz Roja Salvadorelña mejora la cobertura a nivel nacional</t>
  </si>
  <si>
    <t>Elaboracion de criteriso tecnicos para adquisiscion de repetidora</t>
  </si>
  <si>
    <t>1 informe tecnico con terminos de referencia de reptidora.</t>
  </si>
  <si>
    <t>indetificacion de red de proveedores de repetidoras</t>
  </si>
  <si>
    <t>identificacion de posibles donantes para la renovacion de repetidoaras</t>
  </si>
  <si>
    <t>1 repetidora funcionado con al red de seccionales</t>
  </si>
  <si>
    <t>1.1.C.3.4</t>
  </si>
  <si>
    <t>Cantidad de informes oportunos y con calidad que se emiten de situación a nivel nacional, informes especiales de desastres y crisis o en forma previa con alertas.</t>
  </si>
  <si>
    <t>Cantidad de Informes de tendencias estadísticas oportunos y de calidad que se emiten mensuales de tendencias estadísticas sobre emergencias y desastres es emitido y socializado a autoridades claves de la institución.</t>
  </si>
  <si>
    <t>se emiten informes de situacion permitiendo evidenciara las acciones realizadas para la toma de desiciones operativas</t>
  </si>
  <si>
    <t xml:space="preserve">contar con los formatos adecuados, equipo y programas que permitar la consolidacion de de informacion </t>
  </si>
  <si>
    <t>Formato definido</t>
  </si>
  <si>
    <t>Formato</t>
  </si>
  <si>
    <t>contar con los formatos adecuados y estandarizados  que permitar la consolidacion de  informacion  precisa para la toma de desisicones</t>
  </si>
  <si>
    <t>COE/ Informatica</t>
  </si>
  <si>
    <t>un sistema de informatico para el procesamiento de datos</t>
  </si>
  <si>
    <t>sistema</t>
  </si>
  <si>
    <t xml:space="preserve">capacitar al personal del COE en nuevos sistemas de informes </t>
  </si>
  <si>
    <t>5 coordinadores son capacitados en nuevas herramientas para la elaboracion de informes</t>
  </si>
  <si>
    <t>capacitacion</t>
  </si>
  <si>
    <t>1.1.D.1.4</t>
  </si>
  <si>
    <t>Contar con nuevas tecnología para la recepción y envió de información</t>
  </si>
  <si>
    <t xml:space="preserve">emision de informes mensuales y trimestrales con estadisticas de casos atendidos permitiendo la toma de desiciones operativas </t>
  </si>
  <si>
    <t>personal de COE hace uso de formatos para consolidacion de informacion</t>
  </si>
  <si>
    <t>formato</t>
  </si>
  <si>
    <t>Prepocisionamiento básico de insumos humanitarios para 1000 familias a nivel nacional  ( colchonetas, frazadas, kits de higiene, kits de plato, cuchara, y vaso, y kits de cocina)</t>
  </si>
  <si>
    <t>Inventario de insumos humanitarios  para 400 familias están disponibles y reemplazados cuando estos son usados.</t>
  </si>
  <si>
    <t>inventario</t>
  </si>
  <si>
    <t>Contar con capacidad de brindar ayuda humanitaria en caso de desastres a 1000 familias</t>
  </si>
  <si>
    <t>1.1.E.1.1</t>
  </si>
  <si>
    <t>actualizar preposicionamiento de kits de  socorro existente en en bodega general CRS</t>
  </si>
  <si>
    <t>lista de insumos en existencia  en bodega genearal</t>
  </si>
  <si>
    <t>1.1.E.1.2</t>
  </si>
  <si>
    <t>identificacion de posibles doantes (empresas , ONG , Otros)</t>
  </si>
  <si>
    <t>1.1.E.1.3</t>
  </si>
  <si>
    <t>1.1.E.1.4</t>
  </si>
  <si>
    <t>Elaboracion de plan operativo para la adquisicion  de 1000 kits  de emergencia en desastres</t>
  </si>
  <si>
    <t>adquisicion de 400 kits de ayuda humaitaria</t>
  </si>
  <si>
    <t>Cantidad de comunidades vulnearbles crean o actualizan sus planes comunales de preparacion y respuesta a emergencias y desastres</t>
  </si>
  <si>
    <t>Fortalecer la capacidad operativa en desastres  trabajando coordinadamente con las entidades del sistema de protección civil a traves de las seccionales</t>
  </si>
  <si>
    <t>1.2.A.1.1</t>
  </si>
  <si>
    <t xml:space="preserve">Contratacion de un  tecnico a tiempo completo para dar seguimiento a preparacion para desatres </t>
  </si>
  <si>
    <t>un tecnico a tiempo completo en preparacion para desastres</t>
  </si>
  <si>
    <t>tecnico</t>
  </si>
  <si>
    <t>1.2.A.1.2</t>
  </si>
  <si>
    <t>Elaboracion de una herramienta basica para trabajo comunitario en  PPD con delagaciones departamentales</t>
  </si>
  <si>
    <t>Herramienta elaborada PPD</t>
  </si>
  <si>
    <t>Herramienta</t>
  </si>
  <si>
    <t>1.2.A.1.3</t>
  </si>
  <si>
    <t xml:space="preserve">Implementacion de un curso de análisis de vulnerabilidades y capacidades para integrantes de liders comunitarios </t>
  </si>
  <si>
    <t>10 comunidades son capacitados en  preparacion para desastres</t>
  </si>
  <si>
    <t>Comunidades capacitadas</t>
  </si>
  <si>
    <t>Escuelas</t>
  </si>
  <si>
    <t>Facilita capacitación en respuesta desastres en centros escolares organizando brigadas de respuesta a emergencias a traves de la seccionales.</t>
  </si>
  <si>
    <t>1.3.A.1.1</t>
  </si>
  <si>
    <t>Implemnetacion de modulo basico para caso de emergencias  y desatres en centros escolares, es implenetado por las delegaciones departamentales.</t>
  </si>
  <si>
    <t>voluntarios desarrollan modulo basico para desatres en centros escolares en 18 centros escolares</t>
  </si>
  <si>
    <t>capacitaciones</t>
  </si>
  <si>
    <t>1.3.A.1.2</t>
  </si>
  <si>
    <t xml:space="preserve">centros escolares son asesorados y evaluados en simulacros de evacuacion </t>
  </si>
  <si>
    <t>8 centros escolares son asesorados y evaluados en simulacros de evacuacion</t>
  </si>
  <si>
    <t>1.3.A.1.3</t>
  </si>
  <si>
    <t>Implementacion de modulo basico en centros escolares atravez del proyecto de RRDE</t>
  </si>
  <si>
    <t>Proyecto RRDE</t>
  </si>
  <si>
    <t>22 centros escolares capacitaos en modulo basico escolara en presparacion para desastres</t>
  </si>
  <si>
    <t>se reprograma tercera semana mayo</t>
  </si>
  <si>
    <t>se reprograma cuarta semana mayo</t>
  </si>
  <si>
    <t>primera semana de junio</t>
  </si>
  <si>
    <t>Depto Santa Ana: Benito Juarez, El Congo, El Conacaste, Gerardo Barrios (coate), INSA, Salvador Ayala</t>
  </si>
  <si>
    <t>no se ejecuto actividades en primer trimestre por ausencia de fondos de parte del donante</t>
  </si>
  <si>
    <t>Niños/ Niñas/ Jóvenes</t>
  </si>
  <si>
    <t>Sensibilizar e involucrar al voluntariado en todos los niveles, en acciones destinadas a abordar la inclusión social.</t>
  </si>
  <si>
    <t>Línea de base para conocer el punto de partida de la vivencia de la inclusión social tanto en el personal bajo contratación laboral como en el voluntariado de   la Sociedad Nacional de Cruz Roja Salvadoreña</t>
  </si>
  <si>
    <t>Jefatura de Inclusion Social</t>
  </si>
  <si>
    <t>Equipo PMER</t>
  </si>
  <si>
    <t>Línea de Base de percepción sobre inclusión social aplicada al menos 40% del personal y voluntariado</t>
  </si>
  <si>
    <t>Docmento</t>
  </si>
  <si>
    <t>Devolución de resultados de línea de base</t>
  </si>
  <si>
    <t>Elaboración de diagnóstico de necesidades de formación en temáticas de inclusión social, , cultura de paz, prevención de la violencia y convivencia social</t>
  </si>
  <si>
    <t>Diagnóstico elaborado de necesidades formativas</t>
  </si>
  <si>
    <t xml:space="preserve">Elaboración de Currícula formativa del programa de Inclusión social </t>
  </si>
  <si>
    <t>Direccion Inclusion social</t>
  </si>
  <si>
    <t>Curricular formativa elaborada</t>
  </si>
  <si>
    <t xml:space="preserve">Proceso de sensibilización y fortalecimiento para empleados y voluntarios </t>
  </si>
  <si>
    <t>Jefatura de Recursos Humanos
Direccion de Voluntariado</t>
  </si>
  <si>
    <t>60 % de miembros de Cruz Roja Salvadoreña (consejo directivo, empleados y voluntarios de juntas locales) participan en procesos de sensibilización sobre inclusión social</t>
  </si>
  <si>
    <t>Elaboración de planes de réplicas en las seccionales para promover la inclusión social</t>
  </si>
  <si>
    <t xml:space="preserve"> Juntas locales </t>
  </si>
  <si>
    <t>Jefes de Seccionales</t>
  </si>
  <si>
    <t xml:space="preserve">Planes de réplicas de seccionales elaborados </t>
  </si>
  <si>
    <t>500 voluntarios sensibilizados en inclusión social</t>
  </si>
  <si>
    <t>500 voluntarios capacitados y fortalecidos en temáticas de reducción de violencia, cultura de paz y convivencia social</t>
  </si>
  <si>
    <t>Dar a conocer el programas de Inclusión Social a los miembros de CRS</t>
  </si>
  <si>
    <t>Presentacion de Pograma de Inclusion social</t>
  </si>
  <si>
    <t>Jefatura Inclusion social</t>
  </si>
  <si>
    <t>Documento presentado y aprobado</t>
  </si>
  <si>
    <t>Documneto</t>
  </si>
  <si>
    <t>Atender grupos vulnerables en las comunidades donde Cruz Roja realiza acciones.</t>
  </si>
  <si>
    <t>Definición de grupos vulnerables a atender</t>
  </si>
  <si>
    <t xml:space="preserve">Jefatura  Inclusion social, </t>
  </si>
  <si>
    <t>Coordinadores de proyectos, Equipo PMER</t>
  </si>
  <si>
    <t>Propuesta elaborada para definición de grupos</t>
  </si>
  <si>
    <t>Construcción de herramientas que permitan verificar la incorporación de criterios de inclusión en los proyectos de las diferentes áreas programáticas</t>
  </si>
  <si>
    <t>Jefatura de Gestion de Gestion de Riesgos y Servicios de Salud</t>
  </si>
  <si>
    <t>Herramientas de verificación elaborados</t>
  </si>
  <si>
    <t xml:space="preserve">No. De proyectos analizados </t>
  </si>
  <si>
    <t>3.A.3.3</t>
  </si>
  <si>
    <t>Desarrollo de iniciativas productivas y procuración de contactos para empleo con discriminación positiva hacia mujeres y jóvenes de ambos sexos que tengan marcadores de diferencia de exclusión (se definirán)</t>
  </si>
  <si>
    <t xml:space="preserve">Coordinadores de Proyectos </t>
  </si>
  <si>
    <t xml:space="preserve">No. De emprendimientos desarrollados  </t>
  </si>
  <si>
    <t>Emprendimiento</t>
  </si>
  <si>
    <t>No. De jóvenes apoyados para al insercion laboral (empleos o auto empleo)</t>
  </si>
  <si>
    <t>Jovenes</t>
  </si>
  <si>
    <t>Procurar la retención y reincorporación escolar de NNA en ambientes seguros</t>
  </si>
  <si>
    <t>No. De NNA retenidos y reincorporados a los centros escolares</t>
  </si>
  <si>
    <t>3.A.3.5</t>
  </si>
  <si>
    <t>Fomentar la practica de valores y normas de ciudadania atraves de expresiones artisticas, deportivas y culturales</t>
  </si>
  <si>
    <t>No. Jovenes de ambos sexos en jornadas ludicas para el fomento de valores y normas de ciudadania</t>
  </si>
  <si>
    <t>3.A.3.6</t>
  </si>
  <si>
    <t xml:space="preserve">Establecimiento de mecanismos de proteccion para los servicios de Salud y sensibilización en tema de Respeto a los Servicios de Salud procurando acceso más seguro para prestadores de estoss servicios </t>
  </si>
  <si>
    <t>No. De instituciones que mplementan el protocolo  ine¿terinstitucional de coordinacio  y proteccion de los servicios de salud al menos en un  60%</t>
  </si>
  <si>
    <t xml:space="preserve">Instituciones </t>
  </si>
  <si>
    <t>3.A.3.7</t>
  </si>
  <si>
    <t>Fortalecer el  sistema de referencia de víctimas de violencia social para atención psicosocial a centros de salud</t>
  </si>
  <si>
    <t>Sistema de referencia fortalecido</t>
  </si>
  <si>
    <t>3.A.3.8</t>
  </si>
  <si>
    <t>Desarrollo Y/o fortalecimiento de capacidades en los Comités Municipales de Prevención de Violencia para el abordaje de los diferentes tipos de violencia contra mujeres, NNAJ garantizando la el pluralismo e inclusión en la toma de decisiones</t>
  </si>
  <si>
    <t>No. De municipalidades fortalecidas</t>
  </si>
  <si>
    <t>Municipalidades</t>
  </si>
  <si>
    <t>3.A.3.9</t>
  </si>
  <si>
    <t>Definicion de politica de genero</t>
  </si>
  <si>
    <t xml:space="preserve">Jefatura Inclusion social, </t>
  </si>
  <si>
    <t>Jefatura Difusion y Busqueda</t>
  </si>
  <si>
    <t>Politica de genero definida</t>
  </si>
  <si>
    <t>3.A.3.10</t>
  </si>
  <si>
    <t xml:space="preserve">Dfinicion de politca de proteccion </t>
  </si>
  <si>
    <t>Poltica de proteccion definida</t>
  </si>
  <si>
    <t>3.A.3.11</t>
  </si>
  <si>
    <t xml:space="preserve">Definición de manual de seguridad </t>
  </si>
  <si>
    <t>Políticas y manual de seguridad definidos</t>
  </si>
  <si>
    <t>INCLUSIÓN SOCIAL</t>
  </si>
  <si>
    <t xml:space="preserve">contar con los formatos adecuados, equipo y programas que permitar la consolidacion de informacion </t>
  </si>
  <si>
    <t>DEPARTAMENTO DE SERVICIOS EN SALUD</t>
  </si>
  <si>
    <t>Fortalecer la capacidad de respuesta en emergencias en el programa de agua y saneamiento</t>
  </si>
  <si>
    <t>Ejecución de tercera fase proyecto ASPH</t>
  </si>
  <si>
    <t>JSS/DP</t>
  </si>
  <si>
    <t>AECID/CRE</t>
  </si>
  <si>
    <t>un proyecto</t>
  </si>
  <si>
    <t>proyecto</t>
  </si>
  <si>
    <t>Unidad de Salud Comunitaria</t>
  </si>
  <si>
    <t>Fortalecer capacidades en el personal para el cambio de actitudes de la población en el área de la salud</t>
  </si>
  <si>
    <t>Formular propuesta de un curso</t>
  </si>
  <si>
    <t>JSS/ DP</t>
  </si>
  <si>
    <t>una propuesta de curso aprobada</t>
  </si>
  <si>
    <t>curso</t>
  </si>
  <si>
    <t>Programa Hogar saludable*</t>
  </si>
  <si>
    <t>Coordinadores de Proyectos</t>
  </si>
  <si>
    <t>Fortalecer la resiliencia de la población vulnerable en el área de salud, agua y saneamiento</t>
  </si>
  <si>
    <t>Ejecución de proyecto de combate al zika por acciones de la comunidad  (CAZ y ZICORE)</t>
  </si>
  <si>
    <t>Coordinadores de Proyectos/ JSS</t>
  </si>
  <si>
    <t>DP/ FICR/MCDI</t>
  </si>
  <si>
    <t># de familias cambian actitudes y practicas</t>
  </si>
  <si>
    <t>familias</t>
  </si>
  <si>
    <t>Apoyar los esfuerzos en la protección del medioambiente con énfasis en la salud de la comunidad</t>
  </si>
  <si>
    <t>Presentar una propuesta</t>
  </si>
  <si>
    <t>una propuesta</t>
  </si>
  <si>
    <t>propuesta</t>
  </si>
  <si>
    <t>Personal médico odontologico y de enefermeria</t>
  </si>
  <si>
    <t>Proveer servicios médico odontologicos de emergencia a la población como auxiliares del Ministerio de Salud</t>
  </si>
  <si>
    <t>Evaluar la calidad de la atención</t>
  </si>
  <si>
    <t>JSS/DP/DS</t>
  </si>
  <si>
    <t>DS/ Movilización de recursos</t>
  </si>
  <si>
    <t># de encuestas de satisfacción</t>
  </si>
  <si>
    <t>encuesta</t>
  </si>
  <si>
    <t>Presentar una propúesta en educación vial</t>
  </si>
  <si>
    <t>una propuesta formulada</t>
  </si>
  <si>
    <t>Presentar una propuesta para la creación de un laboratorio de habilidades</t>
  </si>
  <si>
    <t>JSS/DP/movilización de recursos</t>
  </si>
  <si>
    <t>DS/DG</t>
  </si>
  <si>
    <t>DS/ Sistema de Emergencias Médicas, otros</t>
  </si>
  <si>
    <t>Fortalecer la calidad en la atención médica, atención prehospitalaria a la población</t>
  </si>
  <si>
    <t>2.4.B.1.1</t>
  </si>
  <si>
    <t>Introducir mejoras en la planta fisica y equipamiento</t>
  </si>
  <si>
    <t>DS</t>
  </si>
  <si>
    <t># de mejoras</t>
  </si>
  <si>
    <t>mejoras</t>
  </si>
  <si>
    <t>2.4.B.1.2</t>
  </si>
  <si>
    <t>Implementación del sistema de registro de atenciones medicas</t>
  </si>
  <si>
    <t>Informática</t>
  </si>
  <si>
    <t>un sistema informatico operando</t>
  </si>
  <si>
    <t>JOE</t>
  </si>
  <si>
    <t>Mejorar la calidad de respuesta en atención prehospitalaria</t>
  </si>
  <si>
    <t>2.4.C.1.1</t>
  </si>
  <si>
    <t>Presentar propuesta</t>
  </si>
  <si>
    <t>Una propuesta</t>
  </si>
  <si>
    <t>2.4.C.1.2</t>
  </si>
  <si>
    <t>Revisar y establecer una consejería en materia de creación de clínicas médicas en las seccionales</t>
  </si>
  <si>
    <t>DV</t>
  </si>
  <si>
    <t>Un proceso de revisión</t>
  </si>
  <si>
    <t>Proceso</t>
  </si>
  <si>
    <t>2.4.C.1.3</t>
  </si>
  <si>
    <t>Visitar seccionales con clínicas establecidas o en proceso</t>
  </si>
  <si>
    <t># de clínicas visitadas</t>
  </si>
  <si>
    <t>visitas</t>
  </si>
  <si>
    <t>Apoyar las acciones contra la transmisión del VIH en grupos de riesgo</t>
  </si>
  <si>
    <t>Elaborar  propuesta</t>
  </si>
  <si>
    <t xml:space="preserve">JSS  </t>
  </si>
  <si>
    <t>Una propuesta elaborada y presentada</t>
  </si>
  <si>
    <t>Educación y capacitación dirigida a grupos más vulnerables al VIH (TS, LGTB, HSH)</t>
  </si>
  <si>
    <t>Unidad de salud comunitaria</t>
  </si>
  <si>
    <t># de personas LGTB abordadas</t>
  </si>
  <si>
    <t>personas</t>
  </si>
  <si>
    <t>JCS</t>
  </si>
  <si>
    <t>Mejorar el servicio de promoción</t>
  </si>
  <si>
    <t>2.5.A.1.1</t>
  </si>
  <si>
    <t>Entrener al personal de promoción en nuevas técnicas mercadologicas</t>
  </si>
  <si>
    <t>Cantidad de capacitaciones recibidos por el personal</t>
  </si>
  <si>
    <t xml:space="preserve">Capacitaciones </t>
  </si>
  <si>
    <t>Cantidad de personas que reciben capacitación</t>
  </si>
  <si>
    <t>2.5.A.1.2</t>
  </si>
  <si>
    <t>Visitar las empresas contribuyentes, y reportarles los logros alcanzados.</t>
  </si>
  <si>
    <t>Jefe de servicio de promoción</t>
  </si>
  <si>
    <t xml:space="preserve">Cantidad de empresas que han sido reportadas </t>
  </si>
  <si>
    <t>empresas visitadas</t>
  </si>
  <si>
    <t>2.5.A.1.3</t>
  </si>
  <si>
    <t>Realizar diagnóstico de necesidades de este departamento</t>
  </si>
  <si>
    <t xml:space="preserve">JCS, Jefe de servicio de promoción, </t>
  </si>
  <si>
    <t>JMR, JRRPPC</t>
  </si>
  <si>
    <t>Diagnostico de necesidades elaborado</t>
  </si>
  <si>
    <t>2.5.A.1.4</t>
  </si>
  <si>
    <t>Elaborar plan de mejora según diagnóstico.</t>
  </si>
  <si>
    <t>Plan de mejora elaborado</t>
  </si>
  <si>
    <t>2.5.A.1.5</t>
  </si>
  <si>
    <t>Elaborar plan para mejorar la motivación a donar de parte de los donantes altruistas.</t>
  </si>
  <si>
    <t xml:space="preserve">Elaboración del plan de estímulos </t>
  </si>
  <si>
    <t>2.5.A.1.6</t>
  </si>
  <si>
    <t>Crear mas difución a travez de los medios.</t>
  </si>
  <si>
    <t>JCS, Jefe de servicio de promoción, jefe de laboratorio, medico entrevistador</t>
  </si>
  <si>
    <t>JRRPPC</t>
  </si>
  <si>
    <t>Cantidad de entrevista brindadas a los medios de comunicación</t>
  </si>
  <si>
    <t>Entrevistas</t>
  </si>
  <si>
    <t>Lograr un alto grado de satisfacción del donante altruista que visita el centro</t>
  </si>
  <si>
    <t>2.5.B.1.1</t>
  </si>
  <si>
    <t>Capacitar a personal del centro de sangre en atención al cliente</t>
  </si>
  <si>
    <t>JCS, Jefe de laboratorio</t>
  </si>
  <si>
    <t xml:space="preserve">Porcentaje de donantes satisfechos </t>
  </si>
  <si>
    <t>2.5.B.1.2</t>
  </si>
  <si>
    <t>Mantener reuniones continuas con los promotores, sobre logros y necesidades autoridades.</t>
  </si>
  <si>
    <t>Cantidad de reuniones de seguimiento</t>
  </si>
  <si>
    <t>2.5.B.1.3</t>
  </si>
  <si>
    <t>2.5.B.1.4</t>
  </si>
  <si>
    <t>2.5.B.1.5</t>
  </si>
  <si>
    <t>Promover entre los donantes el uso de buzón de sugerencias, para expresar su satisfacción o protesta a la atención recibida.</t>
  </si>
  <si>
    <t>Recepcionista del CS</t>
  </si>
  <si>
    <t>% de donantes que hacen uso del buzon</t>
  </si>
  <si>
    <t>2.5.B.1.6</t>
  </si>
  <si>
    <t>Elaboración de formulario de evaluación del servicio del CS</t>
  </si>
  <si>
    <t>JCS, Medico entrevistador</t>
  </si>
  <si>
    <t>Formato elaborado</t>
  </si>
  <si>
    <t>2.5.B.1.7</t>
  </si>
  <si>
    <t>Implementación de la evaluación del servicio del CS</t>
  </si>
  <si>
    <t>% de donantes que llenan el formato</t>
  </si>
  <si>
    <t>2.6.A.1.1</t>
  </si>
  <si>
    <t>Realizar seguimiento a las propuestas presentadas durante el año 2016</t>
  </si>
  <si>
    <t>DG, JCS</t>
  </si>
  <si>
    <t xml:space="preserve">Reuniones efectuadas </t>
  </si>
  <si>
    <t>Según programación</t>
  </si>
  <si>
    <t>Diversificar los servicios del laboratio del Centro de Sangre</t>
  </si>
  <si>
    <t>2.6.B.1.1</t>
  </si>
  <si>
    <t>Presentar ante las autoridades de la institución, los factibilidades de este proyecto.</t>
  </si>
  <si>
    <t>Perfil del proyecto</t>
  </si>
  <si>
    <t>Tener participación activa en la Comisión Nacional de Terapia Transfusional</t>
  </si>
  <si>
    <t>2.6.C.1.1</t>
  </si>
  <si>
    <t>Parricipar en las reuniones realizadas por la Comisión</t>
  </si>
  <si>
    <t>Cantidad de reuniones asistedas</t>
  </si>
  <si>
    <t xml:space="preserve">Las empresas nuevas se da un seguimiento minimo de 6 meses para preparar a cada uno de  los donates y lograr la ejecucion de la campaña movil  y esta  depende de la empresa (coordinador)  si se ejecuta la campaña a pesar de educar a los empleados.   </t>
  </si>
  <si>
    <t xml:space="preserve">Entrevistas a medios de comunicación se Gestionan con el departamento de comunicación de CR </t>
  </si>
  <si>
    <t xml:space="preserve">En la actividad 2.1.B.1 se postpone para el segundo trimestre debido al desarrollo de las actividades del proyecto ZIKA. </t>
  </si>
  <si>
    <t>2.2.A se postpone para el segundo trimestre por la misma razón</t>
  </si>
  <si>
    <t>2.4.A se incrementó el reultado por mes debido a que se incluyeron los procedimientos de enfermería, por lo tanto para futuros informes se incrementara la meta.</t>
  </si>
  <si>
    <t>Los códigos 2.4.C pasan al segundo trimestre</t>
  </si>
  <si>
    <t>2.4.E pasan al segundo trimestre, sin embargo se ha estado participando en las mesas interinstitucionales para la oportunidad de optar a propuestas.</t>
  </si>
  <si>
    <t xml:space="preserve">EL CODIGO 2.5 B Se sugiere tomar en cuenta el trabajo ejecutado en el CS y la Unidad Movil siendo la movil el mayor captador de Donantes de Sangre </t>
  </si>
  <si>
    <t>EL CODIGO 2.5.B.1.1 Se ha tomado en cuenta que hemos superado la meta de los donantes nuevos que estan satisfechos con el servicio, asi como tambien la cantidad de usuarios que han solicitado el servicio de sangre.</t>
  </si>
  <si>
    <t>EL CODIGO 2.6.B  Las nuevas pruebas que se han incrementado son las del servicio de Pruebas cruzadas dentro de las cuales se incluye el servicio de transfusión en clinica de emergencia de CRS</t>
  </si>
  <si>
    <t>EL CODIGO 2.6.B. 1.1 Se concluyo que no hay factibilidad para realizar este proyecto.</t>
  </si>
  <si>
    <t>DIRECCIÓN DE PROGRAMAS Y RESILIENCIA COMUNITARIA</t>
  </si>
  <si>
    <t>Contar con formatos estandarizados para todos los proyectos de cruz roja salvadoreña.</t>
  </si>
  <si>
    <t>DPYR.A.1.1</t>
  </si>
  <si>
    <t>Estandarizacion de  formatos de informes acordes a la nueva plataforma institucional.</t>
  </si>
  <si>
    <t>DPYRC</t>
  </si>
  <si>
    <t>jefes de  departamentos</t>
  </si>
  <si>
    <t>Formatos elaborados, proyectos utilizandolos.</t>
  </si>
  <si>
    <t>DPYR.A.1.2</t>
  </si>
  <si>
    <t>Reuniones de seguimiento a  coordinadores de proyectos</t>
  </si>
  <si>
    <t>Cordinadores/ jefes de departementos</t>
  </si>
  <si>
    <t>Reunión con coodinadores</t>
  </si>
  <si>
    <t>DPYR.A.1.3</t>
  </si>
  <si>
    <t>Analisis con coordinadores  sobre las acciones y utilidades del sistema de reportacion</t>
  </si>
  <si>
    <t xml:space="preserve">Fortalecer las habilidades y conocimientos de los jefes del area de programas </t>
  </si>
  <si>
    <t>DPYR.A.2.1</t>
  </si>
  <si>
    <t xml:space="preserve">Estructuración de plan de coahing, para equipo de la DP.  </t>
  </si>
  <si>
    <t>jefes de  departamentos / Coordinadores de proyectos.</t>
  </si>
  <si>
    <t>DPYR.A.2.2</t>
  </si>
  <si>
    <t>Implementación del plan de coaching</t>
  </si>
  <si>
    <t>Brindar seguimiento a las ejecución de las actividades de las areas de la DPYRC para asegurar el cumplimiento de los objetivos estrategicos de CRS</t>
  </si>
  <si>
    <t>DPYR.A.3.1</t>
  </si>
  <si>
    <t>Reuniones mensuales de seguimientos con coordinadores de proyectos</t>
  </si>
  <si>
    <t>Numero de sesiones realizadas</t>
  </si>
  <si>
    <t>sesiones</t>
  </si>
  <si>
    <t>DPYR.A.3.2</t>
  </si>
  <si>
    <t>Cantidad de reuniones con equipo de dirección</t>
  </si>
  <si>
    <t>Concientizar al personal de Cruz Roja Salvadoreña sobre los valores institucionales para crear mayor identidad hacia la institución</t>
  </si>
  <si>
    <t>DPYR.A.4.1</t>
  </si>
  <si>
    <t>Campaña de valores y principios institucionales.</t>
  </si>
  <si>
    <t>jefaturas de la unidades, Relaciones publicas, Recursos humanos</t>
  </si>
  <si>
    <t xml:space="preserve">Cantidad de jornadas de sensibilización de Valores y principios institucionales </t>
  </si>
  <si>
    <t xml:space="preserve">Fortalecer y estandarizar los conocimientos en terceros directores  </t>
  </si>
  <si>
    <t>DPYR.A.5.1</t>
  </si>
  <si>
    <t>Fortalecimiento de capacidades de respuesta a terceros directores</t>
  </si>
  <si>
    <t xml:space="preserve">Jefaturas de la unidades, CREPD, Grupo ENI/ EDAN, </t>
  </si>
  <si>
    <t>Terceros directores fortalecidos</t>
  </si>
  <si>
    <t>Capacitación completada</t>
  </si>
  <si>
    <t>DPYR.A.5.2</t>
  </si>
  <si>
    <t>Curso ENI realizado en cinco fines de semana, finalizando en Simulacion.</t>
  </si>
  <si>
    <t>Curso ENI realizado</t>
  </si>
  <si>
    <t>Curso</t>
  </si>
  <si>
    <t>Mejorar las tres areas de COE (Operaciones, Comunicaciones y Toma de desiciones politicas)</t>
  </si>
  <si>
    <t>DPYR.A.6.1</t>
  </si>
  <si>
    <t>Reingenieria Centro de Operaciones de Emergencias</t>
  </si>
  <si>
    <t>JOE/ Jefe de COE /Coordinadores de COE</t>
  </si>
  <si>
    <t xml:space="preserve">% de implementación de reingenieria del Centro de Operaciones de Emergencia </t>
  </si>
  <si>
    <t>DPYR.A.6.2</t>
  </si>
  <si>
    <t>Redistribucion de areas y de funciones.</t>
  </si>
  <si>
    <t xml:space="preserve">Actualización de funciones </t>
  </si>
  <si>
    <t>Capacitar a equipos en las siguientes areas: UACI, COE, Clinica, Taller y Proyectos.</t>
  </si>
  <si>
    <t>DPYR.A.7.1</t>
  </si>
  <si>
    <t>Apoyo a areas de soporte de CRS en Construccion de Equipos</t>
  </si>
  <si>
    <t>JGTHs / DGl/  DAYF</t>
  </si>
  <si>
    <t>capacitaciones realizadas</t>
  </si>
  <si>
    <t>Capacitacion completada</t>
  </si>
  <si>
    <t>DPYR.A.7.2</t>
  </si>
  <si>
    <t xml:space="preserve">Capacitaciones sobre: Kaizen, las 5 "C" del trabajo en equipo, Resolucion de conflictos, </t>
  </si>
  <si>
    <t>JGTHs / DG/  DAYF</t>
  </si>
  <si>
    <t xml:space="preserve">Contribuir al posicionamiento institucional mediante acciones coordinadas con los proyectos </t>
  </si>
  <si>
    <t>DPYR.A.8.1</t>
  </si>
  <si>
    <t>Definición de la fecha clave en la cual se realizaran actividades que ayuden a la visibilidad de la institución</t>
  </si>
  <si>
    <t>DG/ CRRPP</t>
  </si>
  <si>
    <t xml:space="preserve">Documento de propuesta </t>
  </si>
  <si>
    <t>DPYR.A.8.2</t>
  </si>
  <si>
    <t>Realización de actividades de posicionamiento</t>
  </si>
  <si>
    <t>coordinadores de proyectos</t>
  </si>
  <si>
    <t>DPYRC/ CRRPP</t>
  </si>
  <si>
    <t>Evento realizado</t>
  </si>
  <si>
    <t>Evento</t>
  </si>
  <si>
    <t>SALUD, AGUA Y SANEAMIENTO</t>
  </si>
  <si>
    <t>2.4.D.1.1</t>
  </si>
  <si>
    <t>2.4.D.1.2</t>
  </si>
  <si>
    <t>FORTALECIMIENTO DEL VOLUNTARIADO Y SECCIONALES</t>
  </si>
  <si>
    <t>FORTALECIMIENTO Y MODERNIZACIÓN INSTITUCIONAL</t>
  </si>
  <si>
    <t>Socialización de la politica antifraude y corrupción</t>
  </si>
  <si>
    <t>Recolectar al menos 20,000 mil dolares</t>
  </si>
  <si>
    <t>DIRECCIÓN DE ADMINISTRACIÓN Y FINANZAS</t>
  </si>
  <si>
    <t>UMR</t>
  </si>
  <si>
    <t xml:space="preserve">Incrementar la recaudación de fondos por medio de toda la estrategia </t>
  </si>
  <si>
    <t xml:space="preserve">Seguimiento Planes de Fidelización de Miembros Contribuyentes, fortalecimiento de Capacitación Externa, colecta y eventos </t>
  </si>
  <si>
    <t xml:space="preserve">Informes trimestrales </t>
  </si>
  <si>
    <t>u</t>
  </si>
  <si>
    <t xml:space="preserve">Seguimiento de Plan de Ahorro Institucional </t>
  </si>
  <si>
    <t>DSS (Centro de Sangre)</t>
  </si>
  <si>
    <t>% de inversión en infraestructura, mobiliario y equipo</t>
  </si>
  <si>
    <t xml:space="preserve">Consecución de recursos para el de mejoramiento del Centro de Sangre y Clinica Empresarial </t>
  </si>
  <si>
    <t xml:space="preserve">Propuesta de inversión en Infraestructura, mobiliario y equipo 2017 </t>
  </si>
  <si>
    <t>monto anual de inversión</t>
  </si>
  <si>
    <t>US$</t>
  </si>
  <si>
    <t>10,000.00</t>
  </si>
  <si>
    <t xml:space="preserve">Lograr la adopción de la politica de recursos humanos que faciliten la gestión del talento Humano </t>
  </si>
  <si>
    <t xml:space="preserve">Seguimiento a la revisión de Politica de Recursos Humanos </t>
  </si>
  <si>
    <t>URRHH</t>
  </si>
  <si>
    <t>documento elaborado y socializado</t>
  </si>
  <si>
    <t>Seguimiento a la actualización de Disposiciones Administrativas y Manual de Bievenida</t>
  </si>
  <si>
    <t xml:space="preserve">Lograr la adopción de  las politicas de Movilización de Recursos </t>
  </si>
  <si>
    <t>5.3.E.2.1</t>
  </si>
  <si>
    <t>Creación de la Politica de Movilización de Recursos</t>
  </si>
  <si>
    <t>5.3.E.3.1</t>
  </si>
  <si>
    <t xml:space="preserve">Seguimiento a elaboración de instructivo de servicios y precios de Capacitación Externa </t>
  </si>
  <si>
    <t>5.3.E.4.1</t>
  </si>
  <si>
    <t xml:space="preserve">Seguimiento a elaboración de Manual de Donaciones de CRS </t>
  </si>
  <si>
    <t>Implementación del Sistema de Rendición de cuentas a toda las partes involucradas (Stakeholders)</t>
  </si>
  <si>
    <t>UFI; UMR</t>
  </si>
  <si>
    <t xml:space="preserve">Lograr la adopción de la guia de rendición de cuentas de CRS </t>
  </si>
  <si>
    <t>Consulta de la Guia y Formatos, aprobación y socialización</t>
  </si>
  <si>
    <t xml:space="preserve">Seguimiento al Plan de Salud y seguridad ocupacional </t>
  </si>
  <si>
    <t xml:space="preserve">informe </t>
  </si>
  <si>
    <t xml:space="preserve">Integridad, transparencia y rendición de cuentas </t>
  </si>
  <si>
    <t>UFI</t>
  </si>
  <si>
    <t xml:space="preserve">Voluntarios, socios contribuyentes y empleaods conocen el quehacer institucionaln, por medio de una estrategia de rendicíón de cuentas </t>
  </si>
  <si>
    <t xml:space="preserve">Seguimiento de la Implementación de sistema de gestión de rendición de cuentas y transparencia de los programas </t>
  </si>
  <si>
    <t>U</t>
  </si>
  <si>
    <t xml:space="preserve">Politica de Antifraude y corrupción puesta en marcha </t>
  </si>
  <si>
    <t>5.4.D.2.1</t>
  </si>
  <si>
    <t>Seguimiento de la aplicación finalización y socialización  Politicas de antifraude y corrupción socializadas</t>
  </si>
  <si>
    <t xml:space="preserve">Incrementar la eficiencia institucional por medio de sistemas adecuados </t>
  </si>
  <si>
    <t>5.7.A.1</t>
  </si>
  <si>
    <t>Diagnostico  de la Infraestructura Tecnologica de CRS, diseño del Plan, busca de financiamiento e implementación</t>
  </si>
  <si>
    <t xml:space="preserve">5.8. A </t>
  </si>
  <si>
    <t xml:space="preserve">Disminuir  los tiempos de adquisiones y contrataciones por medio de soporte en sistemas adecuado </t>
  </si>
  <si>
    <t>5.8.A.1</t>
  </si>
  <si>
    <t>Diagnostico del proceso de Adquisiciones y Contrataciones, diseño del Plan de mejora, busca de financiamiento e implementación</t>
  </si>
  <si>
    <t xml:space="preserve">UMR </t>
  </si>
  <si>
    <t xml:space="preserve">Incrementar en un 10% de los ingresos provenientes del area de servicios de salud </t>
  </si>
  <si>
    <t>Seguimiento a Plan de Negocios de los  servicios Centro de Sangre y Clinica</t>
  </si>
  <si>
    <t xml:space="preserve">Creación de la Politica de Recuperación de Costos </t>
  </si>
  <si>
    <t xml:space="preserve">Actualizar de sistema de costeo en los servicios de comercialización que permita mejora en los margenes de rentabilidad de los dos centros de costos al menos 5% </t>
  </si>
  <si>
    <t xml:space="preserve">Seguimiento a la politica y sistema de recuperación de costos indirectos </t>
  </si>
  <si>
    <t xml:space="preserve">politica y sistema creados </t>
  </si>
  <si>
    <t xml:space="preserve">Diseñar los Planes de Acción de Seccionales y  sus respectivos planes de Movilización de Recursos </t>
  </si>
  <si>
    <t xml:space="preserve">Seguimiento al modelo de sostenibilidad de seccionales </t>
  </si>
  <si>
    <t>modelo creado</t>
  </si>
  <si>
    <t>Plan de negocio presentado para aprobación</t>
  </si>
  <si>
    <t>SOSTENIBILIDAD</t>
  </si>
  <si>
    <t>6.2.A.1.1</t>
  </si>
  <si>
    <t>6.2.A.1.2</t>
  </si>
  <si>
    <t>POA 2017</t>
  </si>
  <si>
    <t>3300 familias</t>
  </si>
  <si>
    <t>No se ha reportado a pesar que en el cuadro especifico de bodega ha ido reflejando % de implementación</t>
  </si>
  <si>
    <t xml:space="preserve">Se constituyo el Comité de Eficiencia Energetica de CRS </t>
  </si>
  <si>
    <t xml:space="preserve">Se ha terminado se presentará a aprobación de Comisión Administrativa </t>
  </si>
  <si>
    <t>Se encuentra a un 60% de Avance</t>
  </si>
  <si>
    <t>Se ha obtenido la aprobación del Manual del area de Informatica para Usuario y la misma Unidad</t>
  </si>
  <si>
    <t xml:space="preserve">Se ha implementado el Plan de Mejora </t>
  </si>
  <si>
    <t>Se ha elaborado proyecto para financiamiento de Cruz Roja Suiza</t>
  </si>
  <si>
    <t>3 cursos de validación de instructores en el area de Estatutos, Reglamentos y ELPA</t>
  </si>
  <si>
    <t>Doctrina 10, Estatutos 5</t>
  </si>
  <si>
    <t>1 curso trepy</t>
  </si>
  <si>
    <t>Guadalupe</t>
  </si>
  <si>
    <t>La Unión</t>
  </si>
  <si>
    <t xml:space="preserve">Se entregaron botiquines a Aguilares,. Guazapa, Apopa, Tonacatepeque (2 a cada uno) y tela a Santa Lucia, Jucuapa, Armenia, a la red de orietne.
En agosto se entregaron lona para camilla a las 60 seccionales.
Kit de playa a usulutan, santa ana, san vicente, zacatecoluca, san miguel, puerto de la libertad, </t>
  </si>
  <si>
    <t>Ciudad Barrios esta aprobado la reconstrucción del local (techo, barda) pero no se sabe porque no se ha realizado</t>
  </si>
  <si>
    <t>Se entrego lona para camilla  y un botiquin a todas las seccionales</t>
  </si>
  <si>
    <t>Jayaque</t>
  </si>
  <si>
    <t>Se apoyo a la unión: reparando techo</t>
  </si>
  <si>
    <t>Se reparó techo en La Unión</t>
  </si>
  <si>
    <t>110 voluntarios como voluntario social</t>
  </si>
  <si>
    <t xml:space="preserve">25 voluntarios </t>
  </si>
  <si>
    <t>138 personas que se les dio reconcimiento</t>
  </si>
  <si>
    <t xml:space="preserve">300 voluntarios </t>
  </si>
  <si>
    <t>Ya se entrego el informe de loos resultados</t>
  </si>
  <si>
    <t>Se realizo en el mes de septiembre una acuatlon, participaron alrededor de 200 voluntarios</t>
  </si>
  <si>
    <t>Comité de Damas</t>
  </si>
  <si>
    <t>Se lograron desde el DAF US$60,000.00 para Unidad de Seguridad Institucional y Unidad de Capacitación</t>
  </si>
  <si>
    <t>Lanzamiento del Programa de Fidelización - Realización de Colecta - Acreditación de Insaforp</t>
  </si>
  <si>
    <t>Miembros contribuyentes US$153,961.80; Colecta 2017 US$29,986,38 y US$8,262.00</t>
  </si>
  <si>
    <t>Solo se logro un ahorro en telefonia del 14% con respecto al 2016</t>
  </si>
  <si>
    <t>Compra de Ups de 60kva Para Proteccion de equipos de Centro de sangre. US$38,000.00 y Telus US$6,000.00</t>
  </si>
  <si>
    <t>Apoyo a Mejora de la Clinica con Telus de US$6,000.00</t>
  </si>
  <si>
    <t>Unidad de Recursos Humano  ya no esta en la DAF</t>
  </si>
  <si>
    <t>En calidad de borrador en espera de revisión de Auditoria Interna</t>
  </si>
  <si>
    <t>No se tiene validado por Finanzas</t>
  </si>
  <si>
    <t xml:space="preserve">3 informes al Comité Nacional </t>
  </si>
  <si>
    <t xml:space="preserve">En calidad de borrador en espera de revisión de otras areas </t>
  </si>
  <si>
    <t>Apoyo desde los departamentos del DAF</t>
  </si>
  <si>
    <t>Informes trimestrales entregados Finanzas</t>
  </si>
  <si>
    <t>Politica Antifraude Implementada</t>
  </si>
  <si>
    <t xml:space="preserve">Se realizo la capacitación interna de TDR para los ausuarios y la UACI </t>
  </si>
  <si>
    <t>Nos quedamos sin personal de esta area</t>
  </si>
  <si>
    <t xml:space="preserve">Se tiene hoja de ruta para Politica </t>
  </si>
  <si>
    <t>Se hizo el primer Taller de Recuperación de Costos y la hoja de Ruta para su implementación</t>
  </si>
  <si>
    <t>Se tiene fondos para iniciar el proceso en el 2018</t>
  </si>
  <si>
    <t>Nos quedamos sin personal para esta tarea</t>
  </si>
  <si>
    <t xml:space="preserve">COMUNICACIONES </t>
  </si>
  <si>
    <t>Meta cumplida al 22.22% según el detalle de las actividades siguienetes de la 5.4A1.2-5.4A1.4</t>
  </si>
  <si>
    <t>Meta cumplida al 62.21% según el detalle de las actividades siguienetes de la 5.4A1.2-5.4A1.4</t>
  </si>
  <si>
    <t>Antividad no programada a la fecha se ha lograda  para el presente trimestre, pero se ha avanzado en un 60% pte 40% de programas que dependen de unidad de programas.</t>
  </si>
  <si>
    <t>Para el presente trimestre  del año se inicio la formualción de programas bajo talleres en coordinacion con la unidad de planificacion y la direccion de programas, bajo la metodologia de marco logico, y se epera que los programas finalicen en el primer tirmestre del 2018, en el año esta actividad se logro ejeuctar en un 70%</t>
  </si>
  <si>
    <t>Informes contables presentados y pendientes por problemas de virus en el sistema contable y del preste trimestre.</t>
  </si>
  <si>
    <t>En el presente trimestre se tramitaron los estados financieros de los meses Octubre y Noviembre, el mes de Diciembre se presentara por temas de cierre en enero del 2018.</t>
  </si>
  <si>
    <t>Se presentara borrador de informe propuesto</t>
  </si>
  <si>
    <t>Borrador elaborado a presentar mes de enero 2018</t>
  </si>
  <si>
    <t>Meta cumplida al 170% según el detalle de las actividades siguienetes de la 5.4D1.2-5.4D1.3 la meta se sobrepaso debido a la ejecución de un taller más de socialización</t>
  </si>
  <si>
    <t>En proceso de impresión</t>
  </si>
  <si>
    <t xml:space="preserve">En proceso de impresión, ya que se reaizaron algunas últimas modificaciones </t>
  </si>
  <si>
    <t>Se ha socializado a las delegaciones como primera fase. Meta cumplida, representa el 85%. Del tota de la actividad</t>
  </si>
  <si>
    <t>En el presente trimestre se realizo segundo taller de socialización de la politica cubriendo las seccionales de la zona occidental asistiendo 8 seccioanles y 19 miembros de juntas. En total esta actividad se logro una ejecución del 170%</t>
  </si>
  <si>
    <t>Con la Unidad de Informatica se avanzo en 25 % de la creación del sistema</t>
  </si>
  <si>
    <t>Esta actividad en total se ejecuto en un 25% para el presente año</t>
  </si>
  <si>
    <t>Para el presente trimestre, en coordinación con Lic. Jorg Asprilla gerente financiero de FICR para la región, y la Direccion de administracion y Finanzas en nuestra sociedad nacional, se ejecuto taller de metodologia de recuperacion de costos y evaluacion para el programa de transferencia en el cual.</t>
  </si>
  <si>
    <t>Reprogramadas para último trimestre del año</t>
  </si>
  <si>
    <t>Para el presente trimtres se incio la actualización esperando presentar capacitacion en primer trimestre 2018 y los demas centros de costos en el año.</t>
  </si>
  <si>
    <t>Debido a dificultades de flujo de liquidez no fue posible crear la reserva, sin embargo para cierre de año se creara.</t>
  </si>
  <si>
    <t>Debido a dificultades de flujo de liquidez por ejecucion  de desembolsos ordinarios y esxtraordinarios, no fue posible crear la reserva.</t>
  </si>
  <si>
    <t>Informes de seccionales proporcionado</t>
  </si>
  <si>
    <t>El informe del cuarto trimetre se incorpora a los estados financieros del mes de diciembre presentado en enero 2018</t>
  </si>
  <si>
    <t>Se avanzo en la delegación de Cabañas. Con el nuevo equiipo adquirido para tal fin</t>
  </si>
  <si>
    <t>La paz y la Union aún estan pendientes ya que por diversas circunstancias aun no llevan el sistema.</t>
  </si>
  <si>
    <t>25 % avance en actualización</t>
  </si>
  <si>
    <t>este indicador se trabajo al 50% esperando poder trabajar el resto en el presente año.</t>
  </si>
  <si>
    <t>semana santa</t>
  </si>
  <si>
    <t>invernal, erupciones</t>
  </si>
  <si>
    <t>agosto</t>
  </si>
  <si>
    <t>Plan Belen</t>
  </si>
  <si>
    <t>Se trabajo en la actualizacion en reunion con todos los actores del plan 26 de julio</t>
  </si>
  <si>
    <t>se sostuvo reuniones con los diferentes departamentos involucrados en su activacion</t>
  </si>
  <si>
    <t>se elaboro documento para su aprobacion, se encuentra pendiente de que comision lo pase a Consejo Ejecutivo para su aprobacion</t>
  </si>
  <si>
    <t>se reviso planes de contingencia y se elaboro plan de agosto</t>
  </si>
  <si>
    <t>se elaboro Plan Belen</t>
  </si>
  <si>
    <t>PENDIENTE ELABORACION DE CONSOLIDADO DE PLANES DE TEMPORADA Y SU SOCIALIZACION</t>
  </si>
  <si>
    <t>se reprogrmaran las fechas despues de finalizado, para el cuarto trimestre</t>
  </si>
  <si>
    <t>se socializo con unidades organizativas para revision de protocolos y el plan</t>
  </si>
  <si>
    <t>pendiente reuniones de socializacion por no estar aun APROBADO</t>
  </si>
  <si>
    <t>se reprogramara para cuarto trimestre</t>
  </si>
  <si>
    <t>se realizo reuniones para socializacion de planes de contingencia semana santa, agosto y Plan Belen</t>
  </si>
  <si>
    <t>se realizo contacto con UNSSA (Universidad Nueva San Salvador</t>
  </si>
  <si>
    <t>no se logro concretar reunion con rector de Universidad</t>
  </si>
  <si>
    <t>la meta se modificara y se reducira a uno y se espera tener dicho acuerdo despues de la elaboracion de la lista</t>
  </si>
  <si>
    <t>se recibio donacion de la embajada de Japon por gestion de la presidenta de la delegacion departamental de San Migeul para dicha seccional lo cual apoya el plan estrategico de este departamento</t>
  </si>
  <si>
    <t>no se logro la adquisicion de 3 vehiculos debido a problemas de tipo legal para su traslado desde panama</t>
  </si>
  <si>
    <t>escuelas donara dos radios portatiles digitales a Zacatecoluca</t>
  </si>
  <si>
    <t>pendiente instalacion de repetidora en sensuntepeque (consultar a Juan LARRA)</t>
  </si>
  <si>
    <t>se realizo gestion con DAF y se realizo proceso de alquiler de tres unidades</t>
  </si>
  <si>
    <t>se realizo gestion y se espera contar con la primera unidad en septiembre y las otras dos en octubre</t>
  </si>
  <si>
    <t>enviar plan de trabajo para ambulancias</t>
  </si>
  <si>
    <t>se solcitaron criterios tecnicos a la unidad de Radio</t>
  </si>
  <si>
    <t>se solicito a departamento de radio</t>
  </si>
  <si>
    <t>se reprograma para tercer trimestre</t>
  </si>
  <si>
    <t>se encuentra en prueba en la unidad de informatica</t>
  </si>
  <si>
    <t>no se pudo instalar por incompatibilidad con software institucional</t>
  </si>
  <si>
    <t>se cambiara la unidad de medida</t>
  </si>
  <si>
    <t>se obtuvo 200 kit de higiene con fondos noruegos en total se tienen 746 kit de preposicionamiento</t>
  </si>
  <si>
    <t>se recibio donacion de 200 kit higiene Cruz Roja Noruega</t>
  </si>
  <si>
    <t>pendiente</t>
  </si>
  <si>
    <t>reunion con CR Noruega</t>
  </si>
  <si>
    <t>consultar si proceden las comunidades de proyectos</t>
  </si>
  <si>
    <t>se reprograma para realizar un estudio de factibilidad para contratacion</t>
  </si>
  <si>
    <t>apoyarse con recursos humanos para la creacion del perfil y el puesto</t>
  </si>
  <si>
    <t>se trabajo en la elaboracion de un borrador de guia metodologica para el trabajo en comunidades pendiente su aprobacion y socializacion en seccionales</t>
  </si>
  <si>
    <t>se realizo curso EDAN en comunidades de cabañas 5 comunidades (buscar documentos para respaldo)</t>
  </si>
  <si>
    <t>escuelas de depto de la Paz (20 CE)</t>
  </si>
  <si>
    <t>no se ejecuto</t>
  </si>
  <si>
    <t>agregar las escuelas trabajadas por los demas proyectos</t>
  </si>
  <si>
    <t>META FÍSICA A 
DIC XXXXX</t>
  </si>
  <si>
    <t>Matriz de Planificación por Áreas de Gestión 2018</t>
  </si>
  <si>
    <t>Cruz Roja Salvadoreña</t>
  </si>
  <si>
    <t>AREA ORGANIZATIVA</t>
  </si>
  <si>
    <t>MISIÓN:</t>
  </si>
  <si>
    <t>AREA DE TRABAJO</t>
  </si>
  <si>
    <t xml:space="preserve">OBJETIVO </t>
  </si>
  <si>
    <t>INDICADOR</t>
  </si>
  <si>
    <t>META DEL INDICADOR</t>
  </si>
  <si>
    <t>CUMPLIMIENTO</t>
  </si>
  <si>
    <t>CODIGO</t>
  </si>
  <si>
    <t>META FISICA A DIC 2018</t>
  </si>
  <si>
    <t>PRESUPUESTO</t>
  </si>
  <si>
    <t>MEDIOS DE VERIFICACIÓN</t>
  </si>
  <si>
    <t>POA 2018</t>
  </si>
  <si>
    <t>JGRYD</t>
  </si>
  <si>
    <t xml:space="preserve">Vehículos  4x4 </t>
  </si>
  <si>
    <t>Preposicionamiento básico de insumos humanitarios para 1000 familias a nivel nacional y 250 familias a nivel de zona; oriente y occidente ( colchonetas, frazadas, kits de higiene, kits de plato, cuchara, y vaso, y kits de cocina)</t>
  </si>
  <si>
    <t>Cantidad de voluntarios/personal que practican conocimientos adquiridos</t>
  </si>
  <si>
    <t>voluntarios/ personal  capacitados</t>
  </si>
  <si>
    <t># de personal disponible</t>
  </si>
  <si>
    <t>Elaboración de plan y seguimiento a la diversificación de los servicios del laboratorio del C de S</t>
  </si>
  <si>
    <t>Plan elaborado</t>
  </si>
  <si>
    <t>Participación en el Comité Nacional de Terapia Transfusional; en coordinación con el MINSAL</t>
  </si>
  <si>
    <t xml:space="preserve">%  de asistencia a las reuniones </t>
  </si>
  <si>
    <t>META FÍSICA A 
DIC 2018</t>
  </si>
  <si>
    <t>Comunidades</t>
  </si>
  <si>
    <t>JSS, JGRD, JIS,JA, JF, JGTH, JMR</t>
  </si>
  <si>
    <t xml:space="preserve">Cantidad de voluntarios formados/capacitados      </t>
  </si>
  <si>
    <t xml:space="preserve">cantidad </t>
  </si>
  <si>
    <t>DGVYS, JA</t>
  </si>
  <si>
    <t>JSS, JGRD, JIS, JF, JGTH, JMR</t>
  </si>
  <si>
    <t xml:space="preserve">Plan de difusión de los Principios Fundamentales </t>
  </si>
  <si>
    <t>5.1.D</t>
  </si>
  <si>
    <t>Plan de Seguridad Institucional</t>
  </si>
  <si>
    <t>JSE</t>
  </si>
  <si>
    <t>Monto a invertir</t>
  </si>
  <si>
    <t xml:space="preserve">Plan de fortalecimiento de Almacen General </t>
  </si>
  <si>
    <t>Almacen</t>
  </si>
  <si>
    <t>Implementación de la politica antifraude y corrupción (Socialización)</t>
  </si>
  <si>
    <t>Cantidad de talleres de socialización</t>
  </si>
  <si>
    <t xml:space="preserve">Anteproyecto </t>
  </si>
  <si>
    <t>Anteproyecto</t>
  </si>
  <si>
    <t>Plan de negocio de los servicios comerciales (Cafeteria 2018)</t>
  </si>
  <si>
    <t>Cantidad de propuestas comerciales</t>
  </si>
  <si>
    <t>Creación e implementación de modelo de sostenibilidad de seccionales (fondo de Microproyectos)</t>
  </si>
  <si>
    <t>Fondo para microproyectos</t>
  </si>
  <si>
    <t>Creación e Implementación de modelo de sostenibilidad institucional (fondo de fortalecimiento)</t>
  </si>
  <si>
    <t>Fondo para fortalecimiento</t>
  </si>
  <si>
    <t>Protocolo de activación de apoyo de la clinica al COE</t>
  </si>
  <si>
    <t>GESTIÓN DE RIESGOS DE DESASTRES</t>
  </si>
  <si>
    <t>Brindar servicios de preparación, información, respuesta y recuperación ante las necesidades humanitarias de personas afectadas durante emergencias y desastres de forma eficiente y oportuna</t>
  </si>
  <si>
    <t>Preparación ante desastres</t>
  </si>
  <si>
    <t>Contribuir en la gestión del análisis de riesgos, prevención, preparación, respuesta y recuperación digna y oportuna a las necesidades humanitarias de la población afectada por los desastres.</t>
  </si>
  <si>
    <t>Cantidad de proyectos internos de mejora implementados para responder ante desastres</t>
  </si>
  <si>
    <t>Cantidad de personas beneficiadas con acciones de preparación y respuesta ante emergencias y desastres</t>
  </si>
  <si>
    <t>GR.1.1.A</t>
  </si>
  <si>
    <t>JGR</t>
  </si>
  <si>
    <t>3ros directores</t>
  </si>
  <si>
    <t>GR.1A</t>
  </si>
  <si>
    <t>Reuniones de socialización del Plan Nacional</t>
  </si>
  <si>
    <t>Todas las unidades organizativas</t>
  </si>
  <si>
    <t>listados de asistencia</t>
  </si>
  <si>
    <t>GR.1B</t>
  </si>
  <si>
    <t>Reuniones de actualización y elaboración del Plan de contingencias</t>
  </si>
  <si>
    <t>Seccionales/ Todas las unidades organizativas</t>
  </si>
  <si>
    <t>GR.1C</t>
  </si>
  <si>
    <t>Socialización de planes de temporadas 2018</t>
  </si>
  <si>
    <t>VS/JNS/JNG</t>
  </si>
  <si>
    <t xml:space="preserve">GR.1D </t>
  </si>
  <si>
    <t xml:space="preserve">Socialización de planes de contingencias </t>
  </si>
  <si>
    <t>delegaciones Departamentales/transporte</t>
  </si>
  <si>
    <t>GR.1.1.B</t>
  </si>
  <si>
    <t>GR.1E</t>
  </si>
  <si>
    <t>Alianzas con universidades o institutos técnicos para hacer practicas en horas sociales en atención prehospitalaria</t>
  </si>
  <si>
    <t>movilización de recursos</t>
  </si>
  <si>
    <t xml:space="preserve">listado </t>
  </si>
  <si>
    <t>GR.1F</t>
  </si>
  <si>
    <t xml:space="preserve">Alianzas con empresas,  ONG para fortalecer la capacidad operativa en caso de desastres </t>
  </si>
  <si>
    <t>Mapeo de posibles aliados</t>
  </si>
  <si>
    <t>GR.1G</t>
  </si>
  <si>
    <t>GR.1H</t>
  </si>
  <si>
    <t>Elaboración y firma de procedimiento y convenios de cooperación</t>
  </si>
  <si>
    <t>asesoría legal</t>
  </si>
  <si>
    <t>GR.1.1.C</t>
  </si>
  <si>
    <t xml:space="preserve">GR.1I </t>
  </si>
  <si>
    <t>Análisis de necesidad de adquisición de ambulancias</t>
  </si>
  <si>
    <t>FI, MR, DAF</t>
  </si>
  <si>
    <t>GR.1J</t>
  </si>
  <si>
    <t>Identificación de posibles donantes para renovación de flota vehicular</t>
  </si>
  <si>
    <t>listado</t>
  </si>
  <si>
    <t>GR.1K</t>
  </si>
  <si>
    <t xml:space="preserve">Identificación de otras alternativas </t>
  </si>
  <si>
    <t>GR.1L</t>
  </si>
  <si>
    <t>Elaboración de plan de trabajo para renovación ambulancias</t>
  </si>
  <si>
    <t>GR.1M</t>
  </si>
  <si>
    <t>Elaboración de criterios técnicos para adquisición de nuevos radios</t>
  </si>
  <si>
    <t>SR, MR</t>
  </si>
  <si>
    <t>GR.1N</t>
  </si>
  <si>
    <t xml:space="preserve">Identificación de red de proveedores de radios </t>
  </si>
  <si>
    <t>GR.1O</t>
  </si>
  <si>
    <t>Identificación de posibles donantes para renovación de radios digitales</t>
  </si>
  <si>
    <t>GR.1P</t>
  </si>
  <si>
    <t>Plan de trabajo para adquisición de radios y repetidoras</t>
  </si>
  <si>
    <t>GR.1Q</t>
  </si>
  <si>
    <t>Elaboración de criterios técnicos para la adquisición de repetidora</t>
  </si>
  <si>
    <t>GR.1R</t>
  </si>
  <si>
    <t>Identificación de red de proveedores de repetidoras</t>
  </si>
  <si>
    <t>GR.1S</t>
  </si>
  <si>
    <t>Identificación de posibles donantes para la renovación de repetidoras</t>
  </si>
  <si>
    <t>GR.1T</t>
  </si>
  <si>
    <t>Plan de trabajo para la adquisición de radios y repetidoras</t>
  </si>
  <si>
    <t>GR.1.1.D</t>
  </si>
  <si>
    <t>Cantidad de Informes oportunos y de calidad</t>
  </si>
  <si>
    <t>GR.1U</t>
  </si>
  <si>
    <t>Seguimiento a la elaboración y diseño de formatos para monitoreo de actividades del centro de operaciones, preelaboración de reportes basados en el Plan Nacional de Respuesta</t>
  </si>
  <si>
    <t>IN, DPR</t>
  </si>
  <si>
    <t>GR.1V</t>
  </si>
  <si>
    <t>Seguimiento a la creación de sistema informático que permitan la consolidación, analisis y presentación de información precisa para la toma de decisiones</t>
  </si>
  <si>
    <t>GR.1.1.E</t>
  </si>
  <si>
    <t>GR.1W</t>
  </si>
  <si>
    <t>Actualizar preposicionamiento de kits de socorro existente en  bodega general CRS</t>
  </si>
  <si>
    <t>JAD, CAL</t>
  </si>
  <si>
    <t>listados recibidos de bodega general</t>
  </si>
  <si>
    <t>GR.1X</t>
  </si>
  <si>
    <t>Identificación de posibles donantes (empresas , ONG , Otros)</t>
  </si>
  <si>
    <t>GR.1Y</t>
  </si>
  <si>
    <t>GR.1Z</t>
  </si>
  <si>
    <t>Elaboración de plan operativo para la adquisición  de 1000 kits  de emergencia en desastres</t>
  </si>
  <si>
    <t>GR.AA</t>
  </si>
  <si>
    <t>Fortalecimiento de capacidades de respuesta de desastres  (Curos TOT EDAN, SCI, ENI, Elaboración de planes)</t>
  </si>
  <si>
    <t>Unidad de Educación</t>
  </si>
  <si>
    <t>Listas de asistencias</t>
  </si>
  <si>
    <t>GR.1BB</t>
  </si>
  <si>
    <t>Actualización de mecanismo de evaluación (EDAN) con PTE y ODK</t>
  </si>
  <si>
    <t xml:space="preserve">PD, Jefe COE, coordinadores de proyectos </t>
  </si>
  <si>
    <t>Mecanismo disponible en ODK</t>
  </si>
  <si>
    <t>Herramienta en ODK</t>
  </si>
  <si>
    <t>GR.1CC</t>
  </si>
  <si>
    <t>Creación de banco de datos de todas las herramientas sobre el tema de riesgo de El Salvador</t>
  </si>
  <si>
    <t>Banco de datos</t>
  </si>
  <si>
    <t>GR.1DD</t>
  </si>
  <si>
    <t>Seguimiento y apoyo a la elaboración/ actualización de procedimientos del COE</t>
  </si>
  <si>
    <t xml:space="preserve">Cantidad de reuniones </t>
  </si>
  <si>
    <t>Documentos elaborado</t>
  </si>
  <si>
    <t>GR.1.2.A</t>
  </si>
  <si>
    <t>GR.1EE</t>
  </si>
  <si>
    <t>Elaboración de una herramienta básica para trabajo comunitario en  PPD con delegaciones departamentales</t>
  </si>
  <si>
    <t>DPR, DVS</t>
  </si>
  <si>
    <t>herramienta</t>
  </si>
  <si>
    <t>GR.1FF</t>
  </si>
  <si>
    <t xml:space="preserve">Implementación de un curso de análisis de vulnerabilidades y capacidades para integrantes de lideres comunitarios </t>
  </si>
  <si>
    <t>listados</t>
  </si>
  <si>
    <t>GR.1.3.A</t>
  </si>
  <si>
    <t>GR.1GG</t>
  </si>
  <si>
    <t>Implementación de módulo básico para caso de emergencias  y desastres en centros escolares, es implementado por las delegaciones departamentales y proyectos de RRD.</t>
  </si>
  <si>
    <t>CE, DVS</t>
  </si>
  <si>
    <t>listados, fotografías</t>
  </si>
  <si>
    <t>GR.1HH</t>
  </si>
  <si>
    <t xml:space="preserve">Centros escolares son asesorados y evaluados en simulacros de evacuación </t>
  </si>
  <si>
    <t>GR.1II</t>
  </si>
  <si>
    <t>Implementación de módulo básico en centros escolares a través de los proyectos en RRD</t>
  </si>
  <si>
    <t xml:space="preserve">Comentarios </t>
  </si>
  <si>
    <t xml:space="preserve">Brindar atención en las emergencias médicas de la población,  con calidad , calidez, eficiencia , prontitud y ética profesional. </t>
  </si>
  <si>
    <t>DEPARTAMENTO DE SERVICIOS DE SALUD</t>
  </si>
  <si>
    <t>Atención medica primer nivel</t>
  </si>
  <si>
    <t>Proveer atención médica de primer nivel</t>
  </si>
  <si>
    <t>cantidad de personas atendidas</t>
  </si>
  <si>
    <t>Cantidad de procedimientos realizados</t>
  </si>
  <si>
    <t>Centro de Sangre</t>
  </si>
  <si>
    <t xml:space="preserve">Contribuir a la mejora de la salud de la población a través del suministro de componente sanguineos </t>
  </si>
  <si>
    <t>% de incremento de servicios a la red de hospitales</t>
  </si>
  <si>
    <t>Salud Comunitaria</t>
  </si>
  <si>
    <r>
      <t>Brindar atención primaria</t>
    </r>
    <r>
      <rPr>
        <sz val="10"/>
        <rFont val="Calibri"/>
        <family val="2"/>
        <scheme val="minor"/>
      </rPr>
      <t xml:space="preserve"> en las poblaciones con riesgo en salud comunitaria</t>
    </r>
  </si>
  <si>
    <t xml:space="preserve">Número de comunidades atendidas </t>
  </si>
  <si>
    <t xml:space="preserve">Atenciones brindadas en servicios médicos y odontológicos </t>
  </si>
  <si>
    <t>Medico de turno</t>
  </si>
  <si>
    <t>Enfermería/ Jefe de servicio.</t>
  </si>
  <si>
    <t xml:space="preserve">pacientes atendidos </t>
  </si>
  <si>
    <t>censo diario</t>
  </si>
  <si>
    <t>2.4.A.1</t>
  </si>
  <si>
    <t xml:space="preserve">Consultas medicas </t>
  </si>
  <si>
    <t>Medicos de planta</t>
  </si>
  <si>
    <t xml:space="preserve">Censos   </t>
  </si>
  <si>
    <t>2.4.A.2</t>
  </si>
  <si>
    <t>Consultas Odontológicas</t>
  </si>
  <si>
    <t xml:space="preserve">Odontóloga </t>
  </si>
  <si>
    <t>JSS, Asistente dental</t>
  </si>
  <si>
    <t>2.4.A.3</t>
  </si>
  <si>
    <t>Consulta Terapia Respiratoria</t>
  </si>
  <si>
    <t>Terapista</t>
  </si>
  <si>
    <t>JSS, Medicos de planta</t>
  </si>
  <si>
    <t>2.4.A.4</t>
  </si>
  <si>
    <t>Consultas por Tecnólogo (San Miguel)</t>
  </si>
  <si>
    <t>Tecnologo</t>
  </si>
  <si>
    <t>SS.1A</t>
  </si>
  <si>
    <t>Encuesta de línea de base para atenciones en centro de emergencias, centro de sangre y Atención pre hospitalaria</t>
  </si>
  <si>
    <t>DPR, PD</t>
  </si>
  <si>
    <t>Línea de base</t>
  </si>
  <si>
    <t>Encuestas de satisfacción desarrolladas</t>
  </si>
  <si>
    <t>Mejora de la satisfacción de los usuarios de los servicios médicos y odontológicos</t>
  </si>
  <si>
    <t>Encuestas de satisfacción</t>
  </si>
  <si>
    <t>SS.1B</t>
  </si>
  <si>
    <t>Elaboración de procedimientos de atención a usuarios (Atención Pre Hospitalaria)</t>
  </si>
  <si>
    <t>DPR, JGR</t>
  </si>
  <si>
    <t>Procedimientos elaborados</t>
  </si>
  <si>
    <t>GT</t>
  </si>
  <si>
    <t>SS.2A</t>
  </si>
  <si>
    <t xml:space="preserve">Procedimientos cirugía menor </t>
  </si>
  <si>
    <t>médico</t>
  </si>
  <si>
    <t>enfermería y jefe de servicio.</t>
  </si>
  <si>
    <t>atenciones</t>
  </si>
  <si>
    <t xml:space="preserve">censo diario </t>
  </si>
  <si>
    <t>SS.2A.1</t>
  </si>
  <si>
    <t>Suturas</t>
  </si>
  <si>
    <t>Medico de planta</t>
  </si>
  <si>
    <t>Enfermería</t>
  </si>
  <si>
    <t>Prodecimientos</t>
  </si>
  <si>
    <t>SS.2A.2</t>
  </si>
  <si>
    <t>Onisectomias</t>
  </si>
  <si>
    <t>SS.2A.3</t>
  </si>
  <si>
    <t>Plastillas</t>
  </si>
  <si>
    <t>SS.2A.4</t>
  </si>
  <si>
    <t>Drenaje de abscesos</t>
  </si>
  <si>
    <t>SS.2A.5</t>
  </si>
  <si>
    <t>Extracción de cuerpos extraños</t>
  </si>
  <si>
    <t>SS.2A.6</t>
  </si>
  <si>
    <t>Cauterizaciones</t>
  </si>
  <si>
    <t>SS.2B</t>
  </si>
  <si>
    <t>Procedimientos Odontologicos</t>
  </si>
  <si>
    <t>Asistente dental</t>
  </si>
  <si>
    <t>SS.2B.1</t>
  </si>
  <si>
    <t>Extracciones</t>
  </si>
  <si>
    <t>SS.2B.2</t>
  </si>
  <si>
    <t>Rellenos</t>
  </si>
  <si>
    <t>SS.2B.3</t>
  </si>
  <si>
    <t>Reconstrucción</t>
  </si>
  <si>
    <t>SS.2B.4</t>
  </si>
  <si>
    <t>Limpiezas</t>
  </si>
  <si>
    <t>SS.2B.5</t>
  </si>
  <si>
    <t>Detartraje</t>
  </si>
  <si>
    <t>SS.2B.6</t>
  </si>
  <si>
    <t xml:space="preserve">Curetaje </t>
  </si>
  <si>
    <t>SS.2B.7</t>
  </si>
  <si>
    <t>Endodoncias</t>
  </si>
  <si>
    <t>SS.2B.8</t>
  </si>
  <si>
    <t>Pulpotomía</t>
  </si>
  <si>
    <t>SS.2B.9</t>
  </si>
  <si>
    <t>Sellado</t>
  </si>
  <si>
    <t>SS.2B.10</t>
  </si>
  <si>
    <t>Temrex</t>
  </si>
  <si>
    <t>SS.2C</t>
  </si>
  <si>
    <t>Curaciones de primera vez y  subsecuentes</t>
  </si>
  <si>
    <t>médico/ enfermera</t>
  </si>
  <si>
    <t xml:space="preserve">enfermería  y jefe de servicio </t>
  </si>
  <si>
    <t>SS.2D</t>
  </si>
  <si>
    <t xml:space="preserve">Inyecciones </t>
  </si>
  <si>
    <t>Enfermeras</t>
  </si>
  <si>
    <t xml:space="preserve">Atenciones </t>
  </si>
  <si>
    <t>SS.2E</t>
  </si>
  <si>
    <t>Consultas y procedimientos de quiropraxia</t>
  </si>
  <si>
    <t>quiropractico</t>
  </si>
  <si>
    <t>enfermeria y jefe de servicio.</t>
  </si>
  <si>
    <t xml:space="preserve">Consultas </t>
  </si>
  <si>
    <t>SS.2F</t>
  </si>
  <si>
    <t>Procedimientos de Tecnologo-San Miguel</t>
  </si>
  <si>
    <t xml:space="preserve">Procedimientos  </t>
  </si>
  <si>
    <t>Seguimiento al fortalececimiento de las relaciones con empresas e instituciones para la donación altruista</t>
  </si>
  <si>
    <t>trabajadora social</t>
  </si>
  <si>
    <t>JCS / JSS</t>
  </si>
  <si>
    <t>Nuevas empresas/ instituciones que donan</t>
  </si>
  <si>
    <t>Personal CS</t>
  </si>
  <si>
    <t>% incremento de la satisfacción de donantes respecto a la atención recibida</t>
  </si>
  <si>
    <t>Encuenta de satisfacción</t>
  </si>
  <si>
    <t>AS/ JSS/ DG</t>
  </si>
  <si>
    <t>Seguimiento de los resultados de la participación en el Comité Nacional de Terapia Transfusional</t>
  </si>
  <si>
    <t xml:space="preserve">Seguimiento a reuniones </t>
  </si>
  <si>
    <t>DPR</t>
  </si>
  <si>
    <t>Cantidad de voluntarios/personal capacitados.</t>
  </si>
  <si>
    <t>Talleres de actualización en uso de equipo de potabilización de agua</t>
  </si>
  <si>
    <t>Proyectos respuesta Zika/
AL</t>
  </si>
  <si>
    <t>Listados de asistencia a talleres</t>
  </si>
  <si>
    <t>Simulacros de uso de equipo de potabilización de agua</t>
  </si>
  <si>
    <t>Líder de equipo WASH</t>
  </si>
  <si>
    <t>Simulacro</t>
  </si>
  <si>
    <t>Ejercicio desarrollado, matrices llenadas</t>
  </si>
  <si>
    <t>DPR / Sescionales</t>
  </si>
  <si>
    <t>Cantidad de familias intervenidas</t>
  </si>
  <si>
    <t>DPR / Seccionales</t>
  </si>
  <si>
    <t>Cantidad de seccionales que ejecutan acciones de protección al medioambiente.</t>
  </si>
  <si>
    <t>DIRECCIÓN DE VOLUNTARIADO Y SECCIONALES</t>
  </si>
  <si>
    <t>Fortalecer y desarrollar al voluntariado y seccionales mejorando la capacidad de respuesta hacia las comunidades</t>
  </si>
  <si>
    <t>Gestión del Recurso Humano</t>
  </si>
  <si>
    <t>Formar voluntarios con capacidad de respuesta adecuada y oportuna, operativa y administrativa</t>
  </si>
  <si>
    <t>Cantidad de voluntarios capacitados</t>
  </si>
  <si>
    <t>Cantidad de voluntarios retenidos</t>
  </si>
  <si>
    <t>Gestión de Seccionales</t>
  </si>
  <si>
    <t>Fortalecer a  las seccionales en sus capacidades administrativas y operativas</t>
  </si>
  <si>
    <t>Cantidad de seccionales autosostenibles</t>
  </si>
  <si>
    <t>Cantidad de seccionales que han realizado su elección 2019-2020</t>
  </si>
  <si>
    <t>Cantidad de planes elaborados/ actualizados</t>
  </si>
  <si>
    <t>DVS</t>
  </si>
  <si>
    <t>Implementación del plan de gestión de voluntariado</t>
  </si>
  <si>
    <t>Carnetización</t>
  </si>
  <si>
    <t>JSS, JGRD, JIS, DPYRC</t>
  </si>
  <si>
    <t>% de voluntarios que participan  en los programas de CRS</t>
  </si>
  <si>
    <t>VS.1A</t>
  </si>
  <si>
    <t>Elaboración y aprobación del  plan anual de carnetización y socialización</t>
  </si>
  <si>
    <t>documento activado.</t>
  </si>
  <si>
    <t>VS.1B</t>
  </si>
  <si>
    <t xml:space="preserve">Revisión de documentos e Inscripción de voluntarios </t>
  </si>
  <si>
    <t>Asistente de recursos humanos</t>
  </si>
  <si>
    <t>Voluntarios inscritos</t>
  </si>
  <si>
    <t>Expediente archivado.</t>
  </si>
  <si>
    <t>VS.1C</t>
  </si>
  <si>
    <t xml:space="preserve">Actualización  de base de datos </t>
  </si>
  <si>
    <t>Base de datos</t>
  </si>
  <si>
    <t>base actualizada</t>
  </si>
  <si>
    <t>VS.1D</t>
  </si>
  <si>
    <t xml:space="preserve">Carnetización </t>
  </si>
  <si>
    <t>Carnet elaborados</t>
  </si>
  <si>
    <t>voluntarios carnetizados</t>
  </si>
  <si>
    <t>VS.1E</t>
  </si>
  <si>
    <t>Administración de expedientes</t>
  </si>
  <si>
    <t>Expediente actualizados</t>
  </si>
  <si>
    <t>expedientes revisados</t>
  </si>
  <si>
    <t>VS.1F</t>
  </si>
  <si>
    <t>Cumplimiento de procesos sancionatorios.</t>
  </si>
  <si>
    <t>Técnico de voluntariado y seccionales</t>
  </si>
  <si>
    <t>Casos resueltos</t>
  </si>
  <si>
    <t>punto de acta</t>
  </si>
  <si>
    <t>SS, GR, DIS, AD, FI, GT, MR</t>
  </si>
  <si>
    <t>Voluntarios capacitados</t>
  </si>
  <si>
    <t>Expedientes, lista de asistencia</t>
  </si>
  <si>
    <t>VS.1G</t>
  </si>
  <si>
    <t>Impresión  de materiales de capacitación (ELPA, ESTATUTOS, normas administrativas, manuales de bienvenida, curso salvamento acuático)</t>
  </si>
  <si>
    <t>Gestor de capacitación interna</t>
  </si>
  <si>
    <t>Documento aprobados</t>
  </si>
  <si>
    <t>manuales impresos</t>
  </si>
  <si>
    <t>VS.1H</t>
  </si>
  <si>
    <t xml:space="preserve">Coordinar y promover la capacitación de instructores de cuerpos filiales. </t>
  </si>
  <si>
    <t>Personas capacitada</t>
  </si>
  <si>
    <t xml:space="preserve">listado de asistencia </t>
  </si>
  <si>
    <t>VS.1I</t>
  </si>
  <si>
    <t xml:space="preserve">Elaborar diplomas de capacitación , de asistencia y de estimulo.  </t>
  </si>
  <si>
    <t xml:space="preserve">Cantidad diploma </t>
  </si>
  <si>
    <t xml:space="preserve">archivo </t>
  </si>
  <si>
    <t>VS.1J</t>
  </si>
  <si>
    <t>Mantener registro académico de los voluntarios tanto físico como digital actualizado.</t>
  </si>
  <si>
    <t>Voluntario registrado</t>
  </si>
  <si>
    <t xml:space="preserve">archivo de voluntarios </t>
  </si>
  <si>
    <t>VS.1K</t>
  </si>
  <si>
    <t xml:space="preserve">Validar todos los diplomas de lo cursos que reciben los voluntarios. </t>
  </si>
  <si>
    <t>Diplomas validados</t>
  </si>
  <si>
    <t>diplomas validados</t>
  </si>
  <si>
    <t>VS.1L</t>
  </si>
  <si>
    <t xml:space="preserve">Capacitación delegaciones y juntas locales </t>
  </si>
  <si>
    <t>Cursos</t>
  </si>
  <si>
    <t xml:space="preserve">cantidad de cursos </t>
  </si>
  <si>
    <t>VS.1M</t>
  </si>
  <si>
    <t>Capacitación a cuerpo voluntario de socorristas</t>
  </si>
  <si>
    <t>Escuela Nacional de Socorrismo</t>
  </si>
  <si>
    <t xml:space="preserve">Cursos  </t>
  </si>
  <si>
    <t>12,00</t>
  </si>
  <si>
    <t>cantidad voluntarios</t>
  </si>
  <si>
    <t>VS.1N</t>
  </si>
  <si>
    <t>Capacitación a cruz roja de la juventud</t>
  </si>
  <si>
    <t>Escuela Nacional de Juventud</t>
  </si>
  <si>
    <t>VS.1O</t>
  </si>
  <si>
    <t xml:space="preserve">Capacitación a cuerpo de guardavidas voluntarios. </t>
  </si>
  <si>
    <t>Escuela Nacional de Guardavidas</t>
  </si>
  <si>
    <t>VS.1P</t>
  </si>
  <si>
    <t xml:space="preserve">Capacitación a comité de  damas voluntarias. </t>
  </si>
  <si>
    <t>Escuela Nacional de C. Damas</t>
  </si>
  <si>
    <t>VS.1Q</t>
  </si>
  <si>
    <t>Revisión y actualización de reglamento de estimulo</t>
  </si>
  <si>
    <t xml:space="preserve">documento validado </t>
  </si>
  <si>
    <t>VS.1R</t>
  </si>
  <si>
    <t xml:space="preserve">Acuatlón </t>
  </si>
  <si>
    <t>Jefatura Nacional de Guardavidas</t>
  </si>
  <si>
    <t>VS.1S</t>
  </si>
  <si>
    <t xml:space="preserve">Paso del hombre </t>
  </si>
  <si>
    <t>VS.1T</t>
  </si>
  <si>
    <t>VS.1U</t>
  </si>
  <si>
    <t>Campamento nacional juventud</t>
  </si>
  <si>
    <t>Jefatura Nacional Juventud</t>
  </si>
  <si>
    <t>VS.1V</t>
  </si>
  <si>
    <t xml:space="preserve">Campamentos nacionales </t>
  </si>
  <si>
    <t>VS.1W</t>
  </si>
  <si>
    <t xml:space="preserve">Afiliación a los seguros de vida </t>
  </si>
  <si>
    <t xml:space="preserve">Seguro </t>
  </si>
  <si>
    <t>Listado de afiliados</t>
  </si>
  <si>
    <t>VS.1X</t>
  </si>
  <si>
    <t>Atención al  voluntario visitante</t>
  </si>
  <si>
    <t>Voluntarios de seccionales</t>
  </si>
  <si>
    <t>Listados de voluntarios</t>
  </si>
  <si>
    <t>VS.2A</t>
  </si>
  <si>
    <t xml:space="preserve">Curso de normas administrativas. </t>
  </si>
  <si>
    <t>VS.2B</t>
  </si>
  <si>
    <t>Curso BOCA</t>
  </si>
  <si>
    <t>MR / DVS</t>
  </si>
  <si>
    <t>VS.2C</t>
  </si>
  <si>
    <t xml:space="preserve">Elaboración plan de recaudación de fondos de seccionales. </t>
  </si>
  <si>
    <t>Voluntarios participando</t>
  </si>
  <si>
    <t>A definirse</t>
  </si>
  <si>
    <t>Listado de asistentes</t>
  </si>
  <si>
    <t>VS.2D</t>
  </si>
  <si>
    <t xml:space="preserve">Elaborar cartera de donantes de cabeceras departamentales. </t>
  </si>
  <si>
    <t>Planes elaborado</t>
  </si>
  <si>
    <t>VS.2E</t>
  </si>
  <si>
    <t xml:space="preserve">Planificar actividades anuales de recaudación. </t>
  </si>
  <si>
    <t>Cartera elaborada</t>
  </si>
  <si>
    <t>VS.2F</t>
  </si>
  <si>
    <t>Promoción de la donación altruista.</t>
  </si>
  <si>
    <t>cronograma de actividades</t>
  </si>
  <si>
    <t>VS.2G</t>
  </si>
  <si>
    <t xml:space="preserve">Capacitar a voluntarios de seccionales para la negociación con donantes. </t>
  </si>
  <si>
    <t>Cartera de nuevos socios</t>
  </si>
  <si>
    <t>Solicitudes de compra</t>
  </si>
  <si>
    <t>VS.2H</t>
  </si>
  <si>
    <t xml:space="preserve">Recepción y gestión de entrega de informes operativos y contables. </t>
  </si>
  <si>
    <t>VS.2I</t>
  </si>
  <si>
    <t xml:space="preserve">Validación y gestión de apoyo financiero a seccionales. </t>
  </si>
  <si>
    <t>informes presentados</t>
  </si>
  <si>
    <t>VS.2J</t>
  </si>
  <si>
    <t xml:space="preserve">Impulsar el trabajo departamental </t>
  </si>
  <si>
    <t>VS.2K</t>
  </si>
  <si>
    <t xml:space="preserve">Asesorías a seccionales. </t>
  </si>
  <si>
    <t>red formada</t>
  </si>
  <si>
    <t>VS.2L</t>
  </si>
  <si>
    <t xml:space="preserve">Apoyar a las seccionales en su gestiones de clasificación. </t>
  </si>
  <si>
    <t>VS.2M</t>
  </si>
  <si>
    <t xml:space="preserve">Motivación de seccionales para cambio de categoría. </t>
  </si>
  <si>
    <t>VS.2N</t>
  </si>
  <si>
    <t xml:space="preserve">Actualización de criterios de clasificación. </t>
  </si>
  <si>
    <t>VS.2O</t>
  </si>
  <si>
    <t>Elaboración de calendario de elecciones</t>
  </si>
  <si>
    <t>criterios actualizados</t>
  </si>
  <si>
    <t>VS.2P</t>
  </si>
  <si>
    <t>Elección de ternas Jefatura Nacional</t>
  </si>
  <si>
    <t>documentos entregados</t>
  </si>
  <si>
    <t>VS.2Q</t>
  </si>
  <si>
    <t>Elecciones de ternas cuerpos filiales Departamentales</t>
  </si>
  <si>
    <t>Listados</t>
  </si>
  <si>
    <t>VS.2R</t>
  </si>
  <si>
    <t>Elecciones de ternas cuerpos filiales Locales y puestos de socorro</t>
  </si>
  <si>
    <t>VS.2S</t>
  </si>
  <si>
    <t>Elecciones de Delegaciones Departamentales</t>
  </si>
  <si>
    <t>VS.2T</t>
  </si>
  <si>
    <t>Elecciones de Juntas Locales y Puestos de Socorro</t>
  </si>
  <si>
    <t>juntas locales</t>
  </si>
  <si>
    <t>VS.2U</t>
  </si>
  <si>
    <t>Elaboración de los puntos de actas</t>
  </si>
  <si>
    <t>Delegaciones Departamentales</t>
  </si>
  <si>
    <t>Actas</t>
  </si>
  <si>
    <t>VS.2V</t>
  </si>
  <si>
    <t>Solicitud de ratificación de puntos de actas</t>
  </si>
  <si>
    <t>Actas presentadas</t>
  </si>
  <si>
    <t>PR.2A</t>
  </si>
  <si>
    <t>Conceptualización de la Gestión de riesgos de desastres para CRS</t>
  </si>
  <si>
    <t>TVS, JGR</t>
  </si>
  <si>
    <t>Unidad de Capacitación y Educación</t>
  </si>
  <si>
    <t>listados de participantes</t>
  </si>
  <si>
    <t>PR.2B</t>
  </si>
  <si>
    <t>Diagnostico de Amenazas y Vulnerabilidades de zonas de acción de las Seccionales de CRS</t>
  </si>
  <si>
    <t>TVS, Jefe COE</t>
  </si>
  <si>
    <t>Diagnósticos finalizados</t>
  </si>
  <si>
    <t>PR.2C</t>
  </si>
  <si>
    <t>Formulación de Planes para la respuesta por escenarios</t>
  </si>
  <si>
    <t>Transportes 
UACI</t>
  </si>
  <si>
    <t>Jornadas</t>
  </si>
  <si>
    <t>Planes elaborados</t>
  </si>
  <si>
    <t>Cantidad real de voluntarios incrementados (con respecto al año 2017)</t>
  </si>
  <si>
    <t>Cantidad de seccionales que mejoran su clasificación (de C a B)</t>
  </si>
  <si>
    <t xml:space="preserve">Garantizar el óptimo funcionamiento y desarrollo institucional a través de la aplicación de políticas, estrategias, normas y procedimientos.  </t>
  </si>
  <si>
    <t xml:space="preserve">Relaciones estratégicas </t>
  </si>
  <si>
    <t>Fortalecer las relaciones de CRS con las diferentes instituciones, organizaciones, miembros del Movimiento y otros actores que facilite el cumplimiento de la misión institucional.</t>
  </si>
  <si>
    <t xml:space="preserve">Cantidad de gestiones para el acercamiento con instituciones, organizaciones y miembros del Movimiento </t>
  </si>
  <si>
    <t>Cantidad de convenios gestionados y suscritos con miembros del Movimiento y otros actores</t>
  </si>
  <si>
    <t>Gestión administrativa, financiera y áreas de staff</t>
  </si>
  <si>
    <r>
      <t>Dar seguimiento a la</t>
    </r>
    <r>
      <rPr>
        <sz val="10"/>
        <color rgb="FFFF0000"/>
        <rFont val="Calibri"/>
        <family val="2"/>
        <scheme val="minor"/>
      </rPr>
      <t xml:space="preserve"> </t>
    </r>
    <r>
      <rPr>
        <sz val="10"/>
        <color theme="1"/>
        <rFont val="Calibri"/>
        <family val="2"/>
        <scheme val="minor"/>
      </rPr>
      <t xml:space="preserve">gestión y administración de los recursos  y el cumplimiento de los planes operativos. </t>
    </r>
  </si>
  <si>
    <t>Cantidad de revisiones del cumplimiento de los planes de trabajo e indicadores de la DAF</t>
  </si>
  <si>
    <t>Cantidad de revisiones del cumplimiento de los planes de trabajo e indicadores de las áreas de staff</t>
  </si>
  <si>
    <t xml:space="preserve">Gestión de programas </t>
  </si>
  <si>
    <t>Brindar seguimiento a los programas que ejecuta CRS que contribuyan a la resiliencia de la población salvadoreña.</t>
  </si>
  <si>
    <t>Cantidad de revisiones del cumplimiento de los planes de trabajo e indicadores de la DPRC</t>
  </si>
  <si>
    <t>Gestión de voluntariado</t>
  </si>
  <si>
    <t>Dar soporte al desarrollo del voluntariado y seccionales para mejorar la capacidad de respuesta hacia las comunidades</t>
  </si>
  <si>
    <t>Cantidad de revisiones del cumplimiento de los de los planes de trabajo e indicadores de DVYS</t>
  </si>
  <si>
    <t xml:space="preserve">Gestión de acuerdos de órganos de gobierno </t>
  </si>
  <si>
    <t>Gestionar la ejecución de los acuerdos emitidos por órganos de gobierno</t>
  </si>
  <si>
    <t>% de ejecución de acuerdos</t>
  </si>
  <si>
    <t>DG.5.5.A</t>
  </si>
  <si>
    <t>DPYRC, DAF</t>
  </si>
  <si>
    <t>% implementación</t>
  </si>
  <si>
    <t>DG.1A</t>
  </si>
  <si>
    <t xml:space="preserve">Calendarización de los acercamientos a realizar </t>
  </si>
  <si>
    <t>DG.1B</t>
  </si>
  <si>
    <t>Gestiones de reuniones con instituciones, organizaciones y miembros del Movimiento</t>
  </si>
  <si>
    <t>Gestiones</t>
  </si>
  <si>
    <t>Correos, cartas, listas de asistencias</t>
  </si>
  <si>
    <t>DG.1C</t>
  </si>
  <si>
    <t>Participación en actividades/ reuniones internacionales</t>
  </si>
  <si>
    <t>Asistencia a reuniones/ actividades</t>
  </si>
  <si>
    <t>Según sea requerido</t>
  </si>
  <si>
    <t>Correos, cartas, solicitudes de compras</t>
  </si>
  <si>
    <t>DG.2.6.A</t>
  </si>
  <si>
    <t>Presentación de propuesta al MINSAL</t>
  </si>
  <si>
    <t>JCS, JSS</t>
  </si>
  <si>
    <t>Presentación</t>
  </si>
  <si>
    <t>DG.2.6.C</t>
  </si>
  <si>
    <t>Seguimiento a los avances/ acuerdos del Comité Nacional de Terapia Transfusional</t>
  </si>
  <si>
    <t>Correos electrónicos</t>
  </si>
  <si>
    <t>DG.1D</t>
  </si>
  <si>
    <t>Presentar informes del quehacer institucional</t>
  </si>
  <si>
    <t>UPDI</t>
  </si>
  <si>
    <t>informes, memoria de labores</t>
  </si>
  <si>
    <t>DG.1E</t>
  </si>
  <si>
    <t xml:space="preserve">Revisión de convenios </t>
  </si>
  <si>
    <t>DAF, DPYRC, Unidad Jurídica</t>
  </si>
  <si>
    <t>DG.2A</t>
  </si>
  <si>
    <t>Reuniones de revisión de cumplimientos de metas con DAF</t>
  </si>
  <si>
    <t>Reuniones de seguimiento</t>
  </si>
  <si>
    <t>Correos, informes recibidos</t>
  </si>
  <si>
    <t>DG.2B</t>
  </si>
  <si>
    <t>Contratación de auditoria externa</t>
  </si>
  <si>
    <t>DAF, Unidad Jurídica</t>
  </si>
  <si>
    <t>Contratación</t>
  </si>
  <si>
    <t>Solicitud de compra, tdr, contratos</t>
  </si>
  <si>
    <t>DG.2C</t>
  </si>
  <si>
    <t>Reuniones de revisión de cumplimientos de metas con áreas de staff</t>
  </si>
  <si>
    <t>Unidades de staff</t>
  </si>
  <si>
    <t>DG.3A</t>
  </si>
  <si>
    <t>Reuniones de revisión de cumplimientos de metas con DPYRC y sus departamentos</t>
  </si>
  <si>
    <t>DG.4A</t>
  </si>
  <si>
    <t>Reuniones de revisión de cumplimientos de metas con Dirección de Voluntariado y Seccionales</t>
  </si>
  <si>
    <t>DVYS</t>
  </si>
  <si>
    <t>DG.5A</t>
  </si>
  <si>
    <t xml:space="preserve">Elaborar actas del consejo ejecutivo </t>
  </si>
  <si>
    <t xml:space="preserve">Actas </t>
  </si>
  <si>
    <t>Depende de cantidad de reuniones</t>
  </si>
  <si>
    <t>DG.5B</t>
  </si>
  <si>
    <t>Seguimiento a los acuerdos</t>
  </si>
  <si>
    <t>DAF, DPYRC, DVYS</t>
  </si>
  <si>
    <t>memorandos</t>
  </si>
  <si>
    <t>DG.5C</t>
  </si>
  <si>
    <t>Elaborar informes de la presidencia</t>
  </si>
  <si>
    <t>UNIDAD DE AUDITORÍA INTERNA</t>
  </si>
  <si>
    <t xml:space="preserve">Disminuir los riesgos institucionales para el logro de los objetivos estratégicos  </t>
  </si>
  <si>
    <t>Sistema de control Interno</t>
  </si>
  <si>
    <t>Evaluar las fortalezas y debilidades del sistema de control interno institucional</t>
  </si>
  <si>
    <t xml:space="preserve">% de evaluación realizada. </t>
  </si>
  <si>
    <t>Gestión de Riesgos</t>
  </si>
  <si>
    <t xml:space="preserve">Disminuir los riesgos identificados mediante la propuesta de medidas de control  </t>
  </si>
  <si>
    <t>número de asesorías realizadas</t>
  </si>
  <si>
    <t>número de capacitaciones de prevención de riesgos</t>
  </si>
  <si>
    <t>Cantidad de evaluaciones de control y financieras de proyectos realizadas</t>
  </si>
  <si>
    <t>Programa de integridad, análisis y reducción de riesgos institucionales</t>
  </si>
  <si>
    <t xml:space="preserve">informes presentado. </t>
  </si>
  <si>
    <t>AI.1A</t>
  </si>
  <si>
    <t>Taller de evaluación de sistemas de control interno</t>
  </si>
  <si>
    <t xml:space="preserve">Todas las unidades. </t>
  </si>
  <si>
    <t xml:space="preserve">listado de asistencia. </t>
  </si>
  <si>
    <t>AI.1B</t>
  </si>
  <si>
    <t>Presentación de documento con los resultados de la evaluación de control interno realizada</t>
  </si>
  <si>
    <t xml:space="preserve">informe presentado. </t>
  </si>
  <si>
    <t>AI.1C</t>
  </si>
  <si>
    <t>Presentación del plan de trabajo, conforme a los resultados de la evaluación de control interno realizada.</t>
  </si>
  <si>
    <t>Plan de Trabajo presentado</t>
  </si>
  <si>
    <t>AI.2A</t>
  </si>
  <si>
    <t>Planeación de la Auditoria</t>
  </si>
  <si>
    <t>AI.2B</t>
  </si>
  <si>
    <t>Ejecución de la auditoria</t>
  </si>
  <si>
    <t xml:space="preserve">Todas las unidades evaluadas </t>
  </si>
  <si>
    <t xml:space="preserve">borrador de informe. </t>
  </si>
  <si>
    <t>AI.2C</t>
  </si>
  <si>
    <t xml:space="preserve">Presentación de informe. </t>
  </si>
  <si>
    <t>AI.2D</t>
  </si>
  <si>
    <t xml:space="preserve">Elaboración de papel de trabajo. </t>
  </si>
  <si>
    <t>archivo</t>
  </si>
  <si>
    <t xml:space="preserve">archivo de auditoria, </t>
  </si>
  <si>
    <t>AI.2E</t>
  </si>
  <si>
    <t xml:space="preserve">Asistencia especializadas a las diferentes unidades. </t>
  </si>
  <si>
    <t xml:space="preserve">Todas las unidades </t>
  </si>
  <si>
    <t>persona</t>
  </si>
  <si>
    <t>bitácora</t>
  </si>
  <si>
    <t>AI.2F</t>
  </si>
  <si>
    <t>Capacitación del equipo de auditoria en prevención de riesgos</t>
  </si>
  <si>
    <t>Equipo de auditoria</t>
  </si>
  <si>
    <t>Capacitación</t>
  </si>
  <si>
    <t>AI.2G</t>
  </si>
  <si>
    <t>Realización de taller de prevención de riesgos, seccionales, proyectos, sede central.</t>
  </si>
  <si>
    <t xml:space="preserve">Talleres </t>
  </si>
  <si>
    <t>listado de asistencia</t>
  </si>
  <si>
    <t>100 ANUAL</t>
  </si>
  <si>
    <t>UNIDAD DE PLANIFICACIÓN Y DESARROLLO INSTITUCIONAL</t>
  </si>
  <si>
    <t>Generar información y herramientas útiles y oportunas que contribuya al desarrollo institucional y a la trasferencia de conocimientos.</t>
  </si>
  <si>
    <t>Planificación, monitoreo y evaluación Institucional</t>
  </si>
  <si>
    <t>Sistematizar procesos de planificación, monitoreo y evaluación</t>
  </si>
  <si>
    <t>Implementación del sistema institucional de monitoreo</t>
  </si>
  <si>
    <t>Reportes e informes</t>
  </si>
  <si>
    <t>Generar información útil y oportuna para la toma de decisiones</t>
  </si>
  <si>
    <t>Cantidad de reportes elaborados</t>
  </si>
  <si>
    <t>Desarrollo Organizacional</t>
  </si>
  <si>
    <t xml:space="preserve">Contribuir al desarrollo institucional </t>
  </si>
  <si>
    <t>Cantidad de propuestas de mejora generadas</t>
  </si>
  <si>
    <t>Cantidad jornadas de capacitaciones/ socializaciones  impartidas/ gestionadas</t>
  </si>
  <si>
    <t>PD.5.3.A.2</t>
  </si>
  <si>
    <t>Equipo PDI</t>
  </si>
  <si>
    <t>Directores, jefes</t>
  </si>
  <si>
    <t>Herramientas construidas, informes, listas de asistencias</t>
  </si>
  <si>
    <t>PD.5.3.E</t>
  </si>
  <si>
    <t>Elaborar primer borrador de la política de planificación institucional</t>
  </si>
  <si>
    <t>Directores</t>
  </si>
  <si>
    <t>PD.1A</t>
  </si>
  <si>
    <t>Elaborar propuesta de guía para la gestión de proyectos</t>
  </si>
  <si>
    <t>PD.1B</t>
  </si>
  <si>
    <t>Definición de metodología de revisión de indicadores</t>
  </si>
  <si>
    <t>PD.1C</t>
  </si>
  <si>
    <t>Revisión de avance de proyectos</t>
  </si>
  <si>
    <t>Técnicas PMER</t>
  </si>
  <si>
    <t>Jefatura PDI</t>
  </si>
  <si>
    <t>Revisiones</t>
  </si>
  <si>
    <t>Matriz de avance de indicadores</t>
  </si>
  <si>
    <t>PD.1D</t>
  </si>
  <si>
    <t>Capacitación en procesos de sistematización al equipo PDI</t>
  </si>
  <si>
    <t>Nota de satisfacción, diploma</t>
  </si>
  <si>
    <t>PD.1E</t>
  </si>
  <si>
    <t>Elaborar Plan anual de monitoreo de proyectos</t>
  </si>
  <si>
    <t>PAM de proyectos</t>
  </si>
  <si>
    <t>PD.1F</t>
  </si>
  <si>
    <t>Monitoreo en campo a proyectos</t>
  </si>
  <si>
    <t>Cantidad de monitoreos</t>
  </si>
  <si>
    <t>Bitácora de campo</t>
  </si>
  <si>
    <t>PD.1G</t>
  </si>
  <si>
    <t>Elaboración de estudios de satisfacción y/o percepción</t>
  </si>
  <si>
    <t>Cantidad de estudios</t>
  </si>
  <si>
    <t>Herramientas construidas, informes de resultados</t>
  </si>
  <si>
    <t>PD.1H</t>
  </si>
  <si>
    <t>Capacitación al equipo PDI de lecciones aprendidas</t>
  </si>
  <si>
    <t>PD.1I</t>
  </si>
  <si>
    <t xml:space="preserve">Elaborar un banco de lecciones aprendidas realizadas a la fecha  </t>
  </si>
  <si>
    <t>Banco de lecciones aprendidas</t>
  </si>
  <si>
    <t>Archivo, documento</t>
  </si>
  <si>
    <t>PD.1J</t>
  </si>
  <si>
    <t>Construcción de POA y Presupuesto 2019</t>
  </si>
  <si>
    <t>Finanzas, Presupuesto</t>
  </si>
  <si>
    <t>PD.1K</t>
  </si>
  <si>
    <t xml:space="preserve">Seguimiento a actualización del SIM </t>
  </si>
  <si>
    <t>% de seguimiento</t>
  </si>
  <si>
    <t>Actas de recepción</t>
  </si>
  <si>
    <t>PD.1L</t>
  </si>
  <si>
    <t>Ingreso de proyectos al sistema</t>
  </si>
  <si>
    <t>Sistema de monitoreo institucional</t>
  </si>
  <si>
    <t>PD.2A</t>
  </si>
  <si>
    <t>Elaborar reportes trimestrales</t>
  </si>
  <si>
    <t>Jefatura UPDI</t>
  </si>
  <si>
    <t>Reportes, memoria de labores</t>
  </si>
  <si>
    <t>PD.2B</t>
  </si>
  <si>
    <t>Elaboración de informes de avances del POA general, programas y proyectos.</t>
  </si>
  <si>
    <t>Jefatura UPDI, Técnicas PMER</t>
  </si>
  <si>
    <t>PD.3A</t>
  </si>
  <si>
    <t>Elaborar propuestas de mejora</t>
  </si>
  <si>
    <t>Técnico de Desarrollo Institucional</t>
  </si>
  <si>
    <t>Propuestas</t>
  </si>
  <si>
    <t>PD.3B</t>
  </si>
  <si>
    <t>Revisión OCAC</t>
  </si>
  <si>
    <t>Jefatura UPDI, directores</t>
  </si>
  <si>
    <t xml:space="preserve">jefes, cuerpos filiales, presidentes </t>
  </si>
  <si>
    <t>Jornada de revisión</t>
  </si>
  <si>
    <t>Lista de asistencia, informe</t>
  </si>
  <si>
    <t>PD.3C</t>
  </si>
  <si>
    <t>Implementación de Dashboard CRS</t>
  </si>
  <si>
    <t>Dashboard</t>
  </si>
  <si>
    <t>PD.5.3.F</t>
  </si>
  <si>
    <t xml:space="preserve">Directores, jefes, cuerpos filiales, presidentes </t>
  </si>
  <si>
    <t>Elaboración de borrador de levantamiento de macro procesos de CRS</t>
  </si>
  <si>
    <t>PD.3E</t>
  </si>
  <si>
    <t>Capacitación a proyectos en el uso del SIM</t>
  </si>
  <si>
    <t>DPRC</t>
  </si>
  <si>
    <t xml:space="preserve">Jornadas </t>
  </si>
  <si>
    <t>Listas de asistencia</t>
  </si>
  <si>
    <t>PD.3F</t>
  </si>
  <si>
    <t>Socialización de la política de planificación</t>
  </si>
  <si>
    <t>PD.3G</t>
  </si>
  <si>
    <t xml:space="preserve">Socialización de guía de gestión de proyectos </t>
  </si>
  <si>
    <t>PD.3H</t>
  </si>
  <si>
    <t>Capacitación en temas de interés identificados</t>
  </si>
  <si>
    <t>PD.3I</t>
  </si>
  <si>
    <t>Jornadas de trabajo y refrescamiento de procesos PMER con seccionales/ cuerpos filiales</t>
  </si>
  <si>
    <t>DV, equipo PDI</t>
  </si>
  <si>
    <t>DG, DPRC, DAF</t>
  </si>
  <si>
    <t>PD</t>
  </si>
  <si>
    <t>Borrador de política de planificación</t>
  </si>
  <si>
    <t>UNIDAD DE DIFUSIÓN Y BÚSQUEDA</t>
  </si>
  <si>
    <t xml:space="preserve">Fortalecer el posicionamiento de Cruz Roja Salvadoreña como una institución humanitaria a través de la difusión efectiva  de la doctrina del movimiento. </t>
  </si>
  <si>
    <t>Divulgación Interna</t>
  </si>
  <si>
    <t xml:space="preserve">Divulgar la filosofía institucional </t>
  </si>
  <si>
    <t xml:space="preserve">#capacitaciones realizadas             </t>
  </si>
  <si>
    <t xml:space="preserve">Asesorar la implementación del programa de diplomacia y abogacía. </t>
  </si>
  <si>
    <t>#personas capacitadas</t>
  </si>
  <si>
    <t>Acceso más Seguro</t>
  </si>
  <si>
    <t xml:space="preserve">Sensibilizar sobre conductas más seguras al personal y voluntarios. </t>
  </si>
  <si>
    <t># de personas sensibilizadas</t>
  </si>
  <si>
    <t xml:space="preserve">Divulgación externa </t>
  </si>
  <si>
    <t xml:space="preserve">Socializar con diversos actores la doctrina y el accionar humanitario de CRS. </t>
  </si>
  <si>
    <t># charlas impartidas</t>
  </si>
  <si>
    <t xml:space="preserve"> RCF y Migración. </t>
  </si>
  <si>
    <t>Restablecer el contacto familiar</t>
  </si>
  <si>
    <t>#casos resueltos</t>
  </si>
  <si>
    <t>Fortalecer la capacidad de la Red de RCF</t>
  </si>
  <si>
    <t># de capacitaciones realizadas</t>
  </si>
  <si>
    <t xml:space="preserve">Incidir en las acciones en beneficio de la población migrantes retornada, principalmente Niños Niñas y Adolescentes </t>
  </si>
  <si>
    <t># de eventos representando a Cruz Roja Salvadoreña</t>
  </si>
  <si>
    <t>Derecho Internacional Humanitario</t>
  </si>
  <si>
    <t>Representar a Cruz Roja Salvadoreña ante el Comité Interinstitucional de DIH de El Salvador</t>
  </si>
  <si>
    <t>DB.5.1.C</t>
  </si>
  <si>
    <t>Listado de participantes/ informe de la actividad</t>
  </si>
  <si>
    <t>DB.1A</t>
  </si>
  <si>
    <t>elaboración de plan de capacitación</t>
  </si>
  <si>
    <t>plan aprobado</t>
  </si>
  <si>
    <t>DB.1B</t>
  </si>
  <si>
    <t xml:space="preserve">Ejecución de capacitaciones. </t>
  </si>
  <si>
    <t>Facilitadores voluntarios de Doctrina Básica</t>
  </si>
  <si>
    <t>DB.5.5.C</t>
  </si>
  <si>
    <t>Cantidad de casos resueltos</t>
  </si>
  <si>
    <t>DB.1C</t>
  </si>
  <si>
    <t>Gestionar y organizar jornada de capacitación</t>
  </si>
  <si>
    <t>DG / Otras Unidades Organizativas</t>
  </si>
  <si>
    <t>Programación</t>
  </si>
  <si>
    <t>Jornada calendarizada</t>
  </si>
  <si>
    <t>DB.1D</t>
  </si>
  <si>
    <t>Realización de la jornada de capacitación</t>
  </si>
  <si>
    <t>Comunicaciones / Voluntariado</t>
  </si>
  <si>
    <t>personas capacitadas</t>
  </si>
  <si>
    <t>DB.2A</t>
  </si>
  <si>
    <t>Elaboración de Plan de capacitación</t>
  </si>
  <si>
    <t>DB.2B</t>
  </si>
  <si>
    <t>Activar red de facilitadores para impartir talleres de acceso mas seguro</t>
  </si>
  <si>
    <t>Cantidad de personas impartiendo talleres</t>
  </si>
  <si>
    <t>Bitácoras de las jornadas realizadas</t>
  </si>
  <si>
    <t>DB.2C</t>
  </si>
  <si>
    <t>Realización de la jornada de sensibilización</t>
  </si>
  <si>
    <t>Facilitadores de Acceso más Seguro</t>
  </si>
  <si>
    <t>DB.3A</t>
  </si>
  <si>
    <t>Coordinación y organización de las charlas</t>
  </si>
  <si>
    <t>programación</t>
  </si>
  <si>
    <t>Charlas calendarizadas</t>
  </si>
  <si>
    <t>DB.3B</t>
  </si>
  <si>
    <t>Realización de charlas</t>
  </si>
  <si>
    <t>charlas</t>
  </si>
  <si>
    <t>Informe de la actividad</t>
  </si>
  <si>
    <t>DB.4A</t>
  </si>
  <si>
    <t>Recepción y diligencias de casos</t>
  </si>
  <si>
    <t>Miembros de Red de RCF</t>
  </si>
  <si>
    <t>expedientes</t>
  </si>
  <si>
    <t>Expedientes archivados</t>
  </si>
  <si>
    <t>DB.4B</t>
  </si>
  <si>
    <t>Resolución y cierre de casos</t>
  </si>
  <si>
    <t>reportes</t>
  </si>
  <si>
    <t>Informe de RCF</t>
  </si>
  <si>
    <t>DB.4C</t>
  </si>
  <si>
    <t>Coordinación y organización de las capacitaciones</t>
  </si>
  <si>
    <t>capacitaciones calendarizadas</t>
  </si>
  <si>
    <t>DB.4D</t>
  </si>
  <si>
    <t>Realización de las capacitaciones</t>
  </si>
  <si>
    <t>jornada de capacitación</t>
  </si>
  <si>
    <t>informe de la capacitación</t>
  </si>
  <si>
    <t>DB.4F</t>
  </si>
  <si>
    <t>Participación en eventos</t>
  </si>
  <si>
    <t>participación en actividad</t>
  </si>
  <si>
    <t>DB.5B</t>
  </si>
  <si>
    <t>informe de la actividad</t>
  </si>
  <si>
    <t>Personas sensibilizadas</t>
  </si>
  <si>
    <t>Actividad se reprograma para segundo trimestre</t>
  </si>
  <si>
    <t>GESTIÓN DEL TALENTO HUMANO</t>
  </si>
  <si>
    <t xml:space="preserve">Garantizar el Talento Humano idóneo, desarrollándolo y fomentando el sentido de pertenencia, para el logro de los objetivos institucionales.   </t>
  </si>
  <si>
    <t>Implementación de estrategia de Gestión del Capital Humano</t>
  </si>
  <si>
    <t>Dotación de Personal</t>
  </si>
  <si>
    <t>Dotar de personal idóneo de forma oportuna.</t>
  </si>
  <si>
    <t xml:space="preserve">Tiempo en contratación según clasificación de puestos. </t>
  </si>
  <si>
    <t>de 15 a 25 días calendarios</t>
  </si>
  <si>
    <t>GT.1A</t>
  </si>
  <si>
    <t>GT.1B</t>
  </si>
  <si>
    <t xml:space="preserve">% personas contratadas que superan periodo de prueba. </t>
  </si>
  <si>
    <t>GT.1C</t>
  </si>
  <si>
    <t>Formación y Desarrollo</t>
  </si>
  <si>
    <t xml:space="preserve">Desarrollar las competencias del Talento Humano. </t>
  </si>
  <si>
    <t>% cumplimiento de plan de capacitación.</t>
  </si>
  <si>
    <t>GT.2A</t>
  </si>
  <si>
    <t>GT.2B</t>
  </si>
  <si>
    <t>GT.2C</t>
  </si>
  <si>
    <t>% formulación  y alineación de instrumentos de medición para la mejora de los resultados de evaluación de desempeño.</t>
  </si>
  <si>
    <t>GT.2D</t>
  </si>
  <si>
    <t>Plan de carrera formulado y aprobado.</t>
  </si>
  <si>
    <t>GT.2E</t>
  </si>
  <si>
    <t xml:space="preserve">Compensaciones y Fortalecimiento de clima laboral. </t>
  </si>
  <si>
    <t>Lograr satisfacción de los empleados  por medio de un sistema justo de compensaciones,  beneficios y clima laboral adecuado</t>
  </si>
  <si>
    <t xml:space="preserve">Índice de satisfacción de empleados. </t>
  </si>
  <si>
    <t>Creación de instrumento de medición.</t>
  </si>
  <si>
    <t>GT.3A</t>
  </si>
  <si>
    <t>GT.3B</t>
  </si>
  <si>
    <t>GT.5.3.E</t>
  </si>
  <si>
    <t>GT.3C</t>
  </si>
  <si>
    <t>% retención de empleados.</t>
  </si>
  <si>
    <t>GT.3D</t>
  </si>
  <si>
    <t>GT.3E</t>
  </si>
  <si>
    <t xml:space="preserve"> Salud y seguridad ocupacional</t>
  </si>
  <si>
    <t>Prevenir riesgos laborales</t>
  </si>
  <si>
    <t>% de programa ejecutado</t>
  </si>
  <si>
    <t>GT.5.4.B</t>
  </si>
  <si>
    <t>GT.4A</t>
  </si>
  <si>
    <t>GT.4B</t>
  </si>
  <si>
    <t>JGT</t>
  </si>
  <si>
    <t>Requisición de personal, contratos, evaluaciones de personal</t>
  </si>
  <si>
    <t>Reclutamiento</t>
  </si>
  <si>
    <t>técnico GT</t>
  </si>
  <si>
    <t>Jefe GT</t>
  </si>
  <si>
    <t>requisición de personal</t>
  </si>
  <si>
    <t xml:space="preserve">Selección </t>
  </si>
  <si>
    <t>Jefe de unidad/ departamento solicitante</t>
  </si>
  <si>
    <t>Técnico de GT, JGT</t>
  </si>
  <si>
    <t>Entrevista, aplicación de pruebas técnicas, psicológicas</t>
  </si>
  <si>
    <t xml:space="preserve">Contratación </t>
  </si>
  <si>
    <t>JGT, departamento solicitante</t>
  </si>
  <si>
    <t>Contrato de trabajo, afiliación a prestaciones de ley, apertura de expediente</t>
  </si>
  <si>
    <t>Aplicación de DNC</t>
  </si>
  <si>
    <t>TGT</t>
  </si>
  <si>
    <t xml:space="preserve">Herramienta aplicada, listas de recepción </t>
  </si>
  <si>
    <t>Diseño de plan de Capacitación</t>
  </si>
  <si>
    <t>JUE</t>
  </si>
  <si>
    <t>Desarrollo del plan la Capacitación</t>
  </si>
  <si>
    <t>Evaluación de la capacitación</t>
  </si>
  <si>
    <t>Herramienta elaborada y aplicada</t>
  </si>
  <si>
    <t>Diseño de Plan de Carrera Institucional</t>
  </si>
  <si>
    <t>Técnico de GTH, Técnico de Compensaciones, DAF</t>
  </si>
  <si>
    <t>Diseño y/o borrador elaborado</t>
  </si>
  <si>
    <t>Dar cumplimiento a normativas legales</t>
  </si>
  <si>
    <t xml:space="preserve">Técnico de compensaciones </t>
  </si>
  <si>
    <t xml:space="preserve">Existencia de Contratos de trabajo, pago oportuno de salarios y prestaciones </t>
  </si>
  <si>
    <t>Establecimiento de sistema de gestión de capital humano</t>
  </si>
  <si>
    <t>Elaboración de política de Gestión de Talento Humano</t>
  </si>
  <si>
    <t>Elaboración de instrumento de medición de clima Laboral</t>
  </si>
  <si>
    <t>Herramienta elaborada</t>
  </si>
  <si>
    <t>Beneficio de eventos especiales para empleados</t>
  </si>
  <si>
    <t>Realizar convenios de  beneficios complementarios</t>
  </si>
  <si>
    <t>Convenios aprobados</t>
  </si>
  <si>
    <t>Implementación del Plan de Salud y seguridad Ocupacional</t>
  </si>
  <si>
    <t>CSSO,PD, SE</t>
  </si>
  <si>
    <t>Elaboración del programa de Salud y seguridad Ocupacional</t>
  </si>
  <si>
    <t xml:space="preserve">Actividades de promoción de prevención de la salud </t>
  </si>
  <si>
    <t>CSSO, Clínica empresarial</t>
  </si>
  <si>
    <t>UNIDAD DE COMUNICACIONES</t>
  </si>
  <si>
    <t>Posicionar la imagen de Cruz Roja Salvadoreña de forma positiva, efectiva e integral</t>
  </si>
  <si>
    <t>Estrategia de marketing integrado</t>
  </si>
  <si>
    <t xml:space="preserve">Contribuir al posicionamiento de CRS ,a través de una estrategia de marketing integrado. </t>
  </si>
  <si>
    <t>Número de herramientas implementadas</t>
  </si>
  <si>
    <t>Posicionamiento y fortalecimiento de imagen</t>
  </si>
  <si>
    <t>Difundir el accionar de CRS mediante herramientas comunicacionales</t>
  </si>
  <si>
    <t>Cantidad de herramientas actualizadas</t>
  </si>
  <si>
    <t xml:space="preserve">Fortalecer la estructura comunicacional </t>
  </si>
  <si>
    <t># capacitaciones realizadas</t>
  </si>
  <si>
    <t>Retroalimentar las nuevas herramientas tecnológicas aplicadas mediante estrategia 360°</t>
  </si>
  <si>
    <t>#campañas realizadas</t>
  </si>
  <si>
    <t xml:space="preserve">Relaciones públicas </t>
  </si>
  <si>
    <t xml:space="preserve">Mantener una comunicación con interlocutores internos y externos referente al accionar institucional.  </t>
  </si>
  <si>
    <t>% de cobertura de eventos notificados</t>
  </si>
  <si>
    <t>&gt;=90%</t>
  </si>
  <si>
    <t>Elaboración de política de comunicaciones</t>
  </si>
  <si>
    <t>Contar con una política de comunicaciones institucional</t>
  </si>
  <si>
    <t>Política creada</t>
  </si>
  <si>
    <t>CO.5.1.A y 5.2.B</t>
  </si>
  <si>
    <t>% de implementación de la estrategia</t>
  </si>
  <si>
    <t>CO.1A</t>
  </si>
  <si>
    <t>Reuniones de coordinación para definir estrategia 2018</t>
  </si>
  <si>
    <t>JCO</t>
  </si>
  <si>
    <t>MR</t>
  </si>
  <si>
    <t>CO.1B</t>
  </si>
  <si>
    <t>Implementación de campaña promocional</t>
  </si>
  <si>
    <t># Herramientas</t>
  </si>
  <si>
    <t>Cuñas radiales y publicidad en redes sociales</t>
  </si>
  <si>
    <t>CO.2A</t>
  </si>
  <si>
    <t>Producción de videos institucionales sobre proyectos de desarrollo y fortalecimiento de Resiliencia y video institucional</t>
  </si>
  <si>
    <t>Unidades organizativas</t>
  </si>
  <si>
    <t xml:space="preserve"> # Videos</t>
  </si>
  <si>
    <t>Videos producidos</t>
  </si>
  <si>
    <t>CO.2B</t>
  </si>
  <si>
    <t># Cuña</t>
  </si>
  <si>
    <t>Cuñas transmitidas</t>
  </si>
  <si>
    <t>CO.2C</t>
  </si>
  <si>
    <t># revistas producidas</t>
  </si>
  <si>
    <t>Tiraje por impresión</t>
  </si>
  <si>
    <t>CO.2D</t>
  </si>
  <si>
    <t>Elaboración de trípticos con recomendaciones y actividades de temporada</t>
  </si>
  <si>
    <t># trípticos  diseñados</t>
  </si>
  <si>
    <t>CO.2E</t>
  </si>
  <si>
    <t># artículos elaborados</t>
  </si>
  <si>
    <t>artículos remitidos</t>
  </si>
  <si>
    <t>CO.2F</t>
  </si>
  <si>
    <t>Remisión de material periodístico audiovisual</t>
  </si>
  <si>
    <t># material audiovisual remitido</t>
  </si>
  <si>
    <t>material audiovisual transmitido</t>
  </si>
  <si>
    <t>CO.2G</t>
  </si>
  <si>
    <t># publicaciones</t>
  </si>
  <si>
    <t>Publicaciones impresas y digitales</t>
  </si>
  <si>
    <t>CO.2H</t>
  </si>
  <si>
    <t xml:space="preserve"># Actividades </t>
  </si>
  <si>
    <t>CO.2I</t>
  </si>
  <si>
    <t>Modernización de equipo para producción de herramientas comunicacionales</t>
  </si>
  <si>
    <t>Actualización de equipo</t>
  </si>
  <si>
    <t>Isla de edición</t>
  </si>
  <si>
    <t>CO.2J</t>
  </si>
  <si>
    <t># Actualización de cartelera</t>
  </si>
  <si>
    <t>Cartelera publicada</t>
  </si>
  <si>
    <t>CO.2K</t>
  </si>
  <si>
    <t>Capacitar a los miembros de la red</t>
  </si>
  <si>
    <t># capacitaciones</t>
  </si>
  <si>
    <t>CO.5.1.A.1</t>
  </si>
  <si>
    <t>Implementación Estrategias 360 grados de nuevas tecnología de información (web, redes sociales)</t>
  </si>
  <si>
    <t>CO.2L</t>
  </si>
  <si>
    <t># campañas</t>
  </si>
  <si>
    <t>campañas ejecutadas</t>
  </si>
  <si>
    <t>CO.2M</t>
  </si>
  <si>
    <t>Actualización de redes sociales y sitio web</t>
  </si>
  <si>
    <t># aumento seguidores en Twitter</t>
  </si>
  <si>
    <t>incremento de seguidores</t>
  </si>
  <si>
    <t># visitas al sitio</t>
  </si>
  <si>
    <t>Reporte de visitas</t>
  </si>
  <si>
    <t># aumento fans  en Facebook</t>
  </si>
  <si>
    <t>incremento de fans</t>
  </si>
  <si>
    <t># alcance de publicaciones en Facebook</t>
  </si>
  <si>
    <t>mayor alcance</t>
  </si>
  <si>
    <t>CO.3A</t>
  </si>
  <si>
    <t xml:space="preserve">Promover el procedimiento de solicitud de cobertura de eventos </t>
  </si>
  <si>
    <t>Cantidad de iniciativas realizadas</t>
  </si>
  <si>
    <t>Correo electrónicos, bitacoras de reuniones</t>
  </si>
  <si>
    <t>CO.3B</t>
  </si>
  <si>
    <t>Actividades con cobertura y asesoría de comunicaciones</t>
  </si>
  <si>
    <t>Actividades bien desarrolladas y difundidas</t>
  </si>
  <si>
    <t>CO.3C</t>
  </si>
  <si>
    <t>Realización de actividades con protocolo</t>
  </si>
  <si>
    <t>eventos con apoyo protocolario</t>
  </si>
  <si>
    <t>Actividades bien desarrolladas</t>
  </si>
  <si>
    <t>adquisición uniforme institucional</t>
  </si>
  <si>
    <t xml:space="preserve">Personal uniformado </t>
  </si>
  <si>
    <t>CO.4A</t>
  </si>
  <si>
    <t>Reunión de coordinación con PMER para el establecimiento de la estrategia para la creación de la política de comunicación institucional</t>
  </si>
  <si>
    <t># Reunión de coordinación</t>
  </si>
  <si>
    <t>CO.4B</t>
  </si>
  <si>
    <t>Taller con personal clave de la institución para la elaboración de la política de comunicación institucional</t>
  </si>
  <si>
    <t># Talleres</t>
  </si>
  <si>
    <t>Propuestas de directrices que debe tener la política</t>
  </si>
  <si>
    <t>CO.5.3.E</t>
  </si>
  <si>
    <t>Formulación de política de comunicación institucional</t>
  </si>
  <si>
    <t xml:space="preserve">Política elaborada </t>
  </si>
  <si>
    <t>Política socializada</t>
  </si>
  <si>
    <t>CO</t>
  </si>
  <si>
    <t>Se produjo un video sobre Equipo de Seguridad Vial, es de destacar que este fue realizado en el marco de la evaluación para la contratación del Técnico de Comunicaciones.</t>
  </si>
  <si>
    <t>Se diseño e imprimió con equipo informático de la Unidad Organizativa en papel bond y en vista que la cantidad no era suficiente para brindar a los Puestos de Socorro, esta se distribuyó en lugares estratégicos visitados por el Sr. Carlos López Mendoza</t>
  </si>
  <si>
    <t>No fue posible efectuar la gestión para su adquisición, aunque se planteo en reunión con la Dirección Administrativa la necesidad de contar con el apoyo para su financiamiento. No obstante, no se realizó una solicitud por escrito y puntual para dicho fin, por lo que esta actividad se reprogramará.</t>
  </si>
  <si>
    <t>El alcance obtenido fue mucho mayor que el planificado, pues según análisis realizado es el resultado de las campañas desarrolladas lo cual de da mayor tráfico a la fanpage.</t>
  </si>
  <si>
    <t>UNIDAD DE SEGURIDAD INSTITUCIONAL</t>
  </si>
  <si>
    <t xml:space="preserve">Mejorar la gestión de seguridad para minimizar los riesgos enfrentados por los miembros de la institución. </t>
  </si>
  <si>
    <t>Política y Reglas de Seguridad</t>
  </si>
  <si>
    <t>Mantener actualizada la política y reglas de seguridad</t>
  </si>
  <si>
    <t xml:space="preserve">cantidad de actualizaciones de políticas y reglas. </t>
  </si>
  <si>
    <t xml:space="preserve"> Socializar la política y reglas de seguridad a todos los miembros. </t>
  </si>
  <si>
    <t xml:space="preserve">porcentaje de miembros que reciben  copia de política y reglas. </t>
  </si>
  <si>
    <t xml:space="preserve">cantidad de seccionales que conocen la política y reglas </t>
  </si>
  <si>
    <t>Gestión diaria de la Seguridad</t>
  </si>
  <si>
    <t>Asesorar a los miembros y monitoreo de la situación de violencia</t>
  </si>
  <si>
    <t xml:space="preserve"> cantidad de asesorías brindadas </t>
  </si>
  <si>
    <t>Según necesidad</t>
  </si>
  <si>
    <t xml:space="preserve">cantidad de Informes  producidos sobre la violencia </t>
  </si>
  <si>
    <t>cantidad de Informes ad-hoc sobre situación de violencia</t>
  </si>
  <si>
    <t xml:space="preserve">Mapear zonas a riesgo por la violencia social. </t>
  </si>
  <si>
    <t xml:space="preserve">cantidad de seccionales que han mapeado sus zonas. </t>
  </si>
  <si>
    <t>Mejorar la identidad visual de vehículos</t>
  </si>
  <si>
    <t>cantidad de vehículos mejorados</t>
  </si>
  <si>
    <t>Mejorar la identidad visual de los voluntarios</t>
  </si>
  <si>
    <t>cantidad de voluntarios que reciben camisas, camisetas, pantalones</t>
  </si>
  <si>
    <t>Apoyar capacitación en Acceso Más Seguro</t>
  </si>
  <si>
    <t>cantidad de capacitaciones</t>
  </si>
  <si>
    <t>Gestión de incidentes de seguridad</t>
  </si>
  <si>
    <t>Gestionar apoyo psicosocial</t>
  </si>
  <si>
    <t>Cantidad de gestiones de atenciones brindadas</t>
  </si>
  <si>
    <t>Brindar respuesta rápida y eficaz</t>
  </si>
  <si>
    <t>% de casos atendidos de manera oportuna con respuesta adecuada</t>
  </si>
  <si>
    <t xml:space="preserve">Instaurar una cultura de reportar incidentes. </t>
  </si>
  <si>
    <t xml:space="preserve">Cantidad de seccionales que conocen la importancia de reportar incidentes de seguridad </t>
  </si>
  <si>
    <t>SE.1A</t>
  </si>
  <si>
    <t>seguimiento de la situación de violencia y de  seguridad</t>
  </si>
  <si>
    <t>OSE</t>
  </si>
  <si>
    <t>datos estadísticos</t>
  </si>
  <si>
    <t>Revisión diaria</t>
  </si>
  <si>
    <t xml:space="preserve">reportes de incidentes recibidos. </t>
  </si>
  <si>
    <t>SE.5.3.E</t>
  </si>
  <si>
    <t>Actualización de política y reglas</t>
  </si>
  <si>
    <t>DB</t>
  </si>
  <si>
    <t>política actualizada</t>
  </si>
  <si>
    <t>SE.1B</t>
  </si>
  <si>
    <t>Socialización de actualizaciones</t>
  </si>
  <si>
    <t xml:space="preserve">listas de recepción de documentos. </t>
  </si>
  <si>
    <t>SE.1C</t>
  </si>
  <si>
    <t xml:space="preserve">Impresión de la política y reglas  </t>
  </si>
  <si>
    <t>impresiones</t>
  </si>
  <si>
    <t xml:space="preserve">lista de recepción. </t>
  </si>
  <si>
    <t>SE.1D</t>
  </si>
  <si>
    <t>Socialización de la Política y Reglas de Seguridad</t>
  </si>
  <si>
    <t xml:space="preserve">presentación </t>
  </si>
  <si>
    <t xml:space="preserve">listas de asistencia </t>
  </si>
  <si>
    <t>SE.2A</t>
  </si>
  <si>
    <t xml:space="preserve">Asesoría a miembros de la institución y otros org.  </t>
  </si>
  <si>
    <t xml:space="preserve">número de asesorías </t>
  </si>
  <si>
    <t>según necesidades</t>
  </si>
  <si>
    <t>número de asesorías, documentos</t>
  </si>
  <si>
    <t>SE.2B</t>
  </si>
  <si>
    <t>Elaboración de informes y estadísticas mensuales</t>
  </si>
  <si>
    <t>informes producidos</t>
  </si>
  <si>
    <t>SE.2C</t>
  </si>
  <si>
    <t>Elaboración de informes</t>
  </si>
  <si>
    <t>SE.2D</t>
  </si>
  <si>
    <t>Mapeo de zonas a riesgo (30 seccionales y todos los proyectos)</t>
  </si>
  <si>
    <t>OSE / seccionales</t>
  </si>
  <si>
    <t>Seccionales, proyectos</t>
  </si>
  <si>
    <t>SE.2E</t>
  </si>
  <si>
    <t>Gestionar la pintada de vehículos Institucionales</t>
  </si>
  <si>
    <t>Seccionales, sede central</t>
  </si>
  <si>
    <t>vehículo</t>
  </si>
  <si>
    <t>3 vehículos pintados</t>
  </si>
  <si>
    <t>SE.2F</t>
  </si>
  <si>
    <t>Gestionar el cambio de color ante el organismo correspondiente (SERTRACEN)</t>
  </si>
  <si>
    <t>JD</t>
  </si>
  <si>
    <t>tarjeta</t>
  </si>
  <si>
    <t>3 tarjetas cambiadas</t>
  </si>
  <si>
    <t>SE.2G</t>
  </si>
  <si>
    <t>Gestionar la impresión de emblemas para vehículos</t>
  </si>
  <si>
    <t>10 vehículos con emblemas</t>
  </si>
  <si>
    <t>SE.2H</t>
  </si>
  <si>
    <t>Gestionar la elaboración de emblemas para parachoques delanteros</t>
  </si>
  <si>
    <t>150 vehículos con emblema en parachoques delantero</t>
  </si>
  <si>
    <t>SE.2I</t>
  </si>
  <si>
    <t>Gestionar la elaboración de camisetas institucionales en coordinación con voluntariado y seccionales</t>
  </si>
  <si>
    <t>camiseta</t>
  </si>
  <si>
    <t>500 camisetas</t>
  </si>
  <si>
    <t>SE.2J</t>
  </si>
  <si>
    <t>Gestionar la entrega de tela para elaboración de pantalones nuevo uniforme  en coordinación con voluntariado y seccionales</t>
  </si>
  <si>
    <t>VS</t>
  </si>
  <si>
    <t>pantalón</t>
  </si>
  <si>
    <t>66 pares de pantalón</t>
  </si>
  <si>
    <t>SE.2K</t>
  </si>
  <si>
    <t>Gestionar la elaboración de camisas  en coordinación con voluntariado y seccionales</t>
  </si>
  <si>
    <t>camisa</t>
  </si>
  <si>
    <t>24 camisas</t>
  </si>
  <si>
    <t>SE.2L</t>
  </si>
  <si>
    <t>Capacitación en Acceso Más Seguro</t>
  </si>
  <si>
    <t>SE.3A</t>
  </si>
  <si>
    <t>Capacitación en la identificación y manejo del estrés</t>
  </si>
  <si>
    <t>Unidad Atención a Víctimas, GT</t>
  </si>
  <si>
    <t>capacitación</t>
  </si>
  <si>
    <t>lista de asistencia</t>
  </si>
  <si>
    <t>SE.3B</t>
  </si>
  <si>
    <t>Gestionar el apoyo psicosocial</t>
  </si>
  <si>
    <t>Atenciones según necesidad</t>
  </si>
  <si>
    <t>SE.3C</t>
  </si>
  <si>
    <t>Gestión y seguimiento de los incidentes de seguridad</t>
  </si>
  <si>
    <t>Seccionales, jefaturas nacionales según necesidades</t>
  </si>
  <si>
    <t xml:space="preserve">número de casos </t>
  </si>
  <si>
    <t>Reporte de seguimiento de casos</t>
  </si>
  <si>
    <t>SE.3D</t>
  </si>
  <si>
    <t>Socialización de la importancia de reportar incidentes de seguridad</t>
  </si>
  <si>
    <t>Jefaturas a nivel nacional</t>
  </si>
  <si>
    <t>reportes generados</t>
  </si>
  <si>
    <t>UNIDAD JURÍDICA</t>
  </si>
  <si>
    <t xml:space="preserve">Brindar asesoría y asistencia legal de manera  integral y objetiva, para la protección de los intereses Institucionales.    </t>
  </si>
  <si>
    <t xml:space="preserve">Ordenamiento y actualización de la  Normativa Institucional </t>
  </si>
  <si>
    <t>Establecer propuestas para la elaboración y actualización de Normativa Institucional</t>
  </si>
  <si>
    <t>Porcentaje en la  actualización  de los  Estatutos y Reglamento de Estatutos de la institución</t>
  </si>
  <si>
    <t>Anteproyecto para Actualización  del Decreto de Reconocimiento de Cruz Roja Salvadoreña 2233</t>
  </si>
  <si>
    <t xml:space="preserve"> Contratos  </t>
  </si>
  <si>
    <t xml:space="preserve">Elaborar contratos y otros documentos legales que requiera la Institución y PNS </t>
  </si>
  <si>
    <t>Legalización de propiedades y flota vehicular de CRS</t>
  </si>
  <si>
    <t>Contar con la documentación legal  que ampare el titulo de propiedad  e Inscripciones de vehículos de CRS</t>
  </si>
  <si>
    <t xml:space="preserve">Cantidad de Inmuebles a tramitar para su Legalización.  </t>
  </si>
  <si>
    <t xml:space="preserve">Porcentaje de Vehículos inscritos </t>
  </si>
  <si>
    <t>Asesorías Legales</t>
  </si>
  <si>
    <t>Brindar Asesorías  Legal según requerimientos</t>
  </si>
  <si>
    <t xml:space="preserve">Cantidad de asesoría brindadas </t>
  </si>
  <si>
    <t>JD.5.3.B</t>
  </si>
  <si>
    <t xml:space="preserve">Revisión y Aprobación de Estatutos y Reglamento de CRS </t>
  </si>
  <si>
    <t>Consejo Ejecutivo, y Federación</t>
  </si>
  <si>
    <t>UJ, VS</t>
  </si>
  <si>
    <t>Documento Borrador</t>
  </si>
  <si>
    <t>JD.5.3.B.1</t>
  </si>
  <si>
    <t xml:space="preserve">Seguimiento  y socialización de los Estatutos a nivel interno </t>
  </si>
  <si>
    <t xml:space="preserve">Reuniones de  socialización </t>
  </si>
  <si>
    <t xml:space="preserve">Dependerá de programación con voluntariado </t>
  </si>
  <si>
    <t xml:space="preserve">Listas de Asistencia  </t>
  </si>
  <si>
    <t>JD.5.5.B</t>
  </si>
  <si>
    <t xml:space="preserve">Elaboración del Anteproyecto  para la actualización del decreto 2233 de CRS </t>
  </si>
  <si>
    <t>JD.2.A</t>
  </si>
  <si>
    <t xml:space="preserve">Revisión  de  TDR  </t>
  </si>
  <si>
    <t>UACI,Unidad Solicitante, PNS.</t>
  </si>
  <si>
    <t xml:space="preserve">cantidades </t>
  </si>
  <si>
    <t xml:space="preserve">TDR,  aprobados   </t>
  </si>
  <si>
    <t>JD.2.B</t>
  </si>
  <si>
    <t>Revisión de  Documentación Legal</t>
  </si>
  <si>
    <t xml:space="preserve">UACI,  PNS, Seccionales, Unidades Solicitantes </t>
  </si>
  <si>
    <t xml:space="preserve">Documentos Revisados </t>
  </si>
  <si>
    <t>JD.2.C</t>
  </si>
  <si>
    <t>Elaboración de Contratos</t>
  </si>
  <si>
    <t>Unidades Solicitantes. UACI, PNS y Seccionales</t>
  </si>
  <si>
    <t>Contratos  Firmados</t>
  </si>
  <si>
    <t>JD.3.A</t>
  </si>
  <si>
    <t>Tramites Registrales y Catastrales, levantamiento topográfico, avalúos de Inmuebles, solicitud de testimonios Sección de Notariado CSJ, trámites en FGR y Alcaldías .  (Según Requerimiento)</t>
  </si>
  <si>
    <t xml:space="preserve">FI,   Seccionales </t>
  </si>
  <si>
    <t xml:space="preserve">Recibos,  Boletas de presentación y Resoluciones del Registro y de  Catastro </t>
  </si>
  <si>
    <t>JD.3.B</t>
  </si>
  <si>
    <t xml:space="preserve">Inicio de  Diligencia  Judicial o Notarial, según sea el caso de cada tramite . </t>
  </si>
  <si>
    <t xml:space="preserve">Transporte y Seccionales </t>
  </si>
  <si>
    <t xml:space="preserve">Presentación de Documentos </t>
  </si>
  <si>
    <t>JD.3.C</t>
  </si>
  <si>
    <t xml:space="preserve">Testimonios de Escrituras Debidamente Inscritos a Favor de  CRS. </t>
  </si>
  <si>
    <t xml:space="preserve">Transporte </t>
  </si>
  <si>
    <t xml:space="preserve">Escritura Inscrita </t>
  </si>
  <si>
    <t>JD.3.D</t>
  </si>
  <si>
    <t xml:space="preserve">Reincorporación e inscripción de vehículos Institucionales </t>
  </si>
  <si>
    <t xml:space="preserve">FI, PNS  y Seccionales </t>
  </si>
  <si>
    <t xml:space="preserve">según requerimiento </t>
  </si>
  <si>
    <t xml:space="preserve">Emisión de placas Tarjetas de Circulación a Favor de CRS </t>
  </si>
  <si>
    <t>JD.3E</t>
  </si>
  <si>
    <t>Refrenda de Tarjeta de Circulación para  vehículos Propiedad de CRS</t>
  </si>
  <si>
    <t xml:space="preserve">FI, PNS y Seccionales </t>
  </si>
  <si>
    <t xml:space="preserve">Numero de tarjetas Refrendadas </t>
  </si>
  <si>
    <t>JD.4A</t>
  </si>
  <si>
    <t xml:space="preserve"> Asesorías jurídicas  </t>
  </si>
  <si>
    <t xml:space="preserve">Unidades Solicitantes </t>
  </si>
  <si>
    <t>JD.4.A.1</t>
  </si>
  <si>
    <t xml:space="preserve">Elaboración de Finiquitos </t>
  </si>
  <si>
    <t xml:space="preserve">Finiquitos firmados </t>
  </si>
  <si>
    <t xml:space="preserve">% Contratos Elaborados  en el plazo máximo de cinco días </t>
  </si>
  <si>
    <t>DEPARTAMENTO DE MOVILIZACIÓN DE RECURSOS</t>
  </si>
  <si>
    <t>Gestionar la captación de recursos a través de estrategias modernas y efectivas que contribuyan a la sostenibilidad institucional</t>
  </si>
  <si>
    <t>Recaudación de fondos a través de miembros contribuyentes</t>
  </si>
  <si>
    <t xml:space="preserve">Incrementar la recaudación de fondos a través de la promoción a través de la  Campaña de comunicaciones y Marketing Integrado “Súmate y Salvemos Vidas”    </t>
  </si>
  <si>
    <t>% de aumento del ingreso respecto a 2017</t>
  </si>
  <si>
    <t xml:space="preserve">Proyectos de recaudación. </t>
  </si>
  <si>
    <t xml:space="preserve">Generar ingresos a través del desarrollo de proyectos para la diversificación de fuentes de financiamiento. </t>
  </si>
  <si>
    <t>Comercialización de servicios.</t>
  </si>
  <si>
    <t xml:space="preserve">Generar ingresos a través del desarrollo de capacitaciones. </t>
  </si>
  <si>
    <t>%aumento del ingreso respecto a 2017</t>
  </si>
  <si>
    <t xml:space="preserve">Movilización de Recursos para seccionales. </t>
  </si>
  <si>
    <t xml:space="preserve">Apoyar la sostenibilidad de las seccionales. </t>
  </si>
  <si>
    <t xml:space="preserve">cantidad de diagnósticos realizados. </t>
  </si>
  <si>
    <t>Implementar estrategia de comunicaciones y mercadeo integrado</t>
  </si>
  <si>
    <t>Sostenibilidad Institucional</t>
  </si>
  <si>
    <t>Apoyar la sostenibilidad de la Sede Central</t>
  </si>
  <si>
    <t>Cantidad de propuestas para la diversificación de las fuentes de financiamiento</t>
  </si>
  <si>
    <t>MR.1A</t>
  </si>
  <si>
    <t xml:space="preserve">Búsqueda de nuevos miembros contribuyentes a través de la visita personal y la promoción </t>
  </si>
  <si>
    <t>Patricia Larios y Jorge Barrera</t>
  </si>
  <si>
    <t>Cantidad de nuevos miembros contribuyentes</t>
  </si>
  <si>
    <t>registro de Miembros Contribuyentes</t>
  </si>
  <si>
    <t>MR.1B</t>
  </si>
  <si>
    <t>Mantenimiento de Cartera</t>
  </si>
  <si>
    <t>Miembros Contribuyentes renovados</t>
  </si>
  <si>
    <t>MR.1C</t>
  </si>
  <si>
    <t xml:space="preserve">Evento de Rendición de Cuentas </t>
  </si>
  <si>
    <t>Informe Final</t>
  </si>
  <si>
    <t>MR.2A</t>
  </si>
  <si>
    <t>Colecta</t>
  </si>
  <si>
    <t xml:space="preserve">Personal DMR </t>
  </si>
  <si>
    <t>MR.2B</t>
  </si>
  <si>
    <t xml:space="preserve">Proyectos de Recaudación en Línea </t>
  </si>
  <si>
    <t xml:space="preserve">Jorge Barrera </t>
  </si>
  <si>
    <t xml:space="preserve">Cantidad  </t>
  </si>
  <si>
    <t>MR.2C</t>
  </si>
  <si>
    <t xml:space="preserve">Obra de Teatro Infantil </t>
  </si>
  <si>
    <t>MR.3A</t>
  </si>
  <si>
    <t>Venta de Servicios de Capacitación</t>
  </si>
  <si>
    <t>Asesoras de Servicio</t>
  </si>
  <si>
    <t>Porcentaje de incremento</t>
  </si>
  <si>
    <t>Registro de Clientes</t>
  </si>
  <si>
    <t>MR.3B</t>
  </si>
  <si>
    <t xml:space="preserve">1er foro Cruz Roja </t>
  </si>
  <si>
    <t>MR.6.2.B</t>
  </si>
  <si>
    <t>Taller de sostenibilidad (CBF) capacitación para miembros de Juntas Locales para generar competencias de movilización recursos y gestión de proyectos locales</t>
  </si>
  <si>
    <t xml:space="preserve">Taller Boca </t>
  </si>
  <si>
    <t>MR.5.1.A y 5.2.B</t>
  </si>
  <si>
    <t>JMR/ JCO</t>
  </si>
  <si>
    <t>Desarrollo de campaña de promoción de servicios</t>
  </si>
  <si>
    <t>Campañas</t>
  </si>
  <si>
    <t>Campaña ejecutada</t>
  </si>
  <si>
    <t>MR.6.1.A</t>
  </si>
  <si>
    <t>Plan de negocio de los servicios comerciales (Cafetería 2018)</t>
  </si>
  <si>
    <t>MR.6A</t>
  </si>
  <si>
    <t xml:space="preserve">Plan de trabajo en base a la EMDR  </t>
  </si>
  <si>
    <t xml:space="preserve">Plan de Trabajo </t>
  </si>
  <si>
    <t>Plan de negocio de los servicios comerciales</t>
  </si>
  <si>
    <t xml:space="preserve">Creación e implementación de modelo de sostenibilidad de seccionales </t>
  </si>
  <si>
    <t>% Implementación</t>
  </si>
  <si>
    <t>Cantidad de talleres de sostenibilidad  realizados</t>
  </si>
  <si>
    <t>% de recuperación por proyecto</t>
  </si>
  <si>
    <t>AF.6.2.B</t>
  </si>
  <si>
    <t>Cantidad de talleres BOCA implementados</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</si>
</sst>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6" formatCode="&quot;$&quot;#,##0_);[Red]\(&quot;$&quot;#,##0\)"/>
    <numFmt numFmtId="41" formatCode="_(* #,##0_);_(* \(#,##0\);_(* &quot;-&quot;_);_(@_)"/>
    <numFmt numFmtId="44" formatCode="_(&quot;$&quot;* #,##0.00_);_(&quot;$&quot;* \(#,##0.00\);_(&quot;$&quot;* &quot;-&quot;??_);_(@_)"/>
    <numFmt numFmtId="43" formatCode="_(* #,##0.00_);_(* \(#,##0.00\);_(* &quot;-&quot;??_);_(@_)"/>
    <numFmt numFmtId="164" formatCode="0.0"/>
    <numFmt numFmtId="165" formatCode="0.0%"/>
    <numFmt numFmtId="166" formatCode="#,##0.0_);\(#,##0.0\)"/>
    <numFmt numFmtId="167" formatCode="_(* #,##0_);_(* \(#,##0\);_(* &quot;-&quot;?_);_(@_)"/>
    <numFmt numFmtId="168" formatCode="_-* #,##0_-;\-* #,##0_-;_-* &quot;-&quot;??_-;_-@_-"/>
    <numFmt numFmtId="169" formatCode="0.000"/>
  </numFmts>
  <fonts count="46" x14ac:knownFonts="1">
    <font>
      <sz val="11"/>
      <color theme="1"/>
      <name val="Calibri"/>
      <family val="2"/>
      <scheme val="minor"/>
    </font>
    <font>
      <sz val="11"/>
      <color theme="1"/>
      <name val="Calibri"/>
      <family val="2"/>
      <scheme val="minor"/>
    </font>
    <font>
      <sz val="11"/>
      <color rgb="FF9C0006"/>
      <name val="Calibri"/>
      <family val="2"/>
      <scheme val="minor"/>
    </font>
    <font>
      <b/>
      <sz val="11"/>
      <color theme="1"/>
      <name val="Calibri"/>
      <family val="2"/>
      <scheme val="minor"/>
    </font>
    <font>
      <b/>
      <sz val="11"/>
      <name val="Calibri"/>
      <family val="2"/>
      <scheme val="minor"/>
    </font>
    <font>
      <sz val="10"/>
      <name val="Calibri"/>
      <family val="2"/>
      <scheme val="minor"/>
    </font>
    <font>
      <sz val="10"/>
      <color theme="1"/>
      <name val="Calibri"/>
      <family val="2"/>
      <scheme val="minor"/>
    </font>
    <font>
      <sz val="10"/>
      <name val="Arial"/>
      <family val="2"/>
    </font>
    <font>
      <sz val="11"/>
      <name val="Calibri"/>
      <family val="2"/>
      <scheme val="minor"/>
    </font>
    <font>
      <sz val="9"/>
      <color indexed="81"/>
      <name val="Tahoma"/>
      <family val="2"/>
    </font>
    <font>
      <b/>
      <sz val="8"/>
      <name val="Calibri"/>
      <family val="2"/>
      <scheme val="minor"/>
    </font>
    <font>
      <b/>
      <sz val="10"/>
      <name val="Calibri"/>
      <family val="2"/>
      <scheme val="minor"/>
    </font>
    <font>
      <b/>
      <sz val="12"/>
      <name val="Calibri"/>
      <family val="2"/>
      <scheme val="minor"/>
    </font>
    <font>
      <b/>
      <i/>
      <sz val="10"/>
      <name val="Calibri"/>
      <family val="2"/>
      <scheme val="minor"/>
    </font>
    <font>
      <sz val="9"/>
      <color theme="1"/>
      <name val="Calibri"/>
      <family val="2"/>
      <scheme val="minor"/>
    </font>
    <font>
      <b/>
      <sz val="9"/>
      <color theme="1"/>
      <name val="Calibri"/>
      <family val="2"/>
      <scheme val="minor"/>
    </font>
    <font>
      <sz val="9"/>
      <name val="Calibri"/>
      <family val="2"/>
      <scheme val="minor"/>
    </font>
    <font>
      <b/>
      <sz val="9"/>
      <name val="Calibri"/>
      <family val="2"/>
      <scheme val="minor"/>
    </font>
    <font>
      <b/>
      <sz val="10"/>
      <color theme="1"/>
      <name val="Calibri"/>
      <family val="2"/>
      <scheme val="minor"/>
    </font>
    <font>
      <b/>
      <sz val="11"/>
      <color rgb="FF672C94"/>
      <name val="Calibri"/>
      <family val="2"/>
      <scheme val="minor"/>
    </font>
    <font>
      <sz val="9"/>
      <color rgb="FF212120"/>
      <name val="Calibri"/>
      <family val="2"/>
      <scheme val="minor"/>
    </font>
    <font>
      <sz val="8"/>
      <color theme="1"/>
      <name val="Calibri"/>
      <family val="2"/>
      <scheme val="minor"/>
    </font>
    <font>
      <sz val="11"/>
      <color rgb="FF006100"/>
      <name val="Calibri"/>
      <family val="2"/>
      <scheme val="minor"/>
    </font>
    <font>
      <b/>
      <sz val="9"/>
      <color indexed="81"/>
      <name val="Tahoma"/>
      <family val="2"/>
    </font>
    <font>
      <sz val="8"/>
      <name val="Calibri"/>
      <family val="2"/>
      <scheme val="minor"/>
    </font>
    <font>
      <b/>
      <sz val="11"/>
      <color theme="0"/>
      <name val="Calibri"/>
      <family val="2"/>
      <scheme val="minor"/>
    </font>
    <font>
      <sz val="9"/>
      <color rgb="FFFF0000"/>
      <name val="Calibri"/>
      <family val="2"/>
      <scheme val="minor"/>
    </font>
    <font>
      <sz val="9"/>
      <name val="Calibri Light"/>
      <family val="1"/>
      <scheme val="major"/>
    </font>
    <font>
      <b/>
      <sz val="11"/>
      <color rgb="FF000000"/>
      <name val="Calibri"/>
      <family val="2"/>
    </font>
    <font>
      <sz val="11"/>
      <color rgb="FFFF0000"/>
      <name val="Calibri"/>
      <family val="2"/>
      <scheme val="minor"/>
    </font>
    <font>
      <sz val="10"/>
      <color rgb="FFFF0000"/>
      <name val="Calibri"/>
      <family val="2"/>
      <scheme val="minor"/>
    </font>
    <font>
      <b/>
      <i/>
      <sz val="9"/>
      <name val="Calibri"/>
      <family val="2"/>
      <scheme val="minor"/>
    </font>
    <font>
      <i/>
      <sz val="9"/>
      <name val="Calibri"/>
      <family val="2"/>
      <scheme val="minor"/>
    </font>
    <font>
      <i/>
      <sz val="9"/>
      <color theme="1"/>
      <name val="Calibri"/>
      <family val="2"/>
      <scheme val="minor"/>
    </font>
    <font>
      <sz val="10"/>
      <color rgb="FF000000"/>
      <name val="Calibri"/>
      <family val="2"/>
    </font>
    <font>
      <b/>
      <u/>
      <sz val="10"/>
      <color rgb="FF000000"/>
      <name val="Calibri"/>
      <family val="2"/>
    </font>
    <font>
      <b/>
      <sz val="10"/>
      <color rgb="FF000000"/>
      <name val="Calibri"/>
      <family val="2"/>
    </font>
    <font>
      <sz val="9"/>
      <color rgb="FF000000"/>
      <name val="Calibri"/>
      <family val="2"/>
      <scheme val="minor"/>
    </font>
    <font>
      <b/>
      <sz val="11"/>
      <color rgb="FFC00000"/>
      <name val="Calibri"/>
      <family val="2"/>
      <scheme val="minor"/>
    </font>
    <font>
      <b/>
      <sz val="10"/>
      <color rgb="FFFF0000"/>
      <name val="Calibri"/>
      <family val="2"/>
      <scheme val="minor"/>
    </font>
    <font>
      <i/>
      <sz val="10"/>
      <name val="Calibri"/>
      <family val="2"/>
      <scheme val="minor"/>
    </font>
    <font>
      <sz val="9"/>
      <color indexed="81"/>
      <name val="Tahoma"/>
      <charset val="1"/>
    </font>
    <font>
      <b/>
      <sz val="9"/>
      <color indexed="81"/>
      <name val="Tahoma"/>
      <charset val="1"/>
    </font>
    <font>
      <i/>
      <sz val="10"/>
      <color theme="1"/>
      <name val="Calibri"/>
      <family val="2"/>
      <scheme val="minor"/>
    </font>
    <font>
      <b/>
      <i/>
      <sz val="10"/>
      <color theme="1"/>
      <name val="Calibri"/>
      <family val="2"/>
      <scheme val="minor"/>
    </font>
    <font>
      <sz val="10"/>
      <color rgb="FF000000"/>
      <name val="Calibri"/>
      <family val="2"/>
      <scheme val="minor"/>
    </font>
  </fonts>
  <fills count="24">
    <fill>
      <patternFill patternType="none"/>
    </fill>
    <fill>
      <patternFill patternType="gray125"/>
    </fill>
    <fill>
      <patternFill patternType="solid">
        <fgColor rgb="FFFFC7CE"/>
      </patternFill>
    </fill>
    <fill>
      <patternFill patternType="solid">
        <fgColor theme="4" tint="0.59999389629810485"/>
        <bgColor indexed="64"/>
      </patternFill>
    </fill>
    <fill>
      <patternFill patternType="solid">
        <fgColor rgb="FF00B0F0"/>
        <bgColor indexed="64"/>
      </patternFill>
    </fill>
    <fill>
      <patternFill patternType="solid">
        <fgColor theme="5" tint="0.79998168889431442"/>
        <bgColor indexed="49"/>
      </patternFill>
    </fill>
    <fill>
      <patternFill patternType="solid">
        <fgColor theme="4" tint="0.59999389629810485"/>
        <bgColor indexed="34"/>
      </patternFill>
    </fill>
    <fill>
      <patternFill patternType="solid">
        <fgColor theme="5" tint="0.79998168889431442"/>
        <bgColor indexed="3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0"/>
        <bgColor indexed="64"/>
      </patternFill>
    </fill>
    <fill>
      <patternFill patternType="solid">
        <fgColor theme="2"/>
        <bgColor indexed="64"/>
      </patternFill>
    </fill>
    <fill>
      <patternFill patternType="solid">
        <fgColor rgb="FFC6EFCE"/>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rgb="FFFFFF0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92D050"/>
        <bgColor indexed="64"/>
      </patternFill>
    </fill>
    <fill>
      <patternFill patternType="solid">
        <fgColor rgb="FFC00000"/>
        <bgColor indexed="64"/>
      </patternFill>
    </fill>
    <fill>
      <patternFill patternType="solid">
        <fgColor rgb="FFFFFFFF"/>
        <bgColor rgb="FF000000"/>
      </patternFill>
    </fill>
    <fill>
      <patternFill patternType="solid">
        <fgColor theme="0" tint="-4.9989318521683403E-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medium">
        <color indexed="64"/>
      </right>
      <top/>
      <bottom style="medium">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8">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2" fillId="2" borderId="0" applyNumberFormat="0" applyBorder="0" applyAlignment="0" applyProtection="0"/>
    <xf numFmtId="0" fontId="7" fillId="0" borderId="0"/>
    <xf numFmtId="0" fontId="22" fillId="12" borderId="0" applyNumberFormat="0" applyBorder="0" applyAlignment="0" applyProtection="0"/>
    <xf numFmtId="44" fontId="1" fillId="0" borderId="0" applyFont="0" applyFill="0" applyBorder="0" applyAlignment="0" applyProtection="0"/>
  </cellStyleXfs>
  <cellXfs count="1088">
    <xf numFmtId="0" fontId="0" fillId="0" borderId="0" xfId="0"/>
    <xf numFmtId="0" fontId="6" fillId="0" borderId="1" xfId="0" applyFont="1" applyBorder="1" applyAlignment="1">
      <alignment horizontal="center" vertical="center" wrapText="1"/>
    </xf>
    <xf numFmtId="0" fontId="3" fillId="0" borderId="1" xfId="0" applyFont="1" applyBorder="1" applyAlignment="1">
      <alignment horizontal="center" vertical="center"/>
    </xf>
    <xf numFmtId="0" fontId="8" fillId="0" borderId="1" xfId="0" applyFont="1" applyBorder="1" applyAlignment="1">
      <alignment horizontal="center" vertical="center"/>
    </xf>
    <xf numFmtId="0" fontId="8" fillId="0" borderId="1" xfId="0" applyFont="1" applyBorder="1"/>
    <xf numFmtId="0" fontId="4" fillId="6" borderId="12" xfId="0" applyFont="1" applyFill="1" applyBorder="1" applyAlignment="1">
      <alignment horizontal="center" vertical="center" wrapText="1"/>
    </xf>
    <xf numFmtId="0" fontId="4" fillId="7" borderId="12" xfId="0" applyFont="1" applyFill="1" applyBorder="1" applyAlignment="1">
      <alignment horizontal="center" vertical="center" wrapText="1"/>
    </xf>
    <xf numFmtId="0" fontId="0" fillId="0" borderId="0" xfId="0" applyFont="1"/>
    <xf numFmtId="0" fontId="11" fillId="3" borderId="1" xfId="0" applyFont="1" applyFill="1" applyBorder="1" applyAlignment="1">
      <alignment horizontal="center" vertical="center" wrapText="1"/>
    </xf>
    <xf numFmtId="0" fontId="11" fillId="3" borderId="12" xfId="0" applyFont="1" applyFill="1" applyBorder="1" applyAlignment="1">
      <alignment horizontal="center" vertical="center" wrapText="1"/>
    </xf>
    <xf numFmtId="0" fontId="0" fillId="0" borderId="1" xfId="0" applyFont="1" applyBorder="1"/>
    <xf numFmtId="1" fontId="12" fillId="8" borderId="1" xfId="0" applyNumberFormat="1" applyFont="1" applyFill="1" applyBorder="1" applyAlignment="1">
      <alignment horizontal="center" vertical="center" wrapText="1"/>
    </xf>
    <xf numFmtId="1" fontId="12" fillId="0" borderId="1" xfId="0" applyNumberFormat="1" applyFont="1" applyFill="1" applyBorder="1" applyAlignment="1">
      <alignment horizontal="center" vertical="center" wrapText="1"/>
    </xf>
    <xf numFmtId="1" fontId="5" fillId="4" borderId="1" xfId="0" applyNumberFormat="1" applyFont="1" applyFill="1" applyBorder="1" applyAlignment="1">
      <alignment horizontal="center" vertical="center" wrapText="1"/>
    </xf>
    <xf numFmtId="1" fontId="11" fillId="0" borderId="1" xfId="0" applyNumberFormat="1" applyFont="1" applyFill="1" applyBorder="1" applyAlignment="1">
      <alignment horizontal="center" vertical="center" wrapText="1"/>
    </xf>
    <xf numFmtId="0" fontId="0" fillId="0" borderId="0" xfId="0" applyFont="1" applyAlignment="1">
      <alignment horizontal="center"/>
    </xf>
    <xf numFmtId="0" fontId="14" fillId="9" borderId="1" xfId="0" applyFont="1" applyFill="1" applyBorder="1"/>
    <xf numFmtId="0" fontId="15" fillId="9" borderId="1" xfId="0" applyFont="1" applyFill="1" applyBorder="1" applyAlignment="1">
      <alignment horizontal="center" vertical="center" wrapText="1"/>
    </xf>
    <xf numFmtId="0" fontId="15" fillId="9" borderId="1" xfId="0" applyFont="1" applyFill="1" applyBorder="1" applyAlignment="1">
      <alignment vertical="center" wrapText="1"/>
    </xf>
    <xf numFmtId="0" fontId="15" fillId="9" borderId="1" xfId="0" applyFont="1" applyFill="1" applyBorder="1" applyAlignment="1">
      <alignment horizontal="left" vertical="center" wrapText="1"/>
    </xf>
    <xf numFmtId="0" fontId="14" fillId="0" borderId="1" xfId="0" applyFont="1" applyBorder="1" applyAlignment="1">
      <alignment horizontal="center" vertical="center"/>
    </xf>
    <xf numFmtId="1" fontId="16" fillId="0" borderId="1" xfId="5" applyNumberFormat="1" applyFont="1" applyFill="1" applyBorder="1" applyAlignment="1">
      <alignment horizontal="left" vertical="center" wrapText="1"/>
    </xf>
    <xf numFmtId="1" fontId="16" fillId="0" borderId="1" xfId="5" applyNumberFormat="1" applyFont="1" applyFill="1" applyBorder="1" applyAlignment="1">
      <alignment horizontal="center" vertical="center" wrapText="1"/>
    </xf>
    <xf numFmtId="1" fontId="16" fillId="0" borderId="1" xfId="5" applyNumberFormat="1" applyFont="1" applyFill="1" applyBorder="1" applyAlignment="1">
      <alignment vertical="center" wrapText="1"/>
    </xf>
    <xf numFmtId="0" fontId="17" fillId="9" borderId="1" xfId="4" applyFont="1" applyFill="1" applyBorder="1" applyAlignment="1">
      <alignment vertical="center" wrapText="1"/>
    </xf>
    <xf numFmtId="0" fontId="17" fillId="9" borderId="1" xfId="4" applyFont="1" applyFill="1" applyBorder="1" applyAlignment="1">
      <alignment horizontal="center" vertical="center" wrapText="1"/>
    </xf>
    <xf numFmtId="1" fontId="16" fillId="10" borderId="1" xfId="5" applyNumberFormat="1" applyFont="1" applyFill="1" applyBorder="1" applyAlignment="1">
      <alignment horizontal="center" vertical="center" wrapText="1"/>
    </xf>
    <xf numFmtId="0" fontId="14" fillId="0" borderId="1" xfId="0" applyFont="1" applyBorder="1" applyAlignment="1">
      <alignment horizontal="left" vertical="center" wrapText="1"/>
    </xf>
    <xf numFmtId="1" fontId="16" fillId="10" borderId="1" xfId="5" applyNumberFormat="1" applyFont="1" applyFill="1" applyBorder="1" applyAlignment="1">
      <alignment vertical="center" wrapText="1"/>
    </xf>
    <xf numFmtId="1" fontId="16" fillId="10" borderId="1" xfId="5" applyNumberFormat="1" applyFont="1" applyFill="1" applyBorder="1" applyAlignment="1">
      <alignment horizontal="center" vertical="center" wrapText="1"/>
    </xf>
    <xf numFmtId="0" fontId="0" fillId="0" borderId="1" xfId="0" applyFont="1" applyBorder="1" applyAlignment="1">
      <alignment horizontal="center" vertical="center"/>
    </xf>
    <xf numFmtId="0" fontId="0" fillId="0" borderId="0" xfId="0" applyFont="1" applyAlignment="1">
      <alignment horizontal="center" vertical="center"/>
    </xf>
    <xf numFmtId="0" fontId="5" fillId="0" borderId="0" xfId="0" applyFont="1" applyAlignment="1">
      <alignment horizontal="center" vertical="center"/>
    </xf>
    <xf numFmtId="0" fontId="3" fillId="9" borderId="1" xfId="0" applyFont="1" applyFill="1" applyBorder="1" applyAlignment="1">
      <alignment horizontal="center" vertical="center"/>
    </xf>
    <xf numFmtId="0" fontId="0" fillId="9" borderId="1" xfId="0" applyFont="1" applyFill="1" applyBorder="1" applyAlignment="1">
      <alignment horizontal="center" vertical="center"/>
    </xf>
    <xf numFmtId="0" fontId="6" fillId="9" borderId="1" xfId="0" applyFont="1" applyFill="1" applyBorder="1" applyAlignment="1">
      <alignment horizontal="center" vertical="center" wrapText="1"/>
    </xf>
    <xf numFmtId="0" fontId="18" fillId="9" borderId="1" xfId="0" applyFont="1" applyFill="1" applyBorder="1" applyAlignment="1">
      <alignment horizontal="center" vertical="center" wrapText="1"/>
    </xf>
    <xf numFmtId="0" fontId="11" fillId="9" borderId="1" xfId="0" applyFont="1" applyFill="1" applyBorder="1" applyAlignment="1">
      <alignment vertical="center" wrapText="1"/>
    </xf>
    <xf numFmtId="0" fontId="11" fillId="9"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17" fillId="9" borderId="1" xfId="0" applyFont="1" applyFill="1" applyBorder="1" applyAlignment="1">
      <alignment horizontal="center" vertical="center" wrapText="1"/>
    </xf>
    <xf numFmtId="0" fontId="11" fillId="9" borderId="1" xfId="0" applyFont="1" applyFill="1" applyBorder="1" applyAlignment="1">
      <alignment horizontal="left" vertical="center" wrapText="1"/>
    </xf>
    <xf numFmtId="1" fontId="18" fillId="9" borderId="1" xfId="0" applyNumberFormat="1" applyFont="1" applyFill="1" applyBorder="1" applyAlignment="1">
      <alignment horizontal="center" vertical="center" wrapText="1"/>
    </xf>
    <xf numFmtId="0" fontId="14" fillId="9" borderId="14" xfId="0" applyFont="1" applyFill="1" applyBorder="1" applyAlignment="1">
      <alignment horizontal="center" vertical="center" wrapText="1"/>
    </xf>
    <xf numFmtId="0" fontId="11" fillId="9" borderId="1" xfId="4" applyFont="1" applyFill="1" applyBorder="1" applyAlignment="1">
      <alignment horizontal="left" vertical="center" wrapText="1"/>
    </xf>
    <xf numFmtId="0" fontId="11" fillId="9" borderId="1" xfId="4" applyFont="1" applyFill="1" applyBorder="1" applyAlignment="1">
      <alignment horizontal="center" vertical="center" wrapText="1"/>
    </xf>
    <xf numFmtId="0" fontId="14" fillId="0" borderId="1" xfId="0" applyFont="1" applyBorder="1" applyAlignment="1">
      <alignment horizontal="center" vertical="center" wrapText="1"/>
    </xf>
    <xf numFmtId="0" fontId="14" fillId="10" borderId="14" xfId="0" applyFont="1" applyFill="1" applyBorder="1" applyAlignment="1">
      <alignment horizontal="center" vertical="center" wrapText="1"/>
    </xf>
    <xf numFmtId="0" fontId="18" fillId="0" borderId="12" xfId="0" applyFont="1" applyFill="1" applyBorder="1" applyAlignment="1">
      <alignment horizontal="center" vertical="center" wrapText="1"/>
    </xf>
    <xf numFmtId="0" fontId="11" fillId="0" borderId="12" xfId="0" applyFont="1" applyFill="1" applyBorder="1" applyAlignment="1">
      <alignment horizontal="left" vertical="center" wrapText="1"/>
    </xf>
    <xf numFmtId="0" fontId="11" fillId="0" borderId="12" xfId="0" applyFont="1" applyFill="1" applyBorder="1" applyAlignment="1">
      <alignment horizontal="center" vertical="center"/>
    </xf>
    <xf numFmtId="0" fontId="11" fillId="0" borderId="12" xfId="0" applyFont="1" applyFill="1" applyBorder="1" applyAlignment="1">
      <alignment horizontal="center" vertical="center" wrapText="1"/>
    </xf>
    <xf numFmtId="1" fontId="18" fillId="0" borderId="12" xfId="0" applyNumberFormat="1" applyFont="1" applyFill="1" applyBorder="1" applyAlignment="1">
      <alignment horizontal="center" vertical="center" wrapText="1"/>
    </xf>
    <xf numFmtId="0" fontId="14" fillId="10" borderId="12" xfId="0" applyFont="1" applyFill="1" applyBorder="1" applyAlignment="1">
      <alignment horizontal="center" vertical="center" wrapText="1"/>
    </xf>
    <xf numFmtId="1" fontId="14" fillId="0" borderId="1" xfId="5" applyNumberFormat="1" applyFont="1" applyFill="1" applyBorder="1" applyAlignment="1">
      <alignment horizontal="center" vertical="center" wrapText="1"/>
    </xf>
    <xf numFmtId="0" fontId="14" fillId="10" borderId="13" xfId="0" applyFont="1" applyFill="1" applyBorder="1" applyAlignment="1">
      <alignment horizontal="center" vertical="center" wrapText="1"/>
    </xf>
    <xf numFmtId="0" fontId="18" fillId="9" borderId="1" xfId="0" applyFont="1" applyFill="1" applyBorder="1" applyAlignment="1">
      <alignment horizontal="left" vertical="center" wrapText="1"/>
    </xf>
    <xf numFmtId="0" fontId="14" fillId="0" borderId="1" xfId="0" applyFont="1" applyFill="1" applyBorder="1" applyAlignment="1">
      <alignment horizontal="center" vertical="center" wrapText="1"/>
    </xf>
    <xf numFmtId="0" fontId="15" fillId="9" borderId="1" xfId="0" applyFont="1" applyFill="1" applyBorder="1" applyAlignment="1">
      <alignment horizontal="center" vertical="center" wrapText="1"/>
    </xf>
    <xf numFmtId="1" fontId="17" fillId="9" borderId="1" xfId="5" applyNumberFormat="1" applyFont="1" applyFill="1" applyBorder="1" applyAlignment="1">
      <alignment horizontal="left" vertical="center" wrapText="1"/>
    </xf>
    <xf numFmtId="0" fontId="14" fillId="10" borderId="1" xfId="0" applyFont="1" applyFill="1" applyBorder="1" applyAlignment="1">
      <alignment horizontal="center" vertical="center" wrapText="1"/>
    </xf>
    <xf numFmtId="0" fontId="6" fillId="0" borderId="1" xfId="0" applyFont="1" applyFill="1" applyBorder="1" applyAlignment="1">
      <alignment horizontal="left" vertical="center" wrapText="1"/>
    </xf>
    <xf numFmtId="0" fontId="14" fillId="10" borderId="1" xfId="0" applyFont="1" applyFill="1" applyBorder="1" applyAlignment="1">
      <alignment horizontal="left" vertical="center" wrapText="1"/>
    </xf>
    <xf numFmtId="0" fontId="15" fillId="0" borderId="1" xfId="0" applyFont="1" applyBorder="1" applyAlignment="1">
      <alignment horizontal="center" vertical="center" wrapText="1"/>
    </xf>
    <xf numFmtId="0" fontId="11" fillId="0" borderId="1" xfId="0" applyFont="1" applyFill="1" applyBorder="1" applyAlignment="1">
      <alignment horizontal="left" vertical="center" wrapText="1"/>
    </xf>
    <xf numFmtId="0" fontId="18" fillId="0" borderId="1" xfId="0" applyFont="1" applyFill="1" applyBorder="1" applyAlignment="1">
      <alignment horizontal="center" vertical="center" wrapText="1"/>
    </xf>
    <xf numFmtId="1" fontId="18" fillId="0" borderId="1" xfId="0" applyNumberFormat="1" applyFont="1" applyFill="1" applyBorder="1" applyAlignment="1">
      <alignment horizontal="center" vertical="center" wrapText="1"/>
    </xf>
    <xf numFmtId="0" fontId="17" fillId="9" borderId="1" xfId="0" applyFont="1" applyFill="1" applyBorder="1" applyAlignment="1">
      <alignment horizontal="center" vertical="center"/>
    </xf>
    <xf numFmtId="0" fontId="17" fillId="9" borderId="1" xfId="0" applyFont="1" applyFill="1" applyBorder="1" applyAlignment="1">
      <alignment vertical="center" wrapText="1"/>
    </xf>
    <xf numFmtId="0" fontId="17" fillId="9" borderId="1" xfId="0" applyFont="1" applyFill="1" applyBorder="1" applyAlignment="1">
      <alignment horizontal="left" vertical="center" wrapText="1"/>
    </xf>
    <xf numFmtId="1" fontId="17" fillId="9" borderId="1" xfId="0" applyNumberFormat="1" applyFont="1" applyFill="1" applyBorder="1" applyAlignment="1">
      <alignment horizontal="center" vertical="center" wrapText="1"/>
    </xf>
    <xf numFmtId="0" fontId="16" fillId="0" borderId="1" xfId="0" applyFont="1" applyFill="1" applyBorder="1" applyAlignment="1">
      <alignment horizontal="center" vertical="center" wrapText="1"/>
    </xf>
    <xf numFmtId="0" fontId="16" fillId="0" borderId="1" xfId="0" applyFont="1" applyFill="1" applyBorder="1" applyAlignment="1">
      <alignment vertical="center" wrapText="1"/>
    </xf>
    <xf numFmtId="0" fontId="16" fillId="0" borderId="1" xfId="0" applyFont="1" applyFill="1" applyBorder="1" applyAlignment="1">
      <alignment horizontal="left" vertical="center" wrapText="1"/>
    </xf>
    <xf numFmtId="164" fontId="16" fillId="0" borderId="1" xfId="5" applyNumberFormat="1" applyFont="1" applyFill="1" applyBorder="1" applyAlignment="1">
      <alignment horizontal="center" vertical="center" wrapText="1"/>
    </xf>
    <xf numFmtId="0" fontId="16" fillId="0" borderId="1" xfId="0" applyFont="1" applyBorder="1" applyAlignment="1">
      <alignment horizontal="center"/>
    </xf>
    <xf numFmtId="0" fontId="16" fillId="0" borderId="1" xfId="0" applyFont="1" applyBorder="1"/>
    <xf numFmtId="0" fontId="16" fillId="9" borderId="1" xfId="0" applyFont="1" applyFill="1" applyBorder="1" applyAlignment="1">
      <alignment horizontal="center" vertical="center" wrapText="1"/>
    </xf>
    <xf numFmtId="0" fontId="17" fillId="9" borderId="1" xfId="4" applyFont="1" applyFill="1" applyBorder="1" applyAlignment="1">
      <alignment horizontal="left" vertical="center" wrapText="1"/>
    </xf>
    <xf numFmtId="1" fontId="17" fillId="9" borderId="1" xfId="5" applyNumberFormat="1" applyFont="1" applyFill="1" applyBorder="1" applyAlignment="1">
      <alignment horizontal="center" vertical="center" wrapText="1"/>
    </xf>
    <xf numFmtId="0" fontId="16" fillId="10" borderId="1" xfId="0" applyFont="1" applyFill="1" applyBorder="1" applyAlignment="1">
      <alignment horizontal="center" vertical="center" wrapText="1"/>
    </xf>
    <xf numFmtId="0" fontId="16" fillId="0" borderId="1" xfId="0" applyFont="1" applyBorder="1" applyAlignment="1">
      <alignment horizontal="center" vertical="center"/>
    </xf>
    <xf numFmtId="0" fontId="16" fillId="0" borderId="1" xfId="4" applyFont="1" applyFill="1" applyBorder="1" applyAlignment="1">
      <alignment vertical="center" wrapText="1"/>
    </xf>
    <xf numFmtId="0" fontId="16" fillId="0" borderId="1" xfId="4" applyFont="1" applyFill="1" applyBorder="1" applyAlignment="1">
      <alignment horizontal="left" vertical="center" wrapText="1"/>
    </xf>
    <xf numFmtId="1" fontId="17" fillId="0" borderId="1" xfId="5" applyNumberFormat="1" applyFont="1" applyFill="1" applyBorder="1" applyAlignment="1">
      <alignment horizontal="left" vertical="center" wrapText="1"/>
    </xf>
    <xf numFmtId="0" fontId="17" fillId="0" borderId="12" xfId="0" applyFont="1" applyFill="1" applyBorder="1" applyAlignment="1">
      <alignment horizontal="left" vertical="center" wrapText="1"/>
    </xf>
    <xf numFmtId="0" fontId="15" fillId="0" borderId="12" xfId="0" applyFont="1" applyFill="1" applyBorder="1" applyAlignment="1">
      <alignment horizontal="center" vertical="center" wrapText="1"/>
    </xf>
    <xf numFmtId="1" fontId="15" fillId="0" borderId="12" xfId="0" applyNumberFormat="1" applyFont="1" applyFill="1" applyBorder="1" applyAlignment="1">
      <alignment horizontal="center" vertical="center" wrapText="1"/>
    </xf>
    <xf numFmtId="0" fontId="17" fillId="0" borderId="12" xfId="0" applyFont="1" applyFill="1" applyBorder="1" applyAlignment="1">
      <alignment horizontal="center" vertical="center" wrapText="1"/>
    </xf>
    <xf numFmtId="0" fontId="4" fillId="0" borderId="1" xfId="0" applyFont="1" applyFill="1" applyBorder="1" applyAlignment="1">
      <alignment horizontal="center" vertical="center"/>
    </xf>
    <xf numFmtId="0" fontId="4" fillId="9" borderId="1" xfId="0" applyFont="1" applyFill="1" applyBorder="1" applyAlignment="1">
      <alignment horizontal="center" vertical="center"/>
    </xf>
    <xf numFmtId="0" fontId="15" fillId="9" borderId="1" xfId="0" applyFont="1" applyFill="1" applyBorder="1"/>
    <xf numFmtId="0" fontId="4" fillId="0" borderId="0" xfId="0" applyFont="1"/>
    <xf numFmtId="0" fontId="15" fillId="9" borderId="1" xfId="0" applyFont="1" applyFill="1" applyBorder="1" applyAlignment="1">
      <alignment horizontal="center" vertical="center"/>
    </xf>
    <xf numFmtId="0" fontId="15" fillId="9" borderId="1" xfId="0" applyFont="1" applyFill="1" applyBorder="1" applyAlignment="1">
      <alignment horizontal="left" vertical="center"/>
    </xf>
    <xf numFmtId="1" fontId="15" fillId="9" borderId="1" xfId="0" applyNumberFormat="1" applyFont="1" applyFill="1" applyBorder="1" applyAlignment="1">
      <alignment horizontal="center" vertical="center" wrapText="1"/>
    </xf>
    <xf numFmtId="0" fontId="14" fillId="0" borderId="1" xfId="0" applyFont="1" applyBorder="1" applyAlignment="1">
      <alignment horizontal="left" vertical="center"/>
    </xf>
    <xf numFmtId="0" fontId="14" fillId="0" borderId="1" xfId="0" applyFont="1" applyFill="1" applyBorder="1" applyAlignment="1">
      <alignment vertical="center" wrapText="1"/>
    </xf>
    <xf numFmtId="0" fontId="14" fillId="0" borderId="1" xfId="0" applyFont="1" applyFill="1" applyBorder="1" applyAlignment="1">
      <alignment horizontal="left" vertical="center" wrapText="1"/>
    </xf>
    <xf numFmtId="1" fontId="16" fillId="0" borderId="12" xfId="5" applyNumberFormat="1" applyFont="1" applyFill="1" applyBorder="1" applyAlignment="1">
      <alignment horizontal="left" vertical="center" wrapText="1"/>
    </xf>
    <xf numFmtId="0" fontId="14" fillId="10" borderId="5" xfId="0" applyFont="1" applyFill="1" applyBorder="1" applyAlignment="1">
      <alignment horizontal="center" vertical="center" wrapText="1"/>
    </xf>
    <xf numFmtId="1" fontId="16" fillId="0" borderId="5" xfId="5" applyNumberFormat="1" applyFont="1" applyFill="1" applyBorder="1" applyAlignment="1">
      <alignment horizontal="left" vertical="center" wrapText="1"/>
    </xf>
    <xf numFmtId="0" fontId="14" fillId="0" borderId="4" xfId="0" applyFont="1" applyFill="1" applyBorder="1" applyAlignment="1">
      <alignment horizontal="left" vertical="center" wrapText="1"/>
    </xf>
    <xf numFmtId="0" fontId="14" fillId="10" borderId="7" xfId="0" applyFont="1" applyFill="1" applyBorder="1" applyAlignment="1">
      <alignment horizontal="center" vertical="center" wrapText="1"/>
    </xf>
    <xf numFmtId="1" fontId="16" fillId="0" borderId="7" xfId="5" applyNumberFormat="1" applyFont="1" applyFill="1" applyBorder="1" applyAlignment="1">
      <alignment horizontal="left" vertical="center" wrapText="1"/>
    </xf>
    <xf numFmtId="1" fontId="16" fillId="0" borderId="14" xfId="5" applyNumberFormat="1" applyFont="1" applyFill="1" applyBorder="1" applyAlignment="1">
      <alignment horizontal="left" vertical="center" wrapText="1"/>
    </xf>
    <xf numFmtId="0" fontId="15" fillId="10" borderId="1" xfId="0" applyFont="1" applyFill="1" applyBorder="1" applyAlignment="1">
      <alignment horizontal="center" vertical="center" wrapText="1"/>
    </xf>
    <xf numFmtId="1" fontId="16" fillId="0" borderId="9" xfId="5" applyNumberFormat="1" applyFont="1" applyFill="1" applyBorder="1" applyAlignment="1">
      <alignment horizontal="left" vertical="center" wrapText="1"/>
    </xf>
    <xf numFmtId="1" fontId="16" fillId="0" borderId="13" xfId="5" applyNumberFormat="1" applyFont="1" applyFill="1" applyBorder="1" applyAlignment="1">
      <alignment horizontal="left" vertical="center" wrapText="1"/>
    </xf>
    <xf numFmtId="0" fontId="15" fillId="9" borderId="12" xfId="0" applyFont="1" applyFill="1" applyBorder="1" applyAlignment="1">
      <alignment horizontal="center" vertical="center" wrapText="1"/>
    </xf>
    <xf numFmtId="1" fontId="5" fillId="0" borderId="0" xfId="0" applyNumberFormat="1" applyFont="1" applyAlignment="1">
      <alignment horizontal="center" vertical="center"/>
    </xf>
    <xf numFmtId="0" fontId="15" fillId="0" borderId="1" xfId="0" applyFont="1" applyBorder="1" applyAlignment="1">
      <alignment horizontal="center" vertical="center"/>
    </xf>
    <xf numFmtId="0" fontId="15" fillId="0" borderId="1" xfId="0" applyFont="1" applyFill="1" applyBorder="1" applyAlignment="1">
      <alignment horizontal="left" vertical="center" wrapText="1"/>
    </xf>
    <xf numFmtId="0" fontId="15" fillId="10" borderId="1" xfId="0" applyFont="1" applyFill="1" applyBorder="1" applyAlignment="1">
      <alignment horizontal="left" vertical="center" wrapText="1"/>
    </xf>
    <xf numFmtId="1" fontId="16" fillId="10" borderId="1" xfId="5" applyNumberFormat="1" applyFont="1" applyFill="1" applyBorder="1" applyAlignment="1">
      <alignment horizontal="left" vertical="center" wrapText="1"/>
    </xf>
    <xf numFmtId="0" fontId="15" fillId="0" borderId="1" xfId="0" applyFont="1" applyBorder="1" applyAlignment="1">
      <alignment horizontal="left" vertical="center" wrapText="1"/>
    </xf>
    <xf numFmtId="0" fontId="15" fillId="0" borderId="1" xfId="0" applyFont="1" applyFill="1" applyBorder="1" applyAlignment="1">
      <alignment horizontal="center" vertical="center" wrapText="1"/>
    </xf>
    <xf numFmtId="0" fontId="15" fillId="11" borderId="1" xfId="0" applyFont="1" applyFill="1" applyBorder="1" applyAlignment="1">
      <alignment horizontal="center" vertical="center"/>
    </xf>
    <xf numFmtId="0" fontId="15" fillId="11" borderId="1" xfId="0" applyFont="1" applyFill="1" applyBorder="1" applyAlignment="1">
      <alignment horizontal="center" vertical="center" wrapText="1"/>
    </xf>
    <xf numFmtId="0" fontId="15" fillId="11" borderId="1" xfId="0" applyFont="1" applyFill="1" applyBorder="1" applyAlignment="1">
      <alignment horizontal="left" vertical="center" wrapText="1"/>
    </xf>
    <xf numFmtId="0" fontId="17" fillId="11" borderId="1" xfId="0" applyFont="1" applyFill="1" applyBorder="1" applyAlignment="1">
      <alignment horizontal="left" vertical="center" wrapText="1"/>
    </xf>
    <xf numFmtId="0" fontId="14" fillId="9" borderId="1" xfId="0" applyFont="1" applyFill="1" applyBorder="1" applyAlignment="1">
      <alignment horizontal="center" vertical="center"/>
    </xf>
    <xf numFmtId="0" fontId="15" fillId="9" borderId="12" xfId="0" applyFont="1" applyFill="1" applyBorder="1" applyAlignment="1">
      <alignment horizontal="left" vertical="center" wrapText="1"/>
    </xf>
    <xf numFmtId="0" fontId="14" fillId="0" borderId="1" xfId="0" applyFont="1" applyBorder="1" applyAlignment="1">
      <alignment horizontal="center" vertical="center" wrapText="1"/>
    </xf>
    <xf numFmtId="9" fontId="16" fillId="0" borderId="1" xfId="3" applyFont="1" applyFill="1" applyBorder="1" applyAlignment="1">
      <alignment horizontal="center" vertical="center" wrapText="1"/>
    </xf>
    <xf numFmtId="0" fontId="20" fillId="0" borderId="1" xfId="0" applyFont="1" applyBorder="1" applyAlignment="1">
      <alignment horizontal="justify" vertical="center"/>
    </xf>
    <xf numFmtId="9" fontId="20" fillId="0" borderId="1" xfId="3" applyFont="1" applyBorder="1" applyAlignment="1">
      <alignment horizontal="center" vertical="center"/>
    </xf>
    <xf numFmtId="0" fontId="5" fillId="0" borderId="1" xfId="0" applyFont="1" applyBorder="1" applyAlignment="1">
      <alignment horizontal="left" vertical="center" wrapText="1"/>
    </xf>
    <xf numFmtId="9" fontId="16" fillId="0" borderId="1" xfId="3" applyFont="1" applyBorder="1" applyAlignment="1">
      <alignment horizontal="center" vertical="center" wrapText="1"/>
    </xf>
    <xf numFmtId="0" fontId="16" fillId="0" borderId="1" xfId="0" applyFont="1" applyBorder="1" applyAlignment="1">
      <alignment horizontal="justify" vertical="center"/>
    </xf>
    <xf numFmtId="9" fontId="16" fillId="0" borderId="1" xfId="3" applyFont="1" applyBorder="1" applyAlignment="1">
      <alignment horizontal="center" vertical="center"/>
    </xf>
    <xf numFmtId="0" fontId="18" fillId="9" borderId="12" xfId="0" applyFont="1" applyFill="1" applyBorder="1" applyAlignment="1">
      <alignment horizontal="center" vertical="center" wrapText="1"/>
    </xf>
    <xf numFmtId="0" fontId="11" fillId="9" borderId="13" xfId="0" applyFont="1" applyFill="1" applyBorder="1" applyAlignment="1">
      <alignment horizontal="left" vertical="center" wrapText="1"/>
    </xf>
    <xf numFmtId="0" fontId="14" fillId="10" borderId="1" xfId="0" applyFont="1" applyFill="1" applyBorder="1" applyAlignment="1">
      <alignment vertical="center" wrapText="1"/>
    </xf>
    <xf numFmtId="165" fontId="15" fillId="0" borderId="1" xfId="3" applyNumberFormat="1" applyFont="1" applyFill="1" applyBorder="1" applyAlignment="1">
      <alignment horizontal="center" vertical="center" wrapText="1"/>
    </xf>
    <xf numFmtId="10" fontId="16" fillId="0" borderId="1" xfId="1" applyNumberFormat="1" applyFont="1" applyFill="1" applyBorder="1" applyAlignment="1">
      <alignment horizontal="center" vertical="center" wrapText="1"/>
    </xf>
    <xf numFmtId="0" fontId="15" fillId="10" borderId="1" xfId="0" applyFont="1" applyFill="1" applyBorder="1" applyAlignment="1">
      <alignment vertical="center" wrapText="1"/>
    </xf>
    <xf numFmtId="0" fontId="17" fillId="0" borderId="1" xfId="1" applyNumberFormat="1" applyFont="1" applyFill="1" applyBorder="1" applyAlignment="1">
      <alignment horizontal="center" vertical="center" wrapText="1"/>
    </xf>
    <xf numFmtId="0" fontId="0" fillId="9" borderId="1" xfId="0" applyFont="1" applyFill="1" applyBorder="1"/>
    <xf numFmtId="9" fontId="15" fillId="10" borderId="1" xfId="0" applyNumberFormat="1" applyFont="1" applyFill="1" applyBorder="1" applyAlignment="1">
      <alignment horizontal="center" vertical="center" wrapText="1"/>
    </xf>
    <xf numFmtId="0" fontId="6" fillId="0" borderId="1" xfId="0" applyFont="1" applyBorder="1" applyAlignment="1">
      <alignment vertical="center" wrapText="1"/>
    </xf>
    <xf numFmtId="9" fontId="6" fillId="0" borderId="1" xfId="0" applyNumberFormat="1" applyFont="1" applyBorder="1" applyAlignment="1">
      <alignment horizontal="center" wrapText="1"/>
    </xf>
    <xf numFmtId="9" fontId="0" fillId="0" borderId="1" xfId="3" applyFont="1" applyBorder="1" applyAlignment="1">
      <alignment horizontal="center" wrapText="1"/>
    </xf>
    <xf numFmtId="9" fontId="21" fillId="0" borderId="1" xfId="3" applyFont="1" applyBorder="1" applyAlignment="1">
      <alignment horizontal="center" vertical="center" wrapText="1"/>
    </xf>
    <xf numFmtId="0" fontId="14" fillId="0" borderId="1" xfId="0" applyFont="1" applyFill="1" applyBorder="1" applyAlignment="1">
      <alignment horizontal="center" vertical="center" wrapText="1"/>
    </xf>
    <xf numFmtId="0" fontId="15" fillId="9" borderId="1" xfId="0" applyFont="1" applyFill="1" applyBorder="1" applyAlignment="1">
      <alignment horizontal="left" vertical="center" wrapText="1"/>
    </xf>
    <xf numFmtId="0" fontId="0" fillId="0" borderId="0" xfId="0" applyFont="1" applyFill="1" applyBorder="1"/>
    <xf numFmtId="0" fontId="11" fillId="3" borderId="1" xfId="0" applyFont="1" applyFill="1" applyBorder="1" applyAlignment="1">
      <alignment horizontal="center" vertical="center" wrapText="1"/>
    </xf>
    <xf numFmtId="0" fontId="11" fillId="3" borderId="12" xfId="0" applyFont="1" applyFill="1" applyBorder="1" applyAlignment="1">
      <alignment horizontal="center" vertical="center" wrapText="1"/>
    </xf>
    <xf numFmtId="0" fontId="14" fillId="10" borderId="1" xfId="0" applyFont="1" applyFill="1" applyBorder="1" applyAlignment="1">
      <alignment horizontal="center" vertical="center" wrapText="1"/>
    </xf>
    <xf numFmtId="0" fontId="15" fillId="9" borderId="1" xfId="0" applyFont="1" applyFill="1" applyBorder="1" applyAlignment="1">
      <alignment horizontal="center" vertical="center" wrapText="1"/>
    </xf>
    <xf numFmtId="0" fontId="16" fillId="10" borderId="1" xfId="0" applyFont="1" applyFill="1" applyBorder="1" applyAlignment="1">
      <alignment horizontal="center" vertical="center" wrapText="1"/>
    </xf>
    <xf numFmtId="0" fontId="16" fillId="0"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15" fillId="9" borderId="1" xfId="0" applyFont="1" applyFill="1" applyBorder="1" applyAlignment="1">
      <alignment horizontal="left" vertical="center" wrapText="1"/>
    </xf>
    <xf numFmtId="0" fontId="0" fillId="0" borderId="1" xfId="0" applyFont="1" applyBorder="1" applyAlignment="1">
      <alignment horizontal="center" vertical="center" wrapText="1"/>
    </xf>
    <xf numFmtId="0" fontId="0" fillId="0" borderId="0" xfId="0" applyFont="1" applyAlignment="1">
      <alignment horizontal="left" wrapText="1"/>
    </xf>
    <xf numFmtId="0" fontId="0" fillId="0" borderId="1" xfId="0" applyFont="1" applyBorder="1" applyAlignment="1">
      <alignment horizontal="left" vertical="center" wrapText="1"/>
    </xf>
    <xf numFmtId="0" fontId="14" fillId="0" borderId="0" xfId="0" applyFont="1" applyBorder="1" applyAlignment="1" applyProtection="1">
      <alignment horizontal="center" vertical="center"/>
    </xf>
    <xf numFmtId="0" fontId="0" fillId="0" borderId="0" xfId="0" applyFont="1" applyBorder="1"/>
    <xf numFmtId="0" fontId="14" fillId="0" borderId="0" xfId="0" applyFont="1" applyBorder="1" applyAlignment="1" applyProtection="1">
      <alignment horizontal="center" vertical="center" wrapText="1"/>
    </xf>
    <xf numFmtId="0" fontId="15" fillId="9" borderId="1" xfId="0" applyFont="1" applyFill="1" applyBorder="1" applyAlignment="1">
      <alignment vertical="center" wrapText="1"/>
    </xf>
    <xf numFmtId="0" fontId="14" fillId="0" borderId="1" xfId="0" applyFont="1" applyBorder="1" applyAlignment="1">
      <alignment vertical="center" wrapText="1"/>
    </xf>
    <xf numFmtId="0" fontId="15" fillId="9" borderId="1" xfId="2" applyNumberFormat="1" applyFont="1" applyFill="1" applyBorder="1" applyAlignment="1">
      <alignment horizontal="center" vertical="center" wrapText="1"/>
    </xf>
    <xf numFmtId="9" fontId="14" fillId="0" borderId="1" xfId="0" applyNumberFormat="1" applyFont="1" applyBorder="1" applyAlignment="1">
      <alignment horizontal="center" vertical="center" wrapText="1"/>
    </xf>
    <xf numFmtId="0" fontId="17" fillId="9" borderId="1" xfId="6" applyFont="1" applyFill="1" applyBorder="1" applyAlignment="1">
      <alignment horizontal="left" vertical="center" wrapText="1"/>
    </xf>
    <xf numFmtId="0" fontId="17" fillId="9" borderId="1" xfId="6" applyFont="1" applyFill="1" applyBorder="1" applyAlignment="1">
      <alignment horizontal="center" vertical="center" wrapText="1"/>
    </xf>
    <xf numFmtId="0" fontId="16" fillId="0" borderId="1" xfId="6" applyFont="1" applyFill="1" applyBorder="1" applyAlignment="1">
      <alignment horizontal="center" vertical="center" wrapText="1"/>
    </xf>
    <xf numFmtId="0" fontId="16" fillId="0" borderId="1" xfId="6" applyFont="1" applyFill="1" applyBorder="1" applyAlignment="1">
      <alignment horizontal="left" vertical="center" wrapText="1"/>
    </xf>
    <xf numFmtId="9" fontId="16" fillId="0" borderId="1" xfId="6" applyNumberFormat="1" applyFont="1" applyFill="1" applyBorder="1" applyAlignment="1">
      <alignment horizontal="center" vertical="center" wrapText="1"/>
    </xf>
    <xf numFmtId="0" fontId="17" fillId="9" borderId="1" xfId="6" applyFont="1" applyFill="1" applyBorder="1" applyAlignment="1">
      <alignment horizontal="left" vertical="center" wrapText="1"/>
    </xf>
    <xf numFmtId="9" fontId="17" fillId="9" borderId="1" xfId="6" applyNumberFormat="1" applyFont="1" applyFill="1" applyBorder="1" applyAlignment="1">
      <alignment horizontal="center" vertical="center" wrapText="1"/>
    </xf>
    <xf numFmtId="0" fontId="15" fillId="9" borderId="1" xfId="3" applyNumberFormat="1" applyFont="1" applyFill="1" applyBorder="1" applyAlignment="1">
      <alignment horizontal="center" vertical="center" wrapText="1"/>
    </xf>
    <xf numFmtId="10" fontId="14" fillId="0" borderId="1" xfId="0" applyNumberFormat="1" applyFont="1" applyBorder="1" applyAlignment="1">
      <alignment horizontal="center" vertical="center" wrapText="1"/>
    </xf>
    <xf numFmtId="0" fontId="15" fillId="9" borderId="2" xfId="0" applyFont="1" applyFill="1" applyBorder="1" applyAlignment="1">
      <alignment horizontal="center" vertical="center" wrapText="1"/>
    </xf>
    <xf numFmtId="0" fontId="14" fillId="10" borderId="2" xfId="0" applyFont="1" applyFill="1" applyBorder="1" applyAlignment="1">
      <alignment horizontal="center" vertical="center" wrapText="1"/>
    </xf>
    <xf numFmtId="0" fontId="16" fillId="0" borderId="1" xfId="0" applyFont="1" applyBorder="1" applyAlignment="1">
      <alignment horizontal="left" vertical="center" wrapText="1"/>
    </xf>
    <xf numFmtId="10" fontId="16" fillId="0" borderId="1" xfId="3" applyNumberFormat="1" applyFont="1" applyFill="1" applyBorder="1" applyAlignment="1">
      <alignment horizontal="center" vertical="center" wrapText="1"/>
    </xf>
    <xf numFmtId="0" fontId="14" fillId="10" borderId="1" xfId="0" applyFont="1" applyFill="1" applyBorder="1" applyAlignment="1">
      <alignment horizontal="center" vertical="center" wrapText="1"/>
    </xf>
    <xf numFmtId="0" fontId="15" fillId="9"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15" fillId="9" borderId="1" xfId="0" applyFont="1" applyFill="1" applyBorder="1" applyAlignment="1">
      <alignment horizontal="left" vertical="center" wrapText="1"/>
    </xf>
    <xf numFmtId="0" fontId="14" fillId="0" borderId="1" xfId="0" applyFont="1" applyFill="1" applyBorder="1" applyAlignment="1">
      <alignment horizontal="center" vertical="center" wrapText="1"/>
    </xf>
    <xf numFmtId="0" fontId="17" fillId="9" borderId="1" xfId="6" applyFont="1" applyFill="1" applyBorder="1" applyAlignment="1">
      <alignment horizontal="left" vertical="center" wrapText="1"/>
    </xf>
    <xf numFmtId="0" fontId="14" fillId="0" borderId="1" xfId="0" applyFont="1" applyFill="1" applyBorder="1" applyAlignment="1">
      <alignment horizontal="center" vertical="center"/>
    </xf>
    <xf numFmtId="9" fontId="16" fillId="10" borderId="1" xfId="0" applyNumberFormat="1" applyFont="1" applyFill="1" applyBorder="1" applyAlignment="1">
      <alignment horizontal="center" vertical="center" wrapText="1"/>
    </xf>
    <xf numFmtId="0" fontId="24" fillId="0" borderId="1" xfId="0" applyFont="1" applyFill="1" applyBorder="1" applyAlignment="1">
      <alignment horizontal="center" vertical="center" wrapText="1"/>
    </xf>
    <xf numFmtId="0" fontId="16" fillId="10" borderId="1" xfId="0" applyFont="1" applyFill="1" applyBorder="1" applyAlignment="1">
      <alignment horizontal="left" vertical="center" wrapText="1"/>
    </xf>
    <xf numFmtId="0" fontId="14" fillId="9" borderId="1" xfId="0" applyFont="1" applyFill="1" applyBorder="1" applyAlignment="1">
      <alignment horizontal="center" vertical="center" wrapText="1"/>
    </xf>
    <xf numFmtId="9" fontId="17" fillId="9" borderId="1" xfId="0" applyNumberFormat="1" applyFont="1" applyFill="1" applyBorder="1" applyAlignment="1">
      <alignment horizontal="center" vertical="center" wrapText="1"/>
    </xf>
    <xf numFmtId="0" fontId="16" fillId="0" borderId="1" xfId="0" applyFont="1" applyBorder="1" applyAlignment="1">
      <alignment horizontal="center" vertical="center" wrapText="1"/>
    </xf>
    <xf numFmtId="0" fontId="15" fillId="9" borderId="1" xfId="0" applyFont="1" applyFill="1" applyBorder="1" applyAlignment="1">
      <alignment horizontal="center" vertical="center"/>
    </xf>
    <xf numFmtId="0" fontId="16" fillId="0" borderId="1" xfId="0" applyFont="1" applyFill="1" applyBorder="1" applyAlignment="1">
      <alignment horizontal="center" vertical="center"/>
    </xf>
    <xf numFmtId="0" fontId="3" fillId="9" borderId="1" xfId="0" applyFont="1" applyFill="1" applyBorder="1"/>
    <xf numFmtId="0" fontId="18" fillId="9" borderId="1" xfId="0" applyFont="1" applyFill="1" applyBorder="1" applyAlignment="1">
      <alignment vertical="center" wrapText="1"/>
    </xf>
    <xf numFmtId="9" fontId="16" fillId="0" borderId="1" xfId="0" applyNumberFormat="1" applyFont="1" applyFill="1" applyBorder="1" applyAlignment="1">
      <alignment horizontal="center" vertical="center"/>
    </xf>
    <xf numFmtId="0" fontId="6" fillId="0" borderId="1" xfId="0" applyFont="1" applyFill="1" applyBorder="1" applyAlignment="1">
      <alignment horizontal="center" vertical="center" wrapText="1"/>
    </xf>
    <xf numFmtId="0" fontId="4" fillId="0" borderId="1" xfId="0" applyFont="1" applyBorder="1" applyAlignment="1">
      <alignment horizontal="center" vertical="center"/>
    </xf>
    <xf numFmtId="0" fontId="6" fillId="0" borderId="1" xfId="0" applyFont="1" applyFill="1" applyBorder="1" applyAlignment="1">
      <alignment vertical="center" wrapText="1"/>
    </xf>
    <xf numFmtId="44" fontId="6" fillId="0" borderId="1" xfId="2" applyFont="1" applyFill="1" applyBorder="1" applyAlignment="1">
      <alignment horizontal="center" vertical="center" wrapText="1"/>
    </xf>
    <xf numFmtId="0" fontId="6" fillId="0" borderId="12" xfId="0" applyFont="1" applyFill="1" applyBorder="1" applyAlignment="1">
      <alignment horizontal="center" vertical="center" wrapText="1"/>
    </xf>
    <xf numFmtId="0" fontId="6" fillId="0" borderId="12" xfId="0" applyFont="1" applyFill="1" applyBorder="1" applyAlignment="1">
      <alignment horizontal="left" vertical="center" wrapText="1"/>
    </xf>
    <xf numFmtId="44" fontId="6" fillId="0" borderId="12" xfId="2" applyFont="1" applyFill="1" applyBorder="1" applyAlignment="1">
      <alignment horizontal="center" vertical="center" wrapText="1"/>
    </xf>
    <xf numFmtId="0" fontId="6" fillId="0" borderId="1" xfId="2" applyNumberFormat="1" applyFont="1" applyFill="1" applyBorder="1" applyAlignment="1">
      <alignment horizontal="center" vertical="center" wrapText="1"/>
    </xf>
    <xf numFmtId="0" fontId="6" fillId="0" borderId="12" xfId="2" applyNumberFormat="1" applyFont="1" applyFill="1" applyBorder="1" applyAlignment="1">
      <alignment horizontal="center" vertical="center" wrapText="1"/>
    </xf>
    <xf numFmtId="3" fontId="6" fillId="0" borderId="1" xfId="2" applyNumberFormat="1" applyFont="1" applyFill="1" applyBorder="1" applyAlignment="1">
      <alignment horizontal="center" vertical="center" wrapText="1"/>
    </xf>
    <xf numFmtId="0" fontId="5" fillId="0" borderId="1" xfId="0" applyFont="1" applyFill="1" applyBorder="1" applyAlignment="1">
      <alignment vertical="center" wrapText="1"/>
    </xf>
    <xf numFmtId="0" fontId="6" fillId="0" borderId="1" xfId="0" applyFont="1" applyBorder="1" applyAlignment="1">
      <alignment horizontal="left" vertical="center" wrapText="1"/>
    </xf>
    <xf numFmtId="0" fontId="21" fillId="0" borderId="1" xfId="0" applyFont="1" applyFill="1" applyBorder="1" applyAlignment="1">
      <alignment horizontal="center" vertical="center" wrapText="1"/>
    </xf>
    <xf numFmtId="0" fontId="5" fillId="0" borderId="1" xfId="0" applyFont="1" applyFill="1" applyBorder="1" applyAlignment="1">
      <alignment horizontal="left" vertical="center" wrapText="1"/>
    </xf>
    <xf numFmtId="0" fontId="5" fillId="0" borderId="1" xfId="0" applyFont="1" applyFill="1" applyBorder="1" applyAlignment="1">
      <alignment horizontal="center" vertical="center" wrapText="1"/>
    </xf>
    <xf numFmtId="0" fontId="6" fillId="0" borderId="12" xfId="0" applyFont="1" applyFill="1" applyBorder="1" applyAlignment="1">
      <alignment vertical="center" wrapText="1"/>
    </xf>
    <xf numFmtId="0" fontId="6" fillId="0" borderId="14" xfId="0" applyFont="1" applyFill="1" applyBorder="1" applyAlignment="1">
      <alignment vertical="center" wrapText="1"/>
    </xf>
    <xf numFmtId="0" fontId="6" fillId="0" borderId="13" xfId="0" applyFont="1" applyFill="1" applyBorder="1" applyAlignment="1">
      <alignment vertical="center" wrapText="1"/>
    </xf>
    <xf numFmtId="0" fontId="6" fillId="0" borderId="2" xfId="0" applyFont="1" applyFill="1" applyBorder="1" applyAlignment="1">
      <alignment horizontal="center" vertical="center" wrapText="1"/>
    </xf>
    <xf numFmtId="1" fontId="6" fillId="0" borderId="1" xfId="0" applyNumberFormat="1" applyFont="1" applyFill="1" applyBorder="1" applyAlignment="1">
      <alignment horizontal="center" vertical="center" wrapText="1"/>
    </xf>
    <xf numFmtId="44" fontId="6" fillId="0" borderId="1" xfId="2" applyFont="1" applyFill="1" applyBorder="1" applyAlignment="1">
      <alignment horizontal="center" vertical="center"/>
    </xf>
    <xf numFmtId="0" fontId="6" fillId="0" borderId="1" xfId="0" applyFont="1" applyFill="1" applyBorder="1" applyAlignment="1">
      <alignment vertical="center"/>
    </xf>
    <xf numFmtId="0" fontId="6" fillId="0" borderId="1" xfId="0" applyFont="1" applyFill="1" applyBorder="1" applyAlignment="1">
      <alignment horizontal="center" vertical="top" wrapText="1"/>
    </xf>
    <xf numFmtId="0" fontId="5" fillId="0" borderId="1" xfId="0" applyFont="1" applyFill="1" applyBorder="1" applyAlignment="1">
      <alignment vertical="top" wrapText="1"/>
    </xf>
    <xf numFmtId="0" fontId="5" fillId="0" borderId="1" xfId="4" applyFont="1" applyFill="1" applyBorder="1" applyAlignment="1">
      <alignment vertical="center" wrapText="1"/>
    </xf>
    <xf numFmtId="0" fontId="5" fillId="0" borderId="1" xfId="4" applyFont="1" applyFill="1" applyBorder="1" applyAlignment="1">
      <alignment horizontal="left" vertical="center" wrapText="1"/>
    </xf>
    <xf numFmtId="0" fontId="5" fillId="0" borderId="1" xfId="4" applyFont="1" applyFill="1" applyBorder="1" applyAlignment="1">
      <alignment horizontal="center" vertical="center" wrapText="1"/>
    </xf>
    <xf numFmtId="0" fontId="5" fillId="0" borderId="1" xfId="6" applyFont="1" applyFill="1" applyBorder="1" applyAlignment="1">
      <alignment horizontal="left" vertical="center" wrapText="1"/>
    </xf>
    <xf numFmtId="0" fontId="5" fillId="0" borderId="1" xfId="6" applyFont="1" applyFill="1" applyBorder="1" applyAlignment="1">
      <alignment horizontal="center" vertical="center" wrapText="1"/>
    </xf>
    <xf numFmtId="0" fontId="5" fillId="0" borderId="12" xfId="6" applyFont="1" applyFill="1" applyBorder="1" applyAlignment="1">
      <alignment horizontal="left" vertical="center" wrapText="1"/>
    </xf>
    <xf numFmtId="0" fontId="6" fillId="0" borderId="1" xfId="0" applyFont="1" applyFill="1" applyBorder="1" applyAlignment="1">
      <alignment horizontal="center" vertical="center"/>
    </xf>
    <xf numFmtId="0" fontId="5" fillId="0" borderId="13" xfId="6" applyFont="1" applyFill="1" applyBorder="1" applyAlignment="1">
      <alignment horizontal="left" vertical="center" wrapText="1"/>
    </xf>
    <xf numFmtId="9" fontId="5" fillId="0" borderId="1" xfId="6" applyNumberFormat="1" applyFont="1" applyFill="1" applyBorder="1" applyAlignment="1">
      <alignment horizontal="center" vertical="center" wrapText="1"/>
    </xf>
    <xf numFmtId="0" fontId="6" fillId="0" borderId="1" xfId="3" applyNumberFormat="1" applyFont="1" applyFill="1" applyBorder="1" applyAlignment="1">
      <alignment horizontal="center" vertical="center" wrapText="1"/>
    </xf>
    <xf numFmtId="0" fontId="5" fillId="0" borderId="1" xfId="6" applyFont="1" applyFill="1" applyBorder="1" applyAlignment="1">
      <alignment vertical="top" wrapText="1"/>
    </xf>
    <xf numFmtId="44" fontId="6" fillId="0" borderId="1" xfId="2" applyFont="1" applyFill="1" applyBorder="1" applyAlignment="1">
      <alignment vertical="center"/>
    </xf>
    <xf numFmtId="0" fontId="3" fillId="0" borderId="1" xfId="0" applyFont="1" applyFill="1" applyBorder="1" applyAlignment="1">
      <alignment horizontal="center" vertical="center"/>
    </xf>
    <xf numFmtId="0" fontId="6" fillId="0" borderId="1" xfId="0" applyFont="1" applyFill="1" applyBorder="1" applyAlignment="1">
      <alignment horizontal="center" vertical="center" wrapText="1"/>
    </xf>
    <xf numFmtId="0" fontId="6" fillId="0" borderId="12" xfId="0" applyFont="1" applyFill="1" applyBorder="1" applyAlignment="1">
      <alignment horizontal="center" vertical="center" wrapText="1"/>
    </xf>
    <xf numFmtId="0" fontId="5" fillId="0" borderId="12" xfId="6" applyFont="1" applyFill="1" applyBorder="1" applyAlignment="1">
      <alignment horizontal="left" vertical="center" wrapText="1"/>
    </xf>
    <xf numFmtId="0" fontId="5" fillId="0" borderId="13" xfId="6" applyFont="1" applyFill="1" applyBorder="1" applyAlignment="1">
      <alignment horizontal="left" vertical="center" wrapText="1"/>
    </xf>
    <xf numFmtId="44" fontId="6" fillId="0" borderId="1" xfId="2" applyFont="1" applyFill="1" applyBorder="1" applyAlignment="1">
      <alignment horizontal="center" vertical="center" wrapText="1"/>
    </xf>
    <xf numFmtId="0" fontId="6" fillId="0" borderId="1" xfId="0" applyFont="1" applyFill="1" applyBorder="1" applyAlignment="1">
      <alignment horizontal="left" vertical="center" wrapText="1"/>
    </xf>
    <xf numFmtId="44" fontId="6" fillId="0" borderId="12" xfId="2" applyFont="1" applyFill="1" applyBorder="1" applyAlignment="1">
      <alignment horizontal="center" vertical="center" wrapText="1"/>
    </xf>
    <xf numFmtId="0" fontId="6" fillId="0" borderId="12" xfId="0" applyFont="1" applyFill="1" applyBorder="1" applyAlignment="1">
      <alignment horizontal="left" vertical="center" wrapText="1"/>
    </xf>
    <xf numFmtId="0" fontId="6" fillId="15" borderId="2" xfId="0" applyFont="1" applyFill="1" applyBorder="1" applyAlignment="1">
      <alignment horizontal="center" vertical="center" wrapText="1"/>
    </xf>
    <xf numFmtId="0" fontId="6" fillId="15" borderId="12" xfId="0" applyFont="1" applyFill="1" applyBorder="1" applyAlignment="1">
      <alignment horizontal="center" vertical="center" wrapText="1"/>
    </xf>
    <xf numFmtId="0" fontId="6" fillId="15" borderId="1" xfId="0" applyFont="1" applyFill="1" applyBorder="1" applyAlignment="1">
      <alignment horizontal="center" vertical="center" wrapText="1"/>
    </xf>
    <xf numFmtId="0" fontId="0" fillId="0" borderId="1" xfId="0" applyFont="1" applyFill="1" applyBorder="1" applyAlignment="1">
      <alignment horizontal="center" vertical="center"/>
    </xf>
    <xf numFmtId="0" fontId="6" fillId="14" borderId="1" xfId="0" applyFont="1" applyFill="1" applyBorder="1" applyAlignment="1">
      <alignment horizontal="center" vertical="center" wrapText="1"/>
    </xf>
    <xf numFmtId="0" fontId="6" fillId="0" borderId="12" xfId="0" applyFont="1" applyFill="1" applyBorder="1" applyAlignment="1">
      <alignment horizontal="center" vertical="center" wrapText="1"/>
    </xf>
    <xf numFmtId="0" fontId="6" fillId="0" borderId="12" xfId="0" applyFont="1" applyFill="1" applyBorder="1" applyAlignment="1">
      <alignment vertical="center" wrapText="1"/>
    </xf>
    <xf numFmtId="0" fontId="6" fillId="0" borderId="13" xfId="0" applyFont="1" applyFill="1" applyBorder="1" applyAlignment="1">
      <alignment vertical="center" wrapText="1"/>
    </xf>
    <xf numFmtId="0" fontId="6" fillId="0" borderId="1" xfId="0" applyFont="1" applyFill="1" applyBorder="1" applyAlignment="1">
      <alignment horizontal="left" vertical="center" wrapText="1"/>
    </xf>
    <xf numFmtId="0" fontId="6" fillId="0" borderId="1" xfId="0" applyFont="1" applyFill="1" applyBorder="1" applyAlignment="1">
      <alignment horizontal="center" vertical="center" wrapText="1"/>
    </xf>
    <xf numFmtId="44" fontId="6" fillId="0" borderId="1" xfId="2" applyFont="1" applyFill="1" applyBorder="1" applyAlignment="1">
      <alignment horizontal="center" vertical="center" wrapText="1"/>
    </xf>
    <xf numFmtId="0" fontId="0" fillId="16" borderId="0" xfId="0" applyFont="1" applyFill="1"/>
    <xf numFmtId="0" fontId="6" fillId="0" borderId="1" xfId="0" applyFont="1" applyFill="1" applyBorder="1" applyAlignment="1">
      <alignment horizontal="center" vertical="center" wrapText="1"/>
    </xf>
    <xf numFmtId="44" fontId="6" fillId="0" borderId="1" xfId="2" applyFont="1" applyFill="1" applyBorder="1" applyAlignment="1">
      <alignment horizontal="center" vertical="center" wrapText="1"/>
    </xf>
    <xf numFmtId="0" fontId="6" fillId="0" borderId="1" xfId="0" applyFont="1" applyFill="1" applyBorder="1" applyAlignment="1">
      <alignment horizontal="left" vertical="center" wrapText="1"/>
    </xf>
    <xf numFmtId="0" fontId="18" fillId="9" borderId="1" xfId="0" applyFont="1" applyFill="1" applyBorder="1" applyAlignment="1">
      <alignment horizontal="left" vertical="center" wrapText="1"/>
    </xf>
    <xf numFmtId="0" fontId="15" fillId="9" borderId="1" xfId="0" applyFont="1" applyFill="1" applyBorder="1" applyAlignment="1">
      <alignment horizontal="left" vertical="center" wrapText="1"/>
    </xf>
    <xf numFmtId="0" fontId="15" fillId="9" borderId="1" xfId="0" applyFont="1" applyFill="1" applyBorder="1" applyAlignment="1">
      <alignment horizontal="center" vertical="center"/>
    </xf>
    <xf numFmtId="0" fontId="6" fillId="0" borderId="1" xfId="0" applyFont="1" applyFill="1" applyBorder="1" applyAlignment="1">
      <alignment horizontal="center" vertical="center" wrapText="1"/>
    </xf>
    <xf numFmtId="44" fontId="6" fillId="0" borderId="1" xfId="2" applyFont="1" applyFill="1" applyBorder="1" applyAlignment="1">
      <alignment horizontal="center" vertical="center" wrapText="1"/>
    </xf>
    <xf numFmtId="44" fontId="18" fillId="9" borderId="1" xfId="2" applyFont="1" applyFill="1" applyBorder="1" applyAlignment="1">
      <alignment horizontal="center" vertical="center"/>
    </xf>
    <xf numFmtId="44" fontId="6" fillId="9" borderId="1" xfId="2" applyFont="1" applyFill="1" applyBorder="1" applyAlignment="1">
      <alignment horizontal="center" vertical="center"/>
    </xf>
    <xf numFmtId="44" fontId="18" fillId="9" borderId="1" xfId="2" applyFont="1" applyFill="1" applyBorder="1" applyAlignment="1">
      <alignment horizontal="center" vertical="center" wrapText="1"/>
    </xf>
    <xf numFmtId="0" fontId="5" fillId="0" borderId="13" xfId="0" applyFont="1" applyFill="1" applyBorder="1" applyAlignment="1">
      <alignment horizontal="left" vertical="center" wrapText="1"/>
    </xf>
    <xf numFmtId="0" fontId="11" fillId="9" borderId="1" xfId="6" applyFont="1" applyFill="1" applyBorder="1" applyAlignment="1">
      <alignment horizontal="left" vertical="center" wrapText="1"/>
    </xf>
    <xf numFmtId="0" fontId="11" fillId="9" borderId="1" xfId="6" applyFont="1" applyFill="1" applyBorder="1" applyAlignment="1">
      <alignment horizontal="center" vertical="center" wrapText="1"/>
    </xf>
    <xf numFmtId="0" fontId="6" fillId="0" borderId="12" xfId="0" applyFont="1" applyFill="1" applyBorder="1" applyAlignment="1">
      <alignment horizontal="center" vertical="center" wrapText="1"/>
    </xf>
    <xf numFmtId="0" fontId="6" fillId="0" borderId="1" xfId="0" applyFont="1" applyFill="1" applyBorder="1" applyAlignment="1">
      <alignment horizontal="center" vertical="center" wrapText="1"/>
    </xf>
    <xf numFmtId="2" fontId="3" fillId="0" borderId="1" xfId="0" applyNumberFormat="1" applyFont="1" applyBorder="1" applyAlignment="1">
      <alignment horizontal="center" vertical="center"/>
    </xf>
    <xf numFmtId="2" fontId="4" fillId="0" borderId="1" xfId="0" applyNumberFormat="1" applyFont="1" applyFill="1" applyBorder="1" applyAlignment="1">
      <alignment horizontal="center" vertical="center"/>
    </xf>
    <xf numFmtId="164" fontId="4" fillId="0" borderId="1" xfId="0" applyNumberFormat="1" applyFont="1" applyFill="1" applyBorder="1" applyAlignment="1">
      <alignment horizontal="center" vertical="center"/>
    </xf>
    <xf numFmtId="0" fontId="11" fillId="9" borderId="1" xfId="6" applyFont="1" applyFill="1" applyBorder="1" applyAlignment="1">
      <alignment vertical="top" wrapText="1"/>
    </xf>
    <xf numFmtId="164" fontId="0" fillId="0" borderId="1" xfId="0" applyNumberFormat="1" applyFont="1" applyBorder="1" applyAlignment="1">
      <alignment horizontal="center" vertical="center"/>
    </xf>
    <xf numFmtId="0" fontId="6" fillId="0" borderId="1" xfId="0" applyFont="1" applyFill="1" applyBorder="1" applyAlignment="1">
      <alignment horizontal="center" vertical="center" wrapText="1"/>
    </xf>
    <xf numFmtId="164" fontId="6" fillId="0" borderId="1" xfId="0" applyNumberFormat="1" applyFont="1" applyFill="1" applyBorder="1" applyAlignment="1">
      <alignment horizontal="center" vertical="center" wrapText="1"/>
    </xf>
    <xf numFmtId="164" fontId="5" fillId="0" borderId="0" xfId="0" applyNumberFormat="1" applyFont="1" applyAlignment="1">
      <alignment horizontal="center" vertical="center"/>
    </xf>
    <xf numFmtId="164" fontId="0" fillId="0" borderId="0" xfId="0" applyNumberFormat="1" applyFont="1"/>
    <xf numFmtId="164" fontId="4" fillId="0" borderId="1" xfId="0" applyNumberFormat="1" applyFont="1" applyBorder="1" applyAlignment="1">
      <alignment horizontal="center" vertical="center"/>
    </xf>
    <xf numFmtId="164" fontId="3" fillId="0" borderId="1" xfId="0" applyNumberFormat="1" applyFont="1" applyBorder="1" applyAlignment="1">
      <alignment horizontal="center" vertical="center"/>
    </xf>
    <xf numFmtId="1" fontId="3" fillId="0" borderId="1" xfId="0" applyNumberFormat="1" applyFont="1" applyBorder="1" applyAlignment="1">
      <alignment horizontal="center" vertical="center"/>
    </xf>
    <xf numFmtId="0" fontId="6" fillId="0" borderId="1" xfId="0" applyFont="1" applyFill="1" applyBorder="1" applyAlignment="1">
      <alignment horizontal="center" vertical="center" wrapText="1"/>
    </xf>
    <xf numFmtId="9" fontId="0" fillId="0" borderId="0" xfId="3" applyFont="1"/>
    <xf numFmtId="44" fontId="15" fillId="9" borderId="1" xfId="2" applyFont="1" applyFill="1" applyBorder="1" applyAlignment="1">
      <alignment horizontal="center" vertical="center" wrapText="1"/>
    </xf>
    <xf numFmtId="10" fontId="3" fillId="0" borderId="1" xfId="3" applyNumberFormat="1" applyFont="1" applyBorder="1" applyAlignment="1">
      <alignment horizontal="center" vertical="center"/>
    </xf>
    <xf numFmtId="10" fontId="4" fillId="0" borderId="1" xfId="3" applyNumberFormat="1" applyFont="1" applyFill="1" applyBorder="1" applyAlignment="1">
      <alignment horizontal="center" vertical="center"/>
    </xf>
    <xf numFmtId="10" fontId="3" fillId="0" borderId="1" xfId="0" applyNumberFormat="1" applyFont="1" applyBorder="1" applyAlignment="1">
      <alignment horizontal="center" vertical="center"/>
    </xf>
    <xf numFmtId="1" fontId="0" fillId="0" borderId="1" xfId="0" applyNumberFormat="1" applyFont="1" applyBorder="1"/>
    <xf numFmtId="9" fontId="0" fillId="0" borderId="1" xfId="3" applyFont="1" applyBorder="1"/>
    <xf numFmtId="9" fontId="0" fillId="0" borderId="1" xfId="3" applyNumberFormat="1" applyFont="1" applyBorder="1"/>
    <xf numFmtId="0" fontId="14" fillId="0" borderId="1" xfId="0" applyFont="1" applyBorder="1" applyAlignment="1">
      <alignment horizontal="center" vertical="center" wrapText="1"/>
    </xf>
    <xf numFmtId="1" fontId="26" fillId="0" borderId="1" xfId="5" applyNumberFormat="1" applyFont="1" applyFill="1" applyBorder="1" applyAlignment="1">
      <alignment horizontal="center" vertical="center" wrapText="1"/>
    </xf>
    <xf numFmtId="0" fontId="0" fillId="0" borderId="0" xfId="0" applyFont="1" applyBorder="1" applyAlignment="1">
      <alignment horizontal="center" vertical="center"/>
    </xf>
    <xf numFmtId="1" fontId="16" fillId="0" borderId="14" xfId="5" applyNumberFormat="1" applyFont="1" applyFill="1" applyBorder="1" applyAlignment="1">
      <alignment horizontal="center" vertical="center" wrapText="1"/>
    </xf>
    <xf numFmtId="0" fontId="0" fillId="0" borderId="0" xfId="0" applyFont="1" applyBorder="1" applyAlignment="1">
      <alignment horizontal="left" vertical="center" wrapText="1"/>
    </xf>
    <xf numFmtId="0" fontId="14" fillId="10" borderId="1" xfId="0" applyFont="1" applyFill="1" applyBorder="1" applyAlignment="1">
      <alignment horizontal="center" vertical="center" wrapText="1"/>
    </xf>
    <xf numFmtId="0" fontId="15" fillId="9" borderId="1" xfId="0" applyFont="1" applyFill="1" applyBorder="1" applyAlignment="1">
      <alignment horizontal="center" vertical="center" wrapText="1"/>
    </xf>
    <xf numFmtId="0" fontId="15" fillId="9" borderId="1" xfId="0" applyFont="1" applyFill="1" applyBorder="1" applyAlignment="1">
      <alignment horizontal="left" vertical="center" wrapText="1"/>
    </xf>
    <xf numFmtId="0" fontId="14" fillId="0" borderId="1" xfId="0" applyFont="1" applyFill="1" applyBorder="1" applyAlignment="1">
      <alignment horizontal="center" vertical="center" wrapText="1"/>
    </xf>
    <xf numFmtId="1" fontId="27" fillId="0" borderId="1" xfId="5" applyNumberFormat="1" applyFont="1" applyFill="1" applyBorder="1" applyAlignment="1">
      <alignment horizontal="center" vertical="center" wrapText="1"/>
    </xf>
    <xf numFmtId="0" fontId="28" fillId="0" borderId="1" xfId="0" applyFont="1" applyFill="1" applyBorder="1" applyAlignment="1">
      <alignment horizontal="center" vertical="center"/>
    </xf>
    <xf numFmtId="0" fontId="15" fillId="9" borderId="13" xfId="0" applyFont="1" applyFill="1" applyBorder="1" applyAlignment="1">
      <alignment horizontal="center" vertical="center" wrapText="1"/>
    </xf>
    <xf numFmtId="1" fontId="16" fillId="0" borderId="12" xfId="5" applyNumberFormat="1" applyFont="1" applyFill="1" applyBorder="1" applyAlignment="1">
      <alignment horizontal="center" vertical="center" wrapText="1"/>
    </xf>
    <xf numFmtId="1" fontId="16" fillId="0" borderId="12" xfId="5" applyNumberFormat="1" applyFont="1" applyFill="1" applyBorder="1" applyAlignment="1">
      <alignment horizontal="left" vertical="center" wrapText="1"/>
    </xf>
    <xf numFmtId="0" fontId="17" fillId="9" borderId="13" xfId="0" applyFont="1" applyFill="1" applyBorder="1" applyAlignment="1">
      <alignment horizontal="center" vertical="center" wrapText="1"/>
    </xf>
    <xf numFmtId="0" fontId="15" fillId="9" borderId="13" xfId="0" applyFont="1" applyFill="1" applyBorder="1" applyAlignment="1">
      <alignment horizontal="left" vertical="center" wrapText="1"/>
    </xf>
    <xf numFmtId="0" fontId="14" fillId="10" borderId="2" xfId="0" applyFont="1" applyFill="1" applyBorder="1" applyAlignment="1">
      <alignment horizontal="center" vertical="center" wrapText="1"/>
    </xf>
    <xf numFmtId="0" fontId="3" fillId="0" borderId="4" xfId="0" applyFont="1" applyBorder="1" applyAlignment="1">
      <alignment horizontal="center" vertical="center"/>
    </xf>
    <xf numFmtId="0" fontId="17" fillId="9" borderId="13" xfId="0" applyFont="1" applyFill="1" applyBorder="1" applyAlignment="1">
      <alignment horizontal="left" vertical="center" wrapText="1"/>
    </xf>
    <xf numFmtId="0" fontId="6" fillId="0" borderId="1" xfId="0" applyFont="1" applyBorder="1" applyAlignment="1">
      <alignment wrapText="1"/>
    </xf>
    <xf numFmtId="0" fontId="6" fillId="0" borderId="1" xfId="0" applyFont="1" applyBorder="1" applyAlignment="1">
      <alignment horizontal="center" wrapText="1"/>
    </xf>
    <xf numFmtId="0" fontId="14" fillId="0" borderId="1" xfId="0" applyFont="1" applyFill="1" applyBorder="1" applyAlignment="1">
      <alignment horizontal="center" vertical="center" wrapText="1"/>
    </xf>
    <xf numFmtId="0" fontId="14" fillId="17" borderId="4" xfId="0" applyFont="1" applyFill="1" applyBorder="1" applyAlignment="1">
      <alignment horizontal="left" vertical="center" wrapText="1"/>
    </xf>
    <xf numFmtId="1" fontId="16" fillId="17" borderId="1" xfId="5" applyNumberFormat="1" applyFont="1" applyFill="1" applyBorder="1" applyAlignment="1">
      <alignment horizontal="center" vertical="center" wrapText="1"/>
    </xf>
    <xf numFmtId="0" fontId="0" fillId="0" borderId="1" xfId="0" applyBorder="1" applyAlignment="1">
      <alignment horizontal="center" vertical="center"/>
    </xf>
    <xf numFmtId="0" fontId="14" fillId="19" borderId="1" xfId="0" applyFont="1" applyFill="1" applyBorder="1" applyAlignment="1">
      <alignment horizontal="left" vertical="center" wrapText="1"/>
    </xf>
    <xf numFmtId="0" fontId="14" fillId="19" borderId="1" xfId="0" applyFont="1" applyFill="1" applyBorder="1" applyAlignment="1">
      <alignment horizontal="center" vertical="center" wrapText="1"/>
    </xf>
    <xf numFmtId="1" fontId="16" fillId="19" borderId="1" xfId="5" applyNumberFormat="1" applyFont="1" applyFill="1" applyBorder="1" applyAlignment="1">
      <alignment horizontal="center" vertical="center" wrapText="1"/>
    </xf>
    <xf numFmtId="9" fontId="16" fillId="18" borderId="1" xfId="3" applyFont="1" applyFill="1" applyBorder="1" applyAlignment="1">
      <alignment horizontal="center" vertical="center" wrapText="1"/>
    </xf>
    <xf numFmtId="0" fontId="6" fillId="0" borderId="1" xfId="0" applyFont="1" applyFill="1" applyBorder="1" applyAlignment="1">
      <alignment horizontal="center" vertical="center" wrapText="1"/>
    </xf>
    <xf numFmtId="0" fontId="0" fillId="0" borderId="1" xfId="0" applyFont="1" applyBorder="1" applyAlignment="1">
      <alignment horizontal="center"/>
    </xf>
    <xf numFmtId="1" fontId="3" fillId="9" borderId="1" xfId="0" applyNumberFormat="1" applyFont="1" applyFill="1" applyBorder="1" applyAlignment="1">
      <alignment horizontal="center" vertical="center"/>
    </xf>
    <xf numFmtId="2" fontId="0" fillId="0" borderId="0" xfId="0" applyNumberFormat="1" applyFont="1"/>
    <xf numFmtId="0" fontId="30" fillId="0" borderId="0" xfId="0" applyFont="1" applyAlignment="1">
      <alignment horizontal="center" vertical="center"/>
    </xf>
    <xf numFmtId="0" fontId="29" fillId="0" borderId="0" xfId="0" applyFont="1"/>
    <xf numFmtId="0" fontId="0" fillId="0" borderId="4" xfId="0" applyFont="1" applyBorder="1" applyAlignment="1">
      <alignment horizontal="center" vertical="center"/>
    </xf>
    <xf numFmtId="0" fontId="6" fillId="0" borderId="12" xfId="0" applyFont="1" applyFill="1" applyBorder="1" applyAlignment="1">
      <alignment horizontal="center" vertical="center" wrapText="1"/>
    </xf>
    <xf numFmtId="0" fontId="6" fillId="0" borderId="12" xfId="0" applyFont="1" applyFill="1" applyBorder="1" applyAlignment="1">
      <alignment horizontal="left" vertical="center" wrapText="1"/>
    </xf>
    <xf numFmtId="0" fontId="6" fillId="0" borderId="12" xfId="0" applyFont="1" applyBorder="1" applyAlignment="1">
      <alignment horizontal="center" vertical="center" wrapText="1"/>
    </xf>
    <xf numFmtId="0" fontId="6" fillId="0" borderId="1" xfId="0" applyFont="1" applyFill="1" applyBorder="1" applyAlignment="1">
      <alignment horizontal="left" vertical="center" wrapText="1"/>
    </xf>
    <xf numFmtId="0" fontId="6" fillId="0" borderId="1" xfId="0" applyFont="1" applyFill="1" applyBorder="1" applyAlignment="1">
      <alignment horizontal="center" vertical="center" wrapText="1"/>
    </xf>
    <xf numFmtId="0" fontId="14" fillId="0" borderId="1" xfId="0" applyFont="1" applyFill="1" applyBorder="1" applyAlignment="1">
      <alignment horizontal="center" vertical="center" wrapText="1"/>
    </xf>
    <xf numFmtId="0" fontId="6" fillId="0" borderId="1" xfId="0" applyNumberFormat="1" applyFont="1" applyFill="1" applyBorder="1" applyAlignment="1">
      <alignment horizontal="center" vertical="center" wrapText="1"/>
    </xf>
    <xf numFmtId="9" fontId="6" fillId="0" borderId="12" xfId="0" applyNumberFormat="1" applyFont="1" applyFill="1" applyBorder="1" applyAlignment="1">
      <alignment horizontal="center" vertical="center" wrapText="1"/>
    </xf>
    <xf numFmtId="9" fontId="6" fillId="0" borderId="1" xfId="0" applyNumberFormat="1" applyFont="1" applyFill="1" applyBorder="1" applyAlignment="1">
      <alignment horizontal="center" vertical="center" wrapText="1"/>
    </xf>
    <xf numFmtId="0" fontId="6" fillId="17" borderId="1" xfId="0" applyFont="1" applyFill="1" applyBorder="1" applyAlignment="1">
      <alignment horizontal="center" vertical="center" wrapText="1"/>
    </xf>
    <xf numFmtId="0" fontId="5" fillId="0" borderId="1" xfId="6" applyFont="1" applyFill="1" applyBorder="1" applyAlignment="1">
      <alignment vertical="center" wrapText="1"/>
    </xf>
    <xf numFmtId="166" fontId="6" fillId="0" borderId="1" xfId="1" applyNumberFormat="1" applyFont="1" applyFill="1" applyBorder="1" applyAlignment="1">
      <alignment horizontal="left" vertical="center" wrapText="1"/>
    </xf>
    <xf numFmtId="0" fontId="5" fillId="0" borderId="1" xfId="6" applyFont="1" applyFill="1" applyBorder="1" applyAlignment="1">
      <alignment horizontal="left" vertical="top" wrapText="1"/>
    </xf>
    <xf numFmtId="9" fontId="3" fillId="0" borderId="1" xfId="0" applyNumberFormat="1" applyFont="1" applyBorder="1" applyAlignment="1">
      <alignment horizontal="center" vertical="center"/>
    </xf>
    <xf numFmtId="1" fontId="4" fillId="0" borderId="1" xfId="0" applyNumberFormat="1" applyFont="1" applyFill="1" applyBorder="1" applyAlignment="1">
      <alignment horizontal="center" vertical="center"/>
    </xf>
    <xf numFmtId="165" fontId="4" fillId="0" borderId="1" xfId="3" applyNumberFormat="1" applyFont="1" applyFill="1" applyBorder="1" applyAlignment="1">
      <alignment horizontal="center" vertical="center"/>
    </xf>
    <xf numFmtId="1" fontId="16" fillId="10" borderId="1" xfId="5" applyNumberFormat="1" applyFont="1" applyFill="1" applyBorder="1" applyAlignment="1">
      <alignment horizontal="center" vertical="center" wrapText="1"/>
    </xf>
    <xf numFmtId="0" fontId="14" fillId="10" borderId="1" xfId="0" applyFont="1" applyFill="1" applyBorder="1" applyAlignment="1">
      <alignment horizontal="center" vertical="center" wrapText="1"/>
    </xf>
    <xf numFmtId="0" fontId="15" fillId="9" borderId="1" xfId="0" applyFont="1" applyFill="1" applyBorder="1" applyAlignment="1">
      <alignment horizontal="center" vertical="center" wrapText="1"/>
    </xf>
    <xf numFmtId="0" fontId="16" fillId="10" borderId="1" xfId="0" applyFont="1" applyFill="1" applyBorder="1" applyAlignment="1">
      <alignment horizontal="center" vertical="center" wrapText="1"/>
    </xf>
    <xf numFmtId="0" fontId="16" fillId="0"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15" fillId="9" borderId="1" xfId="0" applyFont="1" applyFill="1" applyBorder="1" applyAlignment="1">
      <alignment horizontal="left" vertical="center" wrapText="1"/>
    </xf>
    <xf numFmtId="0" fontId="14" fillId="0" borderId="1" xfId="0" applyFont="1" applyFill="1" applyBorder="1" applyAlignment="1">
      <alignment horizontal="center" vertical="center" wrapText="1"/>
    </xf>
    <xf numFmtId="0" fontId="15" fillId="9" borderId="1" xfId="0" applyFont="1" applyFill="1" applyBorder="1" applyAlignment="1">
      <alignment vertical="center" wrapText="1"/>
    </xf>
    <xf numFmtId="0" fontId="14" fillId="9" borderId="1" xfId="0" applyFont="1" applyFill="1" applyBorder="1" applyAlignment="1">
      <alignment vertical="center" wrapText="1"/>
    </xf>
    <xf numFmtId="0" fontId="14" fillId="9" borderId="1" xfId="0" applyFont="1" applyFill="1" applyBorder="1" applyAlignment="1">
      <alignment horizontal="left" vertical="center" wrapText="1"/>
    </xf>
    <xf numFmtId="0" fontId="16" fillId="9" borderId="1" xfId="4" applyFont="1" applyFill="1" applyBorder="1" applyAlignment="1">
      <alignment vertical="center" wrapText="1"/>
    </xf>
    <xf numFmtId="0" fontId="16" fillId="9" borderId="1" xfId="4" applyFont="1" applyFill="1" applyBorder="1" applyAlignment="1">
      <alignment horizontal="center" vertical="center" wrapText="1"/>
    </xf>
    <xf numFmtId="0" fontId="14" fillId="0" borderId="1" xfId="0" applyFont="1" applyBorder="1"/>
    <xf numFmtId="0" fontId="16" fillId="0" borderId="1" xfId="4" applyFont="1" applyFill="1" applyBorder="1" applyAlignment="1">
      <alignment horizontal="center" vertical="center" wrapText="1"/>
    </xf>
    <xf numFmtId="0" fontId="16" fillId="9" borderId="1" xfId="0" applyFont="1" applyFill="1" applyBorder="1" applyAlignment="1">
      <alignment horizontal="left" vertical="center" wrapText="1"/>
    </xf>
    <xf numFmtId="1" fontId="14" fillId="9" borderId="1" xfId="0" applyNumberFormat="1" applyFont="1" applyFill="1" applyBorder="1" applyAlignment="1">
      <alignment horizontal="center" vertical="center" wrapText="1"/>
    </xf>
    <xf numFmtId="0" fontId="16" fillId="9" borderId="1" xfId="4" applyFont="1" applyFill="1" applyBorder="1" applyAlignment="1">
      <alignment horizontal="left" vertical="center" wrapText="1"/>
    </xf>
    <xf numFmtId="1" fontId="14" fillId="0" borderId="1" xfId="0" applyNumberFormat="1" applyFont="1" applyFill="1" applyBorder="1" applyAlignment="1">
      <alignment horizontal="center" vertical="center" wrapText="1"/>
    </xf>
    <xf numFmtId="0" fontId="14" fillId="0" borderId="2" xfId="0" applyFont="1" applyFill="1" applyBorder="1" applyAlignment="1">
      <alignment horizontal="center" vertical="center" wrapText="1"/>
    </xf>
    <xf numFmtId="0" fontId="16" fillId="9" borderId="1" xfId="0" applyFont="1" applyFill="1" applyBorder="1" applyAlignment="1">
      <alignment horizontal="center" vertical="center"/>
    </xf>
    <xf numFmtId="0" fontId="16" fillId="9" borderId="1" xfId="0" applyFont="1" applyFill="1" applyBorder="1" applyAlignment="1">
      <alignment vertical="center" wrapText="1"/>
    </xf>
    <xf numFmtId="1" fontId="16" fillId="9" borderId="1" xfId="0" applyNumberFormat="1" applyFont="1" applyFill="1" applyBorder="1" applyAlignment="1">
      <alignment horizontal="center" vertical="center" wrapText="1"/>
    </xf>
    <xf numFmtId="0" fontId="16" fillId="0" borderId="1" xfId="0" applyFont="1" applyFill="1" applyBorder="1" applyAlignment="1">
      <alignment vertical="center"/>
    </xf>
    <xf numFmtId="0" fontId="16" fillId="0" borderId="1" xfId="0" applyFont="1" applyBorder="1" applyAlignment="1">
      <alignment vertical="center" wrapText="1"/>
    </xf>
    <xf numFmtId="1" fontId="16" fillId="9" borderId="1" xfId="5" applyNumberFormat="1" applyFont="1" applyFill="1" applyBorder="1" applyAlignment="1">
      <alignment horizontal="left" vertical="center" wrapText="1"/>
    </xf>
    <xf numFmtId="1" fontId="16" fillId="9" borderId="1" xfId="5" applyNumberFormat="1" applyFont="1" applyFill="1" applyBorder="1" applyAlignment="1">
      <alignment horizontal="center" vertical="center" wrapText="1"/>
    </xf>
    <xf numFmtId="0" fontId="17" fillId="0" borderId="1" xfId="0" applyFont="1" applyFill="1" applyBorder="1" applyAlignment="1">
      <alignment horizontal="left" vertical="center" wrapText="1"/>
    </xf>
    <xf numFmtId="1" fontId="15" fillId="0" borderId="1" xfId="0" applyNumberFormat="1" applyFont="1" applyFill="1" applyBorder="1" applyAlignment="1">
      <alignment horizontal="center" vertical="center" wrapText="1"/>
    </xf>
    <xf numFmtId="1" fontId="31" fillId="0" borderId="1" xfId="5" applyNumberFormat="1" applyFont="1" applyFill="1" applyBorder="1" applyAlignment="1">
      <alignment horizontal="center" vertical="center" wrapText="1"/>
    </xf>
    <xf numFmtId="0" fontId="14" fillId="10" borderId="1" xfId="0" applyFont="1" applyFill="1" applyBorder="1" applyAlignment="1">
      <alignment horizontal="center" vertical="center" wrapText="1"/>
    </xf>
    <xf numFmtId="0" fontId="16" fillId="10" borderId="1" xfId="0" applyFont="1" applyFill="1" applyBorder="1" applyAlignment="1">
      <alignment horizontal="center" vertical="center" wrapText="1"/>
    </xf>
    <xf numFmtId="0" fontId="14" fillId="0" borderId="1" xfId="0" applyFont="1" applyFill="1" applyBorder="1" applyAlignment="1">
      <alignment horizontal="center" vertical="center" wrapText="1"/>
    </xf>
    <xf numFmtId="1" fontId="16" fillId="0" borderId="1" xfId="5" applyNumberFormat="1" applyFont="1" applyFill="1" applyBorder="1" applyAlignment="1">
      <alignment horizontal="center" vertical="center" wrapText="1"/>
    </xf>
    <xf numFmtId="1" fontId="16" fillId="0" borderId="1" xfId="5" applyNumberFormat="1" applyFont="1" applyFill="1" applyBorder="1" applyAlignment="1">
      <alignment horizontal="left" vertical="center" wrapText="1"/>
    </xf>
    <xf numFmtId="0" fontId="14" fillId="9" borderId="1" xfId="0" applyFont="1" applyFill="1" applyBorder="1" applyAlignment="1">
      <alignment horizontal="center" vertical="center" wrapText="1"/>
    </xf>
    <xf numFmtId="0" fontId="16" fillId="9" borderId="1" xfId="0" applyFont="1" applyFill="1" applyBorder="1" applyAlignment="1">
      <alignment vertical="center" wrapText="1"/>
    </xf>
    <xf numFmtId="0" fontId="16" fillId="0"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14" fillId="9" borderId="1" xfId="0" applyFont="1" applyFill="1" applyBorder="1" applyAlignment="1">
      <alignment vertical="center"/>
    </xf>
    <xf numFmtId="0" fontId="5" fillId="0" borderId="1" xfId="0" applyFont="1" applyFill="1" applyBorder="1" applyAlignment="1">
      <alignment vertical="center"/>
    </xf>
    <xf numFmtId="0" fontId="8" fillId="0" borderId="1" xfId="0" applyFont="1" applyFill="1" applyBorder="1" applyAlignment="1">
      <alignment vertical="center"/>
    </xf>
    <xf numFmtId="0" fontId="14" fillId="0" borderId="1" xfId="0" applyFont="1" applyBorder="1" applyAlignment="1">
      <alignment wrapText="1"/>
    </xf>
    <xf numFmtId="1" fontId="32" fillId="0" borderId="1" xfId="5" applyNumberFormat="1" applyFont="1" applyFill="1" applyBorder="1" applyAlignment="1">
      <alignment horizontal="center" vertical="center" wrapText="1"/>
    </xf>
    <xf numFmtId="0" fontId="5" fillId="0" borderId="1" xfId="0" applyFont="1" applyFill="1" applyBorder="1" applyAlignment="1">
      <alignment horizontal="center" vertical="center"/>
    </xf>
    <xf numFmtId="0" fontId="33" fillId="0" borderId="1" xfId="0" applyFont="1" applyBorder="1" applyAlignment="1">
      <alignment horizontal="center" vertical="center"/>
    </xf>
    <xf numFmtId="0" fontId="32" fillId="0" borderId="1" xfId="0" applyFont="1" applyFill="1" applyBorder="1" applyAlignment="1">
      <alignment horizontal="center" vertical="center" wrapText="1"/>
    </xf>
    <xf numFmtId="0" fontId="33" fillId="0" borderId="1" xfId="0" applyFont="1" applyFill="1" applyBorder="1" applyAlignment="1">
      <alignment horizontal="center" vertical="center" wrapText="1"/>
    </xf>
    <xf numFmtId="44" fontId="14" fillId="0" borderId="1" xfId="7" applyFont="1" applyFill="1" applyBorder="1" applyAlignment="1">
      <alignment horizontal="center" vertical="center" wrapText="1"/>
    </xf>
    <xf numFmtId="0" fontId="14" fillId="10" borderId="1" xfId="0" applyFont="1" applyFill="1" applyBorder="1" applyAlignment="1">
      <alignment horizontal="center" vertical="center" wrapText="1"/>
    </xf>
    <xf numFmtId="0" fontId="16" fillId="10" borderId="1" xfId="0" applyFont="1" applyFill="1" applyBorder="1" applyAlignment="1">
      <alignment horizontal="center" vertical="center" wrapText="1"/>
    </xf>
    <xf numFmtId="0" fontId="14" fillId="0" borderId="1" xfId="0" applyFont="1" applyFill="1" applyBorder="1" applyAlignment="1">
      <alignment horizontal="center" vertical="center" wrapText="1"/>
    </xf>
    <xf numFmtId="0" fontId="14" fillId="9" borderId="1" xfId="0" applyFont="1" applyFill="1" applyBorder="1" applyAlignment="1">
      <alignment horizontal="center" vertical="center" wrapText="1"/>
    </xf>
    <xf numFmtId="1" fontId="14" fillId="9" borderId="1" xfId="0" applyNumberFormat="1" applyFont="1" applyFill="1" applyBorder="1" applyAlignment="1">
      <alignment horizontal="center" vertical="center" wrapText="1"/>
    </xf>
    <xf numFmtId="0" fontId="14" fillId="0" borderId="1" xfId="0" applyFont="1" applyBorder="1" applyAlignment="1">
      <alignment horizontal="center" vertical="center" wrapText="1"/>
    </xf>
    <xf numFmtId="0" fontId="16" fillId="0" borderId="1" xfId="0" applyFont="1" applyFill="1" applyBorder="1" applyAlignment="1">
      <alignment horizontal="center" vertical="center" wrapText="1"/>
    </xf>
    <xf numFmtId="0" fontId="14" fillId="10" borderId="1" xfId="0" applyFont="1" applyFill="1" applyBorder="1" applyAlignment="1">
      <alignment horizontal="center" vertical="center" wrapText="1"/>
    </xf>
    <xf numFmtId="0" fontId="14" fillId="0" borderId="12" xfId="0" applyFont="1" applyFill="1" applyBorder="1" applyAlignment="1">
      <alignment horizontal="center" vertical="center" wrapText="1"/>
    </xf>
    <xf numFmtId="0" fontId="16" fillId="10" borderId="1" xfId="0" applyFont="1" applyFill="1" applyBorder="1" applyAlignment="1">
      <alignment horizontal="center" vertical="center" wrapText="1"/>
    </xf>
    <xf numFmtId="0" fontId="14" fillId="0" borderId="1" xfId="0" applyFont="1" applyFill="1" applyBorder="1" applyAlignment="1">
      <alignment horizontal="center" vertical="center" wrapText="1"/>
    </xf>
    <xf numFmtId="0" fontId="14" fillId="9" borderId="1" xfId="0" applyFont="1" applyFill="1" applyBorder="1" applyAlignment="1">
      <alignment horizontal="center" vertical="center" wrapText="1"/>
    </xf>
    <xf numFmtId="0" fontId="16" fillId="9" borderId="1" xfId="0" applyFont="1" applyFill="1" applyBorder="1" applyAlignment="1">
      <alignment vertical="center" wrapText="1"/>
    </xf>
    <xf numFmtId="0" fontId="14" fillId="0" borderId="1" xfId="0" applyFont="1" applyBorder="1" applyAlignment="1">
      <alignment horizontal="center" vertical="center" wrapText="1"/>
    </xf>
    <xf numFmtId="0" fontId="16" fillId="0" borderId="1" xfId="0" applyFont="1" applyFill="1" applyBorder="1" applyAlignment="1">
      <alignment horizontal="center" vertical="center" wrapText="1"/>
    </xf>
    <xf numFmtId="0" fontId="15" fillId="9" borderId="1" xfId="0" applyFont="1" applyFill="1" applyBorder="1" applyAlignment="1">
      <alignment horizontal="left" vertical="center" wrapText="1"/>
    </xf>
    <xf numFmtId="0" fontId="16" fillId="9" borderId="1" xfId="0" applyNumberFormat="1" applyFont="1" applyFill="1" applyBorder="1" applyAlignment="1">
      <alignment horizontal="center" vertical="center" wrapText="1"/>
    </xf>
    <xf numFmtId="9" fontId="14" fillId="0" borderId="1" xfId="0" applyNumberFormat="1" applyFont="1" applyFill="1" applyBorder="1" applyAlignment="1">
      <alignment horizontal="center" vertical="center" wrapText="1"/>
    </xf>
    <xf numFmtId="6" fontId="14" fillId="0" borderId="1" xfId="0" applyNumberFormat="1" applyFont="1" applyFill="1" applyBorder="1" applyAlignment="1">
      <alignment horizontal="center" vertical="center" wrapText="1"/>
    </xf>
    <xf numFmtId="0" fontId="14" fillId="0" borderId="1" xfId="0" applyNumberFormat="1" applyFont="1" applyFill="1" applyBorder="1" applyAlignment="1">
      <alignment horizontal="center" vertical="center" wrapText="1"/>
    </xf>
    <xf numFmtId="0" fontId="14" fillId="0" borderId="1" xfId="0" applyFont="1" applyFill="1" applyBorder="1" applyAlignment="1">
      <alignment horizontal="left" vertical="center" wrapText="1"/>
    </xf>
    <xf numFmtId="0" fontId="16" fillId="0" borderId="1" xfId="0" applyFont="1" applyFill="1" applyBorder="1" applyAlignment="1">
      <alignment horizontal="left" vertical="center" wrapText="1"/>
    </xf>
    <xf numFmtId="0" fontId="16" fillId="9" borderId="1" xfId="6" applyFont="1" applyFill="1" applyBorder="1" applyAlignment="1">
      <alignment horizontal="center" vertical="center" wrapText="1"/>
    </xf>
    <xf numFmtId="0" fontId="16" fillId="9" borderId="1" xfId="6" applyFont="1" applyFill="1" applyBorder="1" applyAlignment="1">
      <alignment horizontal="left" vertical="center" wrapText="1"/>
    </xf>
    <xf numFmtId="0" fontId="14" fillId="0" borderId="1" xfId="0" applyFont="1" applyBorder="1" applyAlignment="1">
      <alignment vertical="center"/>
    </xf>
    <xf numFmtId="0" fontId="14" fillId="9" borderId="1" xfId="0" applyFont="1" applyFill="1" applyBorder="1" applyAlignment="1">
      <alignment horizontal="center" vertical="center" wrapText="1"/>
    </xf>
    <xf numFmtId="1" fontId="16" fillId="0" borderId="1" xfId="5" applyNumberFormat="1" applyFont="1" applyFill="1" applyBorder="1" applyAlignment="1">
      <alignment horizontal="left" vertical="center" wrapText="1"/>
    </xf>
    <xf numFmtId="0" fontId="14" fillId="0" borderId="1" xfId="0" applyFont="1" applyBorder="1" applyAlignment="1">
      <alignment horizontal="center" vertical="center" wrapText="1"/>
    </xf>
    <xf numFmtId="0" fontId="5" fillId="9" borderId="1" xfId="0" applyFont="1" applyFill="1" applyBorder="1" applyAlignment="1">
      <alignment vertical="top" wrapText="1"/>
    </xf>
    <xf numFmtId="0" fontId="6" fillId="9" borderId="1" xfId="0" applyFont="1" applyFill="1" applyBorder="1" applyAlignment="1">
      <alignment vertical="center" wrapText="1"/>
    </xf>
    <xf numFmtId="0" fontId="6" fillId="9" borderId="1" xfId="0" applyFont="1" applyFill="1" applyBorder="1" applyAlignment="1">
      <alignment vertical="top" wrapText="1"/>
    </xf>
    <xf numFmtId="0" fontId="6" fillId="9" borderId="1" xfId="0" applyFont="1" applyFill="1" applyBorder="1" applyAlignment="1">
      <alignment horizontal="left" vertical="center" wrapText="1"/>
    </xf>
    <xf numFmtId="0" fontId="14" fillId="0" borderId="1" xfId="3" applyNumberFormat="1" applyFont="1" applyBorder="1" applyAlignment="1">
      <alignment horizontal="center" vertical="center" wrapText="1"/>
    </xf>
    <xf numFmtId="0" fontId="14" fillId="0" borderId="1" xfId="0" applyNumberFormat="1" applyFont="1" applyBorder="1" applyAlignment="1">
      <alignment horizontal="center" vertical="center" wrapText="1"/>
    </xf>
    <xf numFmtId="0" fontId="5" fillId="9" borderId="1" xfId="0" applyFont="1" applyFill="1" applyBorder="1" applyAlignment="1">
      <alignment vertical="center" wrapText="1"/>
    </xf>
    <xf numFmtId="0" fontId="14" fillId="0" borderId="1" xfId="1" applyNumberFormat="1" applyFont="1" applyBorder="1" applyAlignment="1">
      <alignment horizontal="center" vertical="center" wrapText="1"/>
    </xf>
    <xf numFmtId="0" fontId="5" fillId="9" borderId="1" xfId="6" applyFont="1" applyFill="1" applyBorder="1" applyAlignment="1">
      <alignment horizontal="left" vertical="center" wrapText="1"/>
    </xf>
    <xf numFmtId="0" fontId="5" fillId="9" borderId="1" xfId="0" applyFont="1" applyFill="1" applyBorder="1" applyAlignment="1">
      <alignment horizontal="left" vertical="center" wrapText="1"/>
    </xf>
    <xf numFmtId="9" fontId="5" fillId="9" borderId="1" xfId="6" applyNumberFormat="1" applyFont="1" applyFill="1" applyBorder="1" applyAlignment="1">
      <alignment horizontal="center" vertical="center" wrapText="1"/>
    </xf>
    <xf numFmtId="166" fontId="6" fillId="9" borderId="1" xfId="1" applyNumberFormat="1" applyFont="1" applyFill="1" applyBorder="1" applyAlignment="1">
      <alignment horizontal="center" vertical="center" wrapText="1"/>
    </xf>
    <xf numFmtId="0" fontId="14" fillId="0" borderId="1" xfId="0" applyFont="1" applyBorder="1" applyAlignment="1">
      <alignment horizontal="left" vertical="center" wrapText="1"/>
    </xf>
    <xf numFmtId="0" fontId="6" fillId="0" borderId="1" xfId="0" applyFont="1" applyBorder="1"/>
    <xf numFmtId="0" fontId="6" fillId="0" borderId="1" xfId="0" applyFont="1" applyBorder="1" applyAlignment="1" applyProtection="1">
      <alignment horizontal="justify" vertical="justify" wrapText="1"/>
    </xf>
    <xf numFmtId="0" fontId="6" fillId="0" borderId="1" xfId="0" applyFont="1" applyBorder="1" applyAlignment="1">
      <alignment horizontal="justify" vertical="justify" wrapText="1"/>
    </xf>
    <xf numFmtId="0" fontId="34" fillId="0" borderId="1" xfId="0" applyFont="1" applyBorder="1" applyAlignment="1" applyProtection="1">
      <alignment horizontal="justify" vertical="center" wrapText="1"/>
    </xf>
    <xf numFmtId="0" fontId="0" fillId="0" borderId="1" xfId="0" applyBorder="1" applyAlignment="1" applyProtection="1">
      <alignment wrapText="1"/>
    </xf>
    <xf numFmtId="0" fontId="14" fillId="0" borderId="2" xfId="0" applyFont="1" applyBorder="1" applyAlignment="1">
      <alignment horizontal="center" vertical="center" wrapText="1"/>
    </xf>
    <xf numFmtId="0" fontId="16" fillId="0" borderId="13" xfId="0" applyFont="1" applyFill="1" applyBorder="1" applyAlignment="1">
      <alignment horizontal="center" vertical="center" wrapText="1"/>
    </xf>
    <xf numFmtId="0" fontId="14" fillId="0" borderId="5" xfId="0" applyFont="1" applyBorder="1" applyAlignment="1">
      <alignment horizontal="center" vertical="center" wrapText="1"/>
    </xf>
    <xf numFmtId="2" fontId="14" fillId="9" borderId="1" xfId="0" applyNumberFormat="1" applyFont="1" applyFill="1" applyBorder="1" applyAlignment="1">
      <alignment horizontal="center" vertical="center" wrapText="1"/>
    </xf>
    <xf numFmtId="0" fontId="16" fillId="9" borderId="12" xfId="0" applyFont="1" applyFill="1" applyBorder="1" applyAlignment="1">
      <alignment horizontal="left" vertical="center" wrapText="1"/>
    </xf>
    <xf numFmtId="0" fontId="14" fillId="9" borderId="12" xfId="0" applyFont="1" applyFill="1" applyBorder="1" applyAlignment="1">
      <alignment horizontal="center" vertical="center" wrapText="1"/>
    </xf>
    <xf numFmtId="0" fontId="14" fillId="9" borderId="12" xfId="0" applyNumberFormat="1" applyFont="1" applyFill="1" applyBorder="1" applyAlignment="1">
      <alignment horizontal="center" vertical="center" wrapText="1"/>
    </xf>
    <xf numFmtId="0" fontId="14" fillId="0" borderId="1" xfId="0" applyFont="1" applyBorder="1" applyAlignment="1">
      <alignment horizontal="center" vertical="center"/>
    </xf>
    <xf numFmtId="0" fontId="14" fillId="9" borderId="12" xfId="0" applyFont="1" applyFill="1" applyBorder="1" applyAlignment="1">
      <alignment horizontal="center" vertical="center"/>
    </xf>
    <xf numFmtId="0" fontId="0" fillId="13" borderId="0" xfId="0" applyFont="1" applyFill="1"/>
    <xf numFmtId="0" fontId="5" fillId="13" borderId="0" xfId="0" applyFont="1" applyFill="1" applyAlignment="1">
      <alignment horizontal="center" vertical="center"/>
    </xf>
    <xf numFmtId="0" fontId="16" fillId="9" borderId="12" xfId="0" applyFont="1" applyFill="1" applyBorder="1" applyAlignment="1">
      <alignment horizontal="center" vertical="center"/>
    </xf>
    <xf numFmtId="0" fontId="14" fillId="9" borderId="12" xfId="0" applyFont="1" applyFill="1" applyBorder="1" applyAlignment="1">
      <alignment horizontal="left" vertical="center" wrapText="1"/>
    </xf>
    <xf numFmtId="0" fontId="14" fillId="9" borderId="12" xfId="0" applyFont="1" applyFill="1" applyBorder="1" applyAlignment="1">
      <alignment horizontal="left" vertical="center"/>
    </xf>
    <xf numFmtId="0" fontId="16" fillId="9" borderId="12" xfId="0" applyFont="1" applyFill="1" applyBorder="1" applyAlignment="1">
      <alignment horizontal="center" vertical="center" wrapText="1"/>
    </xf>
    <xf numFmtId="0" fontId="14" fillId="9" borderId="5" xfId="0" applyFont="1" applyFill="1" applyBorder="1" applyAlignment="1">
      <alignment horizontal="center" vertical="center" wrapText="1"/>
    </xf>
    <xf numFmtId="0" fontId="14" fillId="9" borderId="1" xfId="0" applyNumberFormat="1" applyFont="1" applyFill="1" applyBorder="1" applyAlignment="1">
      <alignment horizontal="center" vertical="center" wrapText="1"/>
    </xf>
    <xf numFmtId="0" fontId="16" fillId="9" borderId="1" xfId="1" applyNumberFormat="1" applyFont="1" applyFill="1" applyBorder="1" applyAlignment="1">
      <alignment horizontal="center" vertical="center" wrapText="1"/>
    </xf>
    <xf numFmtId="0" fontId="32" fillId="0" borderId="1" xfId="0" applyNumberFormat="1" applyFont="1" applyFill="1" applyBorder="1" applyAlignment="1">
      <alignment horizontal="center" vertical="center" wrapText="1"/>
    </xf>
    <xf numFmtId="0" fontId="16" fillId="0" borderId="1" xfId="0" applyFont="1" applyBorder="1" applyAlignment="1">
      <alignment horizontal="left" vertical="center"/>
    </xf>
    <xf numFmtId="0" fontId="16" fillId="0" borderId="1" xfId="0" applyFont="1" applyBorder="1" applyAlignment="1">
      <alignment horizontal="left"/>
    </xf>
    <xf numFmtId="1" fontId="16" fillId="0" borderId="1" xfId="0" applyNumberFormat="1" applyFont="1" applyFill="1" applyBorder="1" applyAlignment="1">
      <alignment horizontal="center" vertical="center" wrapText="1"/>
    </xf>
    <xf numFmtId="0" fontId="37" fillId="10" borderId="1" xfId="0" applyFont="1" applyFill="1" applyBorder="1" applyAlignment="1">
      <alignment horizontal="left" vertical="center" wrapText="1"/>
    </xf>
    <xf numFmtId="0" fontId="37" fillId="10" borderId="1" xfId="0" applyFont="1" applyFill="1" applyBorder="1" applyAlignment="1">
      <alignment horizontal="center" vertical="center" wrapText="1"/>
    </xf>
    <xf numFmtId="9" fontId="14" fillId="10" borderId="1" xfId="0" applyNumberFormat="1" applyFont="1" applyFill="1" applyBorder="1" applyAlignment="1">
      <alignment horizontal="center" vertical="center" wrapText="1"/>
    </xf>
    <xf numFmtId="0" fontId="17" fillId="0"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14" fillId="10" borderId="1" xfId="0" applyFont="1" applyFill="1" applyBorder="1" applyAlignment="1">
      <alignment horizontal="center" vertical="center" wrapText="1"/>
    </xf>
    <xf numFmtId="0" fontId="14" fillId="0" borderId="13" xfId="0" applyFont="1" applyFill="1" applyBorder="1" applyAlignment="1">
      <alignment horizontal="center" vertical="center" wrapText="1"/>
    </xf>
    <xf numFmtId="0" fontId="16" fillId="10" borderId="1" xfId="0" applyFont="1" applyFill="1" applyBorder="1" applyAlignment="1">
      <alignment horizontal="center" vertical="center" wrapText="1"/>
    </xf>
    <xf numFmtId="0" fontId="14" fillId="0" borderId="1" xfId="0" applyFont="1" applyFill="1" applyBorder="1" applyAlignment="1">
      <alignment horizontal="center" vertical="center" wrapText="1"/>
    </xf>
    <xf numFmtId="1" fontId="16" fillId="0" borderId="1" xfId="5" applyNumberFormat="1" applyFont="1" applyFill="1" applyBorder="1" applyAlignment="1">
      <alignment horizontal="center" vertical="center" wrapText="1"/>
    </xf>
    <xf numFmtId="0" fontId="14" fillId="9" borderId="1" xfId="0" applyFont="1" applyFill="1" applyBorder="1" applyAlignment="1">
      <alignment horizontal="center" vertical="center" wrapText="1"/>
    </xf>
    <xf numFmtId="1" fontId="16" fillId="0" borderId="1" xfId="5" applyNumberFormat="1" applyFont="1" applyFill="1" applyBorder="1" applyAlignment="1">
      <alignment horizontal="left" vertical="center" wrapText="1"/>
    </xf>
    <xf numFmtId="0" fontId="14" fillId="0" borderId="1" xfId="0" applyFont="1" applyBorder="1" applyAlignment="1">
      <alignment horizontal="center" vertical="center" wrapText="1"/>
    </xf>
    <xf numFmtId="0" fontId="16" fillId="0" borderId="1" xfId="0" applyFont="1" applyFill="1" applyBorder="1" applyAlignment="1">
      <alignment horizontal="center" vertical="center" wrapText="1"/>
    </xf>
    <xf numFmtId="0" fontId="14" fillId="0" borderId="1" xfId="0" applyFont="1" applyFill="1" applyBorder="1" applyAlignment="1">
      <alignment horizontal="left" vertical="center" wrapText="1"/>
    </xf>
    <xf numFmtId="0" fontId="16" fillId="0" borderId="1" xfId="0" applyFont="1" applyFill="1" applyBorder="1" applyAlignment="1">
      <alignment horizontal="left" vertical="center" wrapText="1"/>
    </xf>
    <xf numFmtId="0" fontId="14" fillId="10" borderId="1" xfId="0" applyFont="1" applyFill="1" applyBorder="1" applyAlignment="1">
      <alignment horizontal="left" vertical="center" wrapText="1"/>
    </xf>
    <xf numFmtId="0" fontId="14" fillId="0" borderId="1" xfId="0" applyFont="1" applyBorder="1" applyAlignment="1">
      <alignment horizontal="left" vertical="center" wrapText="1"/>
    </xf>
    <xf numFmtId="0" fontId="14" fillId="0" borderId="1" xfId="0" applyFont="1" applyBorder="1" applyAlignment="1">
      <alignment horizontal="center" vertical="center"/>
    </xf>
    <xf numFmtId="9" fontId="14" fillId="9" borderId="1" xfId="0" applyNumberFormat="1" applyFont="1" applyFill="1" applyBorder="1" applyAlignment="1">
      <alignment horizontal="center" vertical="center" wrapText="1"/>
    </xf>
    <xf numFmtId="0" fontId="14" fillId="9" borderId="1" xfId="0" applyFont="1" applyFill="1" applyBorder="1" applyAlignment="1">
      <alignment horizontal="left" vertical="center" wrapText="1"/>
    </xf>
    <xf numFmtId="0" fontId="14" fillId="9" borderId="1" xfId="0" applyFont="1" applyFill="1" applyBorder="1" applyAlignment="1">
      <alignment horizontal="left" vertical="center"/>
    </xf>
    <xf numFmtId="0" fontId="14" fillId="0" borderId="1" xfId="0" applyFont="1" applyBorder="1" applyAlignment="1">
      <alignment horizontal="left" vertical="top" wrapText="1"/>
    </xf>
    <xf numFmtId="0" fontId="6" fillId="10" borderId="1" xfId="0" applyFont="1" applyFill="1" applyBorder="1" applyAlignment="1">
      <alignment vertical="center" wrapText="1"/>
    </xf>
    <xf numFmtId="0" fontId="0" fillId="0" borderId="1" xfId="0" applyBorder="1" applyAlignment="1">
      <alignment vertical="center"/>
    </xf>
    <xf numFmtId="0" fontId="0" fillId="0" borderId="1" xfId="0" applyBorder="1" applyAlignment="1">
      <alignment wrapText="1"/>
    </xf>
    <xf numFmtId="0" fontId="0" fillId="0" borderId="1" xfId="0" applyBorder="1"/>
    <xf numFmtId="0" fontId="0" fillId="0" borderId="1" xfId="0" applyBorder="1" applyAlignment="1">
      <alignment vertical="center" wrapText="1"/>
    </xf>
    <xf numFmtId="0" fontId="14" fillId="0" borderId="0" xfId="0" applyFont="1" applyFill="1" applyAlignment="1">
      <alignment horizontal="left" vertical="center" wrapText="1"/>
    </xf>
    <xf numFmtId="0" fontId="14" fillId="0" borderId="1" xfId="0" applyFont="1" applyFill="1" applyBorder="1" applyAlignment="1">
      <alignment horizontal="left" wrapText="1"/>
    </xf>
    <xf numFmtId="0" fontId="6" fillId="9" borderId="1" xfId="0" applyFont="1" applyFill="1" applyBorder="1" applyAlignment="1">
      <alignment horizontal="center" vertical="center"/>
    </xf>
    <xf numFmtId="3" fontId="14" fillId="9" borderId="1" xfId="0" applyNumberFormat="1" applyFont="1" applyFill="1" applyBorder="1" applyAlignment="1">
      <alignment horizontal="center" vertical="center" wrapText="1"/>
    </xf>
    <xf numFmtId="3" fontId="14" fillId="0" borderId="1" xfId="0" applyNumberFormat="1" applyFont="1" applyFill="1" applyBorder="1" applyAlignment="1">
      <alignment horizontal="center" vertical="center" wrapText="1"/>
    </xf>
    <xf numFmtId="3" fontId="14" fillId="9" borderId="1" xfId="2" applyNumberFormat="1" applyFont="1" applyFill="1" applyBorder="1" applyAlignment="1">
      <alignment horizontal="center" vertical="center" wrapText="1"/>
    </xf>
    <xf numFmtId="0" fontId="6" fillId="0" borderId="1" xfId="0" applyFont="1" applyBorder="1" applyAlignment="1" applyProtection="1">
      <alignment vertical="center" wrapText="1"/>
    </xf>
    <xf numFmtId="0" fontId="38" fillId="0" borderId="1" xfId="0" applyFont="1" applyBorder="1" applyAlignment="1">
      <alignment horizontal="center" vertical="center"/>
    </xf>
    <xf numFmtId="0" fontId="6" fillId="0" borderId="12" xfId="0" applyFont="1" applyFill="1" applyBorder="1" applyAlignment="1">
      <alignment horizontal="center" vertical="center" wrapText="1"/>
    </xf>
    <xf numFmtId="0" fontId="6" fillId="0" borderId="12" xfId="0" applyFont="1" applyFill="1" applyBorder="1" applyAlignment="1">
      <alignment horizontal="left" vertical="center" wrapText="1"/>
    </xf>
    <xf numFmtId="0" fontId="6" fillId="0" borderId="1" xfId="0" applyFont="1" applyFill="1" applyBorder="1" applyAlignment="1">
      <alignment horizontal="center" vertical="center" wrapText="1"/>
    </xf>
    <xf numFmtId="0" fontId="6" fillId="0" borderId="1" xfId="0" applyFont="1" applyFill="1" applyBorder="1" applyAlignment="1">
      <alignment horizontal="left" vertical="center" wrapText="1"/>
    </xf>
    <xf numFmtId="0" fontId="14" fillId="0" borderId="1" xfId="0" applyFont="1" applyFill="1" applyBorder="1" applyAlignment="1">
      <alignment horizontal="center" vertical="center" wrapText="1"/>
    </xf>
    <xf numFmtId="0" fontId="16" fillId="0" borderId="1" xfId="0" applyFont="1" applyFill="1" applyBorder="1" applyAlignment="1">
      <alignment horizontal="center" vertical="center" wrapText="1"/>
    </xf>
    <xf numFmtId="0" fontId="14" fillId="0" borderId="1" xfId="0" applyFont="1" applyFill="1" applyBorder="1" applyAlignment="1">
      <alignment horizontal="left" vertical="center" wrapText="1"/>
    </xf>
    <xf numFmtId="0" fontId="16" fillId="0" borderId="1" xfId="0" applyFont="1" applyFill="1" applyBorder="1" applyAlignment="1">
      <alignment horizontal="left" vertical="center" wrapText="1"/>
    </xf>
    <xf numFmtId="0" fontId="14" fillId="0" borderId="1" xfId="0" applyFont="1" applyFill="1" applyBorder="1" applyAlignment="1">
      <alignment horizontal="center" vertical="center" wrapText="1"/>
    </xf>
    <xf numFmtId="0" fontId="16" fillId="0" borderId="1" xfId="0" applyFont="1" applyFill="1" applyBorder="1" applyAlignment="1">
      <alignment horizontal="center" vertical="center" wrapText="1"/>
    </xf>
    <xf numFmtId="0" fontId="14" fillId="0" borderId="1" xfId="0" applyFont="1" applyFill="1" applyBorder="1" applyAlignment="1">
      <alignment horizontal="left" vertical="center" wrapText="1"/>
    </xf>
    <xf numFmtId="0" fontId="16" fillId="0" borderId="1" xfId="0" applyFont="1" applyFill="1" applyBorder="1" applyAlignment="1">
      <alignment horizontal="left" vertical="center" wrapText="1"/>
    </xf>
    <xf numFmtId="0" fontId="14" fillId="0" borderId="1" xfId="0" applyFont="1" applyFill="1" applyBorder="1" applyAlignment="1">
      <alignment horizontal="left" vertical="center" wrapText="1"/>
    </xf>
    <xf numFmtId="0" fontId="14" fillId="0" borderId="1" xfId="0" applyFont="1" applyFill="1" applyBorder="1" applyAlignment="1">
      <alignment horizontal="center" vertical="center" wrapText="1"/>
    </xf>
    <xf numFmtId="0" fontId="14" fillId="9" borderId="1" xfId="0" applyFont="1" applyFill="1" applyBorder="1" applyAlignment="1">
      <alignment horizontal="center" vertical="center" wrapText="1"/>
    </xf>
    <xf numFmtId="1" fontId="14" fillId="9" borderId="1" xfId="0" applyNumberFormat="1" applyFont="1" applyFill="1" applyBorder="1" applyAlignment="1">
      <alignment horizontal="center" vertical="center" wrapText="1"/>
    </xf>
    <xf numFmtId="0" fontId="14" fillId="0" borderId="1" xfId="0" applyFont="1" applyBorder="1" applyAlignment="1">
      <alignment horizontal="center" vertical="center" wrapText="1"/>
    </xf>
    <xf numFmtId="0" fontId="16" fillId="0" borderId="1" xfId="0" applyFont="1" applyFill="1" applyBorder="1" applyAlignment="1">
      <alignment horizontal="center" vertical="center" wrapText="1"/>
    </xf>
    <xf numFmtId="0" fontId="16" fillId="9" borderId="1" xfId="0" applyFont="1" applyFill="1" applyBorder="1" applyAlignment="1">
      <alignment horizontal="left" vertical="center" wrapText="1"/>
    </xf>
    <xf numFmtId="0" fontId="16" fillId="9" borderId="1" xfId="0" applyFont="1" applyFill="1" applyBorder="1" applyAlignment="1">
      <alignment horizontal="center" vertical="center" wrapText="1"/>
    </xf>
    <xf numFmtId="0" fontId="14" fillId="9" borderId="1" xfId="0" applyFont="1" applyFill="1" applyBorder="1" applyAlignment="1">
      <alignment horizontal="left" vertical="center" wrapText="1"/>
    </xf>
    <xf numFmtId="0" fontId="14" fillId="0" borderId="1" xfId="0" applyFont="1" applyBorder="1" applyAlignment="1">
      <alignment horizontal="left" vertical="center" wrapText="1"/>
    </xf>
    <xf numFmtId="0" fontId="16" fillId="0" borderId="1" xfId="0" applyFont="1" applyFill="1" applyBorder="1" applyAlignment="1">
      <alignment horizontal="left" vertical="center" wrapText="1"/>
    </xf>
    <xf numFmtId="0" fontId="14" fillId="0" borderId="1" xfId="0" applyFont="1" applyBorder="1" applyAlignment="1">
      <alignment horizontal="center" vertical="center"/>
    </xf>
    <xf numFmtId="0" fontId="14" fillId="9" borderId="1" xfId="0" applyFont="1" applyFill="1" applyBorder="1" applyAlignment="1">
      <alignment horizontal="center" vertical="center"/>
    </xf>
    <xf numFmtId="0" fontId="6" fillId="0" borderId="12"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1" xfId="0" applyFont="1" applyFill="1" applyBorder="1" applyAlignment="1">
      <alignment horizontal="left" vertical="center" wrapText="1"/>
    </xf>
    <xf numFmtId="0" fontId="5" fillId="0" borderId="12" xfId="6" applyFont="1" applyFill="1" applyBorder="1" applyAlignment="1">
      <alignment horizontal="left" vertical="center" wrapText="1"/>
    </xf>
    <xf numFmtId="0" fontId="5" fillId="0" borderId="1" xfId="0" applyFont="1" applyFill="1" applyBorder="1" applyAlignment="1">
      <alignment horizontal="center" vertical="center" wrapText="1"/>
    </xf>
    <xf numFmtId="0" fontId="16" fillId="0" borderId="1" xfId="0" applyFont="1" applyFill="1" applyBorder="1" applyAlignment="1">
      <alignment horizontal="center" vertical="center" wrapText="1"/>
    </xf>
    <xf numFmtId="0" fontId="16" fillId="0" borderId="1" xfId="0" applyFont="1" applyFill="1" applyBorder="1" applyAlignment="1">
      <alignment horizontal="left" vertical="center" wrapText="1"/>
    </xf>
    <xf numFmtId="0" fontId="5" fillId="9" borderId="1" xfId="6" applyFont="1" applyFill="1" applyBorder="1" applyAlignment="1">
      <alignment horizontal="left" vertical="center" wrapText="1"/>
    </xf>
    <xf numFmtId="0" fontId="16" fillId="0" borderId="1" xfId="0" applyNumberFormat="1" applyFont="1" applyFill="1" applyBorder="1" applyAlignment="1">
      <alignment horizontal="center" vertical="center" wrapText="1"/>
    </xf>
    <xf numFmtId="1" fontId="6" fillId="9" borderId="1" xfId="0" applyNumberFormat="1" applyFont="1" applyFill="1" applyBorder="1" applyAlignment="1">
      <alignment horizontal="center" vertical="center" wrapText="1"/>
    </xf>
    <xf numFmtId="0" fontId="5" fillId="15" borderId="1" xfId="0" applyFont="1" applyFill="1" applyBorder="1" applyAlignment="1">
      <alignment horizontal="left" vertical="center" wrapText="1"/>
    </xf>
    <xf numFmtId="0" fontId="5" fillId="15" borderId="1" xfId="0" applyFont="1" applyFill="1" applyBorder="1" applyAlignment="1">
      <alignment horizontal="center" vertical="center" wrapText="1"/>
    </xf>
    <xf numFmtId="1" fontId="6" fillId="15" borderId="1" xfId="0" applyNumberFormat="1" applyFont="1" applyFill="1" applyBorder="1" applyAlignment="1">
      <alignment horizontal="center" vertical="center" wrapText="1"/>
    </xf>
    <xf numFmtId="0" fontId="14" fillId="9" borderId="1" xfId="1" applyNumberFormat="1" applyFont="1" applyFill="1" applyBorder="1" applyAlignment="1">
      <alignment horizontal="center" vertical="center" wrapText="1"/>
    </xf>
    <xf numFmtId="0" fontId="14" fillId="0" borderId="1" xfId="3" applyNumberFormat="1" applyFont="1" applyFill="1" applyBorder="1" applyAlignment="1">
      <alignment horizontal="center" vertical="center" wrapText="1"/>
    </xf>
    <xf numFmtId="0" fontId="14" fillId="0" borderId="1" xfId="0" applyFont="1" applyFill="1" applyBorder="1" applyAlignment="1">
      <alignment horizontal="left" vertical="center"/>
    </xf>
    <xf numFmtId="0" fontId="5" fillId="9" borderId="1" xfId="6" applyFont="1" applyFill="1" applyBorder="1" applyAlignment="1">
      <alignment vertical="center" wrapText="1"/>
    </xf>
    <xf numFmtId="0" fontId="5" fillId="9" borderId="1" xfId="6" applyFont="1" applyFill="1" applyBorder="1" applyAlignment="1">
      <alignment horizontal="center" vertical="center" wrapText="1"/>
    </xf>
    <xf numFmtId="0" fontId="6" fillId="0" borderId="12" xfId="0" applyFont="1" applyFill="1" applyBorder="1" applyAlignment="1">
      <alignment horizontal="left" vertical="center" wrapText="1"/>
    </xf>
    <xf numFmtId="0" fontId="6" fillId="0" borderId="1" xfId="0" applyFont="1" applyFill="1" applyBorder="1" applyAlignment="1">
      <alignment horizontal="center" vertical="center" wrapText="1"/>
    </xf>
    <xf numFmtId="0" fontId="6" fillId="0" borderId="1" xfId="0" applyFont="1" applyFill="1" applyBorder="1" applyAlignment="1">
      <alignment horizontal="left" vertical="center" wrapText="1"/>
    </xf>
    <xf numFmtId="0" fontId="16" fillId="0" borderId="1" xfId="0" applyFont="1" applyFill="1" applyBorder="1" applyAlignment="1">
      <alignment horizontal="center" vertical="center" wrapText="1"/>
    </xf>
    <xf numFmtId="0" fontId="6" fillId="0" borderId="12"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1" xfId="0" applyFont="1" applyFill="1" applyBorder="1" applyAlignment="1">
      <alignment horizontal="left" vertical="center" wrapText="1"/>
    </xf>
    <xf numFmtId="0" fontId="6" fillId="0" borderId="12" xfId="0" applyFont="1" applyFill="1" applyBorder="1" applyAlignment="1">
      <alignment horizontal="left" vertical="center" wrapText="1"/>
    </xf>
    <xf numFmtId="0" fontId="5" fillId="0" borderId="1" xfId="0" applyFont="1" applyFill="1" applyBorder="1" applyAlignment="1">
      <alignment horizontal="center" vertical="center" wrapText="1"/>
    </xf>
    <xf numFmtId="0" fontId="16" fillId="0" borderId="1" xfId="0" applyFont="1" applyFill="1" applyBorder="1" applyAlignment="1">
      <alignment horizontal="center" vertical="center" wrapText="1"/>
    </xf>
    <xf numFmtId="0" fontId="16" fillId="0" borderId="1" xfId="0" applyFont="1" applyFill="1" applyBorder="1" applyAlignment="1">
      <alignment horizontal="left" vertical="center" wrapText="1"/>
    </xf>
    <xf numFmtId="3" fontId="6" fillId="0" borderId="1" xfId="0" applyNumberFormat="1" applyFont="1" applyFill="1" applyBorder="1" applyAlignment="1">
      <alignment horizontal="center" vertical="center" wrapText="1"/>
    </xf>
    <xf numFmtId="0" fontId="14" fillId="20" borderId="1" xfId="0" applyFont="1" applyFill="1" applyBorder="1" applyAlignment="1">
      <alignment horizontal="center" vertical="center" wrapText="1"/>
    </xf>
    <xf numFmtId="3" fontId="14" fillId="20" borderId="1" xfId="0" applyNumberFormat="1" applyFont="1" applyFill="1" applyBorder="1" applyAlignment="1">
      <alignment horizontal="center" vertical="center" wrapText="1"/>
    </xf>
    <xf numFmtId="3" fontId="14" fillId="20" borderId="1" xfId="2" applyNumberFormat="1" applyFont="1" applyFill="1" applyBorder="1" applyAlignment="1">
      <alignment horizontal="center" vertical="center" wrapText="1"/>
    </xf>
    <xf numFmtId="1" fontId="6" fillId="20" borderId="1" xfId="0" applyNumberFormat="1" applyFont="1" applyFill="1" applyBorder="1" applyAlignment="1">
      <alignment horizontal="center" vertical="center" wrapText="1"/>
    </xf>
    <xf numFmtId="0" fontId="16" fillId="20" borderId="1" xfId="0" applyNumberFormat="1" applyFont="1" applyFill="1" applyBorder="1" applyAlignment="1">
      <alignment horizontal="center" vertical="center" wrapText="1"/>
    </xf>
    <xf numFmtId="0" fontId="6" fillId="20" borderId="1" xfId="0" applyFont="1" applyFill="1" applyBorder="1" applyAlignment="1">
      <alignment horizontal="center" vertical="center" wrapText="1"/>
    </xf>
    <xf numFmtId="0" fontId="6" fillId="0" borderId="12"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5" fillId="0" borderId="12" xfId="6" applyFont="1" applyFill="1" applyBorder="1" applyAlignment="1">
      <alignment horizontal="left" vertical="center" wrapText="1"/>
    </xf>
    <xf numFmtId="0" fontId="6" fillId="9" borderId="12" xfId="0" applyFont="1" applyFill="1" applyBorder="1" applyAlignment="1">
      <alignment vertical="center" wrapText="1"/>
    </xf>
    <xf numFmtId="0" fontId="6" fillId="9" borderId="14" xfId="0" applyFont="1" applyFill="1" applyBorder="1" applyAlignment="1">
      <alignment vertical="center" wrapText="1"/>
    </xf>
    <xf numFmtId="0" fontId="6" fillId="9" borderId="13" xfId="0" applyFont="1" applyFill="1" applyBorder="1" applyAlignment="1">
      <alignment vertical="center" wrapText="1"/>
    </xf>
    <xf numFmtId="0" fontId="30" fillId="0" borderId="1" xfId="0" applyFont="1" applyFill="1" applyBorder="1" applyAlignment="1">
      <alignment horizontal="center" vertical="center" wrapText="1"/>
    </xf>
    <xf numFmtId="0" fontId="6" fillId="0" borderId="12" xfId="0" applyFont="1" applyFill="1" applyBorder="1" applyAlignment="1">
      <alignment horizontal="center" vertical="center" wrapText="1"/>
    </xf>
    <xf numFmtId="0" fontId="6" fillId="0" borderId="12" xfId="0" applyFont="1" applyFill="1" applyBorder="1" applyAlignment="1">
      <alignment horizontal="left" vertical="center" wrapText="1"/>
    </xf>
    <xf numFmtId="0" fontId="6" fillId="0" borderId="12" xfId="0" applyFont="1" applyBorder="1" applyAlignment="1">
      <alignment horizontal="center" vertical="center" wrapText="1"/>
    </xf>
    <xf numFmtId="0" fontId="6" fillId="0" borderId="14" xfId="0" applyFont="1" applyBorder="1" applyAlignment="1">
      <alignment horizontal="center" vertical="center" wrapText="1"/>
    </xf>
    <xf numFmtId="0" fontId="6" fillId="0" borderId="1" xfId="0" applyFont="1" applyFill="1" applyBorder="1" applyAlignment="1">
      <alignment horizontal="left" vertical="center" wrapText="1"/>
    </xf>
    <xf numFmtId="0" fontId="6" fillId="0" borderId="1" xfId="0" applyFont="1" applyFill="1" applyBorder="1" applyAlignment="1">
      <alignment horizontal="center" vertical="center" wrapText="1"/>
    </xf>
    <xf numFmtId="44" fontId="6" fillId="0" borderId="1" xfId="2" applyFont="1" applyFill="1" applyBorder="1" applyAlignment="1">
      <alignment horizontal="center" vertical="center" wrapText="1"/>
    </xf>
    <xf numFmtId="0" fontId="6" fillId="0" borderId="1" xfId="0" applyFont="1" applyBorder="1" applyAlignment="1">
      <alignment horizontal="center" vertical="center" wrapText="1"/>
    </xf>
    <xf numFmtId="0" fontId="14" fillId="0"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4" fillId="0" borderId="13" xfId="0" applyFont="1" applyFill="1" applyBorder="1" applyAlignment="1">
      <alignment horizontal="center" vertical="center"/>
    </xf>
    <xf numFmtId="1" fontId="12" fillId="8" borderId="13" xfId="0" applyNumberFormat="1" applyFont="1" applyFill="1" applyBorder="1" applyAlignment="1">
      <alignment horizontal="center" vertical="center" wrapText="1"/>
    </xf>
    <xf numFmtId="0" fontId="3" fillId="0" borderId="13" xfId="0" applyFont="1" applyBorder="1" applyAlignment="1">
      <alignment horizontal="center" vertical="center"/>
    </xf>
    <xf numFmtId="0" fontId="6" fillId="0" borderId="13" xfId="0" applyFont="1" applyFill="1" applyBorder="1" applyAlignment="1">
      <alignment horizontal="center" vertical="center" wrapText="1"/>
    </xf>
    <xf numFmtId="0" fontId="5" fillId="0" borderId="13" xfId="6" applyFont="1" applyFill="1" applyBorder="1" applyAlignment="1">
      <alignment horizontal="left" vertical="center" wrapText="1"/>
    </xf>
    <xf numFmtId="44" fontId="6" fillId="0" borderId="13" xfId="2" applyFont="1" applyFill="1" applyBorder="1" applyAlignment="1">
      <alignment horizontal="center" vertical="center" wrapText="1"/>
    </xf>
    <xf numFmtId="0" fontId="6" fillId="0" borderId="13" xfId="0" applyFont="1" applyFill="1" applyBorder="1" applyAlignment="1">
      <alignment horizontal="left" vertical="center" wrapText="1"/>
    </xf>
    <xf numFmtId="0" fontId="6" fillId="0" borderId="1" xfId="0" applyFont="1" applyFill="1" applyBorder="1" applyAlignment="1">
      <alignment horizontal="center" vertical="center" wrapText="1"/>
    </xf>
    <xf numFmtId="44" fontId="6" fillId="0" borderId="1" xfId="2" applyFont="1" applyFill="1" applyBorder="1" applyAlignment="1">
      <alignment horizontal="center" vertical="center" wrapText="1"/>
    </xf>
    <xf numFmtId="0" fontId="6" fillId="0" borderId="14" xfId="0" applyFont="1" applyFill="1" applyBorder="1" applyAlignment="1">
      <alignment horizontal="center" vertical="center" wrapText="1"/>
    </xf>
    <xf numFmtId="0" fontId="6" fillId="0" borderId="14" xfId="0" applyFont="1" applyBorder="1" applyAlignment="1">
      <alignment horizontal="center" vertical="center" wrapText="1"/>
    </xf>
    <xf numFmtId="0" fontId="6" fillId="0" borderId="1" xfId="0" applyFont="1" applyFill="1" applyBorder="1" applyAlignment="1">
      <alignment horizontal="left" vertical="center" wrapText="1"/>
    </xf>
    <xf numFmtId="0" fontId="6" fillId="0" borderId="14" xfId="0" applyFont="1" applyFill="1" applyBorder="1" applyAlignment="1">
      <alignment horizontal="left" vertical="center" wrapText="1"/>
    </xf>
    <xf numFmtId="0" fontId="6" fillId="0" borderId="13" xfId="0" applyFont="1" applyBorder="1" applyAlignment="1">
      <alignment horizontal="center" vertical="center" wrapText="1"/>
    </xf>
    <xf numFmtId="0" fontId="14" fillId="0" borderId="13" xfId="0" applyFont="1" applyFill="1" applyBorder="1" applyAlignment="1">
      <alignment horizontal="center" vertical="center" wrapText="1"/>
    </xf>
    <xf numFmtId="41" fontId="6" fillId="0" borderId="1" xfId="2" applyNumberFormat="1" applyFont="1" applyFill="1" applyBorder="1" applyAlignment="1">
      <alignment horizontal="center" vertical="center" wrapText="1"/>
    </xf>
    <xf numFmtId="167" fontId="6" fillId="0" borderId="1" xfId="2" applyNumberFormat="1" applyFont="1" applyFill="1" applyBorder="1" applyAlignment="1">
      <alignment horizontal="center" vertical="center" wrapText="1"/>
    </xf>
    <xf numFmtId="0" fontId="26" fillId="17" borderId="1" xfId="0" applyFont="1" applyFill="1" applyBorder="1" applyAlignment="1">
      <alignment horizontal="center" vertical="center" wrapText="1"/>
    </xf>
    <xf numFmtId="166" fontId="6" fillId="0" borderId="1" xfId="1" applyNumberFormat="1" applyFont="1" applyFill="1" applyBorder="1" applyAlignment="1">
      <alignment horizontal="center" vertical="center" wrapText="1"/>
    </xf>
    <xf numFmtId="0" fontId="6" fillId="0" borderId="2" xfId="0" applyFont="1" applyBorder="1" applyAlignment="1">
      <alignment horizontal="center" vertical="center" wrapText="1"/>
    </xf>
    <xf numFmtId="0" fontId="6" fillId="0" borderId="3" xfId="0" applyFont="1" applyFill="1" applyBorder="1" applyAlignment="1">
      <alignment horizontal="center" vertical="center" wrapText="1"/>
    </xf>
    <xf numFmtId="0" fontId="5" fillId="0" borderId="3" xfId="6" applyFont="1" applyFill="1" applyBorder="1" applyAlignment="1">
      <alignment vertical="top" wrapText="1"/>
    </xf>
    <xf numFmtId="0" fontId="5" fillId="0" borderId="3" xfId="6" applyFont="1" applyFill="1" applyBorder="1" applyAlignment="1">
      <alignment horizontal="left" vertical="center" wrapText="1"/>
    </xf>
    <xf numFmtId="0" fontId="5" fillId="0" borderId="3" xfId="6" applyFont="1" applyFill="1" applyBorder="1" applyAlignment="1">
      <alignment vertical="center" wrapText="1"/>
    </xf>
    <xf numFmtId="0" fontId="5" fillId="0" borderId="3" xfId="6" applyFont="1" applyFill="1" applyBorder="1" applyAlignment="1">
      <alignment horizontal="left" vertical="top" wrapText="1"/>
    </xf>
    <xf numFmtId="0" fontId="5" fillId="0" borderId="3" xfId="6" applyFont="1" applyFill="1" applyBorder="1" applyAlignment="1">
      <alignment horizontal="center" vertical="center" wrapText="1"/>
    </xf>
    <xf numFmtId="0" fontId="6" fillId="0" borderId="4" xfId="0" applyFont="1" applyFill="1" applyBorder="1" applyAlignment="1">
      <alignment horizontal="center" vertical="center" wrapText="1"/>
    </xf>
    <xf numFmtId="0" fontId="0" fillId="0" borderId="12" xfId="0" applyFont="1" applyBorder="1" applyAlignment="1">
      <alignment horizontal="center" vertical="center"/>
    </xf>
    <xf numFmtId="0" fontId="0" fillId="0" borderId="13" xfId="0" applyFont="1" applyBorder="1" applyAlignment="1">
      <alignment horizontal="center" vertical="center"/>
    </xf>
    <xf numFmtId="0" fontId="5" fillId="0" borderId="0" xfId="0" applyFont="1" applyBorder="1" applyAlignment="1">
      <alignment horizontal="center" vertical="center"/>
    </xf>
    <xf numFmtId="0" fontId="6" fillId="0" borderId="0" xfId="0" applyFont="1" applyBorder="1" applyAlignment="1">
      <alignment horizontal="center" vertical="center" wrapText="1"/>
    </xf>
    <xf numFmtId="0" fontId="6" fillId="0" borderId="0" xfId="0" applyFont="1" applyFill="1" applyBorder="1" applyAlignment="1">
      <alignment horizontal="center" vertical="center" wrapText="1"/>
    </xf>
    <xf numFmtId="0" fontId="6" fillId="0" borderId="0" xfId="0" applyFont="1" applyFill="1" applyBorder="1" applyAlignment="1">
      <alignment vertical="center" wrapText="1"/>
    </xf>
    <xf numFmtId="0" fontId="6" fillId="0" borderId="0" xfId="0" applyFont="1" applyBorder="1" applyAlignment="1">
      <alignment vertical="center" wrapText="1"/>
    </xf>
    <xf numFmtId="0" fontId="6" fillId="0" borderId="0" xfId="0" applyFont="1" applyFill="1" applyBorder="1" applyAlignment="1">
      <alignment horizontal="left" vertical="center" wrapText="1"/>
    </xf>
    <xf numFmtId="0" fontId="3" fillId="0" borderId="0" xfId="0" applyFont="1" applyBorder="1" applyAlignment="1">
      <alignment horizontal="center" vertical="center"/>
    </xf>
    <xf numFmtId="0" fontId="6" fillId="0" borderId="0" xfId="2" applyNumberFormat="1" applyFont="1" applyFill="1" applyBorder="1" applyAlignment="1">
      <alignment horizontal="center" vertical="center" wrapText="1"/>
    </xf>
    <xf numFmtId="0" fontId="4" fillId="0" borderId="0" xfId="0" applyFont="1" applyFill="1" applyBorder="1" applyAlignment="1">
      <alignment horizontal="center" vertical="center"/>
    </xf>
    <xf numFmtId="1" fontId="12" fillId="8" borderId="0" xfId="0" applyNumberFormat="1" applyFont="1" applyFill="1" applyBorder="1" applyAlignment="1">
      <alignment horizontal="center" vertical="center" wrapText="1"/>
    </xf>
    <xf numFmtId="44" fontId="6" fillId="0" borderId="0" xfId="2" applyFont="1" applyFill="1" applyBorder="1" applyAlignment="1">
      <alignment horizontal="center" vertical="center" wrapText="1"/>
    </xf>
    <xf numFmtId="0" fontId="14" fillId="0" borderId="0" xfId="0" applyFont="1" applyFill="1" applyBorder="1" applyAlignment="1">
      <alignment horizontal="center" vertical="center" wrapText="1"/>
    </xf>
    <xf numFmtId="0" fontId="5" fillId="0" borderId="13" xfId="6" applyFont="1" applyFill="1" applyBorder="1" applyAlignment="1">
      <alignment vertical="center" wrapText="1"/>
    </xf>
    <xf numFmtId="0" fontId="5" fillId="0" borderId="13" xfId="6" applyFont="1" applyFill="1" applyBorder="1" applyAlignment="1">
      <alignment horizontal="center" vertical="center" wrapText="1"/>
    </xf>
    <xf numFmtId="1" fontId="3" fillId="0" borderId="13" xfId="0" applyNumberFormat="1" applyFont="1" applyBorder="1" applyAlignment="1">
      <alignment horizontal="center" vertical="center"/>
    </xf>
    <xf numFmtId="0" fontId="5" fillId="0" borderId="0" xfId="0" applyFont="1" applyFill="1" applyBorder="1" applyAlignment="1">
      <alignment horizontal="left" vertical="center" wrapText="1"/>
    </xf>
    <xf numFmtId="0" fontId="5" fillId="0" borderId="0" xfId="0" applyFont="1" applyFill="1" applyBorder="1" applyAlignment="1">
      <alignment vertical="center" wrapText="1"/>
    </xf>
    <xf numFmtId="0" fontId="5" fillId="0" borderId="0" xfId="0" applyFont="1" applyFill="1" applyBorder="1" applyAlignment="1">
      <alignment horizontal="center" vertical="center" wrapText="1"/>
    </xf>
    <xf numFmtId="0" fontId="3" fillId="0" borderId="0" xfId="0" applyFont="1" applyFill="1" applyBorder="1" applyAlignment="1">
      <alignment horizontal="center" vertical="center"/>
    </xf>
    <xf numFmtId="1" fontId="12" fillId="0" borderId="0" xfId="0" applyNumberFormat="1" applyFont="1" applyFill="1" applyBorder="1" applyAlignment="1">
      <alignment horizontal="center" vertical="center" wrapText="1"/>
    </xf>
    <xf numFmtId="0" fontId="0" fillId="0" borderId="0" xfId="0" applyFont="1" applyFill="1" applyBorder="1" applyAlignment="1">
      <alignment horizontal="center" vertical="center"/>
    </xf>
    <xf numFmtId="0" fontId="0" fillId="0" borderId="0" xfId="0" applyFont="1" applyAlignment="1">
      <alignment wrapText="1"/>
    </xf>
    <xf numFmtId="0" fontId="17" fillId="0" borderId="2" xfId="0" applyFont="1" applyFill="1" applyBorder="1" applyAlignment="1">
      <alignment vertical="center" wrapText="1"/>
    </xf>
    <xf numFmtId="0" fontId="17" fillId="0" borderId="3" xfId="0" applyFont="1" applyFill="1" applyBorder="1" applyAlignment="1">
      <alignment vertical="center" wrapText="1"/>
    </xf>
    <xf numFmtId="0" fontId="17" fillId="0" borderId="4" xfId="0" applyFont="1" applyFill="1" applyBorder="1" applyAlignment="1">
      <alignment vertical="center" wrapText="1"/>
    </xf>
    <xf numFmtId="0" fontId="14" fillId="0" borderId="1" xfId="0" applyFont="1" applyFill="1" applyBorder="1" applyAlignment="1">
      <alignment horizontal="center" vertical="center" wrapText="1"/>
    </xf>
    <xf numFmtId="0" fontId="14" fillId="9" borderId="1" xfId="0" applyFont="1" applyFill="1" applyBorder="1" applyAlignment="1">
      <alignment horizontal="center" vertical="center" wrapText="1"/>
    </xf>
    <xf numFmtId="0" fontId="16" fillId="0" borderId="1" xfId="0" applyFont="1" applyFill="1" applyBorder="1" applyAlignment="1">
      <alignment horizontal="center" vertical="center" wrapText="1"/>
    </xf>
    <xf numFmtId="0" fontId="16" fillId="9" borderId="1" xfId="0" applyFont="1" applyFill="1" applyBorder="1" applyAlignment="1">
      <alignment horizontal="center" vertical="center" wrapText="1"/>
    </xf>
    <xf numFmtId="0" fontId="14" fillId="0" borderId="1" xfId="0" applyFont="1" applyBorder="1" applyAlignment="1">
      <alignment horizontal="center" vertical="center"/>
    </xf>
    <xf numFmtId="0" fontId="14" fillId="9" borderId="1" xfId="0" applyFont="1" applyFill="1" applyBorder="1" applyAlignment="1">
      <alignment horizontal="center" vertical="center"/>
    </xf>
    <xf numFmtId="0" fontId="6" fillId="0" borderId="1" xfId="0" applyFont="1" applyBorder="1" applyAlignment="1" applyProtection="1">
      <alignment wrapText="1"/>
    </xf>
    <xf numFmtId="0" fontId="6" fillId="0" borderId="1" xfId="0" applyFont="1" applyBorder="1" applyAlignment="1">
      <alignment vertical="center"/>
    </xf>
    <xf numFmtId="0" fontId="14" fillId="14" borderId="1" xfId="0" applyFont="1" applyFill="1" applyBorder="1" applyAlignment="1">
      <alignment horizontal="center" vertical="center"/>
    </xf>
    <xf numFmtId="0" fontId="34" fillId="0" borderId="15" xfId="0" applyFont="1" applyBorder="1" applyAlignment="1" applyProtection="1">
      <alignment horizontal="justify" vertical="center" wrapText="1"/>
    </xf>
    <xf numFmtId="0" fontId="6" fillId="0" borderId="16" xfId="0" applyFont="1" applyBorder="1" applyAlignment="1" applyProtection="1">
      <alignment horizontal="justify" vertical="justify"/>
    </xf>
    <xf numFmtId="0" fontId="34" fillId="0" borderId="17" xfId="0" applyFont="1" applyBorder="1" applyAlignment="1" applyProtection="1">
      <alignment horizontal="justify" vertical="center" wrapText="1"/>
    </xf>
    <xf numFmtId="0" fontId="5" fillId="0" borderId="4" xfId="0" applyFont="1" applyBorder="1" applyAlignment="1">
      <alignment horizontal="right"/>
    </xf>
    <xf numFmtId="0" fontId="13" fillId="0" borderId="4" xfId="0" applyFont="1" applyBorder="1" applyAlignment="1">
      <alignment horizontal="right"/>
    </xf>
    <xf numFmtId="0" fontId="6" fillId="0" borderId="12" xfId="0" applyFont="1" applyFill="1" applyBorder="1" applyAlignment="1">
      <alignment horizontal="center" vertical="center" wrapText="1"/>
    </xf>
    <xf numFmtId="0" fontId="6" fillId="0" borderId="12" xfId="0" applyFont="1" applyFill="1" applyBorder="1" applyAlignment="1">
      <alignment horizontal="left" vertical="center" wrapText="1"/>
    </xf>
    <xf numFmtId="0" fontId="6" fillId="0" borderId="12" xfId="0" applyFont="1" applyFill="1" applyBorder="1" applyAlignment="1">
      <alignment vertical="center" wrapText="1"/>
    </xf>
    <xf numFmtId="0" fontId="6" fillId="0" borderId="1" xfId="0" applyFont="1" applyFill="1" applyBorder="1" applyAlignment="1">
      <alignment horizontal="left" vertical="center" wrapText="1"/>
    </xf>
    <xf numFmtId="0" fontId="6" fillId="0" borderId="1" xfId="0" applyFont="1" applyFill="1" applyBorder="1" applyAlignment="1">
      <alignment horizontal="center" vertical="center" wrapText="1"/>
    </xf>
    <xf numFmtId="0" fontId="5" fillId="0" borderId="12" xfId="6" applyFont="1" applyFill="1" applyBorder="1" applyAlignment="1">
      <alignment horizontal="left" vertical="center" wrapText="1"/>
    </xf>
    <xf numFmtId="0" fontId="5" fillId="0" borderId="1" xfId="0" applyFont="1" applyFill="1" applyBorder="1" applyAlignment="1">
      <alignment horizontal="center" vertical="center" wrapText="1"/>
    </xf>
    <xf numFmtId="0" fontId="4" fillId="0" borderId="10" xfId="0" applyFont="1" applyBorder="1" applyAlignment="1">
      <alignment horizontal="center" wrapText="1"/>
    </xf>
    <xf numFmtId="0" fontId="13" fillId="0" borderId="0" xfId="0" applyFont="1" applyBorder="1" applyAlignment="1">
      <alignment horizontal="center" vertical="center" wrapText="1"/>
    </xf>
    <xf numFmtId="0" fontId="11" fillId="8" borderId="13" xfId="0" applyFont="1" applyFill="1" applyBorder="1" applyAlignment="1">
      <alignment horizontal="center" vertical="center" wrapText="1"/>
    </xf>
    <xf numFmtId="0" fontId="11" fillId="0" borderId="0" xfId="0" applyFont="1" applyBorder="1" applyAlignment="1">
      <alignment vertical="center" wrapText="1"/>
    </xf>
    <xf numFmtId="0" fontId="39" fillId="0" borderId="0" xfId="0" applyFont="1" applyBorder="1" applyAlignment="1">
      <alignment vertical="center" wrapText="1"/>
    </xf>
    <xf numFmtId="0" fontId="13" fillId="0" borderId="0" xfId="0" applyFont="1" applyBorder="1" applyAlignment="1">
      <alignment vertical="center" wrapText="1"/>
    </xf>
    <xf numFmtId="1" fontId="5" fillId="0" borderId="1" xfId="0" applyNumberFormat="1" applyFont="1" applyFill="1" applyBorder="1" applyAlignment="1">
      <alignment horizontal="center" vertical="center" wrapText="1"/>
    </xf>
    <xf numFmtId="0" fontId="5" fillId="0" borderId="4" xfId="0" applyFont="1" applyBorder="1" applyAlignment="1">
      <alignment horizontal="right"/>
    </xf>
    <xf numFmtId="0" fontId="13" fillId="0" borderId="4" xfId="0" applyFont="1" applyBorder="1" applyAlignment="1">
      <alignment horizontal="right"/>
    </xf>
    <xf numFmtId="0" fontId="6" fillId="0" borderId="1" xfId="0" applyFont="1" applyBorder="1" applyAlignment="1">
      <alignment horizontal="center" vertical="center" wrapText="1"/>
    </xf>
    <xf numFmtId="0" fontId="5" fillId="0" borderId="12" xfId="6" applyFont="1" applyFill="1" applyBorder="1" applyAlignment="1">
      <alignment horizontal="left" vertical="center" wrapText="1"/>
    </xf>
    <xf numFmtId="0" fontId="6" fillId="0" borderId="1" xfId="0" applyFont="1" applyFill="1" applyBorder="1" applyAlignment="1">
      <alignment horizontal="left" vertical="center" wrapText="1"/>
    </xf>
    <xf numFmtId="0" fontId="11" fillId="8" borderId="13"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4" fillId="0" borderId="10" xfId="0" applyFont="1" applyBorder="1" applyAlignment="1">
      <alignment horizontal="center" wrapText="1"/>
    </xf>
    <xf numFmtId="0" fontId="5" fillId="0" borderId="12" xfId="0" applyFont="1" applyFill="1" applyBorder="1" applyAlignment="1">
      <alignment horizontal="left" vertical="center" wrapText="1"/>
    </xf>
    <xf numFmtId="0" fontId="5" fillId="0" borderId="12" xfId="0" applyFont="1" applyFill="1" applyBorder="1" applyAlignment="1">
      <alignment horizontal="center" vertical="center" wrapText="1"/>
    </xf>
    <xf numFmtId="0" fontId="5" fillId="0" borderId="12" xfId="0" applyFont="1" applyFill="1" applyBorder="1" applyAlignment="1">
      <alignment horizontal="center" vertical="center" wrapText="1"/>
    </xf>
    <xf numFmtId="3" fontId="5" fillId="0" borderId="1" xfId="2" applyNumberFormat="1" applyFont="1" applyFill="1" applyBorder="1" applyAlignment="1">
      <alignment horizontal="center" vertical="center" wrapText="1"/>
    </xf>
    <xf numFmtId="0" fontId="5" fillId="0" borderId="13" xfId="0" applyFont="1" applyFill="1" applyBorder="1" applyAlignment="1">
      <alignment vertical="center" wrapText="1"/>
    </xf>
    <xf numFmtId="0" fontId="5" fillId="0" borderId="14" xfId="0" applyFont="1" applyFill="1" applyBorder="1" applyAlignment="1">
      <alignment horizontal="center" vertical="center" wrapText="1"/>
    </xf>
    <xf numFmtId="0" fontId="5" fillId="0" borderId="13" xfId="0" applyFont="1" applyFill="1" applyBorder="1" applyAlignment="1">
      <alignment horizontal="center" vertical="center" wrapText="1"/>
    </xf>
    <xf numFmtId="0" fontId="5" fillId="0" borderId="1" xfId="0" applyFont="1" applyFill="1" applyBorder="1" applyAlignment="1">
      <alignment horizontal="left" vertical="center" wrapText="1"/>
    </xf>
    <xf numFmtId="9" fontId="5" fillId="0" borderId="1" xfId="0" applyNumberFormat="1" applyFont="1" applyFill="1" applyBorder="1" applyAlignment="1">
      <alignment horizontal="center" vertical="center" wrapText="1"/>
    </xf>
    <xf numFmtId="0" fontId="5" fillId="0" borderId="2" xfId="0" applyFont="1" applyFill="1" applyBorder="1" applyAlignment="1">
      <alignment horizontal="center" vertical="center" wrapText="1"/>
    </xf>
    <xf numFmtId="1" fontId="30" fillId="0" borderId="1" xfId="0" applyNumberFormat="1" applyFont="1" applyFill="1" applyBorder="1" applyAlignment="1">
      <alignment horizontal="center" vertical="center" wrapText="1"/>
    </xf>
    <xf numFmtId="3" fontId="5" fillId="0" borderId="1" xfId="0" applyNumberFormat="1" applyFont="1" applyFill="1" applyBorder="1" applyAlignment="1">
      <alignment horizontal="center" vertical="center" wrapText="1"/>
    </xf>
    <xf numFmtId="0" fontId="6" fillId="0" borderId="0" xfId="0" applyFont="1" applyFill="1" applyAlignment="1">
      <alignment vertical="center" wrapText="1"/>
    </xf>
    <xf numFmtId="0" fontId="6" fillId="0" borderId="1" xfId="0" applyFont="1" applyBorder="1" applyAlignment="1">
      <alignment horizontal="center" vertical="center"/>
    </xf>
    <xf numFmtId="0" fontId="6" fillId="0" borderId="0" xfId="0" applyFont="1"/>
    <xf numFmtId="0" fontId="8" fillId="0" borderId="1" xfId="0" applyFont="1" applyBorder="1" applyAlignment="1">
      <alignment horizontal="center"/>
    </xf>
    <xf numFmtId="0" fontId="11" fillId="0" borderId="1" xfId="0" applyNumberFormat="1" applyFont="1" applyFill="1" applyBorder="1" applyAlignment="1">
      <alignment horizontal="center" vertical="center" wrapText="1"/>
    </xf>
    <xf numFmtId="0" fontId="5" fillId="0" borderId="4" xfId="0" applyFont="1" applyBorder="1" applyAlignment="1">
      <alignment horizontal="right"/>
    </xf>
    <xf numFmtId="0" fontId="13" fillId="0" borderId="4" xfId="0" applyFont="1" applyBorder="1" applyAlignment="1">
      <alignment horizontal="right"/>
    </xf>
    <xf numFmtId="0" fontId="4" fillId="0" borderId="0" xfId="0" applyFont="1" applyBorder="1" applyAlignment="1">
      <alignment horizontal="center" wrapText="1"/>
    </xf>
    <xf numFmtId="0" fontId="11" fillId="8" borderId="13"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0" borderId="1" xfId="0" applyFont="1" applyFill="1" applyBorder="1" applyAlignment="1">
      <alignment horizontal="left" vertical="center" wrapText="1"/>
    </xf>
    <xf numFmtId="0" fontId="5" fillId="0" borderId="1" xfId="0" applyFont="1" applyFill="1" applyBorder="1" applyAlignment="1">
      <alignment horizontal="center" vertical="center" wrapText="1"/>
    </xf>
    <xf numFmtId="0" fontId="5" fillId="0" borderId="1" xfId="0" applyFont="1" applyFill="1" applyBorder="1" applyAlignment="1">
      <alignment horizontal="left" vertical="center" wrapText="1"/>
    </xf>
    <xf numFmtId="0" fontId="11" fillId="0" borderId="1" xfId="0" applyFont="1" applyFill="1" applyBorder="1" applyAlignment="1">
      <alignment horizontal="left" vertical="center" wrapText="1"/>
    </xf>
    <xf numFmtId="0" fontId="18" fillId="0" borderId="1" xfId="2" applyNumberFormat="1" applyFont="1" applyFill="1" applyBorder="1" applyAlignment="1">
      <alignment horizontal="center" vertical="center" wrapText="1"/>
    </xf>
    <xf numFmtId="0" fontId="18" fillId="0" borderId="12" xfId="2" applyNumberFormat="1" applyFont="1" applyFill="1" applyBorder="1" applyAlignment="1">
      <alignment horizontal="center" vertical="center" wrapText="1"/>
    </xf>
    <xf numFmtId="0" fontId="5" fillId="0" borderId="4" xfId="0" applyFont="1" applyBorder="1" applyAlignment="1">
      <alignment horizontal="right"/>
    </xf>
    <xf numFmtId="0" fontId="13" fillId="0" borderId="4" xfId="0" applyFont="1" applyBorder="1" applyAlignment="1">
      <alignment horizontal="right"/>
    </xf>
    <xf numFmtId="0" fontId="5" fillId="0" borderId="1" xfId="0" applyFont="1" applyFill="1" applyBorder="1" applyAlignment="1">
      <alignment horizontal="center" vertical="center" wrapText="1"/>
    </xf>
    <xf numFmtId="0" fontId="11" fillId="8" borderId="13" xfId="0" applyFont="1" applyFill="1" applyBorder="1" applyAlignment="1">
      <alignment horizontal="center" vertical="center" wrapText="1"/>
    </xf>
    <xf numFmtId="0" fontId="5" fillId="0" borderId="1" xfId="0" applyFont="1" applyBorder="1" applyAlignment="1">
      <alignment horizontal="center" vertical="center" wrapText="1"/>
    </xf>
    <xf numFmtId="0" fontId="11" fillId="0" borderId="1"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40" fillId="0" borderId="1" xfId="0" applyFont="1" applyFill="1" applyBorder="1" applyAlignment="1">
      <alignment horizontal="left" vertical="center" wrapText="1"/>
    </xf>
    <xf numFmtId="0" fontId="40" fillId="0"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0" borderId="1" xfId="0" applyFont="1" applyFill="1" applyBorder="1" applyAlignment="1">
      <alignment horizontal="left" vertical="center" wrapText="1"/>
    </xf>
    <xf numFmtId="0" fontId="5" fillId="0" borderId="1" xfId="0" applyFont="1" applyFill="1" applyBorder="1" applyAlignment="1">
      <alignment horizontal="center" vertical="center" wrapText="1"/>
    </xf>
    <xf numFmtId="0" fontId="11" fillId="0" borderId="1" xfId="0" applyFont="1" applyFill="1" applyBorder="1" applyAlignment="1">
      <alignment horizontal="left" vertical="center" wrapText="1"/>
    </xf>
    <xf numFmtId="0" fontId="5" fillId="0" borderId="1" xfId="0" applyFont="1" applyBorder="1" applyAlignment="1">
      <alignment horizontal="center" vertical="center" wrapText="1"/>
    </xf>
    <xf numFmtId="3" fontId="5" fillId="0" borderId="1" xfId="0" applyNumberFormat="1" applyFont="1" applyFill="1" applyBorder="1" applyAlignment="1">
      <alignment horizontal="center" vertical="center" wrapText="1"/>
    </xf>
    <xf numFmtId="0" fontId="5" fillId="0" borderId="4" xfId="0" applyFont="1" applyBorder="1" applyAlignment="1">
      <alignment horizontal="right"/>
    </xf>
    <xf numFmtId="0" fontId="13" fillId="0" borderId="4" xfId="0" applyFont="1" applyBorder="1" applyAlignment="1">
      <alignment horizontal="right"/>
    </xf>
    <xf numFmtId="0" fontId="6" fillId="0"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left" vertical="center" wrapText="1"/>
    </xf>
    <xf numFmtId="0" fontId="5" fillId="0" borderId="14"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5" fillId="0" borderId="1" xfId="0" applyFont="1" applyFill="1" applyBorder="1" applyAlignment="1">
      <alignment horizontal="left" vertical="center" wrapText="1"/>
    </xf>
    <xf numFmtId="0" fontId="11" fillId="8" borderId="13" xfId="0" applyFont="1" applyFill="1" applyBorder="1" applyAlignment="1">
      <alignment horizontal="center" vertical="center" wrapText="1"/>
    </xf>
    <xf numFmtId="0" fontId="5" fillId="0" borderId="1" xfId="0" applyFont="1" applyBorder="1" applyAlignment="1">
      <alignment horizontal="center" vertical="center" wrapText="1"/>
    </xf>
    <xf numFmtId="0" fontId="18" fillId="0" borderId="1" xfId="0" applyFont="1" applyFill="1" applyBorder="1" applyAlignment="1">
      <alignment horizontal="left" vertical="center" wrapText="1"/>
    </xf>
    <xf numFmtId="0" fontId="18" fillId="0" borderId="1" xfId="0" applyFont="1" applyFill="1" applyBorder="1" applyAlignment="1">
      <alignment horizontal="left" vertical="center" wrapText="1"/>
    </xf>
    <xf numFmtId="6" fontId="5" fillId="0" borderId="1" xfId="0" applyNumberFormat="1" applyFont="1" applyFill="1" applyBorder="1" applyAlignment="1">
      <alignment horizontal="center" vertical="center" wrapText="1"/>
    </xf>
    <xf numFmtId="2" fontId="5" fillId="0" borderId="1" xfId="0" applyNumberFormat="1" applyFont="1" applyFill="1" applyBorder="1" applyAlignment="1">
      <alignment horizontal="center" vertical="center" wrapText="1"/>
    </xf>
    <xf numFmtId="0" fontId="5" fillId="0" borderId="1" xfId="0" applyNumberFormat="1" applyFont="1" applyFill="1" applyBorder="1" applyAlignment="1">
      <alignment horizontal="center" vertical="center" wrapText="1"/>
    </xf>
    <xf numFmtId="3" fontId="5" fillId="0" borderId="1" xfId="0" applyNumberFormat="1" applyFont="1" applyBorder="1" applyAlignment="1">
      <alignment horizontal="center" vertical="center" wrapText="1"/>
    </xf>
    <xf numFmtId="3" fontId="6" fillId="0" borderId="1" xfId="0" applyNumberFormat="1" applyFont="1" applyBorder="1" applyAlignment="1">
      <alignment horizontal="center" vertical="center" wrapText="1"/>
    </xf>
    <xf numFmtId="9" fontId="5" fillId="21" borderId="1" xfId="0" applyNumberFormat="1" applyFont="1" applyFill="1" applyBorder="1" applyAlignment="1">
      <alignment horizontal="center" vertical="center" wrapText="1"/>
    </xf>
    <xf numFmtId="0" fontId="5" fillId="0" borderId="4" xfId="0" applyFont="1" applyBorder="1" applyAlignment="1">
      <alignment horizontal="right"/>
    </xf>
    <xf numFmtId="0" fontId="13" fillId="0" borderId="4" xfId="0" applyFont="1" applyBorder="1" applyAlignment="1">
      <alignment horizontal="right"/>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0" borderId="1" xfId="0" applyFont="1" applyFill="1" applyBorder="1" applyAlignment="1">
      <alignment horizontal="left" vertical="center" wrapText="1"/>
    </xf>
    <xf numFmtId="0" fontId="5" fillId="0" borderId="14"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5" fillId="0" borderId="1" xfId="0" applyFont="1" applyFill="1" applyBorder="1" applyAlignment="1">
      <alignment horizontal="left" vertical="center" wrapText="1"/>
    </xf>
    <xf numFmtId="0" fontId="18" fillId="0" borderId="1" xfId="0" applyFont="1" applyFill="1" applyBorder="1" applyAlignment="1">
      <alignment horizontal="left" vertical="center" wrapText="1"/>
    </xf>
    <xf numFmtId="0" fontId="5" fillId="0" borderId="1" xfId="0" applyFont="1" applyBorder="1" applyAlignment="1">
      <alignment horizontal="center" vertical="center" wrapText="1"/>
    </xf>
    <xf numFmtId="0" fontId="11" fillId="8" borderId="13" xfId="0" applyFont="1" applyFill="1" applyBorder="1" applyAlignment="1">
      <alignment horizontal="center" vertical="center" wrapText="1"/>
    </xf>
    <xf numFmtId="0" fontId="5" fillId="0" borderId="12" xfId="0" applyFont="1" applyBorder="1" applyAlignment="1">
      <alignment horizontal="center" vertical="center" wrapText="1"/>
    </xf>
    <xf numFmtId="0" fontId="11" fillId="0" borderId="1" xfId="0" applyFont="1" applyFill="1" applyBorder="1" applyAlignment="1">
      <alignment horizontal="left" vertical="center" wrapText="1"/>
    </xf>
    <xf numFmtId="0" fontId="6" fillId="0" borderId="1" xfId="0" applyFont="1" applyBorder="1" applyAlignment="1">
      <alignment horizontal="left" vertical="center" wrapText="1"/>
    </xf>
    <xf numFmtId="0" fontId="6" fillId="0" borderId="2" xfId="0" applyFont="1" applyFill="1" applyBorder="1" applyAlignment="1">
      <alignment horizontal="left" vertical="center" wrapText="1"/>
    </xf>
    <xf numFmtId="0" fontId="18" fillId="0" borderId="1" xfId="0" applyFont="1" applyBorder="1" applyAlignment="1">
      <alignment horizontal="center" vertical="center"/>
    </xf>
    <xf numFmtId="0" fontId="3" fillId="0" borderId="1" xfId="0" applyFont="1" applyBorder="1"/>
    <xf numFmtId="0" fontId="18" fillId="0" borderId="1" xfId="0" applyFont="1" applyBorder="1" applyAlignment="1">
      <alignment horizontal="center" vertical="center" wrapText="1"/>
    </xf>
    <xf numFmtId="0" fontId="5" fillId="0" borderId="4" xfId="0" applyFont="1" applyFill="1" applyBorder="1" applyAlignment="1">
      <alignment vertical="center" wrapText="1"/>
    </xf>
    <xf numFmtId="0" fontId="11" fillId="0" borderId="3" xfId="0" applyFont="1" applyFill="1" applyBorder="1" applyAlignment="1">
      <alignment vertical="center" wrapText="1"/>
    </xf>
    <xf numFmtId="0" fontId="11" fillId="0" borderId="2" xfId="0" applyFont="1" applyFill="1" applyBorder="1" applyAlignment="1">
      <alignment vertical="center" wrapText="1"/>
    </xf>
    <xf numFmtId="0" fontId="11" fillId="0" borderId="2" xfId="0" applyFont="1" applyFill="1" applyBorder="1" applyAlignment="1">
      <alignment horizontal="left" vertical="center" wrapText="1"/>
    </xf>
    <xf numFmtId="44" fontId="5" fillId="0" borderId="1" xfId="2" applyFont="1" applyFill="1" applyBorder="1" applyAlignment="1">
      <alignment horizontal="center" vertical="center" wrapText="1"/>
    </xf>
    <xf numFmtId="0" fontId="11" fillId="0" borderId="13" xfId="0" applyFont="1" applyFill="1" applyBorder="1" applyAlignment="1">
      <alignment horizontal="left" vertical="center" wrapText="1"/>
    </xf>
    <xf numFmtId="0" fontId="5" fillId="0" borderId="0" xfId="0" applyFont="1" applyFill="1" applyAlignment="1">
      <alignment horizontal="left" vertical="center" wrapText="1"/>
    </xf>
    <xf numFmtId="0" fontId="5" fillId="0" borderId="2" xfId="0" applyFont="1" applyFill="1" applyBorder="1" applyAlignment="1">
      <alignment horizontal="left" vertical="center" wrapText="1"/>
    </xf>
    <xf numFmtId="1" fontId="5" fillId="0" borderId="1" xfId="5" applyNumberFormat="1" applyFont="1" applyFill="1" applyBorder="1" applyAlignment="1">
      <alignment horizontal="center" vertical="center" wrapText="1"/>
    </xf>
    <xf numFmtId="0" fontId="5" fillId="19" borderId="1" xfId="0" applyFont="1" applyFill="1" applyBorder="1" applyAlignment="1">
      <alignment horizontal="left" vertical="center" wrapText="1"/>
    </xf>
    <xf numFmtId="0" fontId="5" fillId="19" borderId="1" xfId="0" applyFont="1" applyFill="1" applyBorder="1" applyAlignment="1">
      <alignment horizontal="center" vertical="center" wrapText="1"/>
    </xf>
    <xf numFmtId="1" fontId="30" fillId="19" borderId="1" xfId="0" applyNumberFormat="1" applyFont="1" applyFill="1" applyBorder="1" applyAlignment="1">
      <alignment horizontal="center" vertical="center" wrapText="1"/>
    </xf>
    <xf numFmtId="44" fontId="18" fillId="0" borderId="1" xfId="2"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left" vertical="center" wrapText="1"/>
    </xf>
    <xf numFmtId="0" fontId="5" fillId="0" borderId="1" xfId="0" applyFont="1" applyFill="1" applyBorder="1" applyAlignment="1">
      <alignment horizontal="center" vertical="center" wrapText="1"/>
    </xf>
    <xf numFmtId="0" fontId="5" fillId="0" borderId="1" xfId="0" applyFont="1" applyFill="1" applyBorder="1" applyAlignment="1">
      <alignment horizontal="left" vertical="center" wrapText="1"/>
    </xf>
    <xf numFmtId="0" fontId="5" fillId="0" borderId="1" xfId="0" applyFont="1" applyBorder="1" applyAlignment="1">
      <alignment horizontal="center" vertical="center" wrapText="1"/>
    </xf>
    <xf numFmtId="0" fontId="18" fillId="0" borderId="1" xfId="0" applyFont="1" applyFill="1" applyBorder="1" applyAlignment="1">
      <alignment horizontal="left" vertical="center" wrapText="1"/>
    </xf>
    <xf numFmtId="0" fontId="5" fillId="0" borderId="1" xfId="0" applyFont="1" applyBorder="1" applyAlignment="1">
      <alignment horizontal="center" vertical="center"/>
    </xf>
    <xf numFmtId="0" fontId="40" fillId="0" borderId="1" xfId="0" applyFont="1" applyFill="1" applyBorder="1" applyAlignment="1">
      <alignment horizontal="center" vertical="center"/>
    </xf>
    <xf numFmtId="0" fontId="11" fillId="0" borderId="1" xfId="4" applyFont="1" applyFill="1" applyBorder="1" applyAlignment="1">
      <alignment horizontal="left" vertical="center" wrapText="1"/>
    </xf>
    <xf numFmtId="0" fontId="5" fillId="0" borderId="1" xfId="0" applyFont="1" applyBorder="1" applyAlignment="1">
      <alignment horizontal="left" vertical="center"/>
    </xf>
    <xf numFmtId="1" fontId="11" fillId="0" borderId="1" xfId="0" applyNumberFormat="1" applyFont="1" applyBorder="1" applyAlignment="1">
      <alignment horizontal="center" vertical="center"/>
    </xf>
    <xf numFmtId="0" fontId="13" fillId="0" borderId="3" xfId="0" applyFont="1" applyFill="1" applyBorder="1" applyAlignment="1">
      <alignment vertical="center" wrapText="1"/>
    </xf>
    <xf numFmtId="9" fontId="6" fillId="0" borderId="1" xfId="0" applyNumberFormat="1" applyFont="1" applyBorder="1" applyAlignment="1">
      <alignment horizontal="center" vertical="center" wrapText="1"/>
    </xf>
    <xf numFmtId="0" fontId="11" fillId="0" borderId="14" xfId="0" applyFont="1" applyFill="1" applyBorder="1" applyAlignment="1">
      <alignment horizontal="center" vertical="center" wrapText="1"/>
    </xf>
    <xf numFmtId="0" fontId="43" fillId="0" borderId="1" xfId="0" applyFont="1" applyBorder="1" applyAlignment="1">
      <alignment horizontal="center" vertical="center" wrapText="1"/>
    </xf>
    <xf numFmtId="168" fontId="6" fillId="0" borderId="1" xfId="1" applyNumberFormat="1" applyFont="1" applyBorder="1" applyAlignment="1">
      <alignment horizontal="center" vertical="center" wrapText="1"/>
    </xf>
    <xf numFmtId="168" fontId="6" fillId="0" borderId="12" xfId="1" applyNumberFormat="1" applyFont="1" applyBorder="1" applyAlignment="1">
      <alignment horizontal="center" vertical="center" wrapText="1"/>
    </xf>
    <xf numFmtId="0" fontId="44" fillId="0" borderId="1" xfId="0" applyFont="1" applyFill="1" applyBorder="1" applyAlignment="1">
      <alignment horizontal="center" vertical="center" wrapText="1"/>
    </xf>
    <xf numFmtId="9" fontId="11" fillId="0" borderId="1" xfId="0" applyNumberFormat="1" applyFont="1" applyFill="1" applyBorder="1" applyAlignment="1">
      <alignment horizontal="left" vertical="center" wrapText="1"/>
    </xf>
    <xf numFmtId="9" fontId="18" fillId="0" borderId="1" xfId="0" applyNumberFormat="1" applyFont="1" applyBorder="1" applyAlignment="1">
      <alignment horizontal="left" vertical="center" wrapText="1"/>
    </xf>
    <xf numFmtId="9" fontId="6" fillId="0" borderId="1" xfId="0" applyNumberFormat="1" applyFont="1" applyBorder="1" applyAlignment="1">
      <alignment horizontal="left" vertical="center" wrapText="1"/>
    </xf>
    <xf numFmtId="0" fontId="13" fillId="0" borderId="1" xfId="0" applyFont="1" applyFill="1" applyBorder="1" applyAlignment="1">
      <alignment vertical="center" wrapText="1"/>
    </xf>
    <xf numFmtId="1" fontId="18" fillId="0" borderId="1" xfId="0" applyNumberFormat="1" applyFont="1" applyBorder="1" applyAlignment="1">
      <alignment horizontal="center" vertical="center"/>
    </xf>
    <xf numFmtId="9" fontId="5" fillId="0" borderId="1" xfId="0" applyNumberFormat="1" applyFont="1" applyFill="1" applyBorder="1" applyAlignment="1">
      <alignment horizontal="left" vertical="center" wrapText="1"/>
    </xf>
    <xf numFmtId="0" fontId="8" fillId="0" borderId="2" xfId="0" applyFont="1" applyBorder="1" applyAlignment="1">
      <alignment horizontal="center"/>
    </xf>
    <xf numFmtId="1" fontId="5" fillId="0" borderId="1" xfId="5" applyNumberFormat="1" applyFont="1" applyFill="1" applyBorder="1" applyAlignment="1">
      <alignment horizontal="left" vertical="center" wrapText="1"/>
    </xf>
    <xf numFmtId="0" fontId="43" fillId="0" borderId="1" xfId="0" applyFont="1" applyFill="1" applyBorder="1" applyAlignment="1">
      <alignment horizontal="center" vertical="center" wrapText="1"/>
    </xf>
    <xf numFmtId="0" fontId="8" fillId="0" borderId="1" xfId="0" applyFont="1" applyBorder="1" applyAlignment="1"/>
    <xf numFmtId="0" fontId="6" fillId="0" borderId="0" xfId="0" applyFont="1" applyFill="1" applyAlignment="1">
      <alignment horizontal="center" vertical="center" wrapText="1"/>
    </xf>
    <xf numFmtId="0" fontId="6" fillId="0" borderId="4" xfId="0" applyFont="1" applyFill="1" applyBorder="1" applyAlignment="1">
      <alignment vertical="center" wrapText="1"/>
    </xf>
    <xf numFmtId="0" fontId="11" fillId="0" borderId="4" xfId="0" applyFont="1" applyFill="1" applyBorder="1" applyAlignment="1">
      <alignment vertical="center" wrapText="1"/>
    </xf>
    <xf numFmtId="0" fontId="39" fillId="0" borderId="1" xfId="0" applyFont="1" applyFill="1" applyBorder="1" applyAlignment="1">
      <alignment horizontal="center" vertical="center" wrapText="1"/>
    </xf>
    <xf numFmtId="0" fontId="5" fillId="0" borderId="4" xfId="0" applyFont="1" applyBorder="1" applyAlignment="1">
      <alignment horizontal="right"/>
    </xf>
    <xf numFmtId="0" fontId="13" fillId="0" borderId="4" xfId="0" applyFont="1" applyBorder="1" applyAlignment="1">
      <alignment horizontal="right"/>
    </xf>
    <xf numFmtId="0" fontId="6" fillId="0" borderId="1" xfId="0" applyFont="1" applyBorder="1" applyAlignment="1">
      <alignment horizontal="center" vertical="center" wrapText="1"/>
    </xf>
    <xf numFmtId="0" fontId="5" fillId="0" borderId="1" xfId="0" applyFont="1" applyFill="1" applyBorder="1" applyAlignment="1">
      <alignment horizontal="center" vertical="center" wrapText="1"/>
    </xf>
    <xf numFmtId="0" fontId="5" fillId="0" borderId="1" xfId="0" applyFont="1" applyFill="1" applyBorder="1" applyAlignment="1">
      <alignment horizontal="left" vertical="center" wrapText="1"/>
    </xf>
    <xf numFmtId="0" fontId="11" fillId="8" borderId="13" xfId="0" applyFont="1" applyFill="1" applyBorder="1" applyAlignment="1">
      <alignment horizontal="center" vertical="center" wrapText="1"/>
    </xf>
    <xf numFmtId="0" fontId="4" fillId="0" borderId="13" xfId="0" applyFont="1" applyFill="1" applyBorder="1" applyAlignment="1">
      <alignment horizontal="center" vertical="center"/>
    </xf>
    <xf numFmtId="1" fontId="12" fillId="8" borderId="13" xfId="0" applyNumberFormat="1" applyFont="1" applyFill="1" applyBorder="1" applyAlignment="1">
      <alignment horizontal="center" vertical="center" wrapText="1"/>
    </xf>
    <xf numFmtId="44" fontId="6" fillId="0" borderId="1" xfId="2" applyFont="1" applyFill="1" applyBorder="1" applyAlignment="1">
      <alignment horizontal="center" vertical="center" wrapText="1"/>
    </xf>
    <xf numFmtId="0" fontId="6" fillId="0" borderId="1" xfId="0" applyFont="1" applyBorder="1" applyAlignment="1">
      <alignment horizontal="left" vertical="center" wrapText="1"/>
    </xf>
    <xf numFmtId="0" fontId="11" fillId="0" borderId="1" xfId="0" applyFont="1" applyFill="1" applyBorder="1" applyAlignment="1">
      <alignment horizontal="left" vertical="center" wrapText="1"/>
    </xf>
    <xf numFmtId="9" fontId="6" fillId="0" borderId="1" xfId="0" applyNumberFormat="1" applyFont="1" applyBorder="1" applyAlignment="1">
      <alignment horizontal="center" vertical="center" wrapText="1"/>
    </xf>
    <xf numFmtId="0" fontId="5" fillId="0" borderId="13" xfId="6" applyFont="1" applyFill="1" applyBorder="1" applyAlignment="1">
      <alignment horizontal="left" vertical="center" wrapText="1"/>
    </xf>
    <xf numFmtId="0" fontId="6" fillId="0" borderId="13" xfId="0" applyFont="1" applyBorder="1" applyAlignment="1">
      <alignment horizontal="center" vertical="center" wrapText="1"/>
    </xf>
    <xf numFmtId="0" fontId="6" fillId="0" borderId="13"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44" fontId="6" fillId="0" borderId="1" xfId="2" applyFont="1" applyFill="1" applyBorder="1" applyAlignment="1">
      <alignment horizontal="center" vertical="center" wrapText="1"/>
    </xf>
    <xf numFmtId="0" fontId="18" fillId="0" borderId="1" xfId="0" applyFont="1" applyBorder="1" applyAlignment="1">
      <alignment horizontal="left" vertical="center" wrapText="1"/>
    </xf>
    <xf numFmtId="0" fontId="45" fillId="0" borderId="13" xfId="0" applyFont="1" applyBorder="1" applyAlignment="1">
      <alignment horizontal="center" vertical="center" wrapText="1"/>
    </xf>
    <xf numFmtId="0" fontId="5" fillId="22" borderId="13" xfId="1" applyNumberFormat="1" applyFont="1" applyFill="1" applyBorder="1" applyAlignment="1">
      <alignment horizontal="center" vertical="center" wrapText="1"/>
    </xf>
    <xf numFmtId="44" fontId="6" fillId="0" borderId="1" xfId="2" applyFont="1" applyBorder="1" applyAlignment="1">
      <alignment horizontal="center" vertical="center"/>
    </xf>
    <xf numFmtId="44" fontId="18" fillId="0" borderId="1" xfId="2" applyFont="1" applyBorder="1" applyAlignment="1">
      <alignment horizontal="center" vertical="center"/>
    </xf>
    <xf numFmtId="0" fontId="6" fillId="0" borderId="4" xfId="0" applyFont="1" applyBorder="1" applyAlignment="1">
      <alignment horizontal="left" vertical="center" wrapText="1"/>
    </xf>
    <xf numFmtId="0" fontId="6" fillId="0" borderId="4" xfId="0" applyFont="1" applyBorder="1" applyAlignment="1">
      <alignment horizontal="center" vertical="center" wrapText="1"/>
    </xf>
    <xf numFmtId="0" fontId="45" fillId="0" borderId="1" xfId="0" applyFont="1" applyBorder="1" applyAlignment="1">
      <alignment horizontal="center" vertical="center" wrapText="1"/>
    </xf>
    <xf numFmtId="0" fontId="45" fillId="0" borderId="4" xfId="0" applyFont="1" applyBorder="1" applyAlignment="1">
      <alignment horizontal="left" vertical="center" wrapText="1"/>
    </xf>
    <xf numFmtId="0" fontId="45" fillId="0" borderId="4" xfId="0" applyFont="1" applyBorder="1" applyAlignment="1">
      <alignment horizontal="center" vertical="center" wrapText="1"/>
    </xf>
    <xf numFmtId="9" fontId="45" fillId="0" borderId="4" xfId="0" applyNumberFormat="1" applyFont="1" applyBorder="1" applyAlignment="1">
      <alignment horizontal="center" vertical="center" wrapText="1"/>
    </xf>
    <xf numFmtId="0" fontId="45" fillId="0" borderId="11" xfId="0" applyFont="1" applyBorder="1" applyAlignment="1">
      <alignment horizontal="left" vertical="center" wrapText="1"/>
    </xf>
    <xf numFmtId="0" fontId="45" fillId="0" borderId="11" xfId="0" applyFont="1" applyBorder="1" applyAlignment="1">
      <alignment horizontal="center" vertical="center" wrapText="1"/>
    </xf>
    <xf numFmtId="9" fontId="45" fillId="0" borderId="11" xfId="0" applyNumberFormat="1" applyFont="1" applyBorder="1" applyAlignment="1">
      <alignment horizontal="center" vertical="center" wrapText="1"/>
    </xf>
    <xf numFmtId="0" fontId="5" fillId="9"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5" fillId="0" borderId="1" xfId="0" applyFont="1" applyFill="1" applyBorder="1" applyAlignment="1">
      <alignment horizontal="left" vertical="center" wrapText="1"/>
    </xf>
    <xf numFmtId="0" fontId="5" fillId="23" borderId="1" xfId="0" applyFont="1" applyFill="1" applyBorder="1" applyAlignment="1">
      <alignment horizontal="center" vertical="center" wrapText="1"/>
    </xf>
    <xf numFmtId="0" fontId="5" fillId="23" borderId="1" xfId="6" applyFont="1" applyFill="1" applyBorder="1" applyAlignment="1">
      <alignment horizontal="left" vertical="center" wrapText="1"/>
    </xf>
    <xf numFmtId="0" fontId="5" fillId="23" borderId="1" xfId="6" applyFont="1" applyFill="1" applyBorder="1" applyAlignment="1">
      <alignment vertical="center" wrapText="1"/>
    </xf>
    <xf numFmtId="0" fontId="5" fillId="23" borderId="1" xfId="6" applyFont="1" applyFill="1" applyBorder="1" applyAlignment="1">
      <alignment horizontal="center" vertical="center" wrapText="1"/>
    </xf>
    <xf numFmtId="169" fontId="0" fillId="0" borderId="0" xfId="0" applyNumberFormat="1" applyFont="1"/>
    <xf numFmtId="0" fontId="6" fillId="0" borderId="12" xfId="0" applyFont="1" applyBorder="1" applyAlignment="1">
      <alignment vertical="center" wrapText="1"/>
    </xf>
    <xf numFmtId="0" fontId="5" fillId="23" borderId="1" xfId="6" applyFont="1" applyFill="1" applyBorder="1" applyAlignment="1">
      <alignment vertical="top" wrapText="1"/>
    </xf>
    <xf numFmtId="0" fontId="5" fillId="23" borderId="1" xfId="0" applyFont="1" applyFill="1" applyBorder="1" applyAlignment="1">
      <alignment horizontal="center" vertical="center"/>
    </xf>
    <xf numFmtId="0" fontId="5" fillId="23" borderId="1" xfId="0" applyFont="1" applyFill="1" applyBorder="1" applyAlignment="1">
      <alignment horizontal="left" vertical="center" wrapText="1"/>
    </xf>
    <xf numFmtId="1" fontId="3" fillId="0" borderId="1" xfId="0" applyNumberFormat="1" applyFont="1" applyFill="1" applyBorder="1" applyAlignment="1">
      <alignment horizontal="center" vertical="center" wrapText="1"/>
    </xf>
    <xf numFmtId="0" fontId="11" fillId="3" borderId="1" xfId="0" applyFont="1" applyFill="1" applyBorder="1" applyAlignment="1">
      <alignment horizontal="center" vertical="center" wrapText="1"/>
    </xf>
    <xf numFmtId="0" fontId="11" fillId="3" borderId="12" xfId="0" applyFont="1" applyFill="1" applyBorder="1" applyAlignment="1">
      <alignment horizontal="center" vertical="center" wrapText="1"/>
    </xf>
    <xf numFmtId="0" fontId="25" fillId="13" borderId="2" xfId="0" applyFont="1" applyFill="1" applyBorder="1" applyAlignment="1">
      <alignment horizontal="center"/>
    </xf>
    <xf numFmtId="0" fontId="25" fillId="13" borderId="3" xfId="0" applyFont="1" applyFill="1" applyBorder="1" applyAlignment="1">
      <alignment horizontal="center"/>
    </xf>
    <xf numFmtId="0" fontId="25" fillId="13" borderId="4" xfId="0" applyFont="1" applyFill="1" applyBorder="1" applyAlignment="1">
      <alignment horizontal="center"/>
    </xf>
    <xf numFmtId="0" fontId="5" fillId="0" borderId="2" xfId="0" applyFont="1" applyBorder="1" applyAlignment="1">
      <alignment horizontal="right"/>
    </xf>
    <xf numFmtId="0" fontId="5" fillId="0" borderId="3" xfId="0" applyFont="1" applyBorder="1" applyAlignment="1">
      <alignment horizontal="right"/>
    </xf>
    <xf numFmtId="0" fontId="5" fillId="0" borderId="4" xfId="0" applyFont="1" applyBorder="1" applyAlignment="1">
      <alignment horizontal="right"/>
    </xf>
    <xf numFmtId="0" fontId="13" fillId="0" borderId="2" xfId="0" applyFont="1" applyBorder="1" applyAlignment="1">
      <alignment horizontal="right"/>
    </xf>
    <xf numFmtId="0" fontId="13" fillId="0" borderId="3" xfId="0" applyFont="1" applyBorder="1" applyAlignment="1">
      <alignment horizontal="right"/>
    </xf>
    <xf numFmtId="0" fontId="13" fillId="0" borderId="4" xfId="0" applyFont="1" applyBorder="1" applyAlignment="1">
      <alignment horizontal="right"/>
    </xf>
    <xf numFmtId="0" fontId="6" fillId="9" borderId="12" xfId="0" applyFont="1" applyFill="1" applyBorder="1" applyAlignment="1">
      <alignment horizontal="center" vertical="center" wrapText="1"/>
    </xf>
    <xf numFmtId="0" fontId="6" fillId="9" borderId="14" xfId="0" applyFont="1" applyFill="1" applyBorder="1" applyAlignment="1">
      <alignment horizontal="center" vertical="center" wrapText="1"/>
    </xf>
    <xf numFmtId="0" fontId="6" fillId="9" borderId="13" xfId="0" applyFont="1" applyFill="1" applyBorder="1" applyAlignment="1">
      <alignment horizontal="center" vertical="center" wrapText="1"/>
    </xf>
    <xf numFmtId="0" fontId="11" fillId="3" borderId="13"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0" borderId="0" xfId="0" applyFont="1" applyBorder="1" applyAlignment="1">
      <alignment horizontal="center" wrapText="1"/>
    </xf>
    <xf numFmtId="0" fontId="4" fillId="0" borderId="10" xfId="0" applyFont="1" applyBorder="1" applyAlignment="1">
      <alignment horizontal="left" wrapText="1"/>
    </xf>
    <xf numFmtId="0" fontId="10" fillId="3" borderId="1" xfId="0" applyFont="1" applyFill="1" applyBorder="1" applyAlignment="1">
      <alignment horizontal="center" vertical="center" textRotation="90" wrapText="1"/>
    </xf>
    <xf numFmtId="0" fontId="6" fillId="0" borderId="12" xfId="0" applyFont="1" applyBorder="1" applyAlignment="1">
      <alignment horizontal="center" vertical="center" wrapText="1"/>
    </xf>
    <xf numFmtId="0" fontId="6" fillId="0" borderId="14"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2" xfId="0" applyFont="1" applyFill="1" applyBorder="1" applyAlignment="1">
      <alignment horizontal="center" vertical="center" wrapText="1"/>
    </xf>
    <xf numFmtId="0" fontId="6" fillId="0" borderId="14" xfId="0" applyFont="1" applyFill="1" applyBorder="1" applyAlignment="1">
      <alignment horizontal="center" vertical="center" wrapText="1"/>
    </xf>
    <xf numFmtId="0" fontId="6" fillId="0" borderId="13" xfId="0" applyFont="1" applyFill="1" applyBorder="1" applyAlignment="1">
      <alignment horizontal="center" vertical="center" wrapText="1"/>
    </xf>
    <xf numFmtId="0" fontId="6" fillId="0" borderId="12" xfId="0" applyFont="1" applyFill="1" applyBorder="1" applyAlignment="1">
      <alignment horizontal="left" vertical="center" wrapText="1"/>
    </xf>
    <xf numFmtId="0" fontId="6" fillId="0" borderId="14" xfId="0" applyFont="1" applyFill="1" applyBorder="1" applyAlignment="1">
      <alignment horizontal="left" vertical="center" wrapText="1"/>
    </xf>
    <xf numFmtId="0" fontId="6" fillId="0" borderId="13" xfId="0" applyFont="1" applyFill="1" applyBorder="1" applyAlignment="1">
      <alignment horizontal="left" vertical="center" wrapText="1"/>
    </xf>
    <xf numFmtId="0" fontId="6" fillId="0" borderId="12" xfId="0" applyFont="1" applyBorder="1" applyAlignment="1">
      <alignment horizontal="left" vertical="center" wrapText="1"/>
    </xf>
    <xf numFmtId="0" fontId="6" fillId="0" borderId="14" xfId="0" applyFont="1" applyBorder="1" applyAlignment="1">
      <alignment horizontal="left" vertical="center" wrapText="1"/>
    </xf>
    <xf numFmtId="0" fontId="6" fillId="0" borderId="13" xfId="0" applyFont="1" applyBorder="1" applyAlignment="1">
      <alignment horizontal="left" vertical="center" wrapText="1"/>
    </xf>
    <xf numFmtId="0" fontId="6" fillId="0" borderId="12" xfId="0" applyFont="1" applyFill="1" applyBorder="1" applyAlignment="1">
      <alignment vertical="center" wrapText="1"/>
    </xf>
    <xf numFmtId="0" fontId="6" fillId="0" borderId="13" xfId="0" applyFont="1" applyFill="1" applyBorder="1" applyAlignment="1">
      <alignment vertical="center" wrapText="1"/>
    </xf>
    <xf numFmtId="0" fontId="6" fillId="0"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left" vertical="center" wrapText="1"/>
    </xf>
    <xf numFmtId="0" fontId="5" fillId="0" borderId="12" xfId="6" applyFont="1" applyFill="1" applyBorder="1" applyAlignment="1">
      <alignment horizontal="left" vertical="center" wrapText="1"/>
    </xf>
    <xf numFmtId="0" fontId="5" fillId="0" borderId="13" xfId="6" applyFont="1" applyFill="1" applyBorder="1" applyAlignment="1">
      <alignment horizontal="left" vertical="center" wrapText="1"/>
    </xf>
    <xf numFmtId="0" fontId="13" fillId="0" borderId="1" xfId="0" applyFont="1" applyBorder="1" applyAlignment="1">
      <alignment horizontal="right"/>
    </xf>
    <xf numFmtId="0" fontId="5" fillId="0" borderId="12"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5" fillId="0" borderId="13" xfId="0" applyFont="1" applyFill="1" applyBorder="1" applyAlignment="1">
      <alignment horizontal="center" vertical="center" wrapText="1"/>
    </xf>
    <xf numFmtId="0" fontId="4" fillId="0" borderId="10" xfId="0" applyFont="1" applyBorder="1" applyAlignment="1">
      <alignment horizontal="center" wrapText="1"/>
    </xf>
    <xf numFmtId="0" fontId="10" fillId="3" borderId="12" xfId="0" applyFont="1" applyFill="1" applyBorder="1" applyAlignment="1">
      <alignment horizontal="center" vertical="center" wrapText="1"/>
    </xf>
    <xf numFmtId="0" fontId="10" fillId="3" borderId="13" xfId="0" applyFont="1" applyFill="1" applyBorder="1" applyAlignment="1">
      <alignment horizontal="center" vertical="center" wrapText="1"/>
    </xf>
    <xf numFmtId="0" fontId="5" fillId="0" borderId="12" xfId="0" applyFont="1" applyFill="1" applyBorder="1" applyAlignment="1">
      <alignment horizontal="left" vertical="center" wrapText="1"/>
    </xf>
    <xf numFmtId="0" fontId="5" fillId="0" borderId="14" xfId="0" applyFont="1" applyFill="1" applyBorder="1" applyAlignment="1">
      <alignment horizontal="left" vertical="center" wrapText="1"/>
    </xf>
    <xf numFmtId="0" fontId="5" fillId="0" borderId="13" xfId="0" applyFont="1" applyFill="1" applyBorder="1" applyAlignment="1">
      <alignment horizontal="left" vertical="center" wrapText="1"/>
    </xf>
    <xf numFmtId="0" fontId="5" fillId="0" borderId="12" xfId="0" applyFont="1" applyFill="1" applyBorder="1" applyAlignment="1">
      <alignment vertical="center" wrapText="1"/>
    </xf>
    <xf numFmtId="0" fontId="5" fillId="0" borderId="13" xfId="0" applyFont="1" applyFill="1" applyBorder="1" applyAlignment="1">
      <alignment vertical="center" wrapText="1"/>
    </xf>
    <xf numFmtId="0" fontId="5" fillId="0" borderId="1" xfId="0" applyFont="1" applyFill="1" applyBorder="1" applyAlignment="1">
      <alignment horizontal="center" vertical="center" wrapText="1"/>
    </xf>
    <xf numFmtId="0" fontId="6" fillId="0" borderId="14" xfId="0" applyFont="1" applyFill="1" applyBorder="1" applyAlignment="1">
      <alignment vertical="center" wrapText="1"/>
    </xf>
    <xf numFmtId="0" fontId="5" fillId="0" borderId="1" xfId="0" applyFont="1" applyFill="1" applyBorder="1" applyAlignment="1">
      <alignment horizontal="left" vertical="center" wrapText="1"/>
    </xf>
    <xf numFmtId="0" fontId="4" fillId="0" borderId="12" xfId="0" applyFont="1" applyFill="1" applyBorder="1" applyAlignment="1">
      <alignment horizontal="center" vertical="center"/>
    </xf>
    <xf numFmtId="0" fontId="4" fillId="0" borderId="14" xfId="0" applyFont="1" applyFill="1" applyBorder="1" applyAlignment="1">
      <alignment horizontal="center" vertical="center"/>
    </xf>
    <xf numFmtId="0" fontId="4" fillId="0" borderId="13" xfId="0" applyFont="1" applyFill="1" applyBorder="1" applyAlignment="1">
      <alignment horizontal="center" vertical="center"/>
    </xf>
    <xf numFmtId="1" fontId="12" fillId="8" borderId="12" xfId="0" applyNumberFormat="1" applyFont="1" applyFill="1" applyBorder="1" applyAlignment="1">
      <alignment horizontal="center" vertical="center" wrapText="1"/>
    </xf>
    <xf numFmtId="1" fontId="12" fillId="8" borderId="14" xfId="0" applyNumberFormat="1" applyFont="1" applyFill="1" applyBorder="1" applyAlignment="1">
      <alignment horizontal="center" vertical="center" wrapText="1"/>
    </xf>
    <xf numFmtId="1" fontId="12" fillId="8" borderId="13" xfId="0" applyNumberFormat="1" applyFont="1" applyFill="1" applyBorder="1" applyAlignment="1">
      <alignment horizontal="center" vertical="center" wrapText="1"/>
    </xf>
    <xf numFmtId="0" fontId="3" fillId="0" borderId="12" xfId="0" applyFont="1" applyBorder="1" applyAlignment="1">
      <alignment horizontal="center" vertical="center"/>
    </xf>
    <xf numFmtId="0" fontId="3" fillId="0" borderId="14" xfId="0" applyFont="1" applyBorder="1" applyAlignment="1">
      <alignment horizontal="center" vertical="center"/>
    </xf>
    <xf numFmtId="0" fontId="3" fillId="0" borderId="13" xfId="0" applyFont="1" applyBorder="1" applyAlignment="1">
      <alignment horizontal="center" vertical="center"/>
    </xf>
    <xf numFmtId="0" fontId="6" fillId="0" borderId="6" xfId="0" applyFont="1" applyFill="1" applyBorder="1" applyAlignment="1">
      <alignment horizontal="center" vertical="center" wrapText="1"/>
    </xf>
    <xf numFmtId="0" fontId="6" fillId="0" borderId="8" xfId="0" applyFont="1" applyFill="1" applyBorder="1" applyAlignment="1">
      <alignment horizontal="center" vertical="center" wrapText="1"/>
    </xf>
    <xf numFmtId="0" fontId="6" fillId="0" borderId="11" xfId="0" applyFont="1" applyFill="1" applyBorder="1" applyAlignment="1">
      <alignment horizontal="center" vertical="center" wrapText="1"/>
    </xf>
    <xf numFmtId="44" fontId="6" fillId="0" borderId="12" xfId="2" applyFont="1" applyFill="1" applyBorder="1" applyAlignment="1">
      <alignment horizontal="center" vertical="center" wrapText="1"/>
    </xf>
    <xf numFmtId="44" fontId="6" fillId="0" borderId="14" xfId="2" applyFont="1" applyFill="1" applyBorder="1" applyAlignment="1">
      <alignment horizontal="center" vertical="center" wrapText="1"/>
    </xf>
    <xf numFmtId="44" fontId="6" fillId="0" borderId="13" xfId="2" applyFont="1" applyFill="1" applyBorder="1" applyAlignment="1">
      <alignment horizontal="center" vertical="center" wrapText="1"/>
    </xf>
    <xf numFmtId="0" fontId="21" fillId="0" borderId="12" xfId="0" applyFont="1" applyFill="1" applyBorder="1" applyAlignment="1">
      <alignment horizontal="center" vertical="center" wrapText="1"/>
    </xf>
    <xf numFmtId="0" fontId="21" fillId="0" borderId="13" xfId="0" applyFont="1" applyFill="1" applyBorder="1" applyAlignment="1">
      <alignment horizontal="center" vertical="center" wrapText="1"/>
    </xf>
    <xf numFmtId="44" fontId="6" fillId="0" borderId="1" xfId="2" applyFont="1" applyFill="1" applyBorder="1" applyAlignment="1">
      <alignment horizontal="center" vertical="center" wrapText="1"/>
    </xf>
    <xf numFmtId="0" fontId="25" fillId="13" borderId="2" xfId="0" applyFont="1" applyFill="1" applyBorder="1" applyAlignment="1">
      <alignment horizontal="left"/>
    </xf>
    <xf numFmtId="0" fontId="25" fillId="13" borderId="3" xfId="0" applyFont="1" applyFill="1" applyBorder="1" applyAlignment="1">
      <alignment horizontal="left"/>
    </xf>
    <xf numFmtId="0" fontId="25" fillId="13" borderId="4" xfId="0" applyFont="1" applyFill="1" applyBorder="1" applyAlignment="1">
      <alignment horizontal="left"/>
    </xf>
    <xf numFmtId="0" fontId="14" fillId="0" borderId="1" xfId="0" applyFont="1" applyFill="1" applyBorder="1" applyAlignment="1">
      <alignment horizontal="center" vertical="center" wrapText="1"/>
    </xf>
    <xf numFmtId="0" fontId="14" fillId="0" borderId="1" xfId="0" applyFont="1" applyFill="1" applyBorder="1" applyAlignment="1">
      <alignment horizontal="left" vertical="center" wrapText="1"/>
    </xf>
    <xf numFmtId="0" fontId="14" fillId="0" borderId="12" xfId="0" applyFont="1" applyFill="1" applyBorder="1" applyAlignment="1">
      <alignment horizontal="center" vertical="center" wrapText="1"/>
    </xf>
    <xf numFmtId="0" fontId="14" fillId="0" borderId="14" xfId="0" applyFont="1" applyFill="1" applyBorder="1" applyAlignment="1">
      <alignment horizontal="center" vertical="center" wrapText="1"/>
    </xf>
    <xf numFmtId="0" fontId="14" fillId="0" borderId="13" xfId="0" applyFont="1" applyFill="1" applyBorder="1" applyAlignment="1">
      <alignment horizontal="center" vertical="center" wrapText="1"/>
    </xf>
    <xf numFmtId="0" fontId="14" fillId="0" borderId="12" xfId="0" applyFont="1" applyFill="1" applyBorder="1" applyAlignment="1">
      <alignment horizontal="left" vertical="center" wrapText="1"/>
    </xf>
    <xf numFmtId="0" fontId="14" fillId="0" borderId="14" xfId="0" applyFont="1" applyFill="1" applyBorder="1" applyAlignment="1">
      <alignment horizontal="left" vertical="center" wrapText="1"/>
    </xf>
    <xf numFmtId="0" fontId="14" fillId="0" borderId="13" xfId="0" applyFont="1" applyFill="1" applyBorder="1" applyAlignment="1">
      <alignment horizontal="left" vertical="center" wrapText="1"/>
    </xf>
    <xf numFmtId="0" fontId="6" fillId="9" borderId="5" xfId="0" applyFont="1" applyFill="1" applyBorder="1" applyAlignment="1">
      <alignment horizontal="center" vertical="center" wrapText="1"/>
    </xf>
    <xf numFmtId="0" fontId="6" fillId="9" borderId="7" xfId="0" applyFont="1" applyFill="1" applyBorder="1" applyAlignment="1">
      <alignment horizontal="center" vertical="center" wrapText="1"/>
    </xf>
    <xf numFmtId="0" fontId="6" fillId="9" borderId="9" xfId="0" applyFont="1" applyFill="1" applyBorder="1" applyAlignment="1">
      <alignment horizontal="center" vertical="center" wrapText="1"/>
    </xf>
    <xf numFmtId="0" fontId="10" fillId="3" borderId="14" xfId="0" applyFont="1" applyFill="1" applyBorder="1" applyAlignment="1">
      <alignment horizontal="center" vertical="center" wrapText="1"/>
    </xf>
    <xf numFmtId="0" fontId="11" fillId="3" borderId="14" xfId="0" applyFont="1" applyFill="1" applyBorder="1" applyAlignment="1">
      <alignment horizontal="center" vertical="center" wrapText="1"/>
    </xf>
    <xf numFmtId="0" fontId="11" fillId="0" borderId="0" xfId="0" applyFont="1" applyBorder="1" applyAlignment="1">
      <alignment horizontal="center" vertical="center" wrapText="1"/>
    </xf>
    <xf numFmtId="0" fontId="39" fillId="0" borderId="0" xfId="0" applyFont="1" applyBorder="1" applyAlignment="1">
      <alignment horizontal="center" vertical="center" wrapText="1"/>
    </xf>
    <xf numFmtId="0" fontId="13" fillId="0" borderId="10" xfId="0" applyFont="1" applyBorder="1" applyAlignment="1">
      <alignment horizontal="center" vertical="center" wrapText="1"/>
    </xf>
    <xf numFmtId="0" fontId="11" fillId="8" borderId="12" xfId="0" applyFont="1" applyFill="1" applyBorder="1" applyAlignment="1">
      <alignment horizontal="center" vertical="center" wrapText="1"/>
    </xf>
    <xf numFmtId="0" fontId="11" fillId="8" borderId="13" xfId="0" applyFont="1" applyFill="1" applyBorder="1" applyAlignment="1">
      <alignment horizontal="center" vertical="center" wrapText="1"/>
    </xf>
    <xf numFmtId="0" fontId="11" fillId="8" borderId="2" xfId="0" applyFont="1" applyFill="1" applyBorder="1" applyAlignment="1">
      <alignment horizontal="center" vertical="center" wrapText="1"/>
    </xf>
    <xf numFmtId="0" fontId="11" fillId="8" borderId="3" xfId="0" applyFont="1" applyFill="1" applyBorder="1" applyAlignment="1">
      <alignment horizontal="center" vertical="center" wrapText="1"/>
    </xf>
    <xf numFmtId="0" fontId="11" fillId="8" borderId="4" xfId="0" applyFont="1" applyFill="1" applyBorder="1" applyAlignment="1">
      <alignment horizontal="center" vertical="center" wrapText="1"/>
    </xf>
    <xf numFmtId="0" fontId="11" fillId="8" borderId="1"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4" fillId="5" borderId="4" xfId="0" applyFont="1" applyFill="1" applyBorder="1" applyAlignment="1">
      <alignment horizontal="center" vertical="center" wrapText="1"/>
    </xf>
    <xf numFmtId="44" fontId="14" fillId="0" borderId="1" xfId="2" applyFont="1" applyFill="1" applyBorder="1" applyAlignment="1">
      <alignment horizontal="center" vertical="center" wrapText="1"/>
    </xf>
    <xf numFmtId="1" fontId="16" fillId="10" borderId="1" xfId="5" applyNumberFormat="1" applyFont="1" applyFill="1" applyBorder="1" applyAlignment="1">
      <alignment horizontal="center" vertical="center" wrapText="1"/>
    </xf>
    <xf numFmtId="44" fontId="14" fillId="0" borderId="1" xfId="7" applyFont="1" applyFill="1" applyBorder="1" applyAlignment="1">
      <alignment horizontal="center" vertical="center" wrapText="1"/>
    </xf>
    <xf numFmtId="1" fontId="16" fillId="10" borderId="12" xfId="5" applyNumberFormat="1" applyFont="1" applyFill="1" applyBorder="1" applyAlignment="1">
      <alignment horizontal="center" vertical="center" wrapText="1"/>
    </xf>
    <xf numFmtId="1" fontId="16" fillId="10" borderId="14" xfId="5" applyNumberFormat="1" applyFont="1" applyFill="1" applyBorder="1" applyAlignment="1">
      <alignment horizontal="center" vertical="center" wrapText="1"/>
    </xf>
    <xf numFmtId="1" fontId="16" fillId="10" borderId="13" xfId="5" applyNumberFormat="1" applyFont="1" applyFill="1" applyBorder="1" applyAlignment="1">
      <alignment horizontal="center" vertical="center" wrapText="1"/>
    </xf>
    <xf numFmtId="0" fontId="3" fillId="0" borderId="12" xfId="0" applyFont="1" applyBorder="1" applyAlignment="1">
      <alignment horizontal="center"/>
    </xf>
    <xf numFmtId="0" fontId="3" fillId="0" borderId="14" xfId="0" applyFont="1" applyBorder="1" applyAlignment="1">
      <alignment horizontal="center"/>
    </xf>
    <xf numFmtId="0" fontId="3" fillId="0" borderId="13" xfId="0" applyFont="1" applyBorder="1" applyAlignment="1">
      <alignment horizontal="center"/>
    </xf>
    <xf numFmtId="0" fontId="6" fillId="0" borderId="1" xfId="0" applyFont="1" applyBorder="1" applyAlignment="1">
      <alignment horizontal="left" vertical="center" wrapText="1"/>
    </xf>
    <xf numFmtId="0" fontId="18" fillId="0" borderId="6" xfId="0" applyFont="1" applyBorder="1" applyAlignment="1">
      <alignment horizontal="center" vertical="center"/>
    </xf>
    <xf numFmtId="0" fontId="18" fillId="0" borderId="8" xfId="0" applyFont="1" applyBorder="1" applyAlignment="1">
      <alignment horizontal="center" vertical="center"/>
    </xf>
    <xf numFmtId="0" fontId="18" fillId="0" borderId="11" xfId="0" applyFont="1" applyBorder="1" applyAlignment="1">
      <alignment horizontal="center" vertical="center"/>
    </xf>
    <xf numFmtId="0" fontId="18" fillId="0" borderId="1"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14"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2" xfId="0" applyFont="1" applyBorder="1" applyAlignment="1">
      <alignment horizontal="left" vertical="center"/>
    </xf>
    <xf numFmtId="0" fontId="5" fillId="0" borderId="14" xfId="0" applyFont="1" applyBorder="1" applyAlignment="1">
      <alignment horizontal="left" vertical="center"/>
    </xf>
    <xf numFmtId="0" fontId="5" fillId="0" borderId="13" xfId="0" applyFont="1" applyBorder="1" applyAlignment="1">
      <alignment horizontal="left" vertical="center"/>
    </xf>
    <xf numFmtId="9" fontId="11" fillId="0" borderId="12" xfId="0" applyNumberFormat="1" applyFont="1" applyBorder="1" applyAlignment="1">
      <alignment horizontal="center" vertical="center"/>
    </xf>
    <xf numFmtId="9" fontId="11" fillId="0" borderId="14" xfId="0" applyNumberFormat="1" applyFont="1" applyBorder="1" applyAlignment="1">
      <alignment horizontal="center" vertical="center"/>
    </xf>
    <xf numFmtId="9" fontId="11" fillId="0" borderId="13" xfId="0" applyNumberFormat="1" applyFont="1" applyBorder="1" applyAlignment="1">
      <alignment horizontal="center" vertical="center"/>
    </xf>
    <xf numFmtId="0" fontId="13" fillId="0" borderId="10" xfId="0" applyFont="1" applyBorder="1" applyAlignment="1">
      <alignment horizontal="left" vertical="center" wrapText="1"/>
    </xf>
    <xf numFmtId="0" fontId="14" fillId="10" borderId="12" xfId="0" applyFont="1" applyFill="1" applyBorder="1" applyAlignment="1">
      <alignment horizontal="center" vertical="center" wrapText="1"/>
    </xf>
    <xf numFmtId="0" fontId="14" fillId="10" borderId="13" xfId="0" applyFont="1" applyFill="1" applyBorder="1" applyAlignment="1">
      <alignment horizontal="center" vertical="center" wrapText="1"/>
    </xf>
    <xf numFmtId="0" fontId="14" fillId="0" borderId="12" xfId="0" applyFont="1" applyBorder="1" applyAlignment="1">
      <alignment horizontal="center" vertical="center" wrapText="1"/>
    </xf>
    <xf numFmtId="0" fontId="14" fillId="0" borderId="14" xfId="0" applyFont="1" applyBorder="1" applyAlignment="1">
      <alignment horizontal="center" vertical="center" wrapText="1"/>
    </xf>
    <xf numFmtId="0" fontId="14" fillId="0" borderId="13" xfId="0" applyFont="1" applyBorder="1" applyAlignment="1">
      <alignment horizontal="center" vertical="center" wrapText="1"/>
    </xf>
    <xf numFmtId="0" fontId="14" fillId="10"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0" fillId="0" borderId="12" xfId="0" applyFont="1" applyBorder="1" applyAlignment="1">
      <alignment horizontal="center"/>
    </xf>
    <xf numFmtId="0" fontId="0" fillId="0" borderId="13" xfId="0" applyFont="1" applyBorder="1" applyAlignment="1">
      <alignment horizontal="center"/>
    </xf>
    <xf numFmtId="0" fontId="0" fillId="0" borderId="14" xfId="0" applyFont="1" applyBorder="1" applyAlignment="1">
      <alignment horizontal="center"/>
    </xf>
    <xf numFmtId="9" fontId="5" fillId="0" borderId="1" xfId="0" applyNumberFormat="1" applyFont="1" applyBorder="1" applyAlignment="1">
      <alignment horizontal="center" vertical="center" wrapText="1"/>
    </xf>
    <xf numFmtId="0" fontId="14" fillId="10" borderId="14" xfId="0" applyFont="1" applyFill="1" applyBorder="1" applyAlignment="1">
      <alignment horizontal="center" vertical="center" wrapText="1"/>
    </xf>
    <xf numFmtId="0" fontId="16" fillId="0" borderId="12" xfId="0" applyFont="1" applyFill="1" applyBorder="1" applyAlignment="1">
      <alignment horizontal="left" vertical="center" wrapText="1"/>
    </xf>
    <xf numFmtId="0" fontId="16" fillId="0" borderId="13" xfId="0" applyFont="1" applyFill="1" applyBorder="1" applyAlignment="1">
      <alignment horizontal="left" vertical="center" wrapText="1"/>
    </xf>
    <xf numFmtId="0" fontId="15" fillId="0" borderId="2" xfId="0" applyFont="1" applyBorder="1" applyAlignment="1">
      <alignment horizontal="center" vertical="center"/>
    </xf>
    <xf numFmtId="0" fontId="15" fillId="0" borderId="3" xfId="0" applyFont="1" applyBorder="1" applyAlignment="1">
      <alignment horizontal="center" vertical="center"/>
    </xf>
    <xf numFmtId="0" fontId="15" fillId="0" borderId="4" xfId="0" applyFont="1" applyBorder="1" applyAlignment="1">
      <alignment horizontal="center" vertical="center"/>
    </xf>
    <xf numFmtId="0" fontId="15" fillId="9" borderId="12" xfId="0" applyFont="1" applyFill="1" applyBorder="1" applyAlignment="1">
      <alignment horizontal="center" vertical="center" wrapText="1"/>
    </xf>
    <xf numFmtId="0" fontId="15" fillId="9" borderId="13" xfId="0" applyFont="1" applyFill="1" applyBorder="1" applyAlignment="1">
      <alignment horizontal="center" vertical="center" wrapText="1"/>
    </xf>
    <xf numFmtId="0" fontId="15" fillId="9" borderId="1" xfId="0" applyFont="1" applyFill="1" applyBorder="1" applyAlignment="1">
      <alignment horizontal="center" vertical="center" wrapText="1"/>
    </xf>
    <xf numFmtId="0" fontId="3" fillId="9" borderId="1" xfId="0" applyFont="1" applyFill="1" applyBorder="1" applyAlignment="1">
      <alignment horizontal="left" vertical="center" wrapText="1"/>
    </xf>
    <xf numFmtId="0" fontId="18" fillId="9" borderId="1" xfId="0" applyFont="1" applyFill="1" applyBorder="1" applyAlignment="1">
      <alignment horizontal="left" vertical="center" wrapText="1"/>
    </xf>
    <xf numFmtId="0" fontId="16" fillId="10" borderId="1" xfId="0" applyFont="1" applyFill="1" applyBorder="1" applyAlignment="1">
      <alignment horizontal="center" vertical="center" wrapText="1"/>
    </xf>
    <xf numFmtId="0" fontId="17" fillId="0" borderId="2" xfId="4" applyFont="1" applyFill="1" applyBorder="1" applyAlignment="1">
      <alignment horizontal="left" vertical="center" wrapText="1"/>
    </xf>
    <xf numFmtId="0" fontId="17" fillId="0" borderId="3" xfId="4" applyFont="1" applyFill="1" applyBorder="1" applyAlignment="1">
      <alignment horizontal="left" vertical="center" wrapText="1"/>
    </xf>
    <xf numFmtId="0" fontId="17" fillId="0" borderId="4" xfId="4" applyFont="1" applyFill="1" applyBorder="1" applyAlignment="1">
      <alignment horizontal="left" vertical="center" wrapText="1"/>
    </xf>
    <xf numFmtId="1" fontId="17" fillId="0" borderId="2" xfId="5" applyNumberFormat="1" applyFont="1" applyFill="1" applyBorder="1" applyAlignment="1">
      <alignment horizontal="left" vertical="center" wrapText="1"/>
    </xf>
    <xf numFmtId="1" fontId="17" fillId="0" borderId="3" xfId="5" applyNumberFormat="1" applyFont="1" applyFill="1" applyBorder="1" applyAlignment="1">
      <alignment horizontal="left" vertical="center" wrapText="1"/>
    </xf>
    <xf numFmtId="1" fontId="17" fillId="0" borderId="4" xfId="5" applyNumberFormat="1" applyFont="1" applyFill="1" applyBorder="1" applyAlignment="1">
      <alignment horizontal="left" vertical="center" wrapText="1"/>
    </xf>
    <xf numFmtId="0" fontId="17" fillId="0" borderId="1" xfId="4" applyFont="1" applyFill="1" applyBorder="1" applyAlignment="1">
      <alignment horizontal="left" vertical="center" wrapText="1"/>
    </xf>
    <xf numFmtId="1" fontId="17" fillId="0" borderId="1" xfId="5" applyNumberFormat="1" applyFont="1" applyFill="1" applyBorder="1" applyAlignment="1">
      <alignment horizontal="left" vertical="center" wrapText="1"/>
    </xf>
    <xf numFmtId="0" fontId="5" fillId="22" borderId="12" xfId="0" applyFont="1" applyFill="1" applyBorder="1" applyAlignment="1">
      <alignment horizontal="center" vertical="center" wrapText="1"/>
    </xf>
    <xf numFmtId="0" fontId="5" fillId="22" borderId="13" xfId="0" applyFont="1" applyFill="1" applyBorder="1" applyAlignment="1">
      <alignment horizontal="center" vertical="center" wrapText="1"/>
    </xf>
    <xf numFmtId="0" fontId="45" fillId="0" borderId="1" xfId="0" applyFont="1" applyBorder="1" applyAlignment="1">
      <alignment horizontal="center" vertical="center" wrapText="1"/>
    </xf>
    <xf numFmtId="0" fontId="5" fillId="22" borderId="1" xfId="0" applyFont="1" applyFill="1" applyBorder="1" applyAlignment="1">
      <alignment horizontal="center" vertical="center" wrapText="1"/>
    </xf>
    <xf numFmtId="9" fontId="5" fillId="22" borderId="1" xfId="0" applyNumberFormat="1" applyFont="1" applyFill="1" applyBorder="1" applyAlignment="1">
      <alignment horizontal="center" vertical="center" wrapText="1"/>
    </xf>
    <xf numFmtId="0" fontId="45" fillId="22" borderId="12" xfId="0" applyFont="1" applyFill="1" applyBorder="1" applyAlignment="1">
      <alignment horizontal="center" vertical="center" wrapText="1"/>
    </xf>
    <xf numFmtId="0" fontId="45" fillId="22" borderId="14" xfId="0" applyFont="1" applyFill="1" applyBorder="1" applyAlignment="1">
      <alignment horizontal="center" vertical="center" wrapText="1"/>
    </xf>
    <xf numFmtId="0" fontId="45" fillId="22" borderId="13" xfId="0" applyFont="1" applyFill="1" applyBorder="1" applyAlignment="1">
      <alignment horizontal="center" vertical="center" wrapText="1"/>
    </xf>
    <xf numFmtId="0" fontId="5" fillId="22" borderId="14" xfId="0" applyFont="1" applyFill="1" applyBorder="1" applyAlignment="1">
      <alignment horizontal="center" vertical="center" wrapText="1"/>
    </xf>
    <xf numFmtId="9" fontId="5" fillId="22" borderId="12" xfId="3" applyFont="1" applyFill="1" applyBorder="1" applyAlignment="1">
      <alignment horizontal="center" vertical="center" wrapText="1"/>
    </xf>
    <xf numFmtId="9" fontId="5" fillId="22" borderId="13" xfId="3" applyFont="1" applyFill="1" applyBorder="1" applyAlignment="1">
      <alignment horizontal="center" vertical="center" wrapText="1"/>
    </xf>
    <xf numFmtId="9" fontId="6" fillId="0" borderId="12" xfId="0" applyNumberFormat="1" applyFont="1" applyFill="1" applyBorder="1" applyAlignment="1">
      <alignment horizontal="center" vertical="center" wrapText="1"/>
    </xf>
    <xf numFmtId="0" fontId="19" fillId="0" borderId="0" xfId="0" applyFont="1" applyAlignment="1">
      <alignment horizontal="center" wrapText="1"/>
    </xf>
    <xf numFmtId="0" fontId="4" fillId="0" borderId="7" xfId="0" applyFont="1" applyBorder="1" applyAlignment="1">
      <alignment horizontal="left" wrapText="1"/>
    </xf>
    <xf numFmtId="0" fontId="4" fillId="0" borderId="0" xfId="0" applyFont="1" applyAlignment="1">
      <alignment horizontal="left" wrapText="1"/>
    </xf>
    <xf numFmtId="0" fontId="4" fillId="0" borderId="0" xfId="0" applyFont="1" applyAlignment="1">
      <alignment horizontal="center" wrapText="1"/>
    </xf>
    <xf numFmtId="1" fontId="16" fillId="0" borderId="12" xfId="5" applyNumberFormat="1" applyFont="1" applyFill="1" applyBorder="1" applyAlignment="1">
      <alignment horizontal="left" vertical="center" wrapText="1"/>
    </xf>
    <xf numFmtId="1" fontId="16" fillId="0" borderId="14" xfId="5" applyNumberFormat="1" applyFont="1" applyFill="1" applyBorder="1" applyAlignment="1">
      <alignment horizontal="left" vertical="center" wrapText="1"/>
    </xf>
    <xf numFmtId="1" fontId="16" fillId="0" borderId="13" xfId="5" applyNumberFormat="1" applyFont="1" applyFill="1" applyBorder="1" applyAlignment="1">
      <alignment horizontal="left" vertical="center" wrapText="1"/>
    </xf>
    <xf numFmtId="1" fontId="16" fillId="0" borderId="12" xfId="5" applyNumberFormat="1" applyFont="1" applyFill="1" applyBorder="1" applyAlignment="1">
      <alignment horizontal="center" vertical="center" wrapText="1"/>
    </xf>
    <xf numFmtId="1" fontId="16" fillId="0" borderId="14" xfId="5" applyNumberFormat="1" applyFont="1" applyFill="1" applyBorder="1" applyAlignment="1">
      <alignment horizontal="center" vertical="center" wrapText="1"/>
    </xf>
    <xf numFmtId="1" fontId="16" fillId="0" borderId="13" xfId="5" applyNumberFormat="1" applyFont="1" applyFill="1" applyBorder="1" applyAlignment="1">
      <alignment horizontal="center" vertical="center" wrapText="1"/>
    </xf>
    <xf numFmtId="0" fontId="15" fillId="9" borderId="12" xfId="0" applyFont="1" applyFill="1" applyBorder="1" applyAlignment="1">
      <alignment horizontal="center"/>
    </xf>
    <xf numFmtId="0" fontId="15" fillId="9" borderId="13" xfId="0" applyFont="1" applyFill="1" applyBorder="1" applyAlignment="1">
      <alignment horizontal="center"/>
    </xf>
    <xf numFmtId="0" fontId="17" fillId="9" borderId="12" xfId="0" applyFont="1" applyFill="1" applyBorder="1" applyAlignment="1">
      <alignment vertical="center" wrapText="1"/>
    </xf>
    <xf numFmtId="0" fontId="17" fillId="9" borderId="13" xfId="0" applyFont="1" applyFill="1" applyBorder="1" applyAlignment="1">
      <alignment vertical="center" wrapText="1"/>
    </xf>
    <xf numFmtId="1" fontId="16" fillId="0" borderId="1" xfId="5" applyNumberFormat="1" applyFont="1" applyFill="1" applyBorder="1" applyAlignment="1">
      <alignment horizontal="center" vertical="center" wrapText="1"/>
    </xf>
    <xf numFmtId="0" fontId="15" fillId="9" borderId="1" xfId="0" applyFont="1" applyFill="1" applyBorder="1" applyAlignment="1">
      <alignment horizontal="center" vertical="center"/>
    </xf>
    <xf numFmtId="0" fontId="14" fillId="9" borderId="1" xfId="0" applyFont="1" applyFill="1" applyBorder="1" applyAlignment="1">
      <alignment horizontal="center" vertical="center" wrapText="1"/>
    </xf>
    <xf numFmtId="0" fontId="16" fillId="9" borderId="1" xfId="0" applyFont="1" applyFill="1" applyBorder="1" applyAlignment="1">
      <alignment vertical="center" wrapText="1"/>
    </xf>
    <xf numFmtId="1" fontId="14" fillId="9" borderId="1" xfId="0" applyNumberFormat="1" applyFont="1" applyFill="1" applyBorder="1" applyAlignment="1">
      <alignment horizontal="center" vertical="center" wrapText="1"/>
    </xf>
    <xf numFmtId="1" fontId="16" fillId="0" borderId="1" xfId="5" applyNumberFormat="1" applyFont="1" applyFill="1" applyBorder="1" applyAlignment="1">
      <alignment horizontal="left" vertical="center" wrapText="1"/>
    </xf>
    <xf numFmtId="9" fontId="6" fillId="0" borderId="14" xfId="0" applyNumberFormat="1" applyFont="1" applyFill="1" applyBorder="1" applyAlignment="1">
      <alignment horizontal="center" vertical="center" wrapText="1"/>
    </xf>
    <xf numFmtId="0" fontId="11" fillId="0" borderId="1" xfId="0" applyFont="1" applyFill="1" applyBorder="1" applyAlignment="1">
      <alignment horizontal="left" vertical="center" wrapText="1"/>
    </xf>
    <xf numFmtId="1" fontId="5" fillId="0" borderId="1" xfId="5" applyNumberFormat="1" applyFont="1" applyFill="1" applyBorder="1" applyAlignment="1">
      <alignment horizontal="left" vertical="center" wrapText="1"/>
    </xf>
    <xf numFmtId="0" fontId="16" fillId="0" borderId="1" xfId="0" applyFont="1" applyFill="1" applyBorder="1" applyAlignment="1">
      <alignment horizontal="center" vertical="center" wrapText="1"/>
    </xf>
    <xf numFmtId="0" fontId="37" fillId="10" borderId="1" xfId="0" applyFont="1" applyFill="1" applyBorder="1" applyAlignment="1">
      <alignment horizontal="center" vertical="center" wrapText="1"/>
    </xf>
    <xf numFmtId="9" fontId="6" fillId="0" borderId="1" xfId="0" applyNumberFormat="1" applyFont="1" applyBorder="1" applyAlignment="1">
      <alignment horizontal="center" vertical="center" wrapText="1"/>
    </xf>
    <xf numFmtId="0" fontId="15" fillId="9" borderId="1" xfId="0" applyFont="1" applyFill="1" applyBorder="1" applyAlignment="1">
      <alignment horizontal="left" vertical="center" wrapText="1"/>
    </xf>
    <xf numFmtId="0" fontId="15" fillId="9" borderId="12" xfId="0" applyFont="1" applyFill="1" applyBorder="1" applyAlignment="1">
      <alignment horizontal="center" vertical="center"/>
    </xf>
    <xf numFmtId="0" fontId="15" fillId="9" borderId="13" xfId="0" applyFont="1" applyFill="1" applyBorder="1" applyAlignment="1">
      <alignment horizontal="center" vertical="center"/>
    </xf>
    <xf numFmtId="0" fontId="15" fillId="9" borderId="14" xfId="0" applyFont="1" applyFill="1" applyBorder="1" applyAlignment="1">
      <alignment horizontal="center" vertical="center"/>
    </xf>
    <xf numFmtId="0" fontId="16" fillId="0" borderId="1" xfId="0" applyFont="1" applyBorder="1" applyAlignment="1">
      <alignment horizontal="center" vertical="center" wrapText="1"/>
    </xf>
    <xf numFmtId="0" fontId="16" fillId="9" borderId="12" xfId="0" applyFont="1" applyFill="1" applyBorder="1" applyAlignment="1">
      <alignment horizontal="center" vertical="center"/>
    </xf>
    <xf numFmtId="0" fontId="16" fillId="9" borderId="14" xfId="0" applyFont="1" applyFill="1" applyBorder="1" applyAlignment="1">
      <alignment horizontal="center" vertical="center"/>
    </xf>
    <xf numFmtId="0" fontId="16" fillId="9" borderId="13" xfId="0" applyFont="1" applyFill="1" applyBorder="1" applyAlignment="1">
      <alignment horizontal="center" vertical="center"/>
    </xf>
    <xf numFmtId="0" fontId="16" fillId="9" borderId="1" xfId="0" applyFont="1" applyFill="1" applyBorder="1" applyAlignment="1">
      <alignment horizontal="center" vertical="center" wrapText="1"/>
    </xf>
    <xf numFmtId="0" fontId="16" fillId="9" borderId="1" xfId="0" applyFont="1" applyFill="1" applyBorder="1" applyAlignment="1">
      <alignment horizontal="left" vertical="center" wrapText="1"/>
    </xf>
    <xf numFmtId="0" fontId="16" fillId="9" borderId="1" xfId="0" applyFont="1" applyFill="1" applyBorder="1" applyAlignment="1">
      <alignment horizontal="center" vertical="center"/>
    </xf>
    <xf numFmtId="3" fontId="5" fillId="0" borderId="12" xfId="0" applyNumberFormat="1" applyFont="1" applyFill="1" applyBorder="1" applyAlignment="1">
      <alignment horizontal="center" vertical="center" wrapText="1"/>
    </xf>
    <xf numFmtId="0" fontId="0" fillId="0" borderId="12" xfId="0" applyFont="1" applyBorder="1" applyAlignment="1">
      <alignment horizontal="center" vertical="center"/>
    </xf>
    <xf numFmtId="0" fontId="0" fillId="0" borderId="14" xfId="0" applyFont="1" applyBorder="1" applyAlignment="1">
      <alignment horizontal="center" vertical="center"/>
    </xf>
    <xf numFmtId="0" fontId="0" fillId="0" borderId="13" xfId="0" applyFont="1" applyBorder="1" applyAlignment="1">
      <alignment horizontal="center" vertical="center"/>
    </xf>
    <xf numFmtId="0" fontId="15" fillId="9" borderId="12" xfId="0" applyFont="1" applyFill="1" applyBorder="1" applyAlignment="1">
      <alignment horizontal="center" wrapText="1"/>
    </xf>
    <xf numFmtId="0" fontId="15" fillId="9" borderId="14" xfId="0" applyFont="1" applyFill="1" applyBorder="1" applyAlignment="1">
      <alignment horizontal="center" wrapText="1"/>
    </xf>
    <xf numFmtId="0" fontId="15" fillId="9" borderId="13" xfId="0" applyFont="1" applyFill="1" applyBorder="1" applyAlignment="1">
      <alignment horizontal="center" wrapText="1"/>
    </xf>
    <xf numFmtId="0" fontId="15" fillId="9" borderId="1" xfId="0" applyFont="1" applyFill="1" applyBorder="1" applyAlignment="1">
      <alignment vertical="center" wrapText="1"/>
    </xf>
    <xf numFmtId="0" fontId="14" fillId="10" borderId="12" xfId="0" applyFont="1" applyFill="1" applyBorder="1" applyAlignment="1">
      <alignment vertical="center" wrapText="1"/>
    </xf>
    <xf numFmtId="0" fontId="14" fillId="10" borderId="14" xfId="0" applyFont="1" applyFill="1" applyBorder="1" applyAlignment="1">
      <alignment vertical="center" wrapText="1"/>
    </xf>
    <xf numFmtId="0" fontId="14" fillId="10" borderId="13" xfId="0" applyFont="1" applyFill="1" applyBorder="1" applyAlignment="1">
      <alignment vertical="center" wrapText="1"/>
    </xf>
    <xf numFmtId="0" fontId="14" fillId="10" borderId="1" xfId="0" applyFont="1" applyFill="1" applyBorder="1" applyAlignment="1">
      <alignment vertical="center" wrapText="1"/>
    </xf>
    <xf numFmtId="0" fontId="14" fillId="9" borderId="12" xfId="0" applyFont="1" applyFill="1" applyBorder="1" applyAlignment="1">
      <alignment horizontal="center" vertical="center" wrapText="1"/>
    </xf>
    <xf numFmtId="0" fontId="14" fillId="9" borderId="14" xfId="0" applyFont="1" applyFill="1" applyBorder="1" applyAlignment="1">
      <alignment horizontal="center" vertical="center" wrapText="1"/>
    </xf>
    <xf numFmtId="0" fontId="14" fillId="9" borderId="13" xfId="0" applyFont="1" applyFill="1" applyBorder="1" applyAlignment="1">
      <alignment horizontal="center" vertical="center" wrapText="1"/>
    </xf>
    <xf numFmtId="0" fontId="14" fillId="9" borderId="12" xfId="0" applyFont="1" applyFill="1" applyBorder="1" applyAlignment="1">
      <alignment horizontal="left" vertical="center" wrapText="1"/>
    </xf>
    <xf numFmtId="0" fontId="14" fillId="9" borderId="14" xfId="0" applyFont="1" applyFill="1" applyBorder="1" applyAlignment="1">
      <alignment horizontal="left" vertical="center" wrapText="1"/>
    </xf>
    <xf numFmtId="0" fontId="14" fillId="9" borderId="13" xfId="0" applyFont="1" applyFill="1" applyBorder="1" applyAlignment="1">
      <alignment horizontal="left" vertical="center" wrapText="1"/>
    </xf>
    <xf numFmtId="0" fontId="14" fillId="9" borderId="1" xfId="0" applyFont="1" applyFill="1" applyBorder="1" applyAlignment="1">
      <alignment horizontal="left" vertical="center" wrapText="1"/>
    </xf>
    <xf numFmtId="0" fontId="14" fillId="0" borderId="1" xfId="0" applyFont="1" applyBorder="1" applyAlignment="1">
      <alignment horizontal="left" vertical="center" wrapText="1"/>
    </xf>
    <xf numFmtId="9" fontId="5" fillId="0" borderId="12" xfId="0" applyNumberFormat="1" applyFont="1" applyFill="1" applyBorder="1" applyAlignment="1">
      <alignment horizontal="center" vertical="center" wrapText="1"/>
    </xf>
    <xf numFmtId="3" fontId="5" fillId="0" borderId="1" xfId="0" applyNumberFormat="1" applyFont="1" applyFill="1" applyBorder="1" applyAlignment="1">
      <alignment horizontal="center" vertical="center" wrapText="1"/>
    </xf>
    <xf numFmtId="0" fontId="17" fillId="9" borderId="12" xfId="0" applyFont="1" applyFill="1" applyBorder="1" applyAlignment="1">
      <alignment horizontal="center" vertical="center" wrapText="1"/>
    </xf>
    <xf numFmtId="0" fontId="17" fillId="9" borderId="13" xfId="0" applyFont="1" applyFill="1" applyBorder="1" applyAlignment="1">
      <alignment horizontal="center" vertical="center" wrapText="1"/>
    </xf>
    <xf numFmtId="0" fontId="15" fillId="9" borderId="12" xfId="0" applyFont="1" applyFill="1" applyBorder="1" applyAlignment="1">
      <alignment horizontal="left" vertical="center" wrapText="1"/>
    </xf>
    <xf numFmtId="0" fontId="15" fillId="9" borderId="13" xfId="0" applyFont="1" applyFill="1" applyBorder="1" applyAlignment="1">
      <alignment horizontal="left" vertical="center" wrapText="1"/>
    </xf>
    <xf numFmtId="0" fontId="17" fillId="9" borderId="1" xfId="6" applyFont="1" applyFill="1" applyBorder="1" applyAlignment="1">
      <alignment horizontal="left" vertical="center" wrapText="1"/>
    </xf>
    <xf numFmtId="0" fontId="14" fillId="10" borderId="2" xfId="0" applyFont="1" applyFill="1" applyBorder="1" applyAlignment="1">
      <alignment horizontal="center" vertical="center" wrapText="1"/>
    </xf>
    <xf numFmtId="0" fontId="16" fillId="0" borderId="14" xfId="0" applyFont="1" applyFill="1" applyBorder="1" applyAlignment="1">
      <alignment horizontal="left" vertical="center" wrapText="1"/>
    </xf>
    <xf numFmtId="0" fontId="16" fillId="0" borderId="1" xfId="0" applyFont="1" applyFill="1" applyBorder="1" applyAlignment="1">
      <alignment horizontal="left" vertical="center" wrapText="1"/>
    </xf>
    <xf numFmtId="0" fontId="16" fillId="0" borderId="12" xfId="6" applyFont="1" applyFill="1" applyBorder="1" applyAlignment="1">
      <alignment horizontal="center" vertical="center" wrapText="1"/>
    </xf>
    <xf numFmtId="0" fontId="16" fillId="0" borderId="14" xfId="6" applyFont="1" applyFill="1" applyBorder="1" applyAlignment="1">
      <alignment horizontal="center" vertical="center" wrapText="1"/>
    </xf>
    <xf numFmtId="0" fontId="16" fillId="0" borderId="13" xfId="6" applyFont="1" applyFill="1" applyBorder="1" applyAlignment="1">
      <alignment horizontal="center" vertical="center" wrapText="1"/>
    </xf>
    <xf numFmtId="0" fontId="14" fillId="10" borderId="1" xfId="0" applyFont="1" applyFill="1" applyBorder="1" applyAlignment="1">
      <alignment horizontal="left" vertical="center" wrapText="1"/>
    </xf>
    <xf numFmtId="0" fontId="6" fillId="9" borderId="1" xfId="0" applyFont="1" applyFill="1" applyBorder="1" applyAlignment="1">
      <alignment horizontal="center" vertical="center" wrapText="1"/>
    </xf>
    <xf numFmtId="0" fontId="5" fillId="9" borderId="1" xfId="6" applyFont="1" applyFill="1" applyBorder="1" applyAlignment="1">
      <alignment horizontal="left" vertical="center" wrapText="1"/>
    </xf>
    <xf numFmtId="0" fontId="34" fillId="0" borderId="18" xfId="0" applyFont="1" applyBorder="1" applyAlignment="1" applyProtection="1">
      <alignment horizontal="center" vertical="center" wrapText="1"/>
    </xf>
    <xf numFmtId="0" fontId="34" fillId="0" borderId="19" xfId="0" applyFont="1" applyBorder="1" applyAlignment="1" applyProtection="1">
      <alignment horizontal="center" vertical="center" wrapText="1"/>
    </xf>
    <xf numFmtId="0" fontId="34" fillId="0" borderId="1" xfId="0" applyFont="1" applyBorder="1" applyAlignment="1" applyProtection="1">
      <alignment horizontal="center" vertical="center" wrapText="1"/>
    </xf>
    <xf numFmtId="0" fontId="5" fillId="0" borderId="1" xfId="0" applyFont="1" applyBorder="1" applyAlignment="1">
      <alignment horizontal="right"/>
    </xf>
    <xf numFmtId="0" fontId="25" fillId="13" borderId="10" xfId="0" applyFont="1" applyFill="1" applyBorder="1" applyAlignment="1">
      <alignment horizontal="center"/>
    </xf>
    <xf numFmtId="0" fontId="14" fillId="0" borderId="1" xfId="0" applyFont="1" applyBorder="1" applyAlignment="1">
      <alignment horizontal="center" vertical="center"/>
    </xf>
    <xf numFmtId="0" fontId="16" fillId="0" borderId="12" xfId="0" applyFont="1" applyFill="1" applyBorder="1" applyAlignment="1">
      <alignment horizontal="center" vertical="center" wrapText="1"/>
    </xf>
    <xf numFmtId="0" fontId="16" fillId="0" borderId="13" xfId="0" applyFont="1" applyFill="1" applyBorder="1" applyAlignment="1">
      <alignment horizontal="center" vertical="center" wrapText="1"/>
    </xf>
    <xf numFmtId="0" fontId="14" fillId="9" borderId="1" xfId="0" applyFont="1" applyFill="1" applyBorder="1" applyAlignment="1">
      <alignment horizontal="center" vertical="center"/>
    </xf>
    <xf numFmtId="0" fontId="18" fillId="0" borderId="1" xfId="0" applyFont="1" applyFill="1" applyBorder="1" applyAlignment="1">
      <alignment horizontal="left" vertical="center" wrapText="1"/>
    </xf>
  </cellXfs>
  <cellStyles count="8">
    <cellStyle name="Buena" xfId="6" builtinId="26"/>
    <cellStyle name="Incorrecto" xfId="4" builtinId="27"/>
    <cellStyle name="Millares" xfId="1" builtinId="3"/>
    <cellStyle name="Moneda" xfId="2" builtinId="4"/>
    <cellStyle name="Moneda 2" xfId="7"/>
    <cellStyle name="Normal" xfId="0" builtinId="0"/>
    <cellStyle name="Normal 2" xfId="5"/>
    <cellStyle name="Porcentaje" xfId="3" builtinId="5"/>
  </cellStyles>
  <dxfs count="3480">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
      <font>
        <color theme="0"/>
      </font>
      <fill>
        <patternFill>
          <bgColor theme="1" tint="4.9989318521683403E-2"/>
        </patternFill>
      </fill>
    </dxf>
    <dxf>
      <font>
        <color theme="0"/>
      </font>
      <fill>
        <patternFill>
          <bgColor theme="4" tint="-0.24994659260841701"/>
        </patternFill>
      </fill>
    </dxf>
    <dxf>
      <fill>
        <patternFill>
          <bgColor rgb="FFFFFF00"/>
        </patternFill>
      </fill>
    </dxf>
    <dxf>
      <fill>
        <patternFill>
          <bgColor rgb="FFFFFF00"/>
        </patternFill>
      </fill>
    </dxf>
    <dxf>
      <font>
        <color theme="0"/>
      </font>
      <fill>
        <patternFill>
          <bgColor rgb="FFFF0000"/>
        </patternFill>
      </fill>
    </dxf>
    <dxf>
      <font>
        <color theme="0"/>
      </font>
      <fill>
        <patternFill>
          <bgColor theme="6" tint="-0.499984740745262"/>
        </patternFill>
      </fill>
    </dxf>
  </dxfs>
  <tableStyles count="0" defaultTableStyle="TableStyleMedium2" defaultPivotStyle="PivotStyleLight16"/>
  <colors>
    <mruColors>
      <color rgb="FFFFFF99"/>
      <color rgb="FF66FFFF"/>
      <color rgb="FFFFCCFF"/>
      <color rgb="FFFF3300"/>
      <color rgb="FFEF21D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2" Type="http://schemas.openxmlformats.org/officeDocument/2006/relationships/comments" Target="../comments23.xml"/><Relationship Id="rId1" Type="http://schemas.openxmlformats.org/officeDocument/2006/relationships/vmlDrawing" Target="../drawings/vmlDrawing23.vml"/></Relationships>
</file>

<file path=xl/worksheets/_rels/sheet24.xml.rels><?xml version="1.0" encoding="UTF-8" standalone="yes"?>
<Relationships xmlns="http://schemas.openxmlformats.org/package/2006/relationships"><Relationship Id="rId3" Type="http://schemas.openxmlformats.org/officeDocument/2006/relationships/comments" Target="../comments24.xml"/><Relationship Id="rId2" Type="http://schemas.openxmlformats.org/officeDocument/2006/relationships/vmlDrawing" Target="../drawings/vmlDrawing24.v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25.xml"/><Relationship Id="rId2" Type="http://schemas.openxmlformats.org/officeDocument/2006/relationships/vmlDrawing" Target="../drawings/vmlDrawing25.v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26.xml"/><Relationship Id="rId2" Type="http://schemas.openxmlformats.org/officeDocument/2006/relationships/vmlDrawing" Target="../drawings/vmlDrawing26.v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27.xml"/><Relationship Id="rId2" Type="http://schemas.openxmlformats.org/officeDocument/2006/relationships/vmlDrawing" Target="../drawings/vmlDrawing27.v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3" Type="http://schemas.openxmlformats.org/officeDocument/2006/relationships/comments" Target="../comments28.xml"/><Relationship Id="rId2" Type="http://schemas.openxmlformats.org/officeDocument/2006/relationships/vmlDrawing" Target="../drawings/vmlDrawing28.v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29.xml"/><Relationship Id="rId2" Type="http://schemas.openxmlformats.org/officeDocument/2006/relationships/vmlDrawing" Target="../drawings/vmlDrawing29.v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30.xml"/><Relationship Id="rId2" Type="http://schemas.openxmlformats.org/officeDocument/2006/relationships/vmlDrawing" Target="../drawings/vmlDrawing30.v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31.xml"/><Relationship Id="rId2" Type="http://schemas.openxmlformats.org/officeDocument/2006/relationships/vmlDrawing" Target="../drawings/vmlDrawing31.vml"/><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3" Type="http://schemas.openxmlformats.org/officeDocument/2006/relationships/comments" Target="../comments32.xml"/><Relationship Id="rId2" Type="http://schemas.openxmlformats.org/officeDocument/2006/relationships/vmlDrawing" Target="../drawings/vmlDrawing32.vml"/><Relationship Id="rId1" Type="http://schemas.openxmlformats.org/officeDocument/2006/relationships/printerSettings" Target="../printerSettings/printerSettings26.bin"/></Relationships>
</file>

<file path=xl/worksheets/_rels/sheet33.xml.rels><?xml version="1.0" encoding="UTF-8" standalone="yes"?>
<Relationships xmlns="http://schemas.openxmlformats.org/package/2006/relationships"><Relationship Id="rId3" Type="http://schemas.openxmlformats.org/officeDocument/2006/relationships/comments" Target="../comments33.xml"/><Relationship Id="rId2" Type="http://schemas.openxmlformats.org/officeDocument/2006/relationships/vmlDrawing" Target="../drawings/vmlDrawing33.vml"/><Relationship Id="rId1" Type="http://schemas.openxmlformats.org/officeDocument/2006/relationships/printerSettings" Target="../printerSettings/printerSettings27.bin"/></Relationships>
</file>

<file path=xl/worksheets/_rels/sheet34.xml.rels><?xml version="1.0" encoding="UTF-8" standalone="yes"?>
<Relationships xmlns="http://schemas.openxmlformats.org/package/2006/relationships"><Relationship Id="rId3" Type="http://schemas.openxmlformats.org/officeDocument/2006/relationships/comments" Target="../comments34.xml"/><Relationship Id="rId2" Type="http://schemas.openxmlformats.org/officeDocument/2006/relationships/vmlDrawing" Target="../drawings/vmlDrawing34.vml"/><Relationship Id="rId1" Type="http://schemas.openxmlformats.org/officeDocument/2006/relationships/printerSettings" Target="../printerSettings/printerSettings28.bin"/></Relationships>
</file>

<file path=xl/worksheets/_rels/sheet35.xml.rels><?xml version="1.0" encoding="UTF-8" standalone="yes"?>
<Relationships xmlns="http://schemas.openxmlformats.org/package/2006/relationships"><Relationship Id="rId3" Type="http://schemas.openxmlformats.org/officeDocument/2006/relationships/comments" Target="../comments35.xml"/><Relationship Id="rId2" Type="http://schemas.openxmlformats.org/officeDocument/2006/relationships/vmlDrawing" Target="../drawings/vmlDrawing35.vml"/><Relationship Id="rId1" Type="http://schemas.openxmlformats.org/officeDocument/2006/relationships/printerSettings" Target="../printerSettings/printerSettings29.bin"/></Relationships>
</file>

<file path=xl/worksheets/_rels/sheet36.xml.rels><?xml version="1.0" encoding="UTF-8" standalone="yes"?>
<Relationships xmlns="http://schemas.openxmlformats.org/package/2006/relationships"><Relationship Id="rId3" Type="http://schemas.openxmlformats.org/officeDocument/2006/relationships/comments" Target="../comments36.xml"/><Relationship Id="rId2" Type="http://schemas.openxmlformats.org/officeDocument/2006/relationships/vmlDrawing" Target="../drawings/vmlDrawing36.vml"/><Relationship Id="rId1" Type="http://schemas.openxmlformats.org/officeDocument/2006/relationships/printerSettings" Target="../printerSettings/printerSettings30.bin"/></Relationships>
</file>

<file path=xl/worksheets/_rels/sheet37.xml.rels><?xml version="1.0" encoding="UTF-8" standalone="yes"?>
<Relationships xmlns="http://schemas.openxmlformats.org/package/2006/relationships"><Relationship Id="rId3" Type="http://schemas.openxmlformats.org/officeDocument/2006/relationships/comments" Target="../comments37.xml"/><Relationship Id="rId2" Type="http://schemas.openxmlformats.org/officeDocument/2006/relationships/vmlDrawing" Target="../drawings/vmlDrawing37.vml"/><Relationship Id="rId1" Type="http://schemas.openxmlformats.org/officeDocument/2006/relationships/printerSettings" Target="../printerSettings/printerSettings31.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38.xml"/><Relationship Id="rId2" Type="http://schemas.openxmlformats.org/officeDocument/2006/relationships/vmlDrawing" Target="../drawings/vmlDrawing38.vml"/><Relationship Id="rId1" Type="http://schemas.openxmlformats.org/officeDocument/2006/relationships/printerSettings" Target="../printerSettings/printerSettings3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39.xml"/><Relationship Id="rId2" Type="http://schemas.openxmlformats.org/officeDocument/2006/relationships/vmlDrawing" Target="../drawings/vmlDrawing39.vml"/><Relationship Id="rId1" Type="http://schemas.openxmlformats.org/officeDocument/2006/relationships/printerSettings" Target="../printerSettings/printerSettings34.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3.xml.rels><?xml version="1.0" encoding="UTF-8" standalone="yes"?>
<Relationships xmlns="http://schemas.openxmlformats.org/package/2006/relationships"><Relationship Id="rId3" Type="http://schemas.openxmlformats.org/officeDocument/2006/relationships/comments" Target="../comments40.xml"/><Relationship Id="rId2" Type="http://schemas.openxmlformats.org/officeDocument/2006/relationships/vmlDrawing" Target="../drawings/vmlDrawing40.vml"/><Relationship Id="rId1" Type="http://schemas.openxmlformats.org/officeDocument/2006/relationships/printerSettings" Target="../printerSettings/printerSettings37.bin"/></Relationships>
</file>

<file path=xl/worksheets/_rels/sheet44.xml.rels><?xml version="1.0" encoding="UTF-8" standalone="yes"?>
<Relationships xmlns="http://schemas.openxmlformats.org/package/2006/relationships"><Relationship Id="rId3" Type="http://schemas.openxmlformats.org/officeDocument/2006/relationships/comments" Target="../comments41.xml"/><Relationship Id="rId2" Type="http://schemas.openxmlformats.org/officeDocument/2006/relationships/vmlDrawing" Target="../drawings/vmlDrawing41.vml"/><Relationship Id="rId1" Type="http://schemas.openxmlformats.org/officeDocument/2006/relationships/printerSettings" Target="../printerSettings/printerSettings38.bin"/></Relationships>
</file>

<file path=xl/worksheets/_rels/sheet45.xml.rels><?xml version="1.0" encoding="UTF-8" standalone="yes"?>
<Relationships xmlns="http://schemas.openxmlformats.org/package/2006/relationships"><Relationship Id="rId3" Type="http://schemas.openxmlformats.org/officeDocument/2006/relationships/comments" Target="../comments42.xml"/><Relationship Id="rId2" Type="http://schemas.openxmlformats.org/officeDocument/2006/relationships/vmlDrawing" Target="../drawings/vmlDrawing42.vml"/><Relationship Id="rId1" Type="http://schemas.openxmlformats.org/officeDocument/2006/relationships/printerSettings" Target="../printerSettings/printerSettings39.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7.xml.rels><?xml version="1.0" encoding="UTF-8" standalone="yes"?>
<Relationships xmlns="http://schemas.openxmlformats.org/package/2006/relationships"><Relationship Id="rId3" Type="http://schemas.openxmlformats.org/officeDocument/2006/relationships/comments" Target="../comments43.xml"/><Relationship Id="rId2" Type="http://schemas.openxmlformats.org/officeDocument/2006/relationships/vmlDrawing" Target="../drawings/vmlDrawing43.vml"/><Relationship Id="rId1" Type="http://schemas.openxmlformats.org/officeDocument/2006/relationships/printerSettings" Target="../printerSettings/printerSettings41.bin"/></Relationships>
</file>

<file path=xl/worksheets/_rels/sheet48.xml.rels><?xml version="1.0" encoding="UTF-8" standalone="yes"?>
<Relationships xmlns="http://schemas.openxmlformats.org/package/2006/relationships"><Relationship Id="rId3" Type="http://schemas.openxmlformats.org/officeDocument/2006/relationships/comments" Target="../comments44.xml"/><Relationship Id="rId2" Type="http://schemas.openxmlformats.org/officeDocument/2006/relationships/vmlDrawing" Target="../drawings/vmlDrawing44.vml"/><Relationship Id="rId1" Type="http://schemas.openxmlformats.org/officeDocument/2006/relationships/printerSettings" Target="../printerSettings/printerSettings42.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3" Type="http://schemas.openxmlformats.org/officeDocument/2006/relationships/comments" Target="../comments45.xml"/><Relationship Id="rId2" Type="http://schemas.openxmlformats.org/officeDocument/2006/relationships/vmlDrawing" Target="../drawings/vmlDrawing45.vml"/><Relationship Id="rId1" Type="http://schemas.openxmlformats.org/officeDocument/2006/relationships/printerSettings" Target="../printerSettings/printerSettings44.bin"/></Relationships>
</file>

<file path=xl/worksheets/_rels/sheet51.xml.rels><?xml version="1.0" encoding="UTF-8" standalone="yes"?>
<Relationships xmlns="http://schemas.openxmlformats.org/package/2006/relationships"><Relationship Id="rId3" Type="http://schemas.openxmlformats.org/officeDocument/2006/relationships/comments" Target="../comments46.xml"/><Relationship Id="rId2" Type="http://schemas.openxmlformats.org/officeDocument/2006/relationships/vmlDrawing" Target="../drawings/vmlDrawing46.vml"/><Relationship Id="rId1" Type="http://schemas.openxmlformats.org/officeDocument/2006/relationships/printerSettings" Target="../printerSettings/printerSettings45.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53.xml.rels><?xml version="1.0" encoding="UTF-8" standalone="yes"?>
<Relationships xmlns="http://schemas.openxmlformats.org/package/2006/relationships"><Relationship Id="rId3" Type="http://schemas.openxmlformats.org/officeDocument/2006/relationships/comments" Target="../comments47.xml"/><Relationship Id="rId2" Type="http://schemas.openxmlformats.org/officeDocument/2006/relationships/vmlDrawing" Target="../drawings/vmlDrawing47.vml"/><Relationship Id="rId1" Type="http://schemas.openxmlformats.org/officeDocument/2006/relationships/printerSettings" Target="../printerSettings/printerSettings47.bin"/></Relationships>
</file>

<file path=xl/worksheets/_rels/sheet54.xml.rels><?xml version="1.0" encoding="UTF-8" standalone="yes"?>
<Relationships xmlns="http://schemas.openxmlformats.org/package/2006/relationships"><Relationship Id="rId3" Type="http://schemas.openxmlformats.org/officeDocument/2006/relationships/comments" Target="../comments48.xml"/><Relationship Id="rId2" Type="http://schemas.openxmlformats.org/officeDocument/2006/relationships/vmlDrawing" Target="../drawings/vmlDrawing48.vml"/><Relationship Id="rId1" Type="http://schemas.openxmlformats.org/officeDocument/2006/relationships/printerSettings" Target="../printerSettings/printerSettings48.bin"/></Relationships>
</file>

<file path=xl/worksheets/_rels/sheet55.xml.rels><?xml version="1.0" encoding="UTF-8" standalone="yes"?>
<Relationships xmlns="http://schemas.openxmlformats.org/package/2006/relationships"><Relationship Id="rId3" Type="http://schemas.openxmlformats.org/officeDocument/2006/relationships/comments" Target="../comments49.xml"/><Relationship Id="rId2" Type="http://schemas.openxmlformats.org/officeDocument/2006/relationships/vmlDrawing" Target="../drawings/vmlDrawing49.vml"/><Relationship Id="rId1" Type="http://schemas.openxmlformats.org/officeDocument/2006/relationships/printerSettings" Target="../printerSettings/printerSettings49.bin"/></Relationships>
</file>

<file path=xl/worksheets/_rels/sheet56.xml.rels><?xml version="1.0" encoding="UTF-8" standalone="yes"?>
<Relationships xmlns="http://schemas.openxmlformats.org/package/2006/relationships"><Relationship Id="rId3" Type="http://schemas.openxmlformats.org/officeDocument/2006/relationships/comments" Target="../comments50.xml"/><Relationship Id="rId2" Type="http://schemas.openxmlformats.org/officeDocument/2006/relationships/vmlDrawing" Target="../drawings/vmlDrawing50.vml"/><Relationship Id="rId1" Type="http://schemas.openxmlformats.org/officeDocument/2006/relationships/printerSettings" Target="../printerSettings/printerSettings50.bin"/></Relationships>
</file>

<file path=xl/worksheets/_rels/sheet57.xml.rels><?xml version="1.0" encoding="UTF-8" standalone="yes"?>
<Relationships xmlns="http://schemas.openxmlformats.org/package/2006/relationships"><Relationship Id="rId3" Type="http://schemas.openxmlformats.org/officeDocument/2006/relationships/comments" Target="../comments51.xml"/><Relationship Id="rId2" Type="http://schemas.openxmlformats.org/officeDocument/2006/relationships/vmlDrawing" Target="../drawings/vmlDrawing51.vml"/><Relationship Id="rId1" Type="http://schemas.openxmlformats.org/officeDocument/2006/relationships/printerSettings" Target="../printerSettings/printerSettings51.bin"/></Relationships>
</file>

<file path=xl/worksheets/_rels/sheet58.xml.rels><?xml version="1.0" encoding="UTF-8" standalone="yes"?>
<Relationships xmlns="http://schemas.openxmlformats.org/package/2006/relationships"><Relationship Id="rId3" Type="http://schemas.openxmlformats.org/officeDocument/2006/relationships/comments" Target="../comments52.xml"/><Relationship Id="rId2" Type="http://schemas.openxmlformats.org/officeDocument/2006/relationships/vmlDrawing" Target="../drawings/vmlDrawing52.vml"/><Relationship Id="rId1" Type="http://schemas.openxmlformats.org/officeDocument/2006/relationships/printerSettings" Target="../printerSettings/printerSettings52.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3" Type="http://schemas.openxmlformats.org/officeDocument/2006/relationships/comments" Target="../comments53.xml"/><Relationship Id="rId2" Type="http://schemas.openxmlformats.org/officeDocument/2006/relationships/vmlDrawing" Target="../drawings/vmlDrawing53.vml"/><Relationship Id="rId1" Type="http://schemas.openxmlformats.org/officeDocument/2006/relationships/printerSettings" Target="../printerSettings/printerSettings54.bin"/></Relationships>
</file>

<file path=xl/worksheets/_rels/sheet61.xml.rels><?xml version="1.0" encoding="UTF-8" standalone="yes"?>
<Relationships xmlns="http://schemas.openxmlformats.org/package/2006/relationships"><Relationship Id="rId3" Type="http://schemas.openxmlformats.org/officeDocument/2006/relationships/comments" Target="../comments54.xml"/><Relationship Id="rId2" Type="http://schemas.openxmlformats.org/officeDocument/2006/relationships/vmlDrawing" Target="../drawings/vmlDrawing54.vml"/><Relationship Id="rId1" Type="http://schemas.openxmlformats.org/officeDocument/2006/relationships/printerSettings" Target="../printerSettings/printerSettings55.bin"/></Relationships>
</file>

<file path=xl/worksheets/_rels/sheet62.xml.rels><?xml version="1.0" encoding="UTF-8" standalone="yes"?>
<Relationships xmlns="http://schemas.openxmlformats.org/package/2006/relationships"><Relationship Id="rId3" Type="http://schemas.openxmlformats.org/officeDocument/2006/relationships/comments" Target="../comments55.xml"/><Relationship Id="rId2" Type="http://schemas.openxmlformats.org/officeDocument/2006/relationships/vmlDrawing" Target="../drawings/vmlDrawing55.vml"/><Relationship Id="rId1" Type="http://schemas.openxmlformats.org/officeDocument/2006/relationships/printerSettings" Target="../printerSettings/printerSettings56.bin"/></Relationships>
</file>

<file path=xl/worksheets/_rels/sheet63.xml.rels><?xml version="1.0" encoding="UTF-8" standalone="yes"?>
<Relationships xmlns="http://schemas.openxmlformats.org/package/2006/relationships"><Relationship Id="rId3" Type="http://schemas.openxmlformats.org/officeDocument/2006/relationships/comments" Target="../comments56.xml"/><Relationship Id="rId2" Type="http://schemas.openxmlformats.org/officeDocument/2006/relationships/vmlDrawing" Target="../drawings/vmlDrawing56.vml"/><Relationship Id="rId1" Type="http://schemas.openxmlformats.org/officeDocument/2006/relationships/printerSettings" Target="../printerSettings/printerSettings57.bin"/></Relationships>
</file>

<file path=xl/worksheets/_rels/sheet64.xml.rels><?xml version="1.0" encoding="UTF-8" standalone="yes"?>
<Relationships xmlns="http://schemas.openxmlformats.org/package/2006/relationships"><Relationship Id="rId3" Type="http://schemas.openxmlformats.org/officeDocument/2006/relationships/comments" Target="../comments57.xml"/><Relationship Id="rId2" Type="http://schemas.openxmlformats.org/officeDocument/2006/relationships/vmlDrawing" Target="../drawings/vmlDrawing57.vml"/><Relationship Id="rId1" Type="http://schemas.openxmlformats.org/officeDocument/2006/relationships/printerSettings" Target="../printerSettings/printerSettings58.bin"/></Relationships>
</file>

<file path=xl/worksheets/_rels/sheet65.xml.rels><?xml version="1.0" encoding="UTF-8" standalone="yes"?>
<Relationships xmlns="http://schemas.openxmlformats.org/package/2006/relationships"><Relationship Id="rId3" Type="http://schemas.openxmlformats.org/officeDocument/2006/relationships/comments" Target="../comments58.xml"/><Relationship Id="rId2" Type="http://schemas.openxmlformats.org/officeDocument/2006/relationships/vmlDrawing" Target="../drawings/vmlDrawing58.vml"/><Relationship Id="rId1" Type="http://schemas.openxmlformats.org/officeDocument/2006/relationships/printerSettings" Target="../printerSettings/printerSettings59.bin"/></Relationships>
</file>

<file path=xl/worksheets/_rels/sheet66.xml.rels><?xml version="1.0" encoding="UTF-8" standalone="yes"?>
<Relationships xmlns="http://schemas.openxmlformats.org/package/2006/relationships"><Relationship Id="rId3" Type="http://schemas.openxmlformats.org/officeDocument/2006/relationships/comments" Target="../comments59.xml"/><Relationship Id="rId2" Type="http://schemas.openxmlformats.org/officeDocument/2006/relationships/vmlDrawing" Target="../drawings/vmlDrawing59.vml"/><Relationship Id="rId1" Type="http://schemas.openxmlformats.org/officeDocument/2006/relationships/printerSettings" Target="../printerSettings/printerSettings60.bin"/></Relationships>
</file>

<file path=xl/worksheets/_rels/sheet67.xml.rels><?xml version="1.0" encoding="UTF-8" standalone="yes"?>
<Relationships xmlns="http://schemas.openxmlformats.org/package/2006/relationships"><Relationship Id="rId3" Type="http://schemas.openxmlformats.org/officeDocument/2006/relationships/comments" Target="../comments60.xml"/><Relationship Id="rId2" Type="http://schemas.openxmlformats.org/officeDocument/2006/relationships/vmlDrawing" Target="../drawings/vmlDrawing60.vml"/><Relationship Id="rId1" Type="http://schemas.openxmlformats.org/officeDocument/2006/relationships/printerSettings" Target="../printerSettings/printerSettings61.bin"/></Relationships>
</file>

<file path=xl/worksheets/_rels/sheet68.xml.rels><?xml version="1.0" encoding="UTF-8" standalone="yes"?>
<Relationships xmlns="http://schemas.openxmlformats.org/package/2006/relationships"><Relationship Id="rId3" Type="http://schemas.openxmlformats.org/officeDocument/2006/relationships/comments" Target="../comments61.xml"/><Relationship Id="rId2" Type="http://schemas.openxmlformats.org/officeDocument/2006/relationships/vmlDrawing" Target="../drawings/vmlDrawing61.vml"/><Relationship Id="rId1" Type="http://schemas.openxmlformats.org/officeDocument/2006/relationships/printerSettings" Target="../printerSettings/printerSettings62.bin"/></Relationships>
</file>

<file path=xl/worksheets/_rels/sheet69.xml.rels><?xml version="1.0" encoding="UTF-8" standalone="yes"?>
<Relationships xmlns="http://schemas.openxmlformats.org/package/2006/relationships"><Relationship Id="rId3" Type="http://schemas.openxmlformats.org/officeDocument/2006/relationships/comments" Target="../comments62.xml"/><Relationship Id="rId2" Type="http://schemas.openxmlformats.org/officeDocument/2006/relationships/vmlDrawing" Target="../drawings/vmlDrawing62.vml"/><Relationship Id="rId1" Type="http://schemas.openxmlformats.org/officeDocument/2006/relationships/printerSettings" Target="../printerSettings/printerSettings6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_rels/sheet70.xml.rels><?xml version="1.0" encoding="UTF-8" standalone="yes"?>
<Relationships xmlns="http://schemas.openxmlformats.org/package/2006/relationships"><Relationship Id="rId3" Type="http://schemas.openxmlformats.org/officeDocument/2006/relationships/comments" Target="../comments63.xml"/><Relationship Id="rId2" Type="http://schemas.openxmlformats.org/officeDocument/2006/relationships/vmlDrawing" Target="../drawings/vmlDrawing63.vml"/><Relationship Id="rId1" Type="http://schemas.openxmlformats.org/officeDocument/2006/relationships/printerSettings" Target="../printerSettings/printerSettings64.bin"/></Relationships>
</file>

<file path=xl/worksheets/_rels/sheet71.xml.rels><?xml version="1.0" encoding="UTF-8" standalone="yes"?>
<Relationships xmlns="http://schemas.openxmlformats.org/package/2006/relationships"><Relationship Id="rId3" Type="http://schemas.openxmlformats.org/officeDocument/2006/relationships/comments" Target="../comments64.xml"/><Relationship Id="rId2" Type="http://schemas.openxmlformats.org/officeDocument/2006/relationships/vmlDrawing" Target="../drawings/vmlDrawing64.vml"/><Relationship Id="rId1" Type="http://schemas.openxmlformats.org/officeDocument/2006/relationships/printerSettings" Target="../printerSettings/printerSettings65.bin"/></Relationships>
</file>

<file path=xl/worksheets/_rels/sheet72.xml.rels><?xml version="1.0" encoding="UTF-8" standalone="yes"?>
<Relationships xmlns="http://schemas.openxmlformats.org/package/2006/relationships"><Relationship Id="rId3" Type="http://schemas.openxmlformats.org/officeDocument/2006/relationships/comments" Target="../comments65.xml"/><Relationship Id="rId2" Type="http://schemas.openxmlformats.org/officeDocument/2006/relationships/vmlDrawing" Target="../drawings/vmlDrawing65.vml"/><Relationship Id="rId1" Type="http://schemas.openxmlformats.org/officeDocument/2006/relationships/printerSettings" Target="../printerSettings/printerSettings66.bin"/></Relationships>
</file>

<file path=xl/worksheets/_rels/sheet73.xml.rels><?xml version="1.0" encoding="UTF-8" standalone="yes"?>
<Relationships xmlns="http://schemas.openxmlformats.org/package/2006/relationships"><Relationship Id="rId3" Type="http://schemas.openxmlformats.org/officeDocument/2006/relationships/comments" Target="../comments66.xml"/><Relationship Id="rId2" Type="http://schemas.openxmlformats.org/officeDocument/2006/relationships/vmlDrawing" Target="../drawings/vmlDrawing66.vml"/><Relationship Id="rId1" Type="http://schemas.openxmlformats.org/officeDocument/2006/relationships/printerSettings" Target="../printerSettings/printerSettings67.bin"/></Relationships>
</file>

<file path=xl/worksheets/_rels/sheet74.xml.rels><?xml version="1.0" encoding="UTF-8" standalone="yes"?>
<Relationships xmlns="http://schemas.openxmlformats.org/package/2006/relationships"><Relationship Id="rId3" Type="http://schemas.openxmlformats.org/officeDocument/2006/relationships/comments" Target="../comments67.xml"/><Relationship Id="rId2" Type="http://schemas.openxmlformats.org/officeDocument/2006/relationships/vmlDrawing" Target="../drawings/vmlDrawing67.vml"/><Relationship Id="rId1" Type="http://schemas.openxmlformats.org/officeDocument/2006/relationships/printerSettings" Target="../printerSettings/printerSettings68.bin"/></Relationships>
</file>

<file path=xl/worksheets/_rels/sheet75.xml.rels><?xml version="1.0" encoding="UTF-8" standalone="yes"?>
<Relationships xmlns="http://schemas.openxmlformats.org/package/2006/relationships"><Relationship Id="rId3" Type="http://schemas.openxmlformats.org/officeDocument/2006/relationships/comments" Target="../comments68.xml"/><Relationship Id="rId2" Type="http://schemas.openxmlformats.org/officeDocument/2006/relationships/vmlDrawing" Target="../drawings/vmlDrawing68.vml"/><Relationship Id="rId1" Type="http://schemas.openxmlformats.org/officeDocument/2006/relationships/printerSettings" Target="../printerSettings/printerSettings69.bin"/></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82"/>
  <sheetViews>
    <sheetView topLeftCell="A31" workbookViewId="0">
      <selection sqref="A1:W1"/>
    </sheetView>
  </sheetViews>
  <sheetFormatPr baseColWidth="10" defaultColWidth="11.42578125" defaultRowHeight="15" x14ac:dyDescent="0.25"/>
  <cols>
    <col min="1" max="1" width="16.85546875" style="7" customWidth="1"/>
    <col min="2" max="2" width="38.28515625" style="7" customWidth="1"/>
    <col min="3" max="3" width="16" style="7" customWidth="1"/>
    <col min="4" max="4" width="18.7109375" style="7" customWidth="1"/>
    <col min="5" max="5" width="31.28515625" style="7" customWidth="1"/>
    <col min="6" max="6" width="10.85546875" style="7" customWidth="1"/>
    <col min="7" max="7" width="8.7109375" style="7" customWidth="1"/>
    <col min="8" max="8" width="14.5703125" style="7" customWidth="1"/>
    <col min="9" max="23" width="6.85546875" style="7" customWidth="1"/>
    <col min="24" max="24" width="51.7109375" style="7" customWidth="1"/>
    <col min="25" max="16384" width="11.42578125" style="7"/>
  </cols>
  <sheetData>
    <row r="1" spans="1:25" ht="15" customHeight="1" x14ac:dyDescent="0.25">
      <c r="A1" s="854" t="s">
        <v>26</v>
      </c>
      <c r="B1" s="854"/>
      <c r="C1" s="854"/>
      <c r="D1" s="854"/>
      <c r="E1" s="854"/>
      <c r="F1" s="854"/>
      <c r="G1" s="854"/>
      <c r="H1" s="854"/>
      <c r="I1" s="854"/>
      <c r="J1" s="854"/>
      <c r="K1" s="854"/>
      <c r="L1" s="854"/>
      <c r="M1" s="854"/>
      <c r="N1" s="854"/>
      <c r="O1" s="854"/>
      <c r="P1" s="854"/>
      <c r="Q1" s="854"/>
      <c r="R1" s="854"/>
      <c r="S1" s="854"/>
      <c r="T1" s="854"/>
      <c r="U1" s="854"/>
      <c r="V1" s="854"/>
      <c r="W1" s="854"/>
    </row>
    <row r="2" spans="1:25" ht="15" customHeight="1" x14ac:dyDescent="0.25">
      <c r="A2" s="854" t="s">
        <v>0</v>
      </c>
      <c r="B2" s="854"/>
      <c r="C2" s="854"/>
      <c r="D2" s="854"/>
      <c r="E2" s="854"/>
      <c r="F2" s="854"/>
      <c r="G2" s="854"/>
      <c r="H2" s="854"/>
      <c r="I2" s="854"/>
      <c r="J2" s="854"/>
      <c r="K2" s="854"/>
      <c r="L2" s="854"/>
      <c r="M2" s="854"/>
      <c r="N2" s="854"/>
      <c r="O2" s="854"/>
      <c r="P2" s="854"/>
      <c r="Q2" s="854"/>
      <c r="R2" s="854"/>
      <c r="S2" s="854"/>
      <c r="T2" s="854"/>
      <c r="U2" s="854"/>
      <c r="V2" s="854"/>
      <c r="W2" s="854"/>
    </row>
    <row r="3" spans="1:25" ht="15" customHeight="1" x14ac:dyDescent="0.25">
      <c r="A3" s="855" t="s">
        <v>1284</v>
      </c>
      <c r="B3" s="855"/>
      <c r="C3" s="855"/>
      <c r="D3" s="855"/>
      <c r="E3" s="855"/>
      <c r="F3" s="855"/>
      <c r="G3" s="855"/>
      <c r="H3" s="855"/>
      <c r="I3" s="855"/>
      <c r="J3" s="855"/>
      <c r="K3" s="855"/>
      <c r="L3" s="855"/>
      <c r="M3" s="855"/>
      <c r="N3" s="855"/>
      <c r="O3" s="855"/>
      <c r="P3" s="855"/>
      <c r="Q3" s="855"/>
      <c r="R3" s="855"/>
      <c r="S3" s="855"/>
      <c r="T3" s="855"/>
      <c r="U3" s="855"/>
      <c r="V3" s="855"/>
      <c r="W3" s="855"/>
    </row>
    <row r="4" spans="1:25" ht="22.5" customHeight="1" x14ac:dyDescent="0.25">
      <c r="A4" s="839" t="s">
        <v>1</v>
      </c>
      <c r="B4" s="838" t="s">
        <v>28</v>
      </c>
      <c r="C4" s="838" t="s">
        <v>2</v>
      </c>
      <c r="D4" s="838" t="s">
        <v>1285</v>
      </c>
      <c r="E4" s="839" t="s">
        <v>1334</v>
      </c>
      <c r="F4" s="838" t="s">
        <v>4</v>
      </c>
      <c r="G4" s="838" t="s">
        <v>29</v>
      </c>
      <c r="H4" s="839" t="s">
        <v>1286</v>
      </c>
      <c r="I4" s="853" t="s">
        <v>5</v>
      </c>
      <c r="J4" s="853"/>
      <c r="K4" s="853"/>
      <c r="L4" s="853" t="s">
        <v>6</v>
      </c>
      <c r="M4" s="853"/>
      <c r="N4" s="853"/>
      <c r="O4" s="853" t="s">
        <v>7</v>
      </c>
      <c r="P4" s="853"/>
      <c r="Q4" s="853"/>
      <c r="R4" s="853" t="s">
        <v>8</v>
      </c>
      <c r="S4" s="853"/>
      <c r="T4" s="853"/>
      <c r="U4" s="853" t="s">
        <v>9</v>
      </c>
      <c r="V4" s="853"/>
      <c r="W4" s="853"/>
      <c r="X4" s="838" t="s">
        <v>178</v>
      </c>
    </row>
    <row r="5" spans="1:25" x14ac:dyDescent="0.25">
      <c r="A5" s="852"/>
      <c r="B5" s="838"/>
      <c r="C5" s="839"/>
      <c r="D5" s="839"/>
      <c r="E5" s="852"/>
      <c r="F5" s="839"/>
      <c r="G5" s="839"/>
      <c r="H5" s="852"/>
      <c r="I5" s="5" t="s">
        <v>10</v>
      </c>
      <c r="J5" s="5" t="s">
        <v>11</v>
      </c>
      <c r="K5" s="6" t="s">
        <v>12</v>
      </c>
      <c r="L5" s="5" t="s">
        <v>10</v>
      </c>
      <c r="M5" s="5" t="s">
        <v>11</v>
      </c>
      <c r="N5" s="6" t="s">
        <v>12</v>
      </c>
      <c r="O5" s="5" t="s">
        <v>10</v>
      </c>
      <c r="P5" s="5" t="s">
        <v>11</v>
      </c>
      <c r="Q5" s="6" t="s">
        <v>12</v>
      </c>
      <c r="R5" s="5" t="s">
        <v>10</v>
      </c>
      <c r="S5" s="5" t="s">
        <v>11</v>
      </c>
      <c r="T5" s="6" t="s">
        <v>12</v>
      </c>
      <c r="U5" s="5" t="s">
        <v>10</v>
      </c>
      <c r="V5" s="5" t="s">
        <v>11</v>
      </c>
      <c r="W5" s="6" t="s">
        <v>12</v>
      </c>
      <c r="X5" s="839"/>
    </row>
    <row r="6" spans="1:25" ht="15.75" customHeight="1" x14ac:dyDescent="0.25">
      <c r="A6" s="840" t="s">
        <v>1326</v>
      </c>
      <c r="B6" s="841"/>
      <c r="C6" s="841"/>
      <c r="D6" s="841"/>
      <c r="E6" s="841"/>
      <c r="F6" s="841"/>
      <c r="G6" s="841"/>
      <c r="H6" s="841"/>
      <c r="I6" s="841"/>
      <c r="J6" s="841"/>
      <c r="K6" s="841"/>
      <c r="L6" s="841"/>
      <c r="M6" s="841"/>
      <c r="N6" s="841"/>
      <c r="O6" s="841"/>
      <c r="P6" s="841"/>
      <c r="Q6" s="841"/>
      <c r="R6" s="841"/>
      <c r="S6" s="841"/>
      <c r="T6" s="841"/>
      <c r="U6" s="841"/>
      <c r="V6" s="841"/>
      <c r="W6" s="842"/>
      <c r="X6" s="30"/>
    </row>
    <row r="7" spans="1:25" ht="25.5" x14ac:dyDescent="0.25">
      <c r="A7" s="849" t="s">
        <v>395</v>
      </c>
      <c r="B7" s="206" t="s">
        <v>396</v>
      </c>
      <c r="C7" s="198" t="s">
        <v>397</v>
      </c>
      <c r="D7" s="198"/>
      <c r="E7" s="255" t="s">
        <v>61</v>
      </c>
      <c r="F7" s="253" t="s">
        <v>62</v>
      </c>
      <c r="G7" s="215">
        <v>20</v>
      </c>
      <c r="H7" s="216">
        <v>33000</v>
      </c>
      <c r="I7" s="7">
        <v>5</v>
      </c>
      <c r="J7" s="15">
        <f>(J8/2)+(J9/2)</f>
        <v>1.75</v>
      </c>
      <c r="K7" s="12">
        <f t="shared" ref="K7:K30" si="0">J7/I7*100</f>
        <v>35</v>
      </c>
      <c r="L7" s="7">
        <v>5</v>
      </c>
      <c r="M7" s="15">
        <f>(M8/2)+(M9/2)</f>
        <v>2</v>
      </c>
      <c r="N7" s="11">
        <f>M8/L8*100</f>
        <v>88.888888888888886</v>
      </c>
      <c r="O7" s="7">
        <v>5</v>
      </c>
      <c r="P7" s="15">
        <f>(P8/2)+(P9/2)</f>
        <v>3.25</v>
      </c>
      <c r="Q7" s="11">
        <f>P8/O8*100</f>
        <v>108.33333333333333</v>
      </c>
      <c r="R7" s="7">
        <v>5</v>
      </c>
      <c r="S7" s="15">
        <f>(S8/2)+(S9/2)</f>
        <v>13</v>
      </c>
      <c r="T7" s="11">
        <f>S8/R8*100</f>
        <v>100</v>
      </c>
      <c r="U7" s="89">
        <f t="shared" ref="U7:V9" si="1">I7+L7+O7+R7</f>
        <v>20</v>
      </c>
      <c r="V7" s="89">
        <f t="shared" si="1"/>
        <v>20</v>
      </c>
      <c r="W7" s="11">
        <f t="shared" ref="W7:W30" si="2">V7/U7*100</f>
        <v>100</v>
      </c>
      <c r="X7" s="30"/>
    </row>
    <row r="8" spans="1:25" ht="25.5" x14ac:dyDescent="0.25">
      <c r="A8" s="850"/>
      <c r="B8" s="206" t="s">
        <v>396</v>
      </c>
      <c r="C8" s="198" t="s">
        <v>397</v>
      </c>
      <c r="D8" s="198"/>
      <c r="E8" s="255" t="s">
        <v>61</v>
      </c>
      <c r="F8" s="253" t="s">
        <v>62</v>
      </c>
      <c r="G8" s="215">
        <v>20</v>
      </c>
      <c r="H8" s="216">
        <v>33000</v>
      </c>
      <c r="I8" s="2">
        <v>3.5</v>
      </c>
      <c r="J8" s="2">
        <v>3.5</v>
      </c>
      <c r="K8" s="12">
        <f t="shared" si="0"/>
        <v>100</v>
      </c>
      <c r="L8" s="2">
        <v>4.5</v>
      </c>
      <c r="M8" s="2">
        <v>4</v>
      </c>
      <c r="N8" s="11" t="e">
        <f>M9/L9*100</f>
        <v>#DIV/0!</v>
      </c>
      <c r="O8" s="2">
        <v>6</v>
      </c>
      <c r="P8" s="2">
        <v>6.5</v>
      </c>
      <c r="Q8" s="11" t="e">
        <f>P9/O9*100</f>
        <v>#DIV/0!</v>
      </c>
      <c r="R8" s="2">
        <v>6</v>
      </c>
      <c r="S8" s="2">
        <v>6</v>
      </c>
      <c r="T8" s="11">
        <f>S9/R9*100</f>
        <v>100</v>
      </c>
      <c r="U8" s="89">
        <f t="shared" si="1"/>
        <v>20</v>
      </c>
      <c r="V8" s="89">
        <f t="shared" si="1"/>
        <v>20</v>
      </c>
      <c r="W8" s="11">
        <f t="shared" si="2"/>
        <v>100</v>
      </c>
      <c r="X8" s="30"/>
    </row>
    <row r="9" spans="1:25" ht="25.5" x14ac:dyDescent="0.25">
      <c r="A9" s="851"/>
      <c r="B9" s="206" t="s">
        <v>396</v>
      </c>
      <c r="C9" s="198" t="s">
        <v>397</v>
      </c>
      <c r="D9" s="198"/>
      <c r="E9" s="255" t="s">
        <v>61</v>
      </c>
      <c r="F9" s="253" t="s">
        <v>62</v>
      </c>
      <c r="G9" s="215">
        <v>20</v>
      </c>
      <c r="H9" s="216">
        <v>33000</v>
      </c>
      <c r="I9" s="2"/>
      <c r="J9" s="2"/>
      <c r="K9" s="12" t="e">
        <f t="shared" si="0"/>
        <v>#DIV/0!</v>
      </c>
      <c r="L9" s="2"/>
      <c r="M9" s="2"/>
      <c r="N9" s="11" t="e">
        <f>M10/L10*100</f>
        <v>#DIV/0!</v>
      </c>
      <c r="O9" s="2"/>
      <c r="P9" s="2"/>
      <c r="Q9" s="11">
        <f>P10/O10*100</f>
        <v>0</v>
      </c>
      <c r="R9" s="2">
        <v>20</v>
      </c>
      <c r="S9" s="2">
        <v>20</v>
      </c>
      <c r="T9" s="11" t="e">
        <f>S10/R10*100</f>
        <v>#DIV/0!</v>
      </c>
      <c r="U9" s="89">
        <f t="shared" si="1"/>
        <v>20</v>
      </c>
      <c r="V9" s="89">
        <f t="shared" si="1"/>
        <v>20</v>
      </c>
      <c r="W9" s="11">
        <f t="shared" si="2"/>
        <v>100</v>
      </c>
      <c r="X9" s="30"/>
    </row>
    <row r="10" spans="1:25" ht="38.25" x14ac:dyDescent="0.25">
      <c r="A10" s="214" t="s">
        <v>411</v>
      </c>
      <c r="B10" s="206" t="s">
        <v>412</v>
      </c>
      <c r="C10" s="198" t="s">
        <v>413</v>
      </c>
      <c r="D10" s="198"/>
      <c r="E10" s="255" t="s">
        <v>61</v>
      </c>
      <c r="F10" s="253" t="s">
        <v>62</v>
      </c>
      <c r="G10" s="215">
        <v>20</v>
      </c>
      <c r="H10" s="254">
        <v>500</v>
      </c>
      <c r="I10" s="232">
        <v>0</v>
      </c>
      <c r="J10" s="232">
        <v>0</v>
      </c>
      <c r="K10" s="12" t="e">
        <f t="shared" si="0"/>
        <v>#DIV/0!</v>
      </c>
      <c r="L10" s="232">
        <v>0</v>
      </c>
      <c r="M10" s="232"/>
      <c r="N10" s="11">
        <f>M11/L11*100</f>
        <v>0</v>
      </c>
      <c r="O10" s="232">
        <v>20</v>
      </c>
      <c r="P10" s="232"/>
      <c r="Q10" s="11">
        <f>P11/O11*100</f>
        <v>0</v>
      </c>
      <c r="R10" s="232">
        <v>0</v>
      </c>
      <c r="S10" s="232"/>
      <c r="T10" s="11">
        <f>S11/R11*100</f>
        <v>0</v>
      </c>
      <c r="U10" s="89">
        <f t="shared" ref="U10:V13" si="3">I10+L10+O10+R10</f>
        <v>20</v>
      </c>
      <c r="V10" s="89">
        <f t="shared" si="3"/>
        <v>0</v>
      </c>
      <c r="W10" s="12">
        <f t="shared" si="2"/>
        <v>0</v>
      </c>
      <c r="X10" s="30"/>
    </row>
    <row r="11" spans="1:25" ht="25.5" x14ac:dyDescent="0.25">
      <c r="A11" s="214" t="s">
        <v>119</v>
      </c>
      <c r="B11" s="206" t="s">
        <v>120</v>
      </c>
      <c r="C11" s="198" t="s">
        <v>121</v>
      </c>
      <c r="D11" s="198"/>
      <c r="E11" s="255" t="s">
        <v>61</v>
      </c>
      <c r="F11" s="253" t="s">
        <v>62</v>
      </c>
      <c r="G11" s="215">
        <v>20</v>
      </c>
      <c r="H11" s="216">
        <v>1000</v>
      </c>
      <c r="I11" s="232">
        <v>5</v>
      </c>
      <c r="J11" s="232">
        <v>0</v>
      </c>
      <c r="K11" s="12">
        <f>J11/I11*100</f>
        <v>0</v>
      </c>
      <c r="L11" s="232">
        <v>5</v>
      </c>
      <c r="M11" s="232"/>
      <c r="N11" s="11" t="e">
        <f>M12/L12*100</f>
        <v>#DIV/0!</v>
      </c>
      <c r="O11" s="232">
        <v>5</v>
      </c>
      <c r="P11" s="232"/>
      <c r="Q11" s="12">
        <f>P11/O11*100</f>
        <v>0</v>
      </c>
      <c r="R11" s="232">
        <v>5</v>
      </c>
      <c r="S11" s="232"/>
      <c r="T11" s="12">
        <f>S11/R11*100</f>
        <v>0</v>
      </c>
      <c r="U11" s="232">
        <f>I11+L11+O11+R11</f>
        <v>20</v>
      </c>
      <c r="V11" s="232">
        <f>J11+M11+P11+S11</f>
        <v>0</v>
      </c>
      <c r="W11" s="12">
        <f>V11/U11*100</f>
        <v>0</v>
      </c>
      <c r="X11" s="30"/>
    </row>
    <row r="12" spans="1:25" ht="15.75" x14ac:dyDescent="0.25">
      <c r="A12" s="241" t="s">
        <v>162</v>
      </c>
      <c r="B12" s="206" t="s">
        <v>163</v>
      </c>
      <c r="C12" s="206" t="s">
        <v>164</v>
      </c>
      <c r="D12" s="206" t="s">
        <v>1327</v>
      </c>
      <c r="E12" s="209" t="s">
        <v>165</v>
      </c>
      <c r="F12" s="253" t="s">
        <v>62</v>
      </c>
      <c r="G12" s="215">
        <v>5</v>
      </c>
      <c r="H12" s="216">
        <v>0</v>
      </c>
      <c r="I12" s="2">
        <v>0</v>
      </c>
      <c r="J12" s="2"/>
      <c r="K12" s="11" t="e">
        <f t="shared" si="0"/>
        <v>#DIV/0!</v>
      </c>
      <c r="L12" s="2">
        <v>0</v>
      </c>
      <c r="M12" s="2"/>
      <c r="N12" s="11" t="e">
        <f t="shared" ref="N12:N30" si="4">M12/L12*100</f>
        <v>#DIV/0!</v>
      </c>
      <c r="O12" s="2">
        <v>0</v>
      </c>
      <c r="P12" s="2"/>
      <c r="Q12" s="11" t="e">
        <f t="shared" ref="Q12:Q30" si="5">P12/O12*100</f>
        <v>#DIV/0!</v>
      </c>
      <c r="R12" s="2">
        <v>5</v>
      </c>
      <c r="S12" s="2"/>
      <c r="T12" s="11">
        <f t="shared" ref="T12:T30" si="6">S12/R12*100</f>
        <v>0</v>
      </c>
      <c r="U12" s="89">
        <f t="shared" si="3"/>
        <v>5</v>
      </c>
      <c r="V12" s="89">
        <f t="shared" si="3"/>
        <v>0</v>
      </c>
      <c r="W12" s="11">
        <f t="shared" si="2"/>
        <v>0</v>
      </c>
      <c r="X12" s="30"/>
      <c r="Y12" s="282">
        <f>1000/50000</f>
        <v>0.02</v>
      </c>
    </row>
    <row r="13" spans="1:25" ht="25.5" x14ac:dyDescent="0.25">
      <c r="A13" s="241" t="s">
        <v>395</v>
      </c>
      <c r="B13" s="206" t="s">
        <v>396</v>
      </c>
      <c r="C13" s="206" t="s">
        <v>397</v>
      </c>
      <c r="D13" s="206"/>
      <c r="E13" s="209" t="s">
        <v>398</v>
      </c>
      <c r="F13" s="253" t="s">
        <v>62</v>
      </c>
      <c r="G13" s="215">
        <v>3</v>
      </c>
      <c r="H13" s="216">
        <v>0</v>
      </c>
      <c r="I13" s="232">
        <v>0</v>
      </c>
      <c r="J13" s="232">
        <v>0</v>
      </c>
      <c r="K13" s="12" t="e">
        <f t="shared" si="0"/>
        <v>#DIV/0!</v>
      </c>
      <c r="L13" s="232">
        <v>0</v>
      </c>
      <c r="M13" s="232"/>
      <c r="N13" s="12" t="e">
        <f t="shared" si="4"/>
        <v>#DIV/0!</v>
      </c>
      <c r="O13" s="232">
        <v>0</v>
      </c>
      <c r="P13" s="232"/>
      <c r="Q13" s="12" t="e">
        <f t="shared" si="5"/>
        <v>#DIV/0!</v>
      </c>
      <c r="R13" s="232">
        <v>3</v>
      </c>
      <c r="S13" s="232"/>
      <c r="T13" s="12">
        <f t="shared" si="6"/>
        <v>0</v>
      </c>
      <c r="U13" s="89">
        <f t="shared" si="3"/>
        <v>3</v>
      </c>
      <c r="V13" s="89">
        <f t="shared" si="3"/>
        <v>0</v>
      </c>
      <c r="W13" s="12">
        <f t="shared" si="2"/>
        <v>0</v>
      </c>
      <c r="X13" s="30"/>
    </row>
    <row r="14" spans="1:25" ht="25.5" x14ac:dyDescent="0.25">
      <c r="A14" s="1" t="s">
        <v>363</v>
      </c>
      <c r="B14" s="198" t="s">
        <v>364</v>
      </c>
      <c r="C14" s="217" t="s">
        <v>365</v>
      </c>
      <c r="D14" s="217"/>
      <c r="E14" s="209" t="s">
        <v>366</v>
      </c>
      <c r="F14" s="210" t="s">
        <v>21</v>
      </c>
      <c r="G14" s="215">
        <v>1</v>
      </c>
      <c r="H14" s="254">
        <f>3000+20400</f>
        <v>23400</v>
      </c>
      <c r="I14" s="2">
        <v>0</v>
      </c>
      <c r="J14" s="2">
        <v>0</v>
      </c>
      <c r="K14" s="11" t="e">
        <f>J14/I14*100</f>
        <v>#DIV/0!</v>
      </c>
      <c r="L14" s="2">
        <v>1</v>
      </c>
      <c r="M14" s="2"/>
      <c r="N14" s="12">
        <f>M14/L14*100</f>
        <v>0</v>
      </c>
      <c r="O14" s="2">
        <v>0</v>
      </c>
      <c r="P14" s="2"/>
      <c r="Q14" s="12" t="e">
        <f>P14/O14*100</f>
        <v>#DIV/0!</v>
      </c>
      <c r="R14" s="2">
        <v>0</v>
      </c>
      <c r="S14" s="2"/>
      <c r="T14" s="12" t="e">
        <f>S14/R14*100</f>
        <v>#DIV/0!</v>
      </c>
      <c r="U14" s="89">
        <f>I14+L14+O14+R14</f>
        <v>1</v>
      </c>
      <c r="V14" s="89">
        <f>J14+M14+P14+S14</f>
        <v>0</v>
      </c>
      <c r="W14" s="12">
        <f>V14/U14*100</f>
        <v>0</v>
      </c>
      <c r="X14" s="30"/>
    </row>
    <row r="15" spans="1:25" ht="25.5" x14ac:dyDescent="0.25">
      <c r="A15" s="1" t="s">
        <v>372</v>
      </c>
      <c r="B15" s="198" t="s">
        <v>373</v>
      </c>
      <c r="C15" s="217" t="s">
        <v>365</v>
      </c>
      <c r="D15" s="217"/>
      <c r="E15" s="207" t="s">
        <v>374</v>
      </c>
      <c r="F15" s="210" t="s">
        <v>62</v>
      </c>
      <c r="G15" s="253">
        <v>50</v>
      </c>
      <c r="H15" s="216">
        <v>0</v>
      </c>
      <c r="I15" s="2">
        <v>0</v>
      </c>
      <c r="J15" s="2">
        <v>0</v>
      </c>
      <c r="K15" s="11" t="e">
        <f>J15/I15*100</f>
        <v>#DIV/0!</v>
      </c>
      <c r="L15" s="2">
        <v>0</v>
      </c>
      <c r="M15" s="2"/>
      <c r="N15" s="12" t="e">
        <f>M15/L15*100</f>
        <v>#DIV/0!</v>
      </c>
      <c r="O15" s="2">
        <v>0</v>
      </c>
      <c r="P15" s="2"/>
      <c r="Q15" s="12" t="e">
        <f>P15/O15*100</f>
        <v>#DIV/0!</v>
      </c>
      <c r="R15" s="2">
        <v>50</v>
      </c>
      <c r="S15" s="2"/>
      <c r="T15" s="12">
        <f>S15/R15*100</f>
        <v>0</v>
      </c>
      <c r="U15" s="89">
        <f t="shared" ref="U15:V30" si="7">I15+L15+O15+R15</f>
        <v>50</v>
      </c>
      <c r="V15" s="89">
        <f t="shared" si="7"/>
        <v>0</v>
      </c>
      <c r="W15" s="12">
        <f>V15/U15*100</f>
        <v>0</v>
      </c>
      <c r="X15" s="30"/>
    </row>
    <row r="16" spans="1:25" ht="38.25" x14ac:dyDescent="0.25">
      <c r="A16" s="253" t="s">
        <v>260</v>
      </c>
      <c r="B16" s="198" t="s">
        <v>261</v>
      </c>
      <c r="C16" s="206" t="s">
        <v>251</v>
      </c>
      <c r="D16" s="206"/>
      <c r="E16" s="209" t="s">
        <v>262</v>
      </c>
      <c r="F16" s="210" t="s">
        <v>62</v>
      </c>
      <c r="G16" s="215">
        <v>25</v>
      </c>
      <c r="H16" s="216">
        <v>500</v>
      </c>
      <c r="I16" s="232">
        <v>0</v>
      </c>
      <c r="J16" s="232">
        <v>0</v>
      </c>
      <c r="K16" s="12" t="e">
        <f>J16/I16*100</f>
        <v>#DIV/0!</v>
      </c>
      <c r="L16" s="232">
        <v>12.5</v>
      </c>
      <c r="M16" s="232"/>
      <c r="N16" s="12">
        <f>M16/L16*100</f>
        <v>0</v>
      </c>
      <c r="O16" s="232">
        <v>12.5</v>
      </c>
      <c r="P16" s="232"/>
      <c r="Q16" s="12">
        <f>P16/O16*100</f>
        <v>0</v>
      </c>
      <c r="R16" s="232">
        <v>0</v>
      </c>
      <c r="S16" s="232"/>
      <c r="T16" s="12" t="e">
        <f>S16/R16*100</f>
        <v>#DIV/0!</v>
      </c>
      <c r="U16" s="89">
        <f t="shared" si="7"/>
        <v>25</v>
      </c>
      <c r="V16" s="89">
        <f t="shared" si="7"/>
        <v>0</v>
      </c>
      <c r="W16" s="12">
        <f>V16/U16*100</f>
        <v>0</v>
      </c>
      <c r="X16" s="30"/>
    </row>
    <row r="17" spans="1:24" ht="25.5" x14ac:dyDescent="0.25">
      <c r="A17" s="1" t="s">
        <v>971</v>
      </c>
      <c r="B17" s="198" t="s">
        <v>972</v>
      </c>
      <c r="C17" s="206" t="s">
        <v>164</v>
      </c>
      <c r="D17" s="206"/>
      <c r="E17" s="209" t="s">
        <v>974</v>
      </c>
      <c r="F17" s="218" t="s">
        <v>62</v>
      </c>
      <c r="G17" s="253">
        <v>100</v>
      </c>
      <c r="H17" s="254">
        <v>200</v>
      </c>
      <c r="I17" s="2">
        <v>50</v>
      </c>
      <c r="J17" s="2">
        <v>60</v>
      </c>
      <c r="K17" s="11">
        <f>J17/I17*100</f>
        <v>120</v>
      </c>
      <c r="L17" s="2">
        <v>50</v>
      </c>
      <c r="M17" s="2"/>
      <c r="N17" s="11">
        <f t="shared" si="4"/>
        <v>0</v>
      </c>
      <c r="O17" s="3"/>
      <c r="P17" s="3"/>
      <c r="Q17" s="11" t="e">
        <f t="shared" si="5"/>
        <v>#DIV/0!</v>
      </c>
      <c r="R17" s="3"/>
      <c r="S17" s="3"/>
      <c r="T17" s="11" t="e">
        <f t="shared" si="6"/>
        <v>#DIV/0!</v>
      </c>
      <c r="U17" s="89">
        <f t="shared" si="7"/>
        <v>100</v>
      </c>
      <c r="V17" s="89">
        <f t="shared" si="7"/>
        <v>60</v>
      </c>
      <c r="W17" s="11">
        <f t="shared" si="2"/>
        <v>60</v>
      </c>
      <c r="X17" s="30"/>
    </row>
    <row r="18" spans="1:24" ht="38.25" x14ac:dyDescent="0.25">
      <c r="A18" s="242" t="s">
        <v>979</v>
      </c>
      <c r="B18" s="209" t="s">
        <v>980</v>
      </c>
      <c r="C18" s="206" t="s">
        <v>981</v>
      </c>
      <c r="D18" s="206" t="s">
        <v>982</v>
      </c>
      <c r="E18" s="209" t="s">
        <v>1328</v>
      </c>
      <c r="F18" s="210" t="s">
        <v>62</v>
      </c>
      <c r="G18" s="215">
        <v>20</v>
      </c>
      <c r="H18" s="254">
        <v>25000</v>
      </c>
      <c r="I18" s="3">
        <v>5</v>
      </c>
      <c r="J18" s="3"/>
      <c r="K18" s="11">
        <f t="shared" si="0"/>
        <v>0</v>
      </c>
      <c r="L18" s="3">
        <v>5</v>
      </c>
      <c r="M18" s="3"/>
      <c r="N18" s="11">
        <f t="shared" si="4"/>
        <v>0</v>
      </c>
      <c r="O18" s="3">
        <v>5</v>
      </c>
      <c r="P18" s="3"/>
      <c r="Q18" s="11">
        <f t="shared" si="5"/>
        <v>0</v>
      </c>
      <c r="R18" s="3">
        <v>5</v>
      </c>
      <c r="S18" s="3"/>
      <c r="T18" s="11">
        <f t="shared" si="6"/>
        <v>0</v>
      </c>
      <c r="U18" s="89">
        <f t="shared" si="7"/>
        <v>20</v>
      </c>
      <c r="V18" s="89">
        <f t="shared" si="7"/>
        <v>0</v>
      </c>
      <c r="W18" s="11">
        <f t="shared" si="2"/>
        <v>0</v>
      </c>
      <c r="X18" s="30"/>
    </row>
    <row r="19" spans="1:24" ht="38.25" x14ac:dyDescent="0.25">
      <c r="A19" s="243" t="s">
        <v>988</v>
      </c>
      <c r="B19" s="198" t="s">
        <v>989</v>
      </c>
      <c r="C19" s="206" t="s">
        <v>990</v>
      </c>
      <c r="D19" s="206"/>
      <c r="E19" s="209" t="s">
        <v>262</v>
      </c>
      <c r="F19" s="210" t="s">
        <v>62</v>
      </c>
      <c r="G19" s="253">
        <v>33.33</v>
      </c>
      <c r="H19" s="254">
        <v>200</v>
      </c>
      <c r="I19" s="3">
        <v>10</v>
      </c>
      <c r="J19" s="3"/>
      <c r="K19" s="11">
        <f t="shared" si="0"/>
        <v>0</v>
      </c>
      <c r="L19" s="3">
        <v>10</v>
      </c>
      <c r="M19" s="3"/>
      <c r="N19" s="11">
        <f t="shared" si="4"/>
        <v>0</v>
      </c>
      <c r="O19" s="3">
        <v>13.33</v>
      </c>
      <c r="P19" s="3"/>
      <c r="Q19" s="11">
        <f t="shared" si="5"/>
        <v>0</v>
      </c>
      <c r="R19" s="3"/>
      <c r="S19" s="3"/>
      <c r="T19" s="11" t="e">
        <f t="shared" si="6"/>
        <v>#DIV/0!</v>
      </c>
      <c r="U19" s="89">
        <f t="shared" si="7"/>
        <v>33.33</v>
      </c>
      <c r="V19" s="89">
        <f t="shared" si="7"/>
        <v>0</v>
      </c>
      <c r="W19" s="11">
        <f t="shared" si="2"/>
        <v>0</v>
      </c>
      <c r="X19" s="30"/>
    </row>
    <row r="20" spans="1:24" ht="51" x14ac:dyDescent="0.25">
      <c r="A20" s="253" t="s">
        <v>331</v>
      </c>
      <c r="B20" s="198" t="s">
        <v>1329</v>
      </c>
      <c r="C20" s="206" t="s">
        <v>365</v>
      </c>
      <c r="D20" s="206" t="s">
        <v>338</v>
      </c>
      <c r="E20" s="209" t="s">
        <v>334</v>
      </c>
      <c r="F20" s="210" t="s">
        <v>62</v>
      </c>
      <c r="G20" s="253">
        <v>50</v>
      </c>
      <c r="H20" s="254">
        <v>8000</v>
      </c>
      <c r="I20" s="30">
        <v>0</v>
      </c>
      <c r="J20" s="30"/>
      <c r="K20" s="11" t="e">
        <f t="shared" si="0"/>
        <v>#DIV/0!</v>
      </c>
      <c r="L20" s="30">
        <v>0</v>
      </c>
      <c r="M20" s="30"/>
      <c r="N20" s="11" t="e">
        <f t="shared" si="4"/>
        <v>#DIV/0!</v>
      </c>
      <c r="O20" s="30">
        <v>0</v>
      </c>
      <c r="P20" s="30"/>
      <c r="Q20" s="11" t="e">
        <f t="shared" si="5"/>
        <v>#DIV/0!</v>
      </c>
      <c r="R20" s="30">
        <v>50</v>
      </c>
      <c r="S20" s="10"/>
      <c r="T20" s="11">
        <f t="shared" si="6"/>
        <v>0</v>
      </c>
      <c r="U20" s="89">
        <f t="shared" si="7"/>
        <v>50</v>
      </c>
      <c r="V20" s="89">
        <f t="shared" si="7"/>
        <v>0</v>
      </c>
      <c r="W20" s="11">
        <f t="shared" si="2"/>
        <v>0</v>
      </c>
      <c r="X20" s="10"/>
    </row>
    <row r="21" spans="1:24" ht="25.5" x14ac:dyDescent="0.25">
      <c r="A21" s="243" t="s">
        <v>505</v>
      </c>
      <c r="B21" s="206" t="s">
        <v>506</v>
      </c>
      <c r="C21" s="198" t="s">
        <v>1234</v>
      </c>
      <c r="D21" s="198"/>
      <c r="E21" s="255" t="s">
        <v>508</v>
      </c>
      <c r="F21" s="253" t="s">
        <v>21</v>
      </c>
      <c r="G21" s="253">
        <v>1</v>
      </c>
      <c r="H21" s="254">
        <v>200</v>
      </c>
      <c r="I21" s="10"/>
      <c r="J21" s="10"/>
      <c r="K21" s="11" t="e">
        <f t="shared" si="0"/>
        <v>#DIV/0!</v>
      </c>
      <c r="L21" s="10"/>
      <c r="M21" s="10"/>
      <c r="N21" s="11" t="e">
        <f t="shared" si="4"/>
        <v>#DIV/0!</v>
      </c>
      <c r="O21" s="10"/>
      <c r="P21" s="10"/>
      <c r="Q21" s="11" t="e">
        <f t="shared" si="5"/>
        <v>#DIV/0!</v>
      </c>
      <c r="R21" s="30">
        <v>1</v>
      </c>
      <c r="S21" s="10"/>
      <c r="T21" s="11">
        <f t="shared" si="6"/>
        <v>0</v>
      </c>
      <c r="U21" s="89">
        <f t="shared" si="7"/>
        <v>1</v>
      </c>
      <c r="V21" s="89">
        <f t="shared" si="7"/>
        <v>0</v>
      </c>
      <c r="W21" s="11">
        <f t="shared" si="2"/>
        <v>0</v>
      </c>
      <c r="X21" s="10"/>
    </row>
    <row r="22" spans="1:24" ht="15.75" x14ac:dyDescent="0.25">
      <c r="A22" s="1" t="s">
        <v>1000</v>
      </c>
      <c r="B22" s="219" t="s">
        <v>1001</v>
      </c>
      <c r="C22" s="198" t="s">
        <v>1002</v>
      </c>
      <c r="D22" s="198"/>
      <c r="E22" s="255" t="s">
        <v>61</v>
      </c>
      <c r="F22" s="253" t="s">
        <v>62</v>
      </c>
      <c r="G22" s="253">
        <v>100</v>
      </c>
      <c r="H22" s="254">
        <v>3000</v>
      </c>
      <c r="I22" s="2">
        <v>10</v>
      </c>
      <c r="J22" s="2">
        <v>0</v>
      </c>
      <c r="K22" s="11">
        <f t="shared" si="0"/>
        <v>0</v>
      </c>
      <c r="L22" s="2">
        <v>30</v>
      </c>
      <c r="M22" s="2"/>
      <c r="N22" s="12">
        <f t="shared" si="4"/>
        <v>0</v>
      </c>
      <c r="O22" s="2">
        <v>30</v>
      </c>
      <c r="P22" s="2"/>
      <c r="Q22" s="12">
        <f t="shared" si="5"/>
        <v>0</v>
      </c>
      <c r="R22" s="2">
        <v>30</v>
      </c>
      <c r="S22" s="2"/>
      <c r="T22" s="12">
        <f t="shared" si="6"/>
        <v>0</v>
      </c>
      <c r="U22" s="89">
        <f t="shared" si="7"/>
        <v>100</v>
      </c>
      <c r="V22" s="89">
        <f t="shared" si="7"/>
        <v>0</v>
      </c>
      <c r="W22" s="11">
        <f t="shared" si="2"/>
        <v>0</v>
      </c>
      <c r="X22" s="10"/>
    </row>
    <row r="23" spans="1:24" ht="25.5" x14ac:dyDescent="0.25">
      <c r="A23" s="1" t="s">
        <v>513</v>
      </c>
      <c r="B23" s="206" t="s">
        <v>514</v>
      </c>
      <c r="C23" s="198" t="s">
        <v>1335</v>
      </c>
      <c r="D23" s="198"/>
      <c r="E23" s="255" t="s">
        <v>61</v>
      </c>
      <c r="F23" s="253" t="s">
        <v>62</v>
      </c>
      <c r="G23" s="253">
        <v>100</v>
      </c>
      <c r="H23" s="254">
        <v>5000</v>
      </c>
      <c r="I23" s="10">
        <v>0</v>
      </c>
      <c r="J23" s="10"/>
      <c r="K23" s="11" t="e">
        <f t="shared" si="0"/>
        <v>#DIV/0!</v>
      </c>
      <c r="L23" s="10">
        <v>34</v>
      </c>
      <c r="M23" s="10"/>
      <c r="N23" s="11">
        <f t="shared" si="4"/>
        <v>0</v>
      </c>
      <c r="O23" s="10">
        <v>33</v>
      </c>
      <c r="P23" s="10"/>
      <c r="Q23" s="11">
        <f t="shared" si="5"/>
        <v>0</v>
      </c>
      <c r="R23" s="10">
        <v>33</v>
      </c>
      <c r="S23" s="10"/>
      <c r="T23" s="11">
        <f t="shared" si="6"/>
        <v>0</v>
      </c>
      <c r="U23" s="89">
        <f t="shared" si="7"/>
        <v>100</v>
      </c>
      <c r="V23" s="89">
        <f t="shared" si="7"/>
        <v>0</v>
      </c>
      <c r="W23" s="11">
        <f t="shared" si="2"/>
        <v>0</v>
      </c>
      <c r="X23" s="10"/>
    </row>
    <row r="24" spans="1:24" ht="51" x14ac:dyDescent="0.25">
      <c r="A24" s="1" t="s">
        <v>1011</v>
      </c>
      <c r="B24" s="206" t="s">
        <v>1012</v>
      </c>
      <c r="C24" s="198" t="s">
        <v>512</v>
      </c>
      <c r="D24" s="198"/>
      <c r="E24" s="255" t="s">
        <v>61</v>
      </c>
      <c r="F24" s="253" t="s">
        <v>62</v>
      </c>
      <c r="G24" s="253">
        <v>33.33</v>
      </c>
      <c r="H24" s="254">
        <v>10000</v>
      </c>
      <c r="I24" s="10">
        <v>0</v>
      </c>
      <c r="J24" s="10"/>
      <c r="K24" s="11" t="e">
        <f t="shared" si="0"/>
        <v>#DIV/0!</v>
      </c>
      <c r="L24" s="10">
        <v>0</v>
      </c>
      <c r="M24" s="10"/>
      <c r="N24" s="11" t="e">
        <f t="shared" si="4"/>
        <v>#DIV/0!</v>
      </c>
      <c r="O24" s="10">
        <v>0</v>
      </c>
      <c r="P24" s="10"/>
      <c r="Q24" s="11" t="e">
        <f t="shared" si="5"/>
        <v>#DIV/0!</v>
      </c>
      <c r="R24" s="10">
        <v>33.33</v>
      </c>
      <c r="S24" s="10"/>
      <c r="T24" s="11">
        <f t="shared" si="6"/>
        <v>0</v>
      </c>
      <c r="U24" s="89">
        <f t="shared" si="7"/>
        <v>33.33</v>
      </c>
      <c r="V24" s="89">
        <f t="shared" si="7"/>
        <v>0</v>
      </c>
      <c r="W24" s="11">
        <f t="shared" si="2"/>
        <v>0</v>
      </c>
      <c r="X24" s="10"/>
    </row>
    <row r="25" spans="1:24" ht="25.5" x14ac:dyDescent="0.25">
      <c r="A25" s="253" t="s">
        <v>77</v>
      </c>
      <c r="B25" s="206" t="s">
        <v>78</v>
      </c>
      <c r="C25" s="198" t="s">
        <v>79</v>
      </c>
      <c r="D25" s="198"/>
      <c r="E25" s="255" t="s">
        <v>61</v>
      </c>
      <c r="F25" s="253" t="s">
        <v>62</v>
      </c>
      <c r="G25" s="253">
        <v>100</v>
      </c>
      <c r="H25" s="216">
        <v>500</v>
      </c>
      <c r="I25" s="232">
        <v>25</v>
      </c>
      <c r="J25" s="232">
        <v>25</v>
      </c>
      <c r="K25" s="12">
        <f>J25/I25*100</f>
        <v>100</v>
      </c>
      <c r="L25" s="232">
        <v>25</v>
      </c>
      <c r="M25" s="232"/>
      <c r="N25" s="12">
        <f>M25/L25*100</f>
        <v>0</v>
      </c>
      <c r="O25" s="232">
        <v>25</v>
      </c>
      <c r="P25" s="232"/>
      <c r="Q25" s="12">
        <f>P25/O25*100</f>
        <v>0</v>
      </c>
      <c r="R25" s="232">
        <v>25</v>
      </c>
      <c r="S25" s="232"/>
      <c r="T25" s="11">
        <f t="shared" si="6"/>
        <v>0</v>
      </c>
      <c r="U25" s="89">
        <f t="shared" si="7"/>
        <v>100</v>
      </c>
      <c r="V25" s="89">
        <f t="shared" si="7"/>
        <v>25</v>
      </c>
      <c r="W25" s="11">
        <f t="shared" si="2"/>
        <v>25</v>
      </c>
      <c r="X25" s="10"/>
    </row>
    <row r="26" spans="1:24" ht="15.75" x14ac:dyDescent="0.25">
      <c r="A26" s="245" t="s">
        <v>59</v>
      </c>
      <c r="B26" s="220" t="s">
        <v>1330</v>
      </c>
      <c r="C26" s="220" t="s">
        <v>43</v>
      </c>
      <c r="D26" s="220"/>
      <c r="E26" s="221" t="s">
        <v>61</v>
      </c>
      <c r="F26" s="222" t="s">
        <v>62</v>
      </c>
      <c r="G26" s="253">
        <v>100</v>
      </c>
      <c r="H26" s="254">
        <v>2000</v>
      </c>
      <c r="I26" s="232">
        <v>25</v>
      </c>
      <c r="J26" s="244"/>
      <c r="K26" s="12">
        <f>J26/I26*100</f>
        <v>0</v>
      </c>
      <c r="L26" s="232">
        <v>25</v>
      </c>
      <c r="M26" s="244"/>
      <c r="N26" s="12">
        <f>M26/L26*100</f>
        <v>0</v>
      </c>
      <c r="O26" s="232">
        <v>25</v>
      </c>
      <c r="P26" s="244"/>
      <c r="Q26" s="12">
        <f>P26/O26*100</f>
        <v>0</v>
      </c>
      <c r="R26" s="232">
        <v>25</v>
      </c>
      <c r="S26" s="244"/>
      <c r="T26" s="11">
        <f t="shared" si="6"/>
        <v>0</v>
      </c>
      <c r="U26" s="89">
        <f t="shared" si="7"/>
        <v>100</v>
      </c>
      <c r="V26" s="89">
        <f t="shared" si="7"/>
        <v>0</v>
      </c>
      <c r="W26" s="11">
        <f t="shared" si="2"/>
        <v>0</v>
      </c>
      <c r="X26" s="10"/>
    </row>
    <row r="27" spans="1:24" ht="25.5" x14ac:dyDescent="0.25">
      <c r="A27" s="253" t="s">
        <v>270</v>
      </c>
      <c r="B27" s="220" t="s">
        <v>271</v>
      </c>
      <c r="C27" s="220" t="s">
        <v>251</v>
      </c>
      <c r="D27" s="220"/>
      <c r="E27" s="221" t="s">
        <v>272</v>
      </c>
      <c r="F27" s="222" t="s">
        <v>273</v>
      </c>
      <c r="G27" s="253">
        <v>1</v>
      </c>
      <c r="H27" s="254">
        <v>500</v>
      </c>
      <c r="I27" s="10">
        <v>0</v>
      </c>
      <c r="J27" s="10"/>
      <c r="K27" s="11" t="e">
        <f t="shared" si="0"/>
        <v>#DIV/0!</v>
      </c>
      <c r="L27" s="10">
        <v>1</v>
      </c>
      <c r="M27" s="10"/>
      <c r="N27" s="11">
        <f t="shared" si="4"/>
        <v>0</v>
      </c>
      <c r="O27" s="10"/>
      <c r="P27" s="10"/>
      <c r="Q27" s="11" t="e">
        <f t="shared" si="5"/>
        <v>#DIV/0!</v>
      </c>
      <c r="R27" s="10">
        <v>0</v>
      </c>
      <c r="S27" s="10"/>
      <c r="T27" s="11" t="e">
        <f t="shared" si="6"/>
        <v>#DIV/0!</v>
      </c>
      <c r="U27" s="89">
        <f t="shared" si="7"/>
        <v>1</v>
      </c>
      <c r="V27" s="89">
        <f t="shared" si="7"/>
        <v>0</v>
      </c>
      <c r="W27" s="11">
        <f t="shared" si="2"/>
        <v>0</v>
      </c>
      <c r="X27" s="10"/>
    </row>
    <row r="28" spans="1:24" ht="38.25" x14ac:dyDescent="0.25">
      <c r="A28" s="253" t="s">
        <v>137</v>
      </c>
      <c r="B28" s="220" t="s">
        <v>1331</v>
      </c>
      <c r="C28" s="220" t="s">
        <v>121</v>
      </c>
      <c r="D28" s="220"/>
      <c r="E28" s="221" t="s">
        <v>1332</v>
      </c>
      <c r="F28" s="222" t="s">
        <v>140</v>
      </c>
      <c r="G28" s="253">
        <v>5</v>
      </c>
      <c r="H28" s="254">
        <v>1500</v>
      </c>
      <c r="I28" s="232">
        <v>1</v>
      </c>
      <c r="J28" s="232">
        <v>0</v>
      </c>
      <c r="K28" s="12">
        <f t="shared" si="0"/>
        <v>0</v>
      </c>
      <c r="L28" s="232">
        <v>2</v>
      </c>
      <c r="M28" s="232"/>
      <c r="N28" s="12">
        <f t="shared" si="4"/>
        <v>0</v>
      </c>
      <c r="O28" s="232">
        <v>1</v>
      </c>
      <c r="P28" s="232"/>
      <c r="Q28" s="12">
        <f t="shared" si="5"/>
        <v>0</v>
      </c>
      <c r="R28" s="232">
        <v>1</v>
      </c>
      <c r="S28" s="232"/>
      <c r="T28" s="11">
        <f t="shared" si="6"/>
        <v>0</v>
      </c>
      <c r="U28" s="89">
        <f t="shared" si="7"/>
        <v>5</v>
      </c>
      <c r="V28" s="89">
        <f t="shared" si="7"/>
        <v>0</v>
      </c>
      <c r="W28" s="11">
        <f t="shared" si="2"/>
        <v>0</v>
      </c>
      <c r="X28" s="10"/>
    </row>
    <row r="29" spans="1:24" ht="63.75" x14ac:dyDescent="0.25">
      <c r="A29" s="1" t="s">
        <v>1016</v>
      </c>
      <c r="B29" s="198" t="s">
        <v>1017</v>
      </c>
      <c r="C29" s="206" t="s">
        <v>1018</v>
      </c>
      <c r="D29" s="206"/>
      <c r="E29" s="255" t="s">
        <v>61</v>
      </c>
      <c r="F29" s="210" t="s">
        <v>62</v>
      </c>
      <c r="G29" s="215">
        <v>20</v>
      </c>
      <c r="H29" s="254">
        <v>3000</v>
      </c>
      <c r="I29" s="2">
        <v>5</v>
      </c>
      <c r="J29" s="2">
        <v>5</v>
      </c>
      <c r="K29" s="11">
        <f t="shared" si="0"/>
        <v>100</v>
      </c>
      <c r="L29" s="2">
        <v>5</v>
      </c>
      <c r="M29" s="2"/>
      <c r="N29" s="12">
        <f t="shared" si="4"/>
        <v>0</v>
      </c>
      <c r="O29" s="2">
        <v>5</v>
      </c>
      <c r="P29" s="2"/>
      <c r="Q29" s="12">
        <f t="shared" si="5"/>
        <v>0</v>
      </c>
      <c r="R29" s="2">
        <v>5</v>
      </c>
      <c r="S29" s="2"/>
      <c r="T29" s="11">
        <f t="shared" si="6"/>
        <v>0</v>
      </c>
      <c r="U29" s="89">
        <f t="shared" si="7"/>
        <v>20</v>
      </c>
      <c r="V29" s="89">
        <f t="shared" si="7"/>
        <v>5</v>
      </c>
      <c r="W29" s="11">
        <f t="shared" si="2"/>
        <v>25</v>
      </c>
      <c r="X29" s="10"/>
    </row>
    <row r="30" spans="1:24" ht="38.25" x14ac:dyDescent="0.25">
      <c r="A30" s="1" t="s">
        <v>1020</v>
      </c>
      <c r="B30" s="198" t="s">
        <v>1021</v>
      </c>
      <c r="C30" s="206" t="s">
        <v>1018</v>
      </c>
      <c r="D30" s="206"/>
      <c r="E30" s="255" t="s">
        <v>61</v>
      </c>
      <c r="F30" s="210" t="s">
        <v>62</v>
      </c>
      <c r="G30" s="253">
        <v>100</v>
      </c>
      <c r="H30" s="254">
        <v>17000</v>
      </c>
      <c r="I30" s="2">
        <v>50</v>
      </c>
      <c r="J30" s="2">
        <v>15</v>
      </c>
      <c r="K30" s="11">
        <f t="shared" si="0"/>
        <v>30</v>
      </c>
      <c r="L30" s="2">
        <v>50</v>
      </c>
      <c r="M30" s="2"/>
      <c r="N30" s="11">
        <f t="shared" si="4"/>
        <v>0</v>
      </c>
      <c r="O30" s="2">
        <v>0</v>
      </c>
      <c r="P30" s="2"/>
      <c r="Q30" s="11" t="e">
        <f t="shared" si="5"/>
        <v>#DIV/0!</v>
      </c>
      <c r="R30" s="2">
        <v>0</v>
      </c>
      <c r="S30" s="2"/>
      <c r="T30" s="11" t="e">
        <f t="shared" si="6"/>
        <v>#DIV/0!</v>
      </c>
      <c r="U30" s="89">
        <f t="shared" si="7"/>
        <v>100</v>
      </c>
      <c r="V30" s="89">
        <f t="shared" si="7"/>
        <v>15</v>
      </c>
      <c r="W30" s="11">
        <f t="shared" si="2"/>
        <v>15</v>
      </c>
      <c r="X30" s="10"/>
    </row>
    <row r="31" spans="1:24" x14ac:dyDescent="0.25">
      <c r="A31" s="843" t="s">
        <v>23</v>
      </c>
      <c r="B31" s="844"/>
      <c r="C31" s="844"/>
      <c r="D31" s="844"/>
      <c r="E31" s="844"/>
      <c r="F31" s="844"/>
      <c r="G31" s="844"/>
      <c r="H31" s="845"/>
      <c r="I31" s="10"/>
      <c r="J31" s="10"/>
      <c r="K31" s="13" t="e">
        <f>SUM(K34:K55)/(COUNTIF(K34:K55,"&lt;&gt;0"))</f>
        <v>#DIV/0!</v>
      </c>
      <c r="L31" s="10"/>
      <c r="M31" s="10"/>
      <c r="N31" s="13" t="e">
        <f>SUM(N34:N55)/(COUNTIF(N34:N55,"&lt;&gt;0"))</f>
        <v>#DIV/0!</v>
      </c>
      <c r="O31" s="10"/>
      <c r="P31" s="10"/>
      <c r="Q31" s="13" t="e">
        <f>SUM(Q34:Q55)/(COUNTIF(Q34:Q55,"&lt;&gt;0"))</f>
        <v>#DIV/0!</v>
      </c>
      <c r="R31" s="10"/>
      <c r="S31" s="10"/>
      <c r="T31" s="13" t="e">
        <f>SUM(T34:T55)/(COUNTIF(T34:T55,"&lt;&gt;0"))</f>
        <v>#DIV/0!</v>
      </c>
      <c r="U31" s="10"/>
      <c r="V31" s="10"/>
      <c r="W31" s="13">
        <f>SUM(W34:W55)/(COUNTIF(W34:W55,"&lt;&gt;0"))</f>
        <v>45</v>
      </c>
      <c r="X31" s="10"/>
    </row>
    <row r="32" spans="1:24" x14ac:dyDescent="0.25">
      <c r="A32" s="846" t="s">
        <v>24</v>
      </c>
      <c r="B32" s="847"/>
      <c r="C32" s="847"/>
      <c r="D32" s="847"/>
      <c r="E32" s="847"/>
      <c r="F32" s="847"/>
      <c r="G32" s="847"/>
      <c r="H32" s="848"/>
      <c r="I32" s="10"/>
      <c r="J32" s="10"/>
      <c r="K32" s="14"/>
      <c r="L32" s="10"/>
      <c r="M32" s="10"/>
      <c r="N32" s="10"/>
      <c r="O32" s="10"/>
      <c r="P32" s="10"/>
      <c r="Q32" s="10"/>
      <c r="R32" s="10"/>
      <c r="S32" s="10"/>
      <c r="T32" s="10"/>
      <c r="U32" s="10"/>
      <c r="V32" s="10"/>
      <c r="W32" s="10"/>
      <c r="X32" s="10"/>
    </row>
    <row r="33" spans="1:24" x14ac:dyDescent="0.25">
      <c r="A33" s="846" t="s">
        <v>1283</v>
      </c>
      <c r="B33" s="847"/>
      <c r="C33" s="847"/>
      <c r="D33" s="847"/>
      <c r="E33" s="847"/>
      <c r="F33" s="847"/>
      <c r="G33" s="847"/>
      <c r="H33" s="848"/>
      <c r="I33" s="10"/>
      <c r="J33" s="10"/>
      <c r="K33" s="14"/>
      <c r="L33" s="10"/>
      <c r="M33" s="10"/>
      <c r="N33" s="10"/>
      <c r="O33" s="10"/>
      <c r="P33" s="10"/>
      <c r="Q33" s="10"/>
      <c r="R33" s="10"/>
      <c r="S33" s="10"/>
      <c r="T33" s="10"/>
      <c r="U33" s="10"/>
      <c r="V33" s="10"/>
      <c r="W33" s="10"/>
      <c r="X33" s="10"/>
    </row>
    <row r="34" spans="1:24" x14ac:dyDescent="0.25">
      <c r="K34" s="32">
        <f>IF(K7&gt;99.99,100,K7)</f>
        <v>35</v>
      </c>
      <c r="N34" s="32">
        <f>IF(N7&gt;99.99,100,N7)</f>
        <v>88.888888888888886</v>
      </c>
      <c r="Q34" s="32">
        <f>IF(Q7&gt;99.99,100,Q7)</f>
        <v>100</v>
      </c>
      <c r="T34" s="32">
        <f>IF(T7&gt;99.99,100,T7)</f>
        <v>100</v>
      </c>
      <c r="W34" s="32">
        <f>IF(W7&gt;99.99,100,W7)</f>
        <v>100</v>
      </c>
    </row>
    <row r="35" spans="1:24" x14ac:dyDescent="0.25">
      <c r="K35" s="32" t="e">
        <f t="shared" ref="K35:K55" si="8">IF(K10&gt;99.99,100,K10)</f>
        <v>#DIV/0!</v>
      </c>
      <c r="N35" s="32">
        <f t="shared" ref="N35:N55" si="9">IF(N10&gt;99.99,100,N10)</f>
        <v>0</v>
      </c>
      <c r="Q35" s="32">
        <f t="shared" ref="Q35:Q55" si="10">IF(Q10&gt;99.99,100,Q10)</f>
        <v>0</v>
      </c>
      <c r="T35" s="32">
        <f t="shared" ref="T35:T55" si="11">IF(T10&gt;99.99,100,T10)</f>
        <v>0</v>
      </c>
      <c r="W35" s="32">
        <f t="shared" ref="W35:W55" si="12">IF(W10&gt;99.99,100,W10)</f>
        <v>0</v>
      </c>
    </row>
    <row r="36" spans="1:24" x14ac:dyDescent="0.25">
      <c r="K36" s="32">
        <f t="shared" si="8"/>
        <v>0</v>
      </c>
      <c r="N36" s="32" t="e">
        <f t="shared" si="9"/>
        <v>#DIV/0!</v>
      </c>
      <c r="Q36" s="32">
        <f t="shared" si="10"/>
        <v>0</v>
      </c>
      <c r="T36" s="32">
        <f t="shared" si="11"/>
        <v>0</v>
      </c>
      <c r="W36" s="32">
        <f t="shared" si="12"/>
        <v>0</v>
      </c>
    </row>
    <row r="37" spans="1:24" x14ac:dyDescent="0.25">
      <c r="K37" s="32" t="e">
        <f t="shared" si="8"/>
        <v>#DIV/0!</v>
      </c>
      <c r="N37" s="32" t="e">
        <f t="shared" si="9"/>
        <v>#DIV/0!</v>
      </c>
      <c r="Q37" s="32" t="e">
        <f t="shared" si="10"/>
        <v>#DIV/0!</v>
      </c>
      <c r="T37" s="32">
        <f t="shared" si="11"/>
        <v>0</v>
      </c>
      <c r="W37" s="32">
        <f t="shared" si="12"/>
        <v>0</v>
      </c>
    </row>
    <row r="38" spans="1:24" x14ac:dyDescent="0.25">
      <c r="K38" s="32" t="e">
        <f t="shared" si="8"/>
        <v>#DIV/0!</v>
      </c>
      <c r="N38" s="32" t="e">
        <f t="shared" si="9"/>
        <v>#DIV/0!</v>
      </c>
      <c r="Q38" s="32" t="e">
        <f t="shared" si="10"/>
        <v>#DIV/0!</v>
      </c>
      <c r="T38" s="32">
        <f t="shared" si="11"/>
        <v>0</v>
      </c>
      <c r="W38" s="32">
        <f t="shared" si="12"/>
        <v>0</v>
      </c>
    </row>
    <row r="39" spans="1:24" x14ac:dyDescent="0.25">
      <c r="K39" s="32" t="e">
        <f t="shared" si="8"/>
        <v>#DIV/0!</v>
      </c>
      <c r="N39" s="32">
        <f t="shared" si="9"/>
        <v>0</v>
      </c>
      <c r="Q39" s="32" t="e">
        <f t="shared" si="10"/>
        <v>#DIV/0!</v>
      </c>
      <c r="T39" s="32" t="e">
        <f t="shared" si="11"/>
        <v>#DIV/0!</v>
      </c>
      <c r="W39" s="32">
        <f t="shared" si="12"/>
        <v>0</v>
      </c>
    </row>
    <row r="40" spans="1:24" x14ac:dyDescent="0.25">
      <c r="K40" s="32" t="e">
        <f t="shared" si="8"/>
        <v>#DIV/0!</v>
      </c>
      <c r="N40" s="32" t="e">
        <f t="shared" si="9"/>
        <v>#DIV/0!</v>
      </c>
      <c r="Q40" s="32" t="e">
        <f t="shared" si="10"/>
        <v>#DIV/0!</v>
      </c>
      <c r="T40" s="32">
        <f t="shared" si="11"/>
        <v>0</v>
      </c>
      <c r="W40" s="32">
        <f t="shared" si="12"/>
        <v>0</v>
      </c>
    </row>
    <row r="41" spans="1:24" x14ac:dyDescent="0.25">
      <c r="K41" s="32" t="e">
        <f t="shared" si="8"/>
        <v>#DIV/0!</v>
      </c>
      <c r="N41" s="32">
        <f t="shared" si="9"/>
        <v>0</v>
      </c>
      <c r="Q41" s="32">
        <f t="shared" si="10"/>
        <v>0</v>
      </c>
      <c r="T41" s="32" t="e">
        <f t="shared" si="11"/>
        <v>#DIV/0!</v>
      </c>
      <c r="W41" s="32">
        <f t="shared" si="12"/>
        <v>0</v>
      </c>
    </row>
    <row r="42" spans="1:24" x14ac:dyDescent="0.25">
      <c r="K42" s="32">
        <f t="shared" si="8"/>
        <v>100</v>
      </c>
      <c r="N42" s="32">
        <f t="shared" si="9"/>
        <v>0</v>
      </c>
      <c r="Q42" s="32" t="e">
        <f t="shared" si="10"/>
        <v>#DIV/0!</v>
      </c>
      <c r="T42" s="32" t="e">
        <f t="shared" si="11"/>
        <v>#DIV/0!</v>
      </c>
      <c r="W42" s="32">
        <f t="shared" si="12"/>
        <v>60</v>
      </c>
    </row>
    <row r="43" spans="1:24" x14ac:dyDescent="0.25">
      <c r="K43" s="32">
        <f t="shared" si="8"/>
        <v>0</v>
      </c>
      <c r="N43" s="32">
        <f t="shared" si="9"/>
        <v>0</v>
      </c>
      <c r="Q43" s="32">
        <f t="shared" si="10"/>
        <v>0</v>
      </c>
      <c r="T43" s="32">
        <f t="shared" si="11"/>
        <v>0</v>
      </c>
      <c r="W43" s="32">
        <f t="shared" si="12"/>
        <v>0</v>
      </c>
    </row>
    <row r="44" spans="1:24" x14ac:dyDescent="0.25">
      <c r="K44" s="32">
        <f t="shared" si="8"/>
        <v>0</v>
      </c>
      <c r="N44" s="32">
        <f t="shared" si="9"/>
        <v>0</v>
      </c>
      <c r="Q44" s="32">
        <f t="shared" si="10"/>
        <v>0</v>
      </c>
      <c r="T44" s="32" t="e">
        <f t="shared" si="11"/>
        <v>#DIV/0!</v>
      </c>
      <c r="W44" s="32">
        <f t="shared" si="12"/>
        <v>0</v>
      </c>
    </row>
    <row r="45" spans="1:24" x14ac:dyDescent="0.25">
      <c r="K45" s="32" t="e">
        <f t="shared" si="8"/>
        <v>#DIV/0!</v>
      </c>
      <c r="N45" s="32" t="e">
        <f t="shared" si="9"/>
        <v>#DIV/0!</v>
      </c>
      <c r="Q45" s="32" t="e">
        <f t="shared" si="10"/>
        <v>#DIV/0!</v>
      </c>
      <c r="T45" s="32">
        <f t="shared" si="11"/>
        <v>0</v>
      </c>
      <c r="W45" s="32">
        <f t="shared" si="12"/>
        <v>0</v>
      </c>
    </row>
    <row r="46" spans="1:24" x14ac:dyDescent="0.25">
      <c r="K46" s="32" t="e">
        <f t="shared" si="8"/>
        <v>#DIV/0!</v>
      </c>
      <c r="N46" s="32" t="e">
        <f t="shared" si="9"/>
        <v>#DIV/0!</v>
      </c>
      <c r="Q46" s="32" t="e">
        <f t="shared" si="10"/>
        <v>#DIV/0!</v>
      </c>
      <c r="T46" s="32">
        <f t="shared" si="11"/>
        <v>0</v>
      </c>
      <c r="W46" s="32">
        <f t="shared" si="12"/>
        <v>0</v>
      </c>
    </row>
    <row r="47" spans="1:24" x14ac:dyDescent="0.25">
      <c r="K47" s="32">
        <f t="shared" si="8"/>
        <v>0</v>
      </c>
      <c r="N47" s="32">
        <f t="shared" si="9"/>
        <v>0</v>
      </c>
      <c r="Q47" s="32">
        <f t="shared" si="10"/>
        <v>0</v>
      </c>
      <c r="T47" s="32">
        <f t="shared" si="11"/>
        <v>0</v>
      </c>
      <c r="W47" s="32">
        <f t="shared" si="12"/>
        <v>0</v>
      </c>
    </row>
    <row r="48" spans="1:24" x14ac:dyDescent="0.25">
      <c r="K48" s="32" t="e">
        <f t="shared" si="8"/>
        <v>#DIV/0!</v>
      </c>
      <c r="N48" s="32">
        <f t="shared" si="9"/>
        <v>0</v>
      </c>
      <c r="Q48" s="32">
        <f t="shared" si="10"/>
        <v>0</v>
      </c>
      <c r="T48" s="32">
        <f t="shared" si="11"/>
        <v>0</v>
      </c>
      <c r="W48" s="32">
        <f t="shared" si="12"/>
        <v>0</v>
      </c>
    </row>
    <row r="49" spans="11:23" x14ac:dyDescent="0.25">
      <c r="K49" s="32" t="e">
        <f t="shared" si="8"/>
        <v>#DIV/0!</v>
      </c>
      <c r="N49" s="32" t="e">
        <f t="shared" si="9"/>
        <v>#DIV/0!</v>
      </c>
      <c r="Q49" s="32" t="e">
        <f t="shared" si="10"/>
        <v>#DIV/0!</v>
      </c>
      <c r="T49" s="32">
        <f t="shared" si="11"/>
        <v>0</v>
      </c>
      <c r="W49" s="32">
        <f t="shared" si="12"/>
        <v>0</v>
      </c>
    </row>
    <row r="50" spans="11:23" x14ac:dyDescent="0.25">
      <c r="K50" s="32">
        <f t="shared" si="8"/>
        <v>100</v>
      </c>
      <c r="N50" s="32">
        <f t="shared" si="9"/>
        <v>0</v>
      </c>
      <c r="Q50" s="32">
        <f t="shared" si="10"/>
        <v>0</v>
      </c>
      <c r="T50" s="32">
        <f t="shared" si="11"/>
        <v>0</v>
      </c>
      <c r="W50" s="32">
        <f t="shared" si="12"/>
        <v>25</v>
      </c>
    </row>
    <row r="51" spans="11:23" x14ac:dyDescent="0.25">
      <c r="K51" s="32">
        <f t="shared" si="8"/>
        <v>0</v>
      </c>
      <c r="N51" s="32">
        <f t="shared" si="9"/>
        <v>0</v>
      </c>
      <c r="Q51" s="32">
        <f t="shared" si="10"/>
        <v>0</v>
      </c>
      <c r="T51" s="32">
        <f t="shared" si="11"/>
        <v>0</v>
      </c>
      <c r="W51" s="32">
        <f t="shared" si="12"/>
        <v>0</v>
      </c>
    </row>
    <row r="52" spans="11:23" x14ac:dyDescent="0.25">
      <c r="K52" s="32" t="e">
        <f t="shared" si="8"/>
        <v>#DIV/0!</v>
      </c>
      <c r="N52" s="32">
        <f t="shared" si="9"/>
        <v>0</v>
      </c>
      <c r="Q52" s="32" t="e">
        <f t="shared" si="10"/>
        <v>#DIV/0!</v>
      </c>
      <c r="T52" s="32" t="e">
        <f t="shared" si="11"/>
        <v>#DIV/0!</v>
      </c>
      <c r="W52" s="32">
        <f t="shared" si="12"/>
        <v>0</v>
      </c>
    </row>
    <row r="53" spans="11:23" x14ac:dyDescent="0.25">
      <c r="K53" s="32">
        <f t="shared" si="8"/>
        <v>0</v>
      </c>
      <c r="N53" s="32">
        <f t="shared" si="9"/>
        <v>0</v>
      </c>
      <c r="Q53" s="32">
        <f t="shared" si="10"/>
        <v>0</v>
      </c>
      <c r="T53" s="32">
        <f t="shared" si="11"/>
        <v>0</v>
      </c>
      <c r="W53" s="32">
        <f t="shared" si="12"/>
        <v>0</v>
      </c>
    </row>
    <row r="54" spans="11:23" x14ac:dyDescent="0.25">
      <c r="K54" s="32">
        <f t="shared" si="8"/>
        <v>100</v>
      </c>
      <c r="N54" s="32">
        <f t="shared" si="9"/>
        <v>0</v>
      </c>
      <c r="Q54" s="32">
        <f t="shared" si="10"/>
        <v>0</v>
      </c>
      <c r="T54" s="32">
        <f t="shared" si="11"/>
        <v>0</v>
      </c>
      <c r="W54" s="32">
        <f t="shared" si="12"/>
        <v>25</v>
      </c>
    </row>
    <row r="55" spans="11:23" x14ac:dyDescent="0.25">
      <c r="K55" s="32">
        <f t="shared" si="8"/>
        <v>30</v>
      </c>
      <c r="N55" s="32">
        <f t="shared" si="9"/>
        <v>0</v>
      </c>
      <c r="Q55" s="32" t="e">
        <f t="shared" si="10"/>
        <v>#DIV/0!</v>
      </c>
      <c r="T55" s="32" t="e">
        <f t="shared" si="11"/>
        <v>#DIV/0!</v>
      </c>
      <c r="W55" s="32">
        <f t="shared" si="12"/>
        <v>15</v>
      </c>
    </row>
    <row r="56" spans="11:23" x14ac:dyDescent="0.25">
      <c r="K56" s="32"/>
      <c r="N56" s="32"/>
      <c r="Q56" s="32"/>
      <c r="T56" s="32"/>
      <c r="W56" s="32"/>
    </row>
    <row r="57" spans="11:23" x14ac:dyDescent="0.25">
      <c r="K57" s="32"/>
      <c r="N57" s="32"/>
      <c r="Q57" s="32"/>
      <c r="T57" s="32"/>
      <c r="W57" s="32"/>
    </row>
    <row r="58" spans="11:23" x14ac:dyDescent="0.25">
      <c r="K58" s="32"/>
      <c r="N58" s="32"/>
      <c r="Q58" s="32"/>
      <c r="T58" s="32"/>
      <c r="W58" s="32"/>
    </row>
    <row r="59" spans="11:23" x14ac:dyDescent="0.25">
      <c r="K59" s="32"/>
    </row>
    <row r="60" spans="11:23" x14ac:dyDescent="0.25">
      <c r="K60" s="32"/>
    </row>
    <row r="61" spans="11:23" x14ac:dyDescent="0.25">
      <c r="K61" s="32"/>
    </row>
    <row r="62" spans="11:23" x14ac:dyDescent="0.25">
      <c r="K62" s="32"/>
    </row>
    <row r="63" spans="11:23" x14ac:dyDescent="0.25">
      <c r="K63" s="32"/>
    </row>
    <row r="64" spans="11:23" x14ac:dyDescent="0.25">
      <c r="K64" s="32"/>
    </row>
    <row r="65" spans="11:11" x14ac:dyDescent="0.25">
      <c r="K65" s="32"/>
    </row>
    <row r="66" spans="11:11" x14ac:dyDescent="0.25">
      <c r="K66" s="32"/>
    </row>
    <row r="67" spans="11:11" x14ac:dyDescent="0.25">
      <c r="K67" s="32"/>
    </row>
    <row r="68" spans="11:11" x14ac:dyDescent="0.25">
      <c r="K68" s="32"/>
    </row>
    <row r="69" spans="11:11" x14ac:dyDescent="0.25">
      <c r="K69" s="32"/>
    </row>
    <row r="70" spans="11:11" x14ac:dyDescent="0.25">
      <c r="K70" s="32"/>
    </row>
    <row r="71" spans="11:11" x14ac:dyDescent="0.25">
      <c r="K71" s="32"/>
    </row>
    <row r="72" spans="11:11" x14ac:dyDescent="0.25">
      <c r="K72" s="32"/>
    </row>
    <row r="73" spans="11:11" x14ac:dyDescent="0.25">
      <c r="K73" s="32"/>
    </row>
    <row r="74" spans="11:11" x14ac:dyDescent="0.25">
      <c r="K74" s="32"/>
    </row>
    <row r="75" spans="11:11" x14ac:dyDescent="0.25">
      <c r="K75" s="32"/>
    </row>
    <row r="76" spans="11:11" x14ac:dyDescent="0.25">
      <c r="K76" s="32"/>
    </row>
    <row r="77" spans="11:11" x14ac:dyDescent="0.25">
      <c r="K77" s="32"/>
    </row>
    <row r="78" spans="11:11" x14ac:dyDescent="0.25">
      <c r="K78" s="32"/>
    </row>
    <row r="79" spans="11:11" x14ac:dyDescent="0.25">
      <c r="K79" s="32"/>
    </row>
    <row r="80" spans="11:11" x14ac:dyDescent="0.25">
      <c r="K80" s="32"/>
    </row>
    <row r="81" spans="11:11" x14ac:dyDescent="0.25">
      <c r="K81" s="32"/>
    </row>
    <row r="82" spans="11:11" x14ac:dyDescent="0.25">
      <c r="K82" s="32"/>
    </row>
  </sheetData>
  <mergeCells count="22">
    <mergeCell ref="A1:W1"/>
    <mergeCell ref="A2:W2"/>
    <mergeCell ref="A3:W3"/>
    <mergeCell ref="A4:A5"/>
    <mergeCell ref="B4:B5"/>
    <mergeCell ref="C4:C5"/>
    <mergeCell ref="D4:D5"/>
    <mergeCell ref="E4:E5"/>
    <mergeCell ref="F4:F5"/>
    <mergeCell ref="G4:G5"/>
    <mergeCell ref="X4:X5"/>
    <mergeCell ref="A6:W6"/>
    <mergeCell ref="A31:H31"/>
    <mergeCell ref="A32:H32"/>
    <mergeCell ref="A33:H33"/>
    <mergeCell ref="A7:A9"/>
    <mergeCell ref="H4:H5"/>
    <mergeCell ref="I4:K4"/>
    <mergeCell ref="L4:N4"/>
    <mergeCell ref="O4:Q4"/>
    <mergeCell ref="R4:T4"/>
    <mergeCell ref="U4:W4"/>
  </mergeCells>
  <conditionalFormatting sqref="W12 W7:W9">
    <cfRule type="cellIs" dxfId="3479" priority="277" stopIfTrue="1" operator="greaterThan">
      <formula>110</formula>
    </cfRule>
    <cfRule type="cellIs" dxfId="3478" priority="278" stopIfTrue="1" operator="between">
      <formula>1</formula>
      <formula>90</formula>
    </cfRule>
    <cfRule type="expression" dxfId="3477" priority="279" stopIfTrue="1">
      <formula>IF(U7=0,V7=0)</formula>
    </cfRule>
    <cfRule type="cellIs" dxfId="3476" priority="280" stopIfTrue="1" operator="between">
      <formula>90</formula>
      <formula>110</formula>
    </cfRule>
    <cfRule type="expression" dxfId="3475" priority="281" stopIfTrue="1">
      <formula>IF(U7&gt;0,V7=0)</formula>
    </cfRule>
    <cfRule type="expression" dxfId="3474" priority="282" stopIfTrue="1">
      <formula>IF(U7=0,V7&gt;0)</formula>
    </cfRule>
  </conditionalFormatting>
  <conditionalFormatting sqref="K12 K18:K21 K23:K24 K27">
    <cfRule type="cellIs" dxfId="3473" priority="301" stopIfTrue="1" operator="greaterThan">
      <formula>110</formula>
    </cfRule>
    <cfRule type="cellIs" dxfId="3472" priority="302" stopIfTrue="1" operator="between">
      <formula>1</formula>
      <formula>90</formula>
    </cfRule>
    <cfRule type="expression" dxfId="3471" priority="303" stopIfTrue="1">
      <formula>IF(I12=0,J12=0)</formula>
    </cfRule>
    <cfRule type="cellIs" dxfId="3470" priority="304" stopIfTrue="1" operator="between">
      <formula>90</formula>
      <formula>110</formula>
    </cfRule>
    <cfRule type="expression" dxfId="3469" priority="305" stopIfTrue="1">
      <formula>IF(I12&gt;0,J12=0)</formula>
    </cfRule>
    <cfRule type="expression" dxfId="3468" priority="306" stopIfTrue="1">
      <formula>IF(I12=0,J12&gt;0)</formula>
    </cfRule>
  </conditionalFormatting>
  <conditionalFormatting sqref="N12">
    <cfRule type="cellIs" dxfId="3467" priority="295" stopIfTrue="1" operator="greaterThan">
      <formula>110</formula>
    </cfRule>
    <cfRule type="cellIs" dxfId="3466" priority="296" stopIfTrue="1" operator="between">
      <formula>1</formula>
      <formula>90</formula>
    </cfRule>
    <cfRule type="expression" dxfId="3465" priority="297" stopIfTrue="1">
      <formula>IF(L12=0,M12=0)</formula>
    </cfRule>
    <cfRule type="cellIs" dxfId="3464" priority="298" stopIfTrue="1" operator="between">
      <formula>90</formula>
      <formula>110</formula>
    </cfRule>
    <cfRule type="expression" dxfId="3463" priority="299" stopIfTrue="1">
      <formula>IF(L12&gt;0,M12=0)</formula>
    </cfRule>
    <cfRule type="expression" dxfId="3462" priority="300" stopIfTrue="1">
      <formula>IF(L12=0,M12&gt;0)</formula>
    </cfRule>
  </conditionalFormatting>
  <conditionalFormatting sqref="Q12">
    <cfRule type="cellIs" dxfId="3461" priority="289" stopIfTrue="1" operator="greaterThan">
      <formula>110</formula>
    </cfRule>
    <cfRule type="cellIs" dxfId="3460" priority="290" stopIfTrue="1" operator="between">
      <formula>1</formula>
      <formula>90</formula>
    </cfRule>
    <cfRule type="expression" dxfId="3459" priority="291" stopIfTrue="1">
      <formula>IF(O12=0,P12=0)</formula>
    </cfRule>
    <cfRule type="cellIs" dxfId="3458" priority="292" stopIfTrue="1" operator="between">
      <formula>90</formula>
      <formula>110</formula>
    </cfRule>
    <cfRule type="expression" dxfId="3457" priority="293" stopIfTrue="1">
      <formula>IF(O12&gt;0,P12=0)</formula>
    </cfRule>
    <cfRule type="expression" dxfId="3456" priority="294" stopIfTrue="1">
      <formula>IF(O12=0,P12&gt;0)</formula>
    </cfRule>
  </conditionalFormatting>
  <conditionalFormatting sqref="T12">
    <cfRule type="cellIs" dxfId="3455" priority="283" stopIfTrue="1" operator="greaterThan">
      <formula>110</formula>
    </cfRule>
    <cfRule type="cellIs" dxfId="3454" priority="284" stopIfTrue="1" operator="between">
      <formula>1</formula>
      <formula>90</formula>
    </cfRule>
    <cfRule type="expression" dxfId="3453" priority="285" stopIfTrue="1">
      <formula>IF(R12=0,S12=0)</formula>
    </cfRule>
    <cfRule type="cellIs" dxfId="3452" priority="286" stopIfTrue="1" operator="between">
      <formula>90</formula>
      <formula>110</formula>
    </cfRule>
    <cfRule type="expression" dxfId="3451" priority="287" stopIfTrue="1">
      <formula>IF(R12&gt;0,S12=0)</formula>
    </cfRule>
    <cfRule type="expression" dxfId="3450" priority="288" stopIfTrue="1">
      <formula>IF(R12=0,S12&gt;0)</formula>
    </cfRule>
  </conditionalFormatting>
  <conditionalFormatting sqref="N17:N21 N23:N24 N27">
    <cfRule type="cellIs" dxfId="3449" priority="271" stopIfTrue="1" operator="greaterThan">
      <formula>110</formula>
    </cfRule>
    <cfRule type="cellIs" dxfId="3448" priority="272" stopIfTrue="1" operator="between">
      <formula>1</formula>
      <formula>90</formula>
    </cfRule>
    <cfRule type="expression" dxfId="3447" priority="273" stopIfTrue="1">
      <formula>IF(L17=0,M17=0)</formula>
    </cfRule>
    <cfRule type="cellIs" dxfId="3446" priority="274" stopIfTrue="1" operator="between">
      <formula>90</formula>
      <formula>110</formula>
    </cfRule>
    <cfRule type="expression" dxfId="3445" priority="275" stopIfTrue="1">
      <formula>IF(L17&gt;0,M17=0)</formula>
    </cfRule>
    <cfRule type="expression" dxfId="3444" priority="276" stopIfTrue="1">
      <formula>IF(L17=0,M17&gt;0)</formula>
    </cfRule>
  </conditionalFormatting>
  <conditionalFormatting sqref="Q17:Q21 Q23:Q24 Q27">
    <cfRule type="cellIs" dxfId="3443" priority="265" stopIfTrue="1" operator="greaterThan">
      <formula>110</formula>
    </cfRule>
    <cfRule type="cellIs" dxfId="3442" priority="266" stopIfTrue="1" operator="between">
      <formula>1</formula>
      <formula>90</formula>
    </cfRule>
    <cfRule type="expression" dxfId="3441" priority="267" stopIfTrue="1">
      <formula>IF(O17=0,P17=0)</formula>
    </cfRule>
    <cfRule type="cellIs" dxfId="3440" priority="268" stopIfTrue="1" operator="between">
      <formula>90</formula>
      <formula>110</formula>
    </cfRule>
    <cfRule type="expression" dxfId="3439" priority="269" stopIfTrue="1">
      <formula>IF(O17&gt;0,P17=0)</formula>
    </cfRule>
    <cfRule type="expression" dxfId="3438" priority="270" stopIfTrue="1">
      <formula>IF(O17=0,P17&gt;0)</formula>
    </cfRule>
  </conditionalFormatting>
  <conditionalFormatting sqref="T17:T21 T23:T30">
    <cfRule type="cellIs" dxfId="3437" priority="259" stopIfTrue="1" operator="greaterThan">
      <formula>110</formula>
    </cfRule>
    <cfRule type="cellIs" dxfId="3436" priority="260" stopIfTrue="1" operator="between">
      <formula>1</formula>
      <formula>90</formula>
    </cfRule>
    <cfRule type="expression" dxfId="3435" priority="261" stopIfTrue="1">
      <formula>IF(R17=0,S17=0)</formula>
    </cfRule>
    <cfRule type="cellIs" dxfId="3434" priority="262" stopIfTrue="1" operator="between">
      <formula>90</formula>
      <formula>110</formula>
    </cfRule>
    <cfRule type="expression" dxfId="3433" priority="263" stopIfTrue="1">
      <formula>IF(R17&gt;0,S17=0)</formula>
    </cfRule>
    <cfRule type="expression" dxfId="3432" priority="264" stopIfTrue="1">
      <formula>IF(R17=0,S17&gt;0)</formula>
    </cfRule>
  </conditionalFormatting>
  <conditionalFormatting sqref="W17:W30">
    <cfRule type="cellIs" dxfId="3431" priority="253" stopIfTrue="1" operator="greaterThan">
      <formula>110</formula>
    </cfRule>
    <cfRule type="cellIs" dxfId="3430" priority="254" stopIfTrue="1" operator="between">
      <formula>1</formula>
      <formula>90</formula>
    </cfRule>
    <cfRule type="expression" dxfId="3429" priority="255" stopIfTrue="1">
      <formula>IF(U17=0,V17=0)</formula>
    </cfRule>
    <cfRule type="cellIs" dxfId="3428" priority="256" stopIfTrue="1" operator="between">
      <formula>90</formula>
      <formula>110</formula>
    </cfRule>
    <cfRule type="expression" dxfId="3427" priority="257" stopIfTrue="1">
      <formula>IF(U17&gt;0,V17=0)</formula>
    </cfRule>
    <cfRule type="expression" dxfId="3426" priority="258" stopIfTrue="1">
      <formula>IF(U17=0,V17&gt;0)</formula>
    </cfRule>
  </conditionalFormatting>
  <conditionalFormatting sqref="W10 K7:K10">
    <cfRule type="cellIs" dxfId="3425" priority="229" stopIfTrue="1" operator="greaterThan">
      <formula>110</formula>
    </cfRule>
    <cfRule type="cellIs" dxfId="3424" priority="230" stopIfTrue="1" operator="between">
      <formula>1</formula>
      <formula>90</formula>
    </cfRule>
    <cfRule type="expression" dxfId="3423" priority="231" stopIfTrue="1">
      <formula>IF(I7=0,J7=0)</formula>
    </cfRule>
    <cfRule type="cellIs" dxfId="3422" priority="232" stopIfTrue="1" operator="between">
      <formula>90</formula>
      <formula>110</formula>
    </cfRule>
    <cfRule type="expression" dxfId="3421" priority="233" stopIfTrue="1">
      <formula>IF(I7&gt;0,J7=0)</formula>
    </cfRule>
    <cfRule type="expression" dxfId="3420" priority="234" stopIfTrue="1">
      <formula>IF(I7=0,J7&gt;0)</formula>
    </cfRule>
  </conditionalFormatting>
  <conditionalFormatting sqref="W11 K11">
    <cfRule type="cellIs" dxfId="3419" priority="205" stopIfTrue="1" operator="greaterThan">
      <formula>110</formula>
    </cfRule>
    <cfRule type="cellIs" dxfId="3418" priority="206" stopIfTrue="1" operator="between">
      <formula>1</formula>
      <formula>90</formula>
    </cfRule>
    <cfRule type="expression" dxfId="3417" priority="207" stopIfTrue="1">
      <formula>IF(I11=0,J11=0)</formula>
    </cfRule>
    <cfRule type="cellIs" dxfId="3416" priority="208" stopIfTrue="1" operator="between">
      <formula>90</formula>
      <formula>110</formula>
    </cfRule>
    <cfRule type="expression" dxfId="3415" priority="209" stopIfTrue="1">
      <formula>IF(I11&gt;0,J11=0)</formula>
    </cfRule>
    <cfRule type="expression" dxfId="3414" priority="210" stopIfTrue="1">
      <formula>IF(I11=0,J11&gt;0)</formula>
    </cfRule>
  </conditionalFormatting>
  <conditionalFormatting sqref="Q11">
    <cfRule type="cellIs" dxfId="3413" priority="217" stopIfTrue="1" operator="greaterThan">
      <formula>110</formula>
    </cfRule>
    <cfRule type="cellIs" dxfId="3412" priority="218" stopIfTrue="1" operator="between">
      <formula>1</formula>
      <formula>90</formula>
    </cfRule>
    <cfRule type="expression" dxfId="3411" priority="219" stopIfTrue="1">
      <formula>IF(O11=0,P11=0)</formula>
    </cfRule>
    <cfRule type="cellIs" dxfId="3410" priority="220" stopIfTrue="1" operator="between">
      <formula>90</formula>
      <formula>110</formula>
    </cfRule>
    <cfRule type="expression" dxfId="3409" priority="221" stopIfTrue="1">
      <formula>IF(O11&gt;0,P11=0)</formula>
    </cfRule>
    <cfRule type="expression" dxfId="3408" priority="222" stopIfTrue="1">
      <formula>IF(O11=0,P11&gt;0)</formula>
    </cfRule>
  </conditionalFormatting>
  <conditionalFormatting sqref="T11">
    <cfRule type="cellIs" dxfId="3407" priority="211" stopIfTrue="1" operator="greaterThan">
      <formula>110</formula>
    </cfRule>
    <cfRule type="cellIs" dxfId="3406" priority="212" stopIfTrue="1" operator="between">
      <formula>1</formula>
      <formula>90</formula>
    </cfRule>
    <cfRule type="expression" dxfId="3405" priority="213" stopIfTrue="1">
      <formula>IF(R11=0,S11=0)</formula>
    </cfRule>
    <cfRule type="cellIs" dxfId="3404" priority="214" stopIfTrue="1" operator="between">
      <formula>90</formula>
      <formula>110</formula>
    </cfRule>
    <cfRule type="expression" dxfId="3403" priority="215" stopIfTrue="1">
      <formula>IF(R11&gt;0,S11=0)</formula>
    </cfRule>
    <cfRule type="expression" dxfId="3402" priority="216" stopIfTrue="1">
      <formula>IF(R11=0,S11&gt;0)</formula>
    </cfRule>
  </conditionalFormatting>
  <conditionalFormatting sqref="W13 K13">
    <cfRule type="cellIs" dxfId="3401" priority="181" stopIfTrue="1" operator="greaterThan">
      <formula>110</formula>
    </cfRule>
    <cfRule type="cellIs" dxfId="3400" priority="182" stopIfTrue="1" operator="between">
      <formula>1</formula>
      <formula>90</formula>
    </cfRule>
    <cfRule type="expression" dxfId="3399" priority="183" stopIfTrue="1">
      <formula>IF(I13=0,J13=0)</formula>
    </cfRule>
    <cfRule type="cellIs" dxfId="3398" priority="184" stopIfTrue="1" operator="between">
      <formula>90</formula>
      <formula>110</formula>
    </cfRule>
    <cfRule type="expression" dxfId="3397" priority="185" stopIfTrue="1">
      <formula>IF(I13&gt;0,J13=0)</formula>
    </cfRule>
    <cfRule type="expression" dxfId="3396" priority="186" stopIfTrue="1">
      <formula>IF(I13=0,J13&gt;0)</formula>
    </cfRule>
  </conditionalFormatting>
  <conditionalFormatting sqref="N13">
    <cfRule type="cellIs" dxfId="3395" priority="199" stopIfTrue="1" operator="greaterThan">
      <formula>110</formula>
    </cfRule>
    <cfRule type="cellIs" dxfId="3394" priority="200" stopIfTrue="1" operator="between">
      <formula>1</formula>
      <formula>90</formula>
    </cfRule>
    <cfRule type="expression" dxfId="3393" priority="201" stopIfTrue="1">
      <formula>IF(L13=0,M13=0)</formula>
    </cfRule>
    <cfRule type="cellIs" dxfId="3392" priority="202" stopIfTrue="1" operator="between">
      <formula>90</formula>
      <formula>110</formula>
    </cfRule>
    <cfRule type="expression" dxfId="3391" priority="203" stopIfTrue="1">
      <formula>IF(L13&gt;0,M13=0)</formula>
    </cfRule>
    <cfRule type="expression" dxfId="3390" priority="204" stopIfTrue="1">
      <formula>IF(L13=0,M13&gt;0)</formula>
    </cfRule>
  </conditionalFormatting>
  <conditionalFormatting sqref="Q13">
    <cfRule type="cellIs" dxfId="3389" priority="193" stopIfTrue="1" operator="greaterThan">
      <formula>110</formula>
    </cfRule>
    <cfRule type="cellIs" dxfId="3388" priority="194" stopIfTrue="1" operator="between">
      <formula>1</formula>
      <formula>90</formula>
    </cfRule>
    <cfRule type="expression" dxfId="3387" priority="195" stopIfTrue="1">
      <formula>IF(O13=0,P13=0)</formula>
    </cfRule>
    <cfRule type="cellIs" dxfId="3386" priority="196" stopIfTrue="1" operator="between">
      <formula>90</formula>
      <formula>110</formula>
    </cfRule>
    <cfRule type="expression" dxfId="3385" priority="197" stopIfTrue="1">
      <formula>IF(O13&gt;0,P13=0)</formula>
    </cfRule>
    <cfRule type="expression" dxfId="3384" priority="198" stopIfTrue="1">
      <formula>IF(O13=0,P13&gt;0)</formula>
    </cfRule>
  </conditionalFormatting>
  <conditionalFormatting sqref="T13">
    <cfRule type="cellIs" dxfId="3383" priority="187" stopIfTrue="1" operator="greaterThan">
      <formula>110</formula>
    </cfRule>
    <cfRule type="cellIs" dxfId="3382" priority="188" stopIfTrue="1" operator="between">
      <formula>1</formula>
      <formula>90</formula>
    </cfRule>
    <cfRule type="expression" dxfId="3381" priority="189" stopIfTrue="1">
      <formula>IF(R13=0,S13=0)</formula>
    </cfRule>
    <cfRule type="cellIs" dxfId="3380" priority="190" stopIfTrue="1" operator="between">
      <formula>90</formula>
      <formula>110</formula>
    </cfRule>
    <cfRule type="expression" dxfId="3379" priority="191" stopIfTrue="1">
      <formula>IF(R13&gt;0,S13=0)</formula>
    </cfRule>
    <cfRule type="expression" dxfId="3378" priority="192" stopIfTrue="1">
      <formula>IF(R13=0,S13&gt;0)</formula>
    </cfRule>
  </conditionalFormatting>
  <conditionalFormatting sqref="K14 W14">
    <cfRule type="cellIs" dxfId="3377" priority="157" stopIfTrue="1" operator="greaterThan">
      <formula>110</formula>
    </cfRule>
    <cfRule type="cellIs" dxfId="3376" priority="158" stopIfTrue="1" operator="between">
      <formula>1</formula>
      <formula>90</formula>
    </cfRule>
    <cfRule type="expression" dxfId="3375" priority="159" stopIfTrue="1">
      <formula>IF(I14=0,J14=0)</formula>
    </cfRule>
    <cfRule type="cellIs" dxfId="3374" priority="160" stopIfTrue="1" operator="between">
      <formula>90</formula>
      <formula>110</formula>
    </cfRule>
    <cfRule type="expression" dxfId="3373" priority="161" stopIfTrue="1">
      <formula>IF(I14&gt;0,J14=0)</formula>
    </cfRule>
    <cfRule type="expression" dxfId="3372" priority="162" stopIfTrue="1">
      <formula>IF(I14=0,J14&gt;0)</formula>
    </cfRule>
  </conditionalFormatting>
  <conditionalFormatting sqref="N14">
    <cfRule type="cellIs" dxfId="3371" priority="175" stopIfTrue="1" operator="greaterThan">
      <formula>110</formula>
    </cfRule>
    <cfRule type="cellIs" dxfId="3370" priority="176" stopIfTrue="1" operator="between">
      <formula>1</formula>
      <formula>90</formula>
    </cfRule>
    <cfRule type="expression" dxfId="3369" priority="177" stopIfTrue="1">
      <formula>IF(L14=0,M14=0)</formula>
    </cfRule>
    <cfRule type="cellIs" dxfId="3368" priority="178" stopIfTrue="1" operator="between">
      <formula>90</formula>
      <formula>110</formula>
    </cfRule>
    <cfRule type="expression" dxfId="3367" priority="179" stopIfTrue="1">
      <formula>IF(L14&gt;0,M14=0)</formula>
    </cfRule>
    <cfRule type="expression" dxfId="3366" priority="180" stopIfTrue="1">
      <formula>IF(L14=0,M14&gt;0)</formula>
    </cfRule>
  </conditionalFormatting>
  <conditionalFormatting sqref="Q14">
    <cfRule type="cellIs" dxfId="3365" priority="169" stopIfTrue="1" operator="greaterThan">
      <formula>110</formula>
    </cfRule>
    <cfRule type="cellIs" dxfId="3364" priority="170" stopIfTrue="1" operator="between">
      <formula>1</formula>
      <formula>90</formula>
    </cfRule>
    <cfRule type="expression" dxfId="3363" priority="171" stopIfTrue="1">
      <formula>IF(O14=0,P14=0)</formula>
    </cfRule>
    <cfRule type="cellIs" dxfId="3362" priority="172" stopIfTrue="1" operator="between">
      <formula>90</formula>
      <formula>110</formula>
    </cfRule>
    <cfRule type="expression" dxfId="3361" priority="173" stopIfTrue="1">
      <formula>IF(O14&gt;0,P14=0)</formula>
    </cfRule>
    <cfRule type="expression" dxfId="3360" priority="174" stopIfTrue="1">
      <formula>IF(O14=0,P14&gt;0)</formula>
    </cfRule>
  </conditionalFormatting>
  <conditionalFormatting sqref="T14">
    <cfRule type="cellIs" dxfId="3359" priority="163" stopIfTrue="1" operator="greaterThan">
      <formula>110</formula>
    </cfRule>
    <cfRule type="cellIs" dxfId="3358" priority="164" stopIfTrue="1" operator="between">
      <formula>1</formula>
      <formula>90</formula>
    </cfRule>
    <cfRule type="expression" dxfId="3357" priority="165" stopIfTrue="1">
      <formula>IF(R14=0,S14=0)</formula>
    </cfRule>
    <cfRule type="cellIs" dxfId="3356" priority="166" stopIfTrue="1" operator="between">
      <formula>90</formula>
      <formula>110</formula>
    </cfRule>
    <cfRule type="expression" dxfId="3355" priority="167" stopIfTrue="1">
      <formula>IF(R14&gt;0,S14=0)</formula>
    </cfRule>
    <cfRule type="expression" dxfId="3354" priority="168" stopIfTrue="1">
      <formula>IF(R14=0,S14&gt;0)</formula>
    </cfRule>
  </conditionalFormatting>
  <conditionalFormatting sqref="K15 W15">
    <cfRule type="cellIs" dxfId="3353" priority="133" stopIfTrue="1" operator="greaterThan">
      <formula>110</formula>
    </cfRule>
    <cfRule type="cellIs" dxfId="3352" priority="134" stopIfTrue="1" operator="between">
      <formula>1</formula>
      <formula>90</formula>
    </cfRule>
    <cfRule type="expression" dxfId="3351" priority="135" stopIfTrue="1">
      <formula>IF(I15=0,J15=0)</formula>
    </cfRule>
    <cfRule type="cellIs" dxfId="3350" priority="136" stopIfTrue="1" operator="between">
      <formula>90</formula>
      <formula>110</formula>
    </cfRule>
    <cfRule type="expression" dxfId="3349" priority="137" stopIfTrue="1">
      <formula>IF(I15&gt;0,J15=0)</formula>
    </cfRule>
    <cfRule type="expression" dxfId="3348" priority="138" stopIfTrue="1">
      <formula>IF(I15=0,J15&gt;0)</formula>
    </cfRule>
  </conditionalFormatting>
  <conditionalFormatting sqref="N15">
    <cfRule type="cellIs" dxfId="3347" priority="151" stopIfTrue="1" operator="greaterThan">
      <formula>110</formula>
    </cfRule>
    <cfRule type="cellIs" dxfId="3346" priority="152" stopIfTrue="1" operator="between">
      <formula>1</formula>
      <formula>90</formula>
    </cfRule>
    <cfRule type="expression" dxfId="3345" priority="153" stopIfTrue="1">
      <formula>IF(L15=0,M15=0)</formula>
    </cfRule>
    <cfRule type="cellIs" dxfId="3344" priority="154" stopIfTrue="1" operator="between">
      <formula>90</formula>
      <formula>110</formula>
    </cfRule>
    <cfRule type="expression" dxfId="3343" priority="155" stopIfTrue="1">
      <formula>IF(L15&gt;0,M15=0)</formula>
    </cfRule>
    <cfRule type="expression" dxfId="3342" priority="156" stopIfTrue="1">
      <formula>IF(L15=0,M15&gt;0)</formula>
    </cfRule>
  </conditionalFormatting>
  <conditionalFormatting sqref="Q15">
    <cfRule type="cellIs" dxfId="3341" priority="145" stopIfTrue="1" operator="greaterThan">
      <formula>110</formula>
    </cfRule>
    <cfRule type="cellIs" dxfId="3340" priority="146" stopIfTrue="1" operator="between">
      <formula>1</formula>
      <formula>90</formula>
    </cfRule>
    <cfRule type="expression" dxfId="3339" priority="147" stopIfTrue="1">
      <formula>IF(O15=0,P15=0)</formula>
    </cfRule>
    <cfRule type="cellIs" dxfId="3338" priority="148" stopIfTrue="1" operator="between">
      <formula>90</formula>
      <formula>110</formula>
    </cfRule>
    <cfRule type="expression" dxfId="3337" priority="149" stopIfTrue="1">
      <formula>IF(O15&gt;0,P15=0)</formula>
    </cfRule>
    <cfRule type="expression" dxfId="3336" priority="150" stopIfTrue="1">
      <formula>IF(O15=0,P15&gt;0)</formula>
    </cfRule>
  </conditionalFormatting>
  <conditionalFormatting sqref="T15">
    <cfRule type="cellIs" dxfId="3335" priority="139" stopIfTrue="1" operator="greaterThan">
      <formula>110</formula>
    </cfRule>
    <cfRule type="cellIs" dxfId="3334" priority="140" stopIfTrue="1" operator="between">
      <formula>1</formula>
      <formula>90</formula>
    </cfRule>
    <cfRule type="expression" dxfId="3333" priority="141" stopIfTrue="1">
      <formula>IF(R15=0,S15=0)</formula>
    </cfRule>
    <cfRule type="cellIs" dxfId="3332" priority="142" stopIfTrue="1" operator="between">
      <formula>90</formula>
      <formula>110</formula>
    </cfRule>
    <cfRule type="expression" dxfId="3331" priority="143" stopIfTrue="1">
      <formula>IF(R15&gt;0,S15=0)</formula>
    </cfRule>
    <cfRule type="expression" dxfId="3330" priority="144" stopIfTrue="1">
      <formula>IF(R15=0,S15&gt;0)</formula>
    </cfRule>
  </conditionalFormatting>
  <conditionalFormatting sqref="W16 K16">
    <cfRule type="cellIs" dxfId="3329" priority="109" stopIfTrue="1" operator="greaterThan">
      <formula>110</formula>
    </cfRule>
    <cfRule type="cellIs" dxfId="3328" priority="110" stopIfTrue="1" operator="between">
      <formula>1</formula>
      <formula>90</formula>
    </cfRule>
    <cfRule type="expression" dxfId="3327" priority="111" stopIfTrue="1">
      <formula>IF(I16=0,J16=0)</formula>
    </cfRule>
    <cfRule type="cellIs" dxfId="3326" priority="112" stopIfTrue="1" operator="between">
      <formula>90</formula>
      <formula>110</formula>
    </cfRule>
    <cfRule type="expression" dxfId="3325" priority="113" stopIfTrue="1">
      <formula>IF(I16&gt;0,J16=0)</formula>
    </cfRule>
    <cfRule type="expression" dxfId="3324" priority="114" stopIfTrue="1">
      <formula>IF(I16=0,J16&gt;0)</formula>
    </cfRule>
  </conditionalFormatting>
  <conditionalFormatting sqref="N16">
    <cfRule type="cellIs" dxfId="3323" priority="127" stopIfTrue="1" operator="greaterThan">
      <formula>110</formula>
    </cfRule>
    <cfRule type="cellIs" dxfId="3322" priority="128" stopIfTrue="1" operator="between">
      <formula>1</formula>
      <formula>90</formula>
    </cfRule>
    <cfRule type="expression" dxfId="3321" priority="129" stopIfTrue="1">
      <formula>IF(L16=0,M16=0)</formula>
    </cfRule>
    <cfRule type="cellIs" dxfId="3320" priority="130" stopIfTrue="1" operator="between">
      <formula>90</formula>
      <formula>110</formula>
    </cfRule>
    <cfRule type="expression" dxfId="3319" priority="131" stopIfTrue="1">
      <formula>IF(L16&gt;0,M16=0)</formula>
    </cfRule>
    <cfRule type="expression" dxfId="3318" priority="132" stopIfTrue="1">
      <formula>IF(L16=0,M16&gt;0)</formula>
    </cfRule>
  </conditionalFormatting>
  <conditionalFormatting sqref="Q16">
    <cfRule type="cellIs" dxfId="3317" priority="121" stopIfTrue="1" operator="greaterThan">
      <formula>110</formula>
    </cfRule>
    <cfRule type="cellIs" dxfId="3316" priority="122" stopIfTrue="1" operator="between">
      <formula>1</formula>
      <formula>90</formula>
    </cfRule>
    <cfRule type="expression" dxfId="3315" priority="123" stopIfTrue="1">
      <formula>IF(O16=0,P16=0)</formula>
    </cfRule>
    <cfRule type="cellIs" dxfId="3314" priority="124" stopIfTrue="1" operator="between">
      <formula>90</formula>
      <formula>110</formula>
    </cfRule>
    <cfRule type="expression" dxfId="3313" priority="125" stopIfTrue="1">
      <formula>IF(O16&gt;0,P16=0)</formula>
    </cfRule>
    <cfRule type="expression" dxfId="3312" priority="126" stopIfTrue="1">
      <formula>IF(O16=0,P16&gt;0)</formula>
    </cfRule>
  </conditionalFormatting>
  <conditionalFormatting sqref="T16">
    <cfRule type="cellIs" dxfId="3311" priority="115" stopIfTrue="1" operator="greaterThan">
      <formula>110</formula>
    </cfRule>
    <cfRule type="cellIs" dxfId="3310" priority="116" stopIfTrue="1" operator="between">
      <formula>1</formula>
      <formula>90</formula>
    </cfRule>
    <cfRule type="expression" dxfId="3309" priority="117" stopIfTrue="1">
      <formula>IF(R16=0,S16=0)</formula>
    </cfRule>
    <cfRule type="cellIs" dxfId="3308" priority="118" stopIfTrue="1" operator="between">
      <formula>90</formula>
      <formula>110</formula>
    </cfRule>
    <cfRule type="expression" dxfId="3307" priority="119" stopIfTrue="1">
      <formula>IF(R16&gt;0,S16=0)</formula>
    </cfRule>
    <cfRule type="expression" dxfId="3306" priority="120" stopIfTrue="1">
      <formula>IF(R16=0,S16&gt;0)</formula>
    </cfRule>
  </conditionalFormatting>
  <conditionalFormatting sqref="K17">
    <cfRule type="cellIs" dxfId="3305" priority="103" stopIfTrue="1" operator="greaterThan">
      <formula>110</formula>
    </cfRule>
    <cfRule type="cellIs" dxfId="3304" priority="104" stopIfTrue="1" operator="between">
      <formula>1</formula>
      <formula>90</formula>
    </cfRule>
    <cfRule type="expression" dxfId="3303" priority="105" stopIfTrue="1">
      <formula>IF(I17=0,J17=0)</formula>
    </cfRule>
    <cfRule type="cellIs" dxfId="3302" priority="106" stopIfTrue="1" operator="between">
      <formula>90</formula>
      <formula>110</formula>
    </cfRule>
    <cfRule type="expression" dxfId="3301" priority="107" stopIfTrue="1">
      <formula>IF(I17&gt;0,J17=0)</formula>
    </cfRule>
    <cfRule type="expression" dxfId="3300" priority="108" stopIfTrue="1">
      <formula>IF(I17=0,J17&gt;0)</formula>
    </cfRule>
  </conditionalFormatting>
  <conditionalFormatting sqref="K22">
    <cfRule type="cellIs" dxfId="3299" priority="79" stopIfTrue="1" operator="greaterThan">
      <formula>110</formula>
    </cfRule>
    <cfRule type="cellIs" dxfId="3298" priority="80" stopIfTrue="1" operator="between">
      <formula>1</formula>
      <formula>90</formula>
    </cfRule>
    <cfRule type="expression" dxfId="3297" priority="81" stopIfTrue="1">
      <formula>IF(I22=0,J22=0)</formula>
    </cfRule>
    <cfRule type="cellIs" dxfId="3296" priority="82" stopIfTrue="1" operator="between">
      <formula>90</formula>
      <formula>110</formula>
    </cfRule>
    <cfRule type="expression" dxfId="3295" priority="83" stopIfTrue="1">
      <formula>IF(I22&gt;0,J22=0)</formula>
    </cfRule>
    <cfRule type="expression" dxfId="3294" priority="84" stopIfTrue="1">
      <formula>IF(I22=0,J22&gt;0)</formula>
    </cfRule>
  </conditionalFormatting>
  <conditionalFormatting sqref="N22">
    <cfRule type="cellIs" dxfId="3293" priority="97" stopIfTrue="1" operator="greaterThan">
      <formula>110</formula>
    </cfRule>
    <cfRule type="cellIs" dxfId="3292" priority="98" stopIfTrue="1" operator="between">
      <formula>1</formula>
      <formula>90</formula>
    </cfRule>
    <cfRule type="expression" dxfId="3291" priority="99" stopIfTrue="1">
      <formula>IF(L22=0,M22=0)</formula>
    </cfRule>
    <cfRule type="cellIs" dxfId="3290" priority="100" stopIfTrue="1" operator="between">
      <formula>90</formula>
      <formula>110</formula>
    </cfRule>
    <cfRule type="expression" dxfId="3289" priority="101" stopIfTrue="1">
      <formula>IF(L22&gt;0,M22=0)</formula>
    </cfRule>
    <cfRule type="expression" dxfId="3288" priority="102" stopIfTrue="1">
      <formula>IF(L22=0,M22&gt;0)</formula>
    </cfRule>
  </conditionalFormatting>
  <conditionalFormatting sqref="Q22">
    <cfRule type="cellIs" dxfId="3287" priority="91" stopIfTrue="1" operator="greaterThan">
      <formula>110</formula>
    </cfRule>
    <cfRule type="cellIs" dxfId="3286" priority="92" stopIfTrue="1" operator="between">
      <formula>1</formula>
      <formula>90</formula>
    </cfRule>
    <cfRule type="expression" dxfId="3285" priority="93" stopIfTrue="1">
      <formula>IF(O22=0,P22=0)</formula>
    </cfRule>
    <cfRule type="cellIs" dxfId="3284" priority="94" stopIfTrue="1" operator="between">
      <formula>90</formula>
      <formula>110</formula>
    </cfRule>
    <cfRule type="expression" dxfId="3283" priority="95" stopIfTrue="1">
      <formula>IF(O22&gt;0,P22=0)</formula>
    </cfRule>
    <cfRule type="expression" dxfId="3282" priority="96" stopIfTrue="1">
      <formula>IF(O22=0,P22&gt;0)</formula>
    </cfRule>
  </conditionalFormatting>
  <conditionalFormatting sqref="T22">
    <cfRule type="cellIs" dxfId="3281" priority="85" stopIfTrue="1" operator="greaterThan">
      <formula>110</formula>
    </cfRule>
    <cfRule type="cellIs" dxfId="3280" priority="86" stopIfTrue="1" operator="between">
      <formula>1</formula>
      <formula>90</formula>
    </cfRule>
    <cfRule type="expression" dxfId="3279" priority="87" stopIfTrue="1">
      <formula>IF(R22=0,S22=0)</formula>
    </cfRule>
    <cfRule type="cellIs" dxfId="3278" priority="88" stopIfTrue="1" operator="between">
      <formula>90</formula>
      <formula>110</formula>
    </cfRule>
    <cfRule type="expression" dxfId="3277" priority="89" stopIfTrue="1">
      <formula>IF(R22&gt;0,S22=0)</formula>
    </cfRule>
    <cfRule type="expression" dxfId="3276" priority="90" stopIfTrue="1">
      <formula>IF(R22=0,S22&gt;0)</formula>
    </cfRule>
  </conditionalFormatting>
  <conditionalFormatting sqref="K25">
    <cfRule type="cellIs" dxfId="3275" priority="61" stopIfTrue="1" operator="greaterThan">
      <formula>110</formula>
    </cfRule>
    <cfRule type="cellIs" dxfId="3274" priority="62" stopIfTrue="1" operator="between">
      <formula>1</formula>
      <formula>90</formula>
    </cfRule>
    <cfRule type="expression" dxfId="3273" priority="63" stopIfTrue="1">
      <formula>IF(I25=0,J25=0)</formula>
    </cfRule>
    <cfRule type="cellIs" dxfId="3272" priority="64" stopIfTrue="1" operator="between">
      <formula>90</formula>
      <formula>110</formula>
    </cfRule>
    <cfRule type="expression" dxfId="3271" priority="65" stopIfTrue="1">
      <formula>IF(I25&gt;0,J25=0)</formula>
    </cfRule>
    <cfRule type="expression" dxfId="3270" priority="66" stopIfTrue="1">
      <formula>IF(I25=0,J25&gt;0)</formula>
    </cfRule>
  </conditionalFormatting>
  <conditionalFormatting sqref="N25">
    <cfRule type="cellIs" dxfId="3269" priority="73" stopIfTrue="1" operator="greaterThan">
      <formula>110</formula>
    </cfRule>
    <cfRule type="cellIs" dxfId="3268" priority="74" stopIfTrue="1" operator="between">
      <formula>1</formula>
      <formula>90</formula>
    </cfRule>
    <cfRule type="expression" dxfId="3267" priority="75" stopIfTrue="1">
      <formula>IF(L25=0,M25=0)</formula>
    </cfRule>
    <cfRule type="cellIs" dxfId="3266" priority="76" stopIfTrue="1" operator="between">
      <formula>90</formula>
      <formula>110</formula>
    </cfRule>
    <cfRule type="expression" dxfId="3265" priority="77" stopIfTrue="1">
      <formula>IF(L25&gt;0,M25=0)</formula>
    </cfRule>
    <cfRule type="expression" dxfId="3264" priority="78" stopIfTrue="1">
      <formula>IF(L25=0,M25&gt;0)</formula>
    </cfRule>
  </conditionalFormatting>
  <conditionalFormatting sqref="Q25">
    <cfRule type="cellIs" dxfId="3263" priority="67" stopIfTrue="1" operator="greaterThan">
      <formula>110</formula>
    </cfRule>
    <cfRule type="cellIs" dxfId="3262" priority="68" stopIfTrue="1" operator="between">
      <formula>1</formula>
      <formula>90</formula>
    </cfRule>
    <cfRule type="expression" dxfId="3261" priority="69" stopIfTrue="1">
      <formula>IF(O25=0,P25=0)</formula>
    </cfRule>
    <cfRule type="cellIs" dxfId="3260" priority="70" stopIfTrue="1" operator="between">
      <formula>90</formula>
      <formula>110</formula>
    </cfRule>
    <cfRule type="expression" dxfId="3259" priority="71" stopIfTrue="1">
      <formula>IF(O25&gt;0,P25=0)</formula>
    </cfRule>
    <cfRule type="expression" dxfId="3258" priority="72" stopIfTrue="1">
      <formula>IF(O25=0,P25&gt;0)</formula>
    </cfRule>
  </conditionalFormatting>
  <conditionalFormatting sqref="K26">
    <cfRule type="cellIs" dxfId="3257" priority="43" stopIfTrue="1" operator="greaterThan">
      <formula>110</formula>
    </cfRule>
    <cfRule type="cellIs" dxfId="3256" priority="44" stopIfTrue="1" operator="between">
      <formula>1</formula>
      <formula>90</formula>
    </cfRule>
    <cfRule type="expression" dxfId="3255" priority="45" stopIfTrue="1">
      <formula>IF(I26=0,J26=0)</formula>
    </cfRule>
    <cfRule type="cellIs" dxfId="3254" priority="46" stopIfTrue="1" operator="between">
      <formula>90</formula>
      <formula>110</formula>
    </cfRule>
    <cfRule type="expression" dxfId="3253" priority="47" stopIfTrue="1">
      <formula>IF(I26&gt;0,J26=0)</formula>
    </cfRule>
    <cfRule type="expression" dxfId="3252" priority="48" stopIfTrue="1">
      <formula>IF(I26=0,J26&gt;0)</formula>
    </cfRule>
  </conditionalFormatting>
  <conditionalFormatting sqref="N26">
    <cfRule type="cellIs" dxfId="3251" priority="55" stopIfTrue="1" operator="greaterThan">
      <formula>110</formula>
    </cfRule>
    <cfRule type="cellIs" dxfId="3250" priority="56" stopIfTrue="1" operator="between">
      <formula>1</formula>
      <formula>90</formula>
    </cfRule>
    <cfRule type="expression" dxfId="3249" priority="57" stopIfTrue="1">
      <formula>IF(L26=0,M26=0)</formula>
    </cfRule>
    <cfRule type="cellIs" dxfId="3248" priority="58" stopIfTrue="1" operator="between">
      <formula>90</formula>
      <formula>110</formula>
    </cfRule>
    <cfRule type="expression" dxfId="3247" priority="59" stopIfTrue="1">
      <formula>IF(L26&gt;0,M26=0)</formula>
    </cfRule>
    <cfRule type="expression" dxfId="3246" priority="60" stopIfTrue="1">
      <formula>IF(L26=0,M26&gt;0)</formula>
    </cfRule>
  </conditionalFormatting>
  <conditionalFormatting sqref="Q26">
    <cfRule type="cellIs" dxfId="3245" priority="49" stopIfTrue="1" operator="greaterThan">
      <formula>110</formula>
    </cfRule>
    <cfRule type="cellIs" dxfId="3244" priority="50" stopIfTrue="1" operator="between">
      <formula>1</formula>
      <formula>90</formula>
    </cfRule>
    <cfRule type="expression" dxfId="3243" priority="51" stopIfTrue="1">
      <formula>IF(O26=0,P26=0)</formula>
    </cfRule>
    <cfRule type="cellIs" dxfId="3242" priority="52" stopIfTrue="1" operator="between">
      <formula>90</formula>
      <formula>110</formula>
    </cfRule>
    <cfRule type="expression" dxfId="3241" priority="53" stopIfTrue="1">
      <formula>IF(O26&gt;0,P26=0)</formula>
    </cfRule>
    <cfRule type="expression" dxfId="3240" priority="54" stopIfTrue="1">
      <formula>IF(O26=0,P26&gt;0)</formula>
    </cfRule>
  </conditionalFormatting>
  <conditionalFormatting sqref="K28">
    <cfRule type="cellIs" dxfId="3239" priority="25" stopIfTrue="1" operator="greaterThan">
      <formula>110</formula>
    </cfRule>
    <cfRule type="cellIs" dxfId="3238" priority="26" stopIfTrue="1" operator="between">
      <formula>1</formula>
      <formula>90</formula>
    </cfRule>
    <cfRule type="expression" dxfId="3237" priority="27" stopIfTrue="1">
      <formula>IF(I28=0,J28=0)</formula>
    </cfRule>
    <cfRule type="cellIs" dxfId="3236" priority="28" stopIfTrue="1" operator="between">
      <formula>90</formula>
      <formula>110</formula>
    </cfRule>
    <cfRule type="expression" dxfId="3235" priority="29" stopIfTrue="1">
      <formula>IF(I28&gt;0,J28=0)</formula>
    </cfRule>
    <cfRule type="expression" dxfId="3234" priority="30" stopIfTrue="1">
      <formula>IF(I28=0,J28&gt;0)</formula>
    </cfRule>
  </conditionalFormatting>
  <conditionalFormatting sqref="N28">
    <cfRule type="cellIs" dxfId="3233" priority="37" stopIfTrue="1" operator="greaterThan">
      <formula>110</formula>
    </cfRule>
    <cfRule type="cellIs" dxfId="3232" priority="38" stopIfTrue="1" operator="between">
      <formula>1</formula>
      <formula>90</formula>
    </cfRule>
    <cfRule type="expression" dxfId="3231" priority="39" stopIfTrue="1">
      <formula>IF(L28=0,M28=0)</formula>
    </cfRule>
    <cfRule type="cellIs" dxfId="3230" priority="40" stopIfTrue="1" operator="between">
      <formula>90</formula>
      <formula>110</formula>
    </cfRule>
    <cfRule type="expression" dxfId="3229" priority="41" stopIfTrue="1">
      <formula>IF(L28&gt;0,M28=0)</formula>
    </cfRule>
    <cfRule type="expression" dxfId="3228" priority="42" stopIfTrue="1">
      <formula>IF(L28=0,M28&gt;0)</formula>
    </cfRule>
  </conditionalFormatting>
  <conditionalFormatting sqref="Q28">
    <cfRule type="cellIs" dxfId="3227" priority="31" stopIfTrue="1" operator="greaterThan">
      <formula>110</formula>
    </cfRule>
    <cfRule type="cellIs" dxfId="3226" priority="32" stopIfTrue="1" operator="between">
      <formula>1</formula>
      <formula>90</formula>
    </cfRule>
    <cfRule type="expression" dxfId="3225" priority="33" stopIfTrue="1">
      <formula>IF(O28=0,P28=0)</formula>
    </cfRule>
    <cfRule type="cellIs" dxfId="3224" priority="34" stopIfTrue="1" operator="between">
      <formula>90</formula>
      <formula>110</formula>
    </cfRule>
    <cfRule type="expression" dxfId="3223" priority="35" stopIfTrue="1">
      <formula>IF(O28&gt;0,P28=0)</formula>
    </cfRule>
    <cfRule type="expression" dxfId="3222" priority="36" stopIfTrue="1">
      <formula>IF(O28=0,P28&gt;0)</formula>
    </cfRule>
  </conditionalFormatting>
  <conditionalFormatting sqref="K29">
    <cfRule type="cellIs" dxfId="3221" priority="7" stopIfTrue="1" operator="greaterThan">
      <formula>110</formula>
    </cfRule>
    <cfRule type="cellIs" dxfId="3220" priority="8" stopIfTrue="1" operator="between">
      <formula>1</formula>
      <formula>90</formula>
    </cfRule>
    <cfRule type="expression" dxfId="3219" priority="9" stopIfTrue="1">
      <formula>IF(I29=0,J29=0)</formula>
    </cfRule>
    <cfRule type="cellIs" dxfId="3218" priority="10" stopIfTrue="1" operator="between">
      <formula>90</formula>
      <formula>110</formula>
    </cfRule>
    <cfRule type="expression" dxfId="3217" priority="11" stopIfTrue="1">
      <formula>IF(I29&gt;0,J29=0)</formula>
    </cfRule>
    <cfRule type="expression" dxfId="3216" priority="12" stopIfTrue="1">
      <formula>IF(I29=0,J29&gt;0)</formula>
    </cfRule>
  </conditionalFormatting>
  <conditionalFormatting sqref="N29">
    <cfRule type="cellIs" dxfId="3215" priority="19" stopIfTrue="1" operator="greaterThan">
      <formula>110</formula>
    </cfRule>
    <cfRule type="cellIs" dxfId="3214" priority="20" stopIfTrue="1" operator="between">
      <formula>1</formula>
      <formula>90</formula>
    </cfRule>
    <cfRule type="expression" dxfId="3213" priority="21" stopIfTrue="1">
      <formula>IF(L29=0,M29=0)</formula>
    </cfRule>
    <cfRule type="cellIs" dxfId="3212" priority="22" stopIfTrue="1" operator="between">
      <formula>90</formula>
      <formula>110</formula>
    </cfRule>
    <cfRule type="expression" dxfId="3211" priority="23" stopIfTrue="1">
      <formula>IF(L29&gt;0,M29=0)</formula>
    </cfRule>
    <cfRule type="expression" dxfId="3210" priority="24" stopIfTrue="1">
      <formula>IF(L29=0,M29&gt;0)</formula>
    </cfRule>
  </conditionalFormatting>
  <conditionalFormatting sqref="Q29">
    <cfRule type="cellIs" dxfId="3209" priority="13" stopIfTrue="1" operator="greaterThan">
      <formula>110</formula>
    </cfRule>
    <cfRule type="cellIs" dxfId="3208" priority="14" stopIfTrue="1" operator="between">
      <formula>1</formula>
      <formula>90</formula>
    </cfRule>
    <cfRule type="expression" dxfId="3207" priority="15" stopIfTrue="1">
      <formula>IF(O29=0,P29=0)</formula>
    </cfRule>
    <cfRule type="cellIs" dxfId="3206" priority="16" stopIfTrue="1" operator="between">
      <formula>90</formula>
      <formula>110</formula>
    </cfRule>
    <cfRule type="expression" dxfId="3205" priority="17" stopIfTrue="1">
      <formula>IF(O29&gt;0,P29=0)</formula>
    </cfRule>
    <cfRule type="expression" dxfId="3204" priority="18" stopIfTrue="1">
      <formula>IF(O29=0,P29&gt;0)</formula>
    </cfRule>
  </conditionalFormatting>
  <conditionalFormatting sqref="K30 N30 Q30">
    <cfRule type="cellIs" dxfId="3203" priority="1" stopIfTrue="1" operator="greaterThan">
      <formula>110</formula>
    </cfRule>
    <cfRule type="cellIs" dxfId="3202" priority="2" stopIfTrue="1" operator="between">
      <formula>1</formula>
      <formula>90</formula>
    </cfRule>
    <cfRule type="expression" dxfId="3201" priority="3" stopIfTrue="1">
      <formula>IF(I30=0,J30=0)</formula>
    </cfRule>
    <cfRule type="cellIs" dxfId="3200" priority="4" stopIfTrue="1" operator="between">
      <formula>90</formula>
      <formula>110</formula>
    </cfRule>
    <cfRule type="expression" dxfId="3199" priority="5" stopIfTrue="1">
      <formula>IF(I30&gt;0,J30=0)</formula>
    </cfRule>
    <cfRule type="expression" dxfId="3198" priority="6" stopIfTrue="1">
      <formula>IF(I30=0,J30&gt;0)</formula>
    </cfRule>
  </conditionalFormatting>
  <conditionalFormatting sqref="T7:T10 Q7:Q10 N7:N11">
    <cfRule type="cellIs" dxfId="3197" priority="661" stopIfTrue="1" operator="greaterThan">
      <formula>110</formula>
    </cfRule>
    <cfRule type="cellIs" dxfId="3196" priority="662" stopIfTrue="1" operator="between">
      <formula>1</formula>
      <formula>90</formula>
    </cfRule>
    <cfRule type="expression" dxfId="3195" priority="663" stopIfTrue="1">
      <formula>IF(L8=0,M8=0)</formula>
    </cfRule>
    <cfRule type="cellIs" dxfId="3194" priority="664" stopIfTrue="1" operator="between">
      <formula>90</formula>
      <formula>110</formula>
    </cfRule>
    <cfRule type="expression" dxfId="3193" priority="665" stopIfTrue="1">
      <formula>IF(L8&gt;0,M8=0)</formula>
    </cfRule>
    <cfRule type="expression" dxfId="3192" priority="666" stopIfTrue="1">
      <formula>IF(L8=0,M8&gt;0)</formula>
    </cfRule>
  </conditionalFormatting>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W45"/>
  <sheetViews>
    <sheetView showGridLines="0" topLeftCell="B3" zoomScale="80" zoomScaleNormal="80" workbookViewId="0">
      <pane ySplit="5" topLeftCell="A8" activePane="bottomLeft" state="frozen"/>
      <selection activeCell="B3" sqref="B3"/>
      <selection pane="bottomLeft" activeCell="I8" sqref="I8"/>
    </sheetView>
  </sheetViews>
  <sheetFormatPr baseColWidth="10" defaultColWidth="11.42578125" defaultRowHeight="15" x14ac:dyDescent="0.25"/>
  <cols>
    <col min="1" max="1" width="16.85546875" style="7" hidden="1" customWidth="1"/>
    <col min="2" max="2" width="8.7109375" style="7" customWidth="1"/>
    <col min="3" max="3" width="33" style="7" customWidth="1"/>
    <col min="4" max="5" width="16" style="7" customWidth="1"/>
    <col min="6" max="6" width="28.28515625" style="7" customWidth="1"/>
    <col min="7" max="7" width="12.7109375" style="7" customWidth="1"/>
    <col min="8" max="8" width="10.28515625" style="7" customWidth="1"/>
    <col min="9" max="23" width="6.85546875" style="7" customWidth="1"/>
    <col min="24" max="16384" width="11.42578125" style="7"/>
  </cols>
  <sheetData>
    <row r="1" spans="1:23" ht="6" customHeight="1" x14ac:dyDescent="0.25"/>
    <row r="2" spans="1:23" ht="15" customHeight="1" x14ac:dyDescent="0.25">
      <c r="A2" s="854" t="s">
        <v>26</v>
      </c>
      <c r="B2" s="854"/>
      <c r="C2" s="854"/>
      <c r="D2" s="854"/>
      <c r="E2" s="854"/>
      <c r="F2" s="854"/>
      <c r="G2" s="854"/>
      <c r="H2" s="854"/>
      <c r="I2" s="854"/>
      <c r="J2" s="854"/>
      <c r="K2" s="854"/>
      <c r="L2" s="854"/>
      <c r="M2" s="854"/>
      <c r="N2" s="854"/>
      <c r="O2" s="854"/>
      <c r="P2" s="854"/>
      <c r="Q2" s="854"/>
      <c r="R2" s="854"/>
      <c r="S2" s="854"/>
      <c r="T2" s="854"/>
      <c r="U2" s="854"/>
      <c r="V2" s="854"/>
      <c r="W2" s="854"/>
    </row>
    <row r="3" spans="1:23" ht="15" customHeight="1" x14ac:dyDescent="0.25">
      <c r="A3" s="854" t="s">
        <v>0</v>
      </c>
      <c r="B3" s="854"/>
      <c r="C3" s="854"/>
      <c r="D3" s="854"/>
      <c r="E3" s="854"/>
      <c r="F3" s="854"/>
      <c r="G3" s="854"/>
      <c r="H3" s="854"/>
      <c r="I3" s="854"/>
      <c r="J3" s="854"/>
      <c r="K3" s="854"/>
      <c r="L3" s="854"/>
      <c r="M3" s="854"/>
      <c r="N3" s="854"/>
      <c r="O3" s="854"/>
      <c r="P3" s="854"/>
      <c r="Q3" s="854"/>
      <c r="R3" s="854"/>
      <c r="S3" s="854"/>
      <c r="T3" s="854"/>
      <c r="U3" s="854"/>
      <c r="V3" s="854"/>
      <c r="W3" s="854"/>
    </row>
    <row r="4" spans="1:23" ht="15" customHeight="1" x14ac:dyDescent="0.25">
      <c r="A4" s="854" t="s">
        <v>2808</v>
      </c>
      <c r="B4" s="854"/>
      <c r="C4" s="854"/>
      <c r="D4" s="854"/>
      <c r="E4" s="854"/>
      <c r="F4" s="854"/>
      <c r="G4" s="854"/>
      <c r="H4" s="854"/>
      <c r="I4" s="854"/>
      <c r="J4" s="854"/>
      <c r="K4" s="854"/>
      <c r="L4" s="854"/>
      <c r="M4" s="854"/>
      <c r="N4" s="854"/>
      <c r="O4" s="854"/>
      <c r="P4" s="854"/>
      <c r="Q4" s="854"/>
      <c r="R4" s="854"/>
      <c r="S4" s="854"/>
      <c r="T4" s="854"/>
      <c r="U4" s="854"/>
      <c r="V4" s="854"/>
      <c r="W4" s="854"/>
    </row>
    <row r="5" spans="1:23" ht="15" customHeight="1" x14ac:dyDescent="0.25">
      <c r="A5" s="648"/>
      <c r="B5" s="880" t="s">
        <v>2844</v>
      </c>
      <c r="C5" s="880"/>
      <c r="D5" s="880"/>
      <c r="E5" s="880"/>
      <c r="F5" s="880"/>
      <c r="G5" s="880"/>
      <c r="H5" s="880"/>
      <c r="I5" s="880"/>
      <c r="J5" s="880"/>
      <c r="K5" s="880"/>
      <c r="L5" s="880"/>
      <c r="M5" s="880"/>
      <c r="N5" s="880"/>
      <c r="O5" s="880"/>
      <c r="P5" s="880"/>
      <c r="Q5" s="880"/>
      <c r="R5" s="880"/>
      <c r="S5" s="880"/>
      <c r="T5" s="880"/>
      <c r="U5" s="880"/>
      <c r="V5" s="880"/>
      <c r="W5" s="880"/>
    </row>
    <row r="6" spans="1:23" ht="23.25" customHeight="1" x14ac:dyDescent="0.25">
      <c r="A6" s="838" t="s">
        <v>30</v>
      </c>
      <c r="B6" s="881" t="s">
        <v>1</v>
      </c>
      <c r="C6" s="838" t="s">
        <v>28</v>
      </c>
      <c r="D6" s="838" t="s">
        <v>2</v>
      </c>
      <c r="E6" s="839" t="s">
        <v>1475</v>
      </c>
      <c r="F6" s="838" t="s">
        <v>3</v>
      </c>
      <c r="G6" s="838" t="s">
        <v>4</v>
      </c>
      <c r="H6" s="838" t="s">
        <v>2819</v>
      </c>
      <c r="I6" s="853" t="s">
        <v>5</v>
      </c>
      <c r="J6" s="853"/>
      <c r="K6" s="853"/>
      <c r="L6" s="853" t="s">
        <v>6</v>
      </c>
      <c r="M6" s="853"/>
      <c r="N6" s="853"/>
      <c r="O6" s="853" t="s">
        <v>7</v>
      </c>
      <c r="P6" s="853"/>
      <c r="Q6" s="853"/>
      <c r="R6" s="853" t="s">
        <v>8</v>
      </c>
      <c r="S6" s="853"/>
      <c r="T6" s="853"/>
      <c r="U6" s="853" t="s">
        <v>9</v>
      </c>
      <c r="V6" s="853"/>
      <c r="W6" s="853"/>
    </row>
    <row r="7" spans="1:23" ht="23.25" customHeight="1" x14ac:dyDescent="0.25">
      <c r="A7" s="838"/>
      <c r="B7" s="882"/>
      <c r="C7" s="838"/>
      <c r="D7" s="839"/>
      <c r="E7" s="852"/>
      <c r="F7" s="839"/>
      <c r="G7" s="839"/>
      <c r="H7" s="839"/>
      <c r="I7" s="5" t="s">
        <v>10</v>
      </c>
      <c r="J7" s="5" t="s">
        <v>11</v>
      </c>
      <c r="K7" s="6" t="s">
        <v>12</v>
      </c>
      <c r="L7" s="5" t="s">
        <v>10</v>
      </c>
      <c r="M7" s="5" t="s">
        <v>11</v>
      </c>
      <c r="N7" s="6" t="s">
        <v>12</v>
      </c>
      <c r="O7" s="5" t="s">
        <v>10</v>
      </c>
      <c r="P7" s="5" t="s">
        <v>11</v>
      </c>
      <c r="Q7" s="6" t="s">
        <v>12</v>
      </c>
      <c r="R7" s="5" t="s">
        <v>10</v>
      </c>
      <c r="S7" s="5" t="s">
        <v>11</v>
      </c>
      <c r="T7" s="6" t="s">
        <v>12</v>
      </c>
      <c r="U7" s="5" t="s">
        <v>10</v>
      </c>
      <c r="V7" s="5" t="s">
        <v>11</v>
      </c>
      <c r="W7" s="6" t="s">
        <v>12</v>
      </c>
    </row>
    <row r="8" spans="1:23" ht="38.25" x14ac:dyDescent="0.25">
      <c r="A8" s="10"/>
      <c r="B8" s="645" t="s">
        <v>643</v>
      </c>
      <c r="C8" s="198" t="s">
        <v>644</v>
      </c>
      <c r="D8" s="644" t="s">
        <v>2809</v>
      </c>
      <c r="E8" s="198" t="s">
        <v>1289</v>
      </c>
      <c r="F8" s="644" t="s">
        <v>646</v>
      </c>
      <c r="G8" s="645" t="s">
        <v>647</v>
      </c>
      <c r="H8" s="645">
        <v>12</v>
      </c>
      <c r="I8" s="2">
        <f>'GR18'!O7</f>
        <v>5</v>
      </c>
      <c r="J8" s="2">
        <f>'GR18'!P7</f>
        <v>0</v>
      </c>
      <c r="K8" s="11">
        <f>J8/I8*100</f>
        <v>0</v>
      </c>
      <c r="L8" s="2">
        <f>'GR18'!S7</f>
        <v>3</v>
      </c>
      <c r="M8" s="2">
        <f>'GR18'!T7</f>
        <v>0</v>
      </c>
      <c r="N8" s="12">
        <f>M8/L8*100</f>
        <v>0</v>
      </c>
      <c r="O8" s="2">
        <f>'GR18'!W7</f>
        <v>2</v>
      </c>
      <c r="P8" s="2">
        <f>'GR18'!X7</f>
        <v>0</v>
      </c>
      <c r="Q8" s="12">
        <f>P8/O8*100</f>
        <v>0</v>
      </c>
      <c r="R8" s="2">
        <f>'GR18'!AA7</f>
        <v>2</v>
      </c>
      <c r="S8" s="2">
        <f>'GR18'!AB7</f>
        <v>0</v>
      </c>
      <c r="T8" s="12">
        <f>S8/R8*100</f>
        <v>0</v>
      </c>
      <c r="U8" s="89">
        <f>I8+L8+O8+R8</f>
        <v>12</v>
      </c>
      <c r="V8" s="89">
        <f>J8+M8+P8+S8</f>
        <v>0</v>
      </c>
      <c r="W8" s="12">
        <f>V8/U8*100</f>
        <v>0</v>
      </c>
    </row>
    <row r="9" spans="1:23" ht="63.75" x14ac:dyDescent="0.25">
      <c r="A9" s="10"/>
      <c r="B9" s="645" t="s">
        <v>661</v>
      </c>
      <c r="C9" s="198" t="s">
        <v>662</v>
      </c>
      <c r="D9" s="644" t="s">
        <v>2809</v>
      </c>
      <c r="E9" s="198" t="s">
        <v>1289</v>
      </c>
      <c r="F9" s="644" t="s">
        <v>1290</v>
      </c>
      <c r="G9" s="645" t="s">
        <v>664</v>
      </c>
      <c r="H9" s="645">
        <v>2</v>
      </c>
      <c r="I9" s="2">
        <f>'GR18'!O12</f>
        <v>1</v>
      </c>
      <c r="J9" s="2">
        <f>'GR18'!P12</f>
        <v>0</v>
      </c>
      <c r="K9" s="11">
        <f t="shared" ref="K9:K17" si="0">J9/I9*100</f>
        <v>0</v>
      </c>
      <c r="L9" s="2">
        <f>'GR18'!S12</f>
        <v>1</v>
      </c>
      <c r="M9" s="2">
        <f>'GR18'!T12</f>
        <v>0</v>
      </c>
      <c r="N9" s="12">
        <f t="shared" ref="N9:N17" si="1">M9/L9*100</f>
        <v>0</v>
      </c>
      <c r="O9" s="2">
        <f>'GR18'!W12</f>
        <v>0</v>
      </c>
      <c r="P9" s="2">
        <f>'GR18'!X12</f>
        <v>0</v>
      </c>
      <c r="Q9" s="12" t="e">
        <f t="shared" ref="Q9:Q17" si="2">P9/O9*100</f>
        <v>#DIV/0!</v>
      </c>
      <c r="R9" s="2">
        <f>'GR18'!AA12</f>
        <v>0</v>
      </c>
      <c r="S9" s="2">
        <f>'GR18'!AB12</f>
        <v>0</v>
      </c>
      <c r="T9" s="12" t="e">
        <f t="shared" ref="T9:T17" si="3">S9/R9*100</f>
        <v>#DIV/0!</v>
      </c>
      <c r="U9" s="89">
        <f t="shared" ref="U9:U17" si="4">I9+L9+O9+R9</f>
        <v>2</v>
      </c>
      <c r="V9" s="89">
        <f t="shared" ref="V9:V17" si="5">J9+M9+P9+S9</f>
        <v>0</v>
      </c>
      <c r="W9" s="12">
        <f t="shared" ref="W9:W17" si="6">V9/U9*100</f>
        <v>0</v>
      </c>
    </row>
    <row r="10" spans="1:23" ht="63.75" x14ac:dyDescent="0.25">
      <c r="A10" s="10"/>
      <c r="B10" s="860" t="s">
        <v>678</v>
      </c>
      <c r="C10" s="869" t="s">
        <v>679</v>
      </c>
      <c r="D10" s="863" t="s">
        <v>2809</v>
      </c>
      <c r="E10" s="869" t="s">
        <v>1289</v>
      </c>
      <c r="F10" s="644" t="s">
        <v>1292</v>
      </c>
      <c r="G10" s="645" t="s">
        <v>2810</v>
      </c>
      <c r="H10" s="645">
        <v>3</v>
      </c>
      <c r="I10" s="2">
        <f>'GR18'!O17</f>
        <v>0</v>
      </c>
      <c r="J10" s="2">
        <f>'GR18'!P17</f>
        <v>0</v>
      </c>
      <c r="K10" s="11" t="e">
        <f t="shared" si="0"/>
        <v>#DIV/0!</v>
      </c>
      <c r="L10" s="2">
        <f>'GR18'!S17</f>
        <v>1</v>
      </c>
      <c r="M10" s="2">
        <f>'GR18'!T17</f>
        <v>0</v>
      </c>
      <c r="N10" s="12">
        <f t="shared" si="1"/>
        <v>0</v>
      </c>
      <c r="O10" s="2">
        <f>'GR18'!W17</f>
        <v>1</v>
      </c>
      <c r="P10" s="2">
        <f>'GR18'!X17</f>
        <v>0</v>
      </c>
      <c r="Q10" s="12">
        <f t="shared" si="2"/>
        <v>0</v>
      </c>
      <c r="R10" s="2">
        <f>'GR18'!AA17</f>
        <v>1</v>
      </c>
      <c r="S10" s="2">
        <f>'GR18'!AB17</f>
        <v>0</v>
      </c>
      <c r="T10" s="12">
        <f t="shared" si="3"/>
        <v>0</v>
      </c>
      <c r="U10" s="89">
        <f t="shared" si="4"/>
        <v>3</v>
      </c>
      <c r="V10" s="89">
        <f t="shared" si="5"/>
        <v>0</v>
      </c>
      <c r="W10" s="12">
        <f t="shared" si="6"/>
        <v>0</v>
      </c>
    </row>
    <row r="11" spans="1:23" ht="51" x14ac:dyDescent="0.25">
      <c r="A11" s="10"/>
      <c r="B11" s="861"/>
      <c r="C11" s="889"/>
      <c r="D11" s="864"/>
      <c r="E11" s="889"/>
      <c r="F11" s="644" t="s">
        <v>682</v>
      </c>
      <c r="G11" s="645" t="s">
        <v>683</v>
      </c>
      <c r="H11" s="645">
        <v>12</v>
      </c>
      <c r="I11" s="2">
        <f>'GR18'!O18</f>
        <v>0</v>
      </c>
      <c r="J11" s="2">
        <f>'GR18'!P18</f>
        <v>0</v>
      </c>
      <c r="K11" s="11" t="e">
        <f t="shared" si="0"/>
        <v>#DIV/0!</v>
      </c>
      <c r="L11" s="2">
        <f>'GR18'!S18</f>
        <v>0</v>
      </c>
      <c r="M11" s="2">
        <f>'GR18'!T18</f>
        <v>0</v>
      </c>
      <c r="N11" s="12" t="e">
        <f t="shared" si="1"/>
        <v>#DIV/0!</v>
      </c>
      <c r="O11" s="2">
        <f>'GR18'!W18</f>
        <v>12</v>
      </c>
      <c r="P11" s="2">
        <f>'GR18'!X18</f>
        <v>0</v>
      </c>
      <c r="Q11" s="12">
        <f t="shared" si="2"/>
        <v>0</v>
      </c>
      <c r="R11" s="2">
        <f>'GR18'!AA18</f>
        <v>0</v>
      </c>
      <c r="S11" s="2">
        <f>'GR18'!AB18</f>
        <v>0</v>
      </c>
      <c r="T11" s="12" t="e">
        <f t="shared" si="3"/>
        <v>#DIV/0!</v>
      </c>
      <c r="U11" s="89">
        <f t="shared" si="4"/>
        <v>12</v>
      </c>
      <c r="V11" s="89">
        <f t="shared" si="5"/>
        <v>0</v>
      </c>
      <c r="W11" s="12">
        <f t="shared" si="6"/>
        <v>0</v>
      </c>
    </row>
    <row r="12" spans="1:23" ht="51" x14ac:dyDescent="0.25">
      <c r="A12" s="10"/>
      <c r="B12" s="862"/>
      <c r="C12" s="870"/>
      <c r="D12" s="865"/>
      <c r="E12" s="870"/>
      <c r="F12" s="644" t="s">
        <v>684</v>
      </c>
      <c r="G12" s="645" t="s">
        <v>685</v>
      </c>
      <c r="H12" s="645">
        <v>1</v>
      </c>
      <c r="I12" s="2">
        <f>'GR18'!O19</f>
        <v>1</v>
      </c>
      <c r="J12" s="2">
        <f>'GR18'!P19</f>
        <v>0</v>
      </c>
      <c r="K12" s="11">
        <f t="shared" si="0"/>
        <v>0</v>
      </c>
      <c r="L12" s="2">
        <f>'GR18'!S19</f>
        <v>0</v>
      </c>
      <c r="M12" s="2">
        <f>'GR18'!T19</f>
        <v>0</v>
      </c>
      <c r="N12" s="12" t="e">
        <f t="shared" si="1"/>
        <v>#DIV/0!</v>
      </c>
      <c r="O12" s="2">
        <f>'GR18'!W19</f>
        <v>0</v>
      </c>
      <c r="P12" s="2">
        <f>'GR18'!X19</f>
        <v>0</v>
      </c>
      <c r="Q12" s="12" t="e">
        <f t="shared" si="2"/>
        <v>#DIV/0!</v>
      </c>
      <c r="R12" s="2">
        <f>'GR18'!AA19</f>
        <v>0</v>
      </c>
      <c r="S12" s="2">
        <f>'GR18'!AB19</f>
        <v>0</v>
      </c>
      <c r="T12" s="12" t="e">
        <f t="shared" si="3"/>
        <v>#DIV/0!</v>
      </c>
      <c r="U12" s="89">
        <f t="shared" si="4"/>
        <v>1</v>
      </c>
      <c r="V12" s="89">
        <f t="shared" si="5"/>
        <v>0</v>
      </c>
      <c r="W12" s="12">
        <f t="shared" si="6"/>
        <v>0</v>
      </c>
    </row>
    <row r="13" spans="1:23" ht="76.5" x14ac:dyDescent="0.25">
      <c r="A13" s="10"/>
      <c r="B13" s="860" t="s">
        <v>717</v>
      </c>
      <c r="C13" s="869" t="s">
        <v>1294</v>
      </c>
      <c r="D13" s="863" t="s">
        <v>2809</v>
      </c>
      <c r="E13" s="869" t="s">
        <v>1289</v>
      </c>
      <c r="F13" s="644" t="s">
        <v>2261</v>
      </c>
      <c r="G13" s="641" t="s">
        <v>720</v>
      </c>
      <c r="H13" s="645" t="s">
        <v>721</v>
      </c>
      <c r="I13" s="2">
        <f>'GR18'!O32</f>
        <v>0</v>
      </c>
      <c r="J13" s="2">
        <f>'GR18'!P32</f>
        <v>0</v>
      </c>
      <c r="K13" s="11" t="e">
        <f t="shared" si="0"/>
        <v>#DIV/0!</v>
      </c>
      <c r="L13" s="2">
        <f>'GR18'!S32</f>
        <v>0</v>
      </c>
      <c r="M13" s="2">
        <f>'GR18'!T32</f>
        <v>0</v>
      </c>
      <c r="N13" s="12" t="e">
        <f t="shared" si="1"/>
        <v>#DIV/0!</v>
      </c>
      <c r="O13" s="2">
        <f>'GR18'!W32</f>
        <v>0</v>
      </c>
      <c r="P13" s="2">
        <f>'GR18'!X32</f>
        <v>0</v>
      </c>
      <c r="Q13" s="12" t="e">
        <f t="shared" si="2"/>
        <v>#DIV/0!</v>
      </c>
      <c r="R13" s="2">
        <f>'GR18'!AA32</f>
        <v>0</v>
      </c>
      <c r="S13" s="2">
        <f>'GR18'!AB32</f>
        <v>0</v>
      </c>
      <c r="T13" s="12" t="e">
        <f t="shared" si="3"/>
        <v>#DIV/0!</v>
      </c>
      <c r="U13" s="89">
        <f t="shared" si="4"/>
        <v>0</v>
      </c>
      <c r="V13" s="89">
        <f t="shared" si="5"/>
        <v>0</v>
      </c>
      <c r="W13" s="12" t="e">
        <f t="shared" si="6"/>
        <v>#DIV/0!</v>
      </c>
    </row>
    <row r="14" spans="1:23" ht="102" x14ac:dyDescent="0.25">
      <c r="A14" s="10"/>
      <c r="B14" s="862"/>
      <c r="C14" s="870"/>
      <c r="D14" s="865"/>
      <c r="E14" s="870"/>
      <c r="F14" s="644" t="s">
        <v>2262</v>
      </c>
      <c r="G14" s="641" t="s">
        <v>1296</v>
      </c>
      <c r="H14" s="645">
        <v>12</v>
      </c>
      <c r="I14" s="2">
        <f>'GR18'!O33</f>
        <v>3</v>
      </c>
      <c r="J14" s="2">
        <f>'GR18'!P33</f>
        <v>0</v>
      </c>
      <c r="K14" s="11">
        <f t="shared" si="0"/>
        <v>0</v>
      </c>
      <c r="L14" s="2">
        <f>'GR18'!S33</f>
        <v>3</v>
      </c>
      <c r="M14" s="2">
        <f>'GR18'!T33</f>
        <v>0</v>
      </c>
      <c r="N14" s="12">
        <f t="shared" si="1"/>
        <v>0</v>
      </c>
      <c r="O14" s="2">
        <f>'GR18'!W33</f>
        <v>3</v>
      </c>
      <c r="P14" s="2">
        <f>'GR18'!X33</f>
        <v>0</v>
      </c>
      <c r="Q14" s="12">
        <f t="shared" si="2"/>
        <v>0</v>
      </c>
      <c r="R14" s="2">
        <f>'GR18'!AA33</f>
        <v>3</v>
      </c>
      <c r="S14" s="2">
        <f>'GR18'!AB33</f>
        <v>0</v>
      </c>
      <c r="T14" s="12">
        <f t="shared" si="3"/>
        <v>0</v>
      </c>
      <c r="U14" s="89">
        <f t="shared" si="4"/>
        <v>12</v>
      </c>
      <c r="V14" s="89">
        <f t="shared" si="5"/>
        <v>0</v>
      </c>
      <c r="W14" s="12">
        <f t="shared" si="6"/>
        <v>0</v>
      </c>
    </row>
    <row r="15" spans="1:23" ht="76.5" x14ac:dyDescent="0.25">
      <c r="A15" s="10"/>
      <c r="B15" s="645" t="s">
        <v>746</v>
      </c>
      <c r="C15" s="198" t="s">
        <v>2811</v>
      </c>
      <c r="D15" s="644" t="s">
        <v>2809</v>
      </c>
      <c r="E15" s="198" t="s">
        <v>1289</v>
      </c>
      <c r="F15" s="644" t="s">
        <v>1297</v>
      </c>
      <c r="G15" s="645" t="s">
        <v>749</v>
      </c>
      <c r="H15" s="645">
        <v>400</v>
      </c>
      <c r="I15" s="2">
        <f>'GR18'!O36</f>
        <v>0</v>
      </c>
      <c r="J15" s="2">
        <f>'GR18'!P36</f>
        <v>0</v>
      </c>
      <c r="K15" s="11" t="e">
        <f t="shared" si="0"/>
        <v>#DIV/0!</v>
      </c>
      <c r="L15" s="2">
        <f>'GR18'!S36</f>
        <v>200</v>
      </c>
      <c r="M15" s="2">
        <f>'GR18'!T36</f>
        <v>0</v>
      </c>
      <c r="N15" s="11">
        <f t="shared" si="1"/>
        <v>0</v>
      </c>
      <c r="O15" s="2">
        <f>'GR18'!W36</f>
        <v>0</v>
      </c>
      <c r="P15" s="2">
        <f>'GR18'!X36</f>
        <v>0</v>
      </c>
      <c r="Q15" s="11" t="e">
        <f t="shared" si="2"/>
        <v>#DIV/0!</v>
      </c>
      <c r="R15" s="2">
        <f>'GR18'!AA36</f>
        <v>200</v>
      </c>
      <c r="S15" s="2">
        <f>'GR18'!AB36</f>
        <v>0</v>
      </c>
      <c r="T15" s="11">
        <f t="shared" si="3"/>
        <v>0</v>
      </c>
      <c r="U15" s="89">
        <f t="shared" si="4"/>
        <v>400</v>
      </c>
      <c r="V15" s="89">
        <f t="shared" si="5"/>
        <v>0</v>
      </c>
      <c r="W15" s="11">
        <f t="shared" si="6"/>
        <v>0</v>
      </c>
    </row>
    <row r="16" spans="1:23" ht="76.5" x14ac:dyDescent="0.25">
      <c r="A16" s="10"/>
      <c r="B16" s="645" t="s">
        <v>761</v>
      </c>
      <c r="C16" s="643" t="s">
        <v>1298</v>
      </c>
      <c r="D16" s="644" t="s">
        <v>2809</v>
      </c>
      <c r="E16" s="198" t="s">
        <v>1289</v>
      </c>
      <c r="F16" s="642" t="s">
        <v>1299</v>
      </c>
      <c r="G16" s="641" t="s">
        <v>764</v>
      </c>
      <c r="H16" s="641">
        <v>10</v>
      </c>
      <c r="I16" s="2">
        <f>'GR18'!O45</f>
        <v>0</v>
      </c>
      <c r="J16" s="2">
        <f>'GR18'!P45</f>
        <v>0</v>
      </c>
      <c r="K16" s="11" t="e">
        <f t="shared" si="0"/>
        <v>#DIV/0!</v>
      </c>
      <c r="L16" s="2">
        <f>'GR18'!S45</f>
        <v>3</v>
      </c>
      <c r="M16" s="2">
        <f>'GR18'!T45</f>
        <v>0</v>
      </c>
      <c r="N16" s="11">
        <f t="shared" si="1"/>
        <v>0</v>
      </c>
      <c r="O16" s="2">
        <f>'GR18'!W45</f>
        <v>3</v>
      </c>
      <c r="P16" s="2">
        <f>'GR18'!X45</f>
        <v>0</v>
      </c>
      <c r="Q16" s="11">
        <f t="shared" si="2"/>
        <v>0</v>
      </c>
      <c r="R16" s="2">
        <f>'GR18'!AA45</f>
        <v>4</v>
      </c>
      <c r="S16" s="2">
        <f>'GR18'!AB45</f>
        <v>0</v>
      </c>
      <c r="T16" s="11">
        <f t="shared" si="3"/>
        <v>0</v>
      </c>
      <c r="U16" s="89">
        <f t="shared" si="4"/>
        <v>10</v>
      </c>
      <c r="V16" s="89">
        <f t="shared" si="5"/>
        <v>0</v>
      </c>
      <c r="W16" s="11">
        <f t="shared" si="6"/>
        <v>0</v>
      </c>
    </row>
    <row r="17" spans="1:23" ht="76.5" x14ac:dyDescent="0.25">
      <c r="A17" s="10"/>
      <c r="B17" s="645" t="s">
        <v>777</v>
      </c>
      <c r="C17" s="198" t="s">
        <v>778</v>
      </c>
      <c r="D17" s="644" t="s">
        <v>2809</v>
      </c>
      <c r="E17" s="198" t="s">
        <v>1289</v>
      </c>
      <c r="F17" s="644" t="s">
        <v>1300</v>
      </c>
      <c r="G17" s="645" t="s">
        <v>2306</v>
      </c>
      <c r="H17" s="645">
        <v>48</v>
      </c>
      <c r="I17" s="2">
        <f>'GR18'!O48</f>
        <v>5</v>
      </c>
      <c r="J17" s="2">
        <f>'GR18'!P48</f>
        <v>0</v>
      </c>
      <c r="K17" s="11">
        <f t="shared" si="0"/>
        <v>0</v>
      </c>
      <c r="L17" s="2">
        <f>'GR18'!S48</f>
        <v>17</v>
      </c>
      <c r="M17" s="2">
        <f>'GR18'!T48</f>
        <v>0</v>
      </c>
      <c r="N17" s="11">
        <f t="shared" si="1"/>
        <v>0</v>
      </c>
      <c r="O17" s="2">
        <f>'GR18'!W48</f>
        <v>21</v>
      </c>
      <c r="P17" s="2">
        <f>'GR18'!X48</f>
        <v>0</v>
      </c>
      <c r="Q17" s="11">
        <f t="shared" si="2"/>
        <v>0</v>
      </c>
      <c r="R17" s="2">
        <f>'GR18'!AA48</f>
        <v>5</v>
      </c>
      <c r="S17" s="2">
        <f>'GR18'!AB48</f>
        <v>0</v>
      </c>
      <c r="T17" s="11">
        <f t="shared" si="3"/>
        <v>0</v>
      </c>
      <c r="U17" s="89">
        <f t="shared" si="4"/>
        <v>48</v>
      </c>
      <c r="V17" s="89">
        <f t="shared" si="5"/>
        <v>0</v>
      </c>
      <c r="W17" s="11">
        <f t="shared" si="6"/>
        <v>0</v>
      </c>
    </row>
    <row r="18" spans="1:23" x14ac:dyDescent="0.25">
      <c r="A18" s="843" t="s">
        <v>23</v>
      </c>
      <c r="B18" s="844"/>
      <c r="C18" s="844"/>
      <c r="D18" s="844"/>
      <c r="E18" s="844"/>
      <c r="F18" s="844"/>
      <c r="G18" s="844"/>
      <c r="H18" s="845"/>
      <c r="I18" s="3"/>
      <c r="J18" s="3"/>
      <c r="K18" s="13" t="e">
        <f>SUM(K24:K32)/(COUNTIF(K24:K32,"&lt;&gt;0"))</f>
        <v>#DIV/0!</v>
      </c>
      <c r="L18" s="3"/>
      <c r="M18" s="3"/>
      <c r="N18" s="13" t="e">
        <f>SUM(N24:N32)/(COUNTIF(N24:N32,"&lt;&gt;0"))</f>
        <v>#DIV/0!</v>
      </c>
      <c r="O18" s="3"/>
      <c r="P18" s="3"/>
      <c r="Q18" s="13" t="e">
        <f>SUM(Q24:Q32)/(COUNTIF(Q24:Q32,"&lt;&gt;0"))</f>
        <v>#DIV/0!</v>
      </c>
      <c r="R18" s="3"/>
      <c r="S18" s="3"/>
      <c r="T18" s="13" t="e">
        <f>SUM(T24:T32)/(COUNTIF(T24:T32,"&lt;&gt;0"))</f>
        <v>#DIV/0!</v>
      </c>
      <c r="U18" s="3"/>
      <c r="V18" s="3"/>
      <c r="W18" s="13" t="e">
        <f>SUM(W24:W32)/(COUNTIF(W24:W32,"&lt;&gt;0"))</f>
        <v>#DIV/0!</v>
      </c>
    </row>
    <row r="19" spans="1:23" x14ac:dyDescent="0.25">
      <c r="A19" s="846" t="s">
        <v>24</v>
      </c>
      <c r="B19" s="847"/>
      <c r="C19" s="847"/>
      <c r="D19" s="847"/>
      <c r="E19" s="847"/>
      <c r="F19" s="847"/>
      <c r="G19" s="847"/>
      <c r="H19" s="848"/>
      <c r="I19" s="4"/>
      <c r="J19" s="4"/>
      <c r="K19" s="14"/>
      <c r="L19" s="4"/>
      <c r="M19" s="4"/>
      <c r="N19" s="14"/>
      <c r="O19" s="4"/>
      <c r="P19" s="4"/>
      <c r="Q19" s="14"/>
      <c r="R19" s="4"/>
      <c r="S19" s="4"/>
      <c r="T19" s="14"/>
      <c r="U19" s="4"/>
      <c r="V19" s="4"/>
      <c r="W19" s="14"/>
    </row>
    <row r="20" spans="1:23" x14ac:dyDescent="0.25">
      <c r="A20" s="846" t="s">
        <v>1283</v>
      </c>
      <c r="B20" s="847"/>
      <c r="C20" s="847"/>
      <c r="D20" s="847"/>
      <c r="E20" s="847"/>
      <c r="F20" s="847"/>
      <c r="G20" s="847"/>
      <c r="H20" s="848"/>
      <c r="I20" s="4"/>
      <c r="J20" s="4"/>
      <c r="K20" s="14"/>
      <c r="L20" s="4"/>
      <c r="M20" s="4"/>
      <c r="N20" s="14"/>
      <c r="O20" s="4"/>
      <c r="P20" s="4"/>
      <c r="Q20" s="14"/>
      <c r="R20" s="4"/>
      <c r="S20" s="4"/>
      <c r="T20" s="14"/>
      <c r="U20" s="4"/>
      <c r="V20" s="4"/>
      <c r="W20" s="14"/>
    </row>
    <row r="21" spans="1:23" x14ac:dyDescent="0.25">
      <c r="A21" s="846" t="s">
        <v>1339</v>
      </c>
      <c r="B21" s="847"/>
      <c r="C21" s="847"/>
      <c r="D21" s="847"/>
      <c r="E21" s="847"/>
      <c r="F21" s="847"/>
      <c r="G21" s="847"/>
      <c r="H21" s="848"/>
      <c r="I21" s="4"/>
      <c r="J21" s="4"/>
      <c r="K21" s="14"/>
      <c r="L21" s="4"/>
      <c r="M21" s="4"/>
      <c r="N21" s="14"/>
      <c r="O21" s="4"/>
      <c r="P21" s="4"/>
      <c r="Q21" s="14"/>
      <c r="R21" s="4"/>
      <c r="S21" s="4"/>
      <c r="T21" s="14"/>
      <c r="U21" s="4"/>
      <c r="V21" s="4"/>
      <c r="W21" s="14"/>
    </row>
    <row r="22" spans="1:23" x14ac:dyDescent="0.25">
      <c r="A22" s="846" t="s">
        <v>1340</v>
      </c>
      <c r="B22" s="847"/>
      <c r="C22" s="847"/>
      <c r="D22" s="847"/>
      <c r="E22" s="847"/>
      <c r="F22" s="847"/>
      <c r="G22" s="847"/>
      <c r="H22" s="848"/>
      <c r="I22" s="4"/>
      <c r="J22" s="4"/>
      <c r="K22" s="14"/>
      <c r="L22" s="4"/>
      <c r="M22" s="4"/>
      <c r="N22" s="14"/>
      <c r="O22" s="4"/>
      <c r="P22" s="4"/>
      <c r="Q22" s="14"/>
      <c r="R22" s="4"/>
      <c r="S22" s="4"/>
      <c r="T22" s="14"/>
      <c r="U22" s="4"/>
      <c r="V22" s="4"/>
      <c r="W22" s="14"/>
    </row>
    <row r="23" spans="1:23" x14ac:dyDescent="0.25">
      <c r="A23" s="846" t="s">
        <v>1341</v>
      </c>
      <c r="B23" s="847"/>
      <c r="C23" s="847"/>
      <c r="D23" s="847"/>
      <c r="E23" s="847"/>
      <c r="F23" s="847"/>
      <c r="G23" s="847"/>
      <c r="H23" s="848"/>
      <c r="I23" s="4"/>
      <c r="J23" s="4"/>
      <c r="K23" s="14"/>
      <c r="L23" s="4"/>
      <c r="M23" s="4"/>
      <c r="N23" s="14"/>
      <c r="O23" s="4"/>
      <c r="P23" s="4"/>
      <c r="Q23" s="14"/>
      <c r="R23" s="4"/>
      <c r="S23" s="4"/>
      <c r="T23" s="14"/>
      <c r="U23" s="4"/>
      <c r="V23" s="4"/>
      <c r="W23" s="14"/>
    </row>
    <row r="24" spans="1:23" x14ac:dyDescent="0.25">
      <c r="K24" s="32">
        <f>IF(K8&gt;99.99,100,K8)</f>
        <v>0</v>
      </c>
      <c r="N24" s="32">
        <f>IF(N8&gt;99.99,100,N8)</f>
        <v>0</v>
      </c>
      <c r="Q24" s="32">
        <f>IF(Q8&gt;99.99,100,Q8)</f>
        <v>0</v>
      </c>
      <c r="T24" s="32">
        <f>IF(T8&gt;99.99,100,T8)</f>
        <v>0</v>
      </c>
      <c r="W24" s="32">
        <f>IF(W8&gt;99.99,100,W8)</f>
        <v>0</v>
      </c>
    </row>
    <row r="25" spans="1:23" x14ac:dyDescent="0.25">
      <c r="K25" s="32">
        <f>IF(K9&gt;99.99,100,K9)</f>
        <v>0</v>
      </c>
      <c r="N25" s="32">
        <f>IF(N9&gt;99.99,100,N9)</f>
        <v>0</v>
      </c>
      <c r="Q25" s="32" t="e">
        <f>IF(Q9&gt;99.99,100,Q9)</f>
        <v>#DIV/0!</v>
      </c>
      <c r="T25" s="32" t="e">
        <f>IF(T9&gt;99.99,100,T9)</f>
        <v>#DIV/0!</v>
      </c>
      <c r="W25" s="32">
        <f>IF(W9&gt;99.99,100,W9)</f>
        <v>0</v>
      </c>
    </row>
    <row r="26" spans="1:23" x14ac:dyDescent="0.25">
      <c r="K26" s="32" t="e">
        <f>IF(K10&gt;99.99,100,K10)</f>
        <v>#DIV/0!</v>
      </c>
      <c r="N26" s="32">
        <f>IF(N10&gt;99.99,100,N10)</f>
        <v>0</v>
      </c>
      <c r="Q26" s="32">
        <f>IF(Q10&gt;99.99,100,Q10)</f>
        <v>0</v>
      </c>
      <c r="T26" s="32">
        <f>IF(T10&gt;99.99,100,T10)</f>
        <v>0</v>
      </c>
      <c r="W26" s="32">
        <f>IF(W10&gt;99.99,100,W10)</f>
        <v>0</v>
      </c>
    </row>
    <row r="27" spans="1:23" x14ac:dyDescent="0.25">
      <c r="K27" s="32" t="e">
        <f>IF(K11&gt;99.99,100,K11)</f>
        <v>#DIV/0!</v>
      </c>
      <c r="N27" s="32" t="e">
        <f>IF(N11&gt;99.99,100,N11)</f>
        <v>#DIV/0!</v>
      </c>
      <c r="Q27" s="32">
        <f>IF(Q11&gt;99.99,100,Q11)</f>
        <v>0</v>
      </c>
      <c r="T27" s="32" t="e">
        <f>IF(T11&gt;99.99,100,T11)</f>
        <v>#DIV/0!</v>
      </c>
      <c r="W27" s="32">
        <f>IF(W11&gt;99.99,100,W11)</f>
        <v>0</v>
      </c>
    </row>
    <row r="28" spans="1:23" x14ac:dyDescent="0.25">
      <c r="K28" s="32">
        <f>IF(K12&gt;99.99,100,K12)</f>
        <v>0</v>
      </c>
      <c r="N28" s="32" t="e">
        <f>IF(N12&gt;99.99,100,N12)</f>
        <v>#DIV/0!</v>
      </c>
      <c r="Q28" s="32" t="e">
        <f>IF(Q12&gt;99.99,100,Q12)</f>
        <v>#DIV/0!</v>
      </c>
      <c r="T28" s="32" t="e">
        <f>IF(T12&gt;99.99,100,T12)</f>
        <v>#DIV/0!</v>
      </c>
      <c r="W28" s="32">
        <f>IF(W12&gt;99.99,100,W12)</f>
        <v>0</v>
      </c>
    </row>
    <row r="29" spans="1:23" x14ac:dyDescent="0.25">
      <c r="K29" s="32">
        <f>IF(K14&gt;99.99,100,K14)</f>
        <v>0</v>
      </c>
      <c r="N29" s="32">
        <f>IF(N14&gt;99.99,100,N14)</f>
        <v>0</v>
      </c>
      <c r="Q29" s="32">
        <f>IF(Q14&gt;99.99,100,Q14)</f>
        <v>0</v>
      </c>
      <c r="T29" s="32">
        <f>IF(T14&gt;99.99,100,T14)</f>
        <v>0</v>
      </c>
      <c r="W29" s="32">
        <f>IF(W14&gt;99.99,100,W14)</f>
        <v>0</v>
      </c>
    </row>
    <row r="30" spans="1:23" x14ac:dyDescent="0.25">
      <c r="K30" s="32" t="e">
        <f>IF(K15&gt;99.99,100,K15)</f>
        <v>#DIV/0!</v>
      </c>
      <c r="N30" s="32">
        <f>IF(N15&gt;99.99,100,N15)</f>
        <v>0</v>
      </c>
      <c r="Q30" s="32" t="e">
        <f>IF(Q15&gt;99.99,100,Q15)</f>
        <v>#DIV/0!</v>
      </c>
      <c r="T30" s="32">
        <f>IF(T15&gt;99.99,100,T15)</f>
        <v>0</v>
      </c>
      <c r="W30" s="32">
        <f>IF(W15&gt;99.99,100,W15)</f>
        <v>0</v>
      </c>
    </row>
    <row r="31" spans="1:23" x14ac:dyDescent="0.25">
      <c r="K31" s="32" t="e">
        <f>IF(K16&gt;99.99,100,K16)</f>
        <v>#DIV/0!</v>
      </c>
      <c r="N31" s="32">
        <f>IF(N16&gt;99.99,100,N16)</f>
        <v>0</v>
      </c>
      <c r="Q31" s="32">
        <f>IF(Q16&gt;99.99,100,Q16)</f>
        <v>0</v>
      </c>
      <c r="T31" s="32">
        <f>IF(T16&gt;99.99,100,T16)</f>
        <v>0</v>
      </c>
      <c r="W31" s="32">
        <f>IF(W16&gt;99.99,100,W16)</f>
        <v>0</v>
      </c>
    </row>
    <row r="32" spans="1:23" x14ac:dyDescent="0.25">
      <c r="K32" s="32">
        <f>IF(K17&gt;99.99,100,K17)</f>
        <v>0</v>
      </c>
      <c r="N32" s="32">
        <f>IF(N17&gt;99.99,100,N17)</f>
        <v>0</v>
      </c>
      <c r="Q32" s="32">
        <f>IF(Q17&gt;99.99,100,Q17)</f>
        <v>0</v>
      </c>
      <c r="T32" s="32">
        <f>IF(T17&gt;99.99,100,T17)</f>
        <v>0</v>
      </c>
      <c r="W32" s="32">
        <f>IF(W17&gt;99.99,100,W17)</f>
        <v>0</v>
      </c>
    </row>
    <row r="33" spans="11:11" x14ac:dyDescent="0.25">
      <c r="K33" s="32"/>
    </row>
    <row r="34" spans="11:11" x14ac:dyDescent="0.25">
      <c r="K34" s="32"/>
    </row>
    <row r="35" spans="11:11" x14ac:dyDescent="0.25">
      <c r="K35" s="32"/>
    </row>
    <row r="36" spans="11:11" x14ac:dyDescent="0.25">
      <c r="K36" s="32"/>
    </row>
    <row r="37" spans="11:11" x14ac:dyDescent="0.25">
      <c r="K37" s="32"/>
    </row>
    <row r="38" spans="11:11" x14ac:dyDescent="0.25">
      <c r="K38" s="32"/>
    </row>
    <row r="39" spans="11:11" x14ac:dyDescent="0.25">
      <c r="K39" s="32"/>
    </row>
    <row r="40" spans="11:11" x14ac:dyDescent="0.25">
      <c r="K40" s="32"/>
    </row>
    <row r="41" spans="11:11" x14ac:dyDescent="0.25">
      <c r="K41" s="32"/>
    </row>
    <row r="42" spans="11:11" x14ac:dyDescent="0.25">
      <c r="K42" s="32"/>
    </row>
    <row r="43" spans="11:11" x14ac:dyDescent="0.25">
      <c r="K43" s="32"/>
    </row>
    <row r="44" spans="11:11" x14ac:dyDescent="0.25">
      <c r="K44" s="32"/>
    </row>
    <row r="45" spans="11:11" x14ac:dyDescent="0.25">
      <c r="K45" s="32"/>
    </row>
  </sheetData>
  <mergeCells count="31">
    <mergeCell ref="A22:H22"/>
    <mergeCell ref="A23:H23"/>
    <mergeCell ref="B5:W5"/>
    <mergeCell ref="A18:H18"/>
    <mergeCell ref="A19:H19"/>
    <mergeCell ref="A20:H20"/>
    <mergeCell ref="A21:H21"/>
    <mergeCell ref="B10:B12"/>
    <mergeCell ref="C10:C12"/>
    <mergeCell ref="D10:D12"/>
    <mergeCell ref="E10:E12"/>
    <mergeCell ref="B13:B14"/>
    <mergeCell ref="C13:C14"/>
    <mergeCell ref="D13:D14"/>
    <mergeCell ref="E13:E14"/>
    <mergeCell ref="U6:W6"/>
    <mergeCell ref="A2:W2"/>
    <mergeCell ref="A3:W3"/>
    <mergeCell ref="A4:W4"/>
    <mergeCell ref="A6:A7"/>
    <mergeCell ref="B6:B7"/>
    <mergeCell ref="C6:C7"/>
    <mergeCell ref="D6:D7"/>
    <mergeCell ref="E6:E7"/>
    <mergeCell ref="F6:F7"/>
    <mergeCell ref="G6:G7"/>
    <mergeCell ref="H6:H7"/>
    <mergeCell ref="I6:K6"/>
    <mergeCell ref="L6:N6"/>
    <mergeCell ref="O6:Q6"/>
    <mergeCell ref="R6:T6"/>
  </mergeCells>
  <conditionalFormatting sqref="W8:W17 K8:K17 N15:N17 Q15:Q17 T15:T17">
    <cfRule type="cellIs" dxfId="2261" priority="1" stopIfTrue="1" operator="greaterThan">
      <formula>110</formula>
    </cfRule>
    <cfRule type="cellIs" dxfId="2260" priority="2" stopIfTrue="1" operator="between">
      <formula>1</formula>
      <formula>90</formula>
    </cfRule>
    <cfRule type="expression" dxfId="2259" priority="3" stopIfTrue="1">
      <formula>IF(I8=0,J8=0)</formula>
    </cfRule>
    <cfRule type="cellIs" dxfId="2258" priority="4" stopIfTrue="1" operator="between">
      <formula>90</formula>
      <formula>110</formula>
    </cfRule>
    <cfRule type="expression" dxfId="2257" priority="5" stopIfTrue="1">
      <formula>IF(I8&gt;0,J8=0)</formula>
    </cfRule>
    <cfRule type="expression" dxfId="2256" priority="6" stopIfTrue="1">
      <formula>IF(I8=0,J8&gt;0)</formula>
    </cfRule>
  </conditionalFormatting>
  <conditionalFormatting sqref="N8:N14">
    <cfRule type="cellIs" dxfId="2255" priority="19" stopIfTrue="1" operator="greaterThan">
      <formula>110</formula>
    </cfRule>
    <cfRule type="cellIs" dxfId="2254" priority="20" stopIfTrue="1" operator="between">
      <formula>1</formula>
      <formula>90</formula>
    </cfRule>
    <cfRule type="expression" dxfId="2253" priority="21" stopIfTrue="1">
      <formula>IF(L8=0,M8=0)</formula>
    </cfRule>
    <cfRule type="cellIs" dxfId="2252" priority="22" stopIfTrue="1" operator="between">
      <formula>90</formula>
      <formula>110</formula>
    </cfRule>
    <cfRule type="expression" dxfId="2251" priority="23" stopIfTrue="1">
      <formula>IF(L8&gt;0,M8=0)</formula>
    </cfRule>
    <cfRule type="expression" dxfId="2250" priority="24" stopIfTrue="1">
      <formula>IF(L8=0,M8&gt;0)</formula>
    </cfRule>
  </conditionalFormatting>
  <conditionalFormatting sqref="Q8:Q14">
    <cfRule type="cellIs" dxfId="2249" priority="13" stopIfTrue="1" operator="greaterThan">
      <formula>110</formula>
    </cfRule>
    <cfRule type="cellIs" dxfId="2248" priority="14" stopIfTrue="1" operator="between">
      <formula>1</formula>
      <formula>90</formula>
    </cfRule>
    <cfRule type="expression" dxfId="2247" priority="15" stopIfTrue="1">
      <formula>IF(O8=0,P8=0)</formula>
    </cfRule>
    <cfRule type="cellIs" dxfId="2246" priority="16" stopIfTrue="1" operator="between">
      <formula>90</formula>
      <formula>110</formula>
    </cfRule>
    <cfRule type="expression" dxfId="2245" priority="17" stopIfTrue="1">
      <formula>IF(O8&gt;0,P8=0)</formula>
    </cfRule>
    <cfRule type="expression" dxfId="2244" priority="18" stopIfTrue="1">
      <formula>IF(O8=0,P8&gt;0)</formula>
    </cfRule>
  </conditionalFormatting>
  <conditionalFormatting sqref="T8:T14">
    <cfRule type="cellIs" dxfId="2243" priority="7" stopIfTrue="1" operator="greaterThan">
      <formula>110</formula>
    </cfRule>
    <cfRule type="cellIs" dxfId="2242" priority="8" stopIfTrue="1" operator="between">
      <formula>1</formula>
      <formula>90</formula>
    </cfRule>
    <cfRule type="expression" dxfId="2241" priority="9" stopIfTrue="1">
      <formula>IF(R8=0,S8=0)</formula>
    </cfRule>
    <cfRule type="cellIs" dxfId="2240" priority="10" stopIfTrue="1" operator="between">
      <formula>90</formula>
      <formula>110</formula>
    </cfRule>
    <cfRule type="expression" dxfId="2239" priority="11" stopIfTrue="1">
      <formula>IF(R8&gt;0,S8=0)</formula>
    </cfRule>
    <cfRule type="expression" dxfId="2238" priority="12" stopIfTrue="1">
      <formula>IF(R8=0,S8&gt;0)</formula>
    </cfRule>
  </conditionalFormatting>
  <pageMargins left="0.7" right="0.7" top="0.75" bottom="0.75" header="0.3" footer="0.3"/>
  <pageSetup orientation="portrait" horizontalDpi="4294967293"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A1:X55"/>
  <sheetViews>
    <sheetView workbookViewId="0">
      <selection activeCell="H7" sqref="H7"/>
    </sheetView>
  </sheetViews>
  <sheetFormatPr baseColWidth="10" defaultColWidth="11.42578125" defaultRowHeight="15" x14ac:dyDescent="0.25"/>
  <cols>
    <col min="1" max="1" width="16.85546875" style="7" customWidth="1"/>
    <col min="2" max="2" width="38.28515625" style="7" customWidth="1"/>
    <col min="3" max="3" width="16" style="7" hidden="1" customWidth="1"/>
    <col min="4" max="4" width="18.7109375" style="7" hidden="1" customWidth="1"/>
    <col min="5" max="5" width="31.28515625" style="7" customWidth="1"/>
    <col min="6" max="6" width="10.85546875" style="7" customWidth="1"/>
    <col min="7" max="7" width="8.7109375" style="7" customWidth="1"/>
    <col min="8" max="8" width="14.5703125" style="7" customWidth="1"/>
    <col min="9" max="23" width="6.85546875" style="7" customWidth="1"/>
    <col min="24" max="24" width="51.7109375" style="7" customWidth="1"/>
    <col min="25" max="16384" width="11.42578125" style="7"/>
  </cols>
  <sheetData>
    <row r="1" spans="1:24" ht="15" customHeight="1" x14ac:dyDescent="0.25">
      <c r="A1" s="854" t="s">
        <v>26</v>
      </c>
      <c r="B1" s="854"/>
      <c r="C1" s="854"/>
      <c r="D1" s="854"/>
      <c r="E1" s="854"/>
      <c r="F1" s="854"/>
      <c r="G1" s="854"/>
      <c r="H1" s="854"/>
      <c r="I1" s="854"/>
      <c r="J1" s="854"/>
      <c r="K1" s="854"/>
      <c r="L1" s="854"/>
      <c r="M1" s="854"/>
      <c r="N1" s="854"/>
      <c r="O1" s="854"/>
      <c r="P1" s="854"/>
      <c r="Q1" s="854"/>
      <c r="R1" s="854"/>
      <c r="S1" s="854"/>
      <c r="T1" s="854"/>
      <c r="U1" s="854"/>
      <c r="V1" s="854"/>
      <c r="W1" s="854"/>
    </row>
    <row r="2" spans="1:24" ht="15" customHeight="1" x14ac:dyDescent="0.25">
      <c r="A2" s="854" t="s">
        <v>0</v>
      </c>
      <c r="B2" s="854"/>
      <c r="C2" s="854"/>
      <c r="D2" s="854"/>
      <c r="E2" s="854"/>
      <c r="F2" s="854"/>
      <c r="G2" s="854"/>
      <c r="H2" s="854"/>
      <c r="I2" s="854"/>
      <c r="J2" s="854"/>
      <c r="K2" s="854"/>
      <c r="L2" s="854"/>
      <c r="M2" s="854"/>
      <c r="N2" s="854"/>
      <c r="O2" s="854"/>
      <c r="P2" s="854"/>
      <c r="Q2" s="854"/>
      <c r="R2" s="854"/>
      <c r="S2" s="854"/>
      <c r="T2" s="854"/>
      <c r="U2" s="854"/>
      <c r="V2" s="854"/>
      <c r="W2" s="854"/>
    </row>
    <row r="3" spans="1:24" ht="15" customHeight="1" x14ac:dyDescent="0.25">
      <c r="A3" s="855" t="s">
        <v>2609</v>
      </c>
      <c r="B3" s="855"/>
      <c r="C3" s="855"/>
      <c r="D3" s="855"/>
      <c r="E3" s="855"/>
      <c r="F3" s="855"/>
      <c r="G3" s="855"/>
      <c r="H3" s="855"/>
      <c r="I3" s="855"/>
      <c r="J3" s="855"/>
      <c r="K3" s="855"/>
      <c r="L3" s="855"/>
      <c r="M3" s="855"/>
      <c r="N3" s="855"/>
      <c r="O3" s="855"/>
      <c r="P3" s="855"/>
      <c r="Q3" s="855"/>
      <c r="R3" s="855"/>
      <c r="S3" s="855"/>
      <c r="T3" s="855"/>
      <c r="U3" s="855"/>
      <c r="V3" s="855"/>
      <c r="W3" s="855"/>
    </row>
    <row r="4" spans="1:24" ht="22.5" customHeight="1" x14ac:dyDescent="0.25">
      <c r="A4" s="839" t="s">
        <v>1</v>
      </c>
      <c r="B4" s="838" t="s">
        <v>28</v>
      </c>
      <c r="C4" s="838" t="s">
        <v>2</v>
      </c>
      <c r="D4" s="838" t="s">
        <v>1285</v>
      </c>
      <c r="E4" s="839" t="s">
        <v>1334</v>
      </c>
      <c r="F4" s="838" t="s">
        <v>4</v>
      </c>
      <c r="G4" s="838" t="s">
        <v>29</v>
      </c>
      <c r="H4" s="839" t="s">
        <v>1286</v>
      </c>
      <c r="I4" s="853" t="s">
        <v>5</v>
      </c>
      <c r="J4" s="853"/>
      <c r="K4" s="853"/>
      <c r="L4" s="853" t="s">
        <v>6</v>
      </c>
      <c r="M4" s="853"/>
      <c r="N4" s="853"/>
      <c r="O4" s="853" t="s">
        <v>7</v>
      </c>
      <c r="P4" s="853"/>
      <c r="Q4" s="853"/>
      <c r="R4" s="853" t="s">
        <v>8</v>
      </c>
      <c r="S4" s="853"/>
      <c r="T4" s="853"/>
      <c r="U4" s="853" t="s">
        <v>9</v>
      </c>
      <c r="V4" s="853"/>
      <c r="W4" s="853"/>
      <c r="X4" s="838" t="s">
        <v>178</v>
      </c>
    </row>
    <row r="5" spans="1:24" x14ac:dyDescent="0.25">
      <c r="A5" s="852"/>
      <c r="B5" s="838"/>
      <c r="C5" s="839"/>
      <c r="D5" s="839"/>
      <c r="E5" s="852"/>
      <c r="F5" s="839"/>
      <c r="G5" s="839"/>
      <c r="H5" s="852"/>
      <c r="I5" s="5" t="s">
        <v>10</v>
      </c>
      <c r="J5" s="5" t="s">
        <v>11</v>
      </c>
      <c r="K5" s="6" t="s">
        <v>12</v>
      </c>
      <c r="L5" s="5" t="s">
        <v>10</v>
      </c>
      <c r="M5" s="5" t="s">
        <v>11</v>
      </c>
      <c r="N5" s="6" t="s">
        <v>12</v>
      </c>
      <c r="O5" s="5" t="s">
        <v>10</v>
      </c>
      <c r="P5" s="5" t="s">
        <v>11</v>
      </c>
      <c r="Q5" s="6" t="s">
        <v>12</v>
      </c>
      <c r="R5" s="5" t="s">
        <v>10</v>
      </c>
      <c r="S5" s="5" t="s">
        <v>11</v>
      </c>
      <c r="T5" s="6" t="s">
        <v>12</v>
      </c>
      <c r="U5" s="5" t="s">
        <v>10</v>
      </c>
      <c r="V5" s="5" t="s">
        <v>11</v>
      </c>
      <c r="W5" s="6" t="s">
        <v>12</v>
      </c>
      <c r="X5" s="839"/>
    </row>
    <row r="6" spans="1:24" ht="38.25" x14ac:dyDescent="0.25">
      <c r="A6" s="319" t="s">
        <v>855</v>
      </c>
      <c r="B6" s="198" t="s">
        <v>856</v>
      </c>
      <c r="C6" s="238" t="s">
        <v>503</v>
      </c>
      <c r="D6" s="238"/>
      <c r="E6" s="238" t="s">
        <v>857</v>
      </c>
      <c r="F6" s="233" t="s">
        <v>858</v>
      </c>
      <c r="G6" s="203">
        <v>20</v>
      </c>
      <c r="H6" s="237">
        <v>15000</v>
      </c>
      <c r="I6" s="2">
        <f>'SS16'!H6</f>
        <v>0</v>
      </c>
      <c r="J6" s="2">
        <f>'SS16'!I6</f>
        <v>0</v>
      </c>
      <c r="K6" s="11" t="e">
        <f>J6/I6*100</f>
        <v>#DIV/0!</v>
      </c>
      <c r="L6" s="2">
        <f>'SS16'!K6</f>
        <v>20</v>
      </c>
      <c r="M6" s="2">
        <f>'SS16'!L6</f>
        <v>20</v>
      </c>
      <c r="N6" s="12">
        <f>M6/L6*100</f>
        <v>100</v>
      </c>
      <c r="O6" s="2">
        <f>'SS16'!N6</f>
        <v>0</v>
      </c>
      <c r="P6" s="2">
        <f>'SS16'!O6</f>
        <v>0</v>
      </c>
      <c r="Q6" s="12" t="e">
        <f>P6/O6*100</f>
        <v>#DIV/0!</v>
      </c>
      <c r="R6" s="2">
        <f>'SS16'!Q6</f>
        <v>0</v>
      </c>
      <c r="S6" s="2">
        <f>'SS16'!R6</f>
        <v>0</v>
      </c>
      <c r="T6" s="12" t="e">
        <f>S6/R6*100</f>
        <v>#DIV/0!</v>
      </c>
      <c r="U6" s="89">
        <f>I6+L6+O6+R6</f>
        <v>20</v>
      </c>
      <c r="V6" s="89">
        <f>J6+M6+P6+S6</f>
        <v>20</v>
      </c>
      <c r="W6" s="12">
        <f>V6/U6*100</f>
        <v>100</v>
      </c>
      <c r="X6" s="30"/>
    </row>
    <row r="7" spans="1:24" ht="38.25" x14ac:dyDescent="0.25">
      <c r="A7" s="233" t="s">
        <v>868</v>
      </c>
      <c r="B7" s="198" t="s">
        <v>869</v>
      </c>
      <c r="C7" s="238" t="s">
        <v>503</v>
      </c>
      <c r="D7" s="238"/>
      <c r="E7" s="238" t="s">
        <v>857</v>
      </c>
      <c r="F7" s="233" t="s">
        <v>858</v>
      </c>
      <c r="G7" s="203">
        <v>20</v>
      </c>
      <c r="H7" s="237">
        <v>15000</v>
      </c>
      <c r="I7" s="2">
        <f>'SS16'!H9</f>
        <v>0</v>
      </c>
      <c r="J7" s="2">
        <f>'SS16'!I9</f>
        <v>20</v>
      </c>
      <c r="K7" s="11" t="e">
        <f t="shared" ref="K7:K13" si="0">J7/I7*100</f>
        <v>#DIV/0!</v>
      </c>
      <c r="L7" s="2">
        <f>'SS16'!K9</f>
        <v>0</v>
      </c>
      <c r="M7" s="2">
        <f>'SS16'!L9</f>
        <v>0</v>
      </c>
      <c r="N7" s="12" t="e">
        <f t="shared" ref="N7:N13" si="1">M7/L7*100</f>
        <v>#DIV/0!</v>
      </c>
      <c r="O7" s="2">
        <f>'SS16'!N9</f>
        <v>20</v>
      </c>
      <c r="P7" s="2">
        <f>'SS16'!O9</f>
        <v>0</v>
      </c>
      <c r="Q7" s="12">
        <f t="shared" ref="Q7:Q13" si="2">P7/O7*100</f>
        <v>0</v>
      </c>
      <c r="R7" s="2">
        <f>'SS16'!Q9</f>
        <v>0</v>
      </c>
      <c r="S7" s="2">
        <f>'SS16'!R9</f>
        <v>0</v>
      </c>
      <c r="T7" s="12" t="e">
        <f t="shared" ref="T7:T13" si="3">S7/R7*100</f>
        <v>#DIV/0!</v>
      </c>
      <c r="U7" s="89">
        <f t="shared" ref="U7:V19" si="4">I7+L7+O7+R7</f>
        <v>20</v>
      </c>
      <c r="V7" s="89">
        <f t="shared" si="4"/>
        <v>20</v>
      </c>
      <c r="W7" s="12">
        <f t="shared" ref="W7:W13" si="5">V7/U7*100</f>
        <v>100</v>
      </c>
      <c r="X7" s="30"/>
    </row>
    <row r="8" spans="1:24" ht="15.75" x14ac:dyDescent="0.25">
      <c r="A8" s="233" t="s">
        <v>876</v>
      </c>
      <c r="B8" s="198" t="s">
        <v>877</v>
      </c>
      <c r="C8" s="238" t="s">
        <v>503</v>
      </c>
      <c r="D8" s="238"/>
      <c r="E8" s="238" t="s">
        <v>878</v>
      </c>
      <c r="F8" s="233" t="s">
        <v>879</v>
      </c>
      <c r="G8" s="203">
        <v>200</v>
      </c>
      <c r="H8" s="237">
        <v>10000</v>
      </c>
      <c r="I8" s="2">
        <f>'SS16'!H12</f>
        <v>0</v>
      </c>
      <c r="J8" s="2">
        <f>'SS16'!I12</f>
        <v>0</v>
      </c>
      <c r="K8" s="11" t="e">
        <f t="shared" si="0"/>
        <v>#DIV/0!</v>
      </c>
      <c r="L8" s="2">
        <f>'SS16'!K12</f>
        <v>0</v>
      </c>
      <c r="M8" s="2">
        <f>'SS16'!L12</f>
        <v>0</v>
      </c>
      <c r="N8" s="12" t="e">
        <f t="shared" si="1"/>
        <v>#DIV/0!</v>
      </c>
      <c r="O8" s="2">
        <f>'SS16'!N12</f>
        <v>100</v>
      </c>
      <c r="P8" s="2">
        <f>'SS16'!O12</f>
        <v>0</v>
      </c>
      <c r="Q8" s="12">
        <f t="shared" si="2"/>
        <v>0</v>
      </c>
      <c r="R8" s="2">
        <f>'SS16'!Q12</f>
        <v>100</v>
      </c>
      <c r="S8" s="2">
        <f>'SS16'!R12</f>
        <v>0</v>
      </c>
      <c r="T8" s="12">
        <f t="shared" si="3"/>
        <v>0</v>
      </c>
      <c r="U8" s="89">
        <f t="shared" si="4"/>
        <v>200</v>
      </c>
      <c r="V8" s="89">
        <f t="shared" si="4"/>
        <v>0</v>
      </c>
      <c r="W8" s="12">
        <f t="shared" si="5"/>
        <v>0</v>
      </c>
      <c r="X8" s="30"/>
    </row>
    <row r="9" spans="1:24" ht="25.5" x14ac:dyDescent="0.25">
      <c r="A9" s="233" t="s">
        <v>495</v>
      </c>
      <c r="B9" s="198" t="s">
        <v>496</v>
      </c>
      <c r="C9" s="238" t="s">
        <v>503</v>
      </c>
      <c r="D9" s="238" t="s">
        <v>1301</v>
      </c>
      <c r="E9" s="240" t="s">
        <v>498</v>
      </c>
      <c r="F9" s="234" t="s">
        <v>1302</v>
      </c>
      <c r="G9" s="204">
        <v>2</v>
      </c>
      <c r="H9" s="239">
        <v>30000</v>
      </c>
      <c r="I9" s="2">
        <f>'SS16'!H17</f>
        <v>0</v>
      </c>
      <c r="J9" s="2">
        <f>'SS16'!I17</f>
        <v>0</v>
      </c>
      <c r="K9" s="11" t="e">
        <f t="shared" si="0"/>
        <v>#DIV/0!</v>
      </c>
      <c r="L9" s="2">
        <f>'SS16'!K17</f>
        <v>0</v>
      </c>
      <c r="M9" s="2">
        <f>'SS16'!L17</f>
        <v>0</v>
      </c>
      <c r="N9" s="11" t="e">
        <f t="shared" si="1"/>
        <v>#DIV/0!</v>
      </c>
      <c r="O9" s="2">
        <f>'SS16'!N17</f>
        <v>2</v>
      </c>
      <c r="P9" s="2">
        <f>'SS16'!O17</f>
        <v>0</v>
      </c>
      <c r="Q9" s="11">
        <f t="shared" si="2"/>
        <v>0</v>
      </c>
      <c r="R9" s="2">
        <f>'SS16'!Q17</f>
        <v>0</v>
      </c>
      <c r="S9" s="2">
        <f>'SS16'!R17</f>
        <v>0</v>
      </c>
      <c r="T9" s="11" t="e">
        <f t="shared" si="3"/>
        <v>#DIV/0!</v>
      </c>
      <c r="U9" s="89">
        <f t="shared" si="4"/>
        <v>2</v>
      </c>
      <c r="V9" s="89">
        <f t="shared" si="4"/>
        <v>0</v>
      </c>
      <c r="W9" s="11">
        <f t="shared" si="5"/>
        <v>0</v>
      </c>
      <c r="X9" s="30"/>
    </row>
    <row r="10" spans="1:24" ht="15.75" x14ac:dyDescent="0.25">
      <c r="A10" s="860" t="s">
        <v>908</v>
      </c>
      <c r="B10" s="863" t="s">
        <v>909</v>
      </c>
      <c r="C10" s="863" t="s">
        <v>503</v>
      </c>
      <c r="D10" s="863"/>
      <c r="E10" s="238" t="s">
        <v>910</v>
      </c>
      <c r="F10" s="233" t="s">
        <v>911</v>
      </c>
      <c r="G10" s="205">
        <v>30000</v>
      </c>
      <c r="H10" s="237">
        <v>80000</v>
      </c>
      <c r="I10" s="2">
        <f>'SS16'!H23</f>
        <v>7500</v>
      </c>
      <c r="J10" s="2">
        <f>'SS16'!I27</f>
        <v>6651</v>
      </c>
      <c r="K10" s="11">
        <f t="shared" si="0"/>
        <v>88.68</v>
      </c>
      <c r="L10" s="2">
        <f>'SS16'!K23</f>
        <v>7500</v>
      </c>
      <c r="M10" s="2">
        <f>'SS16'!L27</f>
        <v>7022</v>
      </c>
      <c r="N10" s="11">
        <f t="shared" si="1"/>
        <v>93.626666666666665</v>
      </c>
      <c r="O10" s="2">
        <f>'SS16'!N23</f>
        <v>7500</v>
      </c>
      <c r="P10" s="2">
        <f>'SS16'!O27</f>
        <v>6786</v>
      </c>
      <c r="Q10" s="11">
        <f t="shared" si="2"/>
        <v>90.48</v>
      </c>
      <c r="R10" s="2">
        <f>'SS16'!Q23</f>
        <v>7500</v>
      </c>
      <c r="S10" s="2">
        <f>'SS16'!R27</f>
        <v>6829</v>
      </c>
      <c r="T10" s="11">
        <f t="shared" si="3"/>
        <v>91.053333333333327</v>
      </c>
      <c r="U10" s="89">
        <f t="shared" si="4"/>
        <v>30000</v>
      </c>
      <c r="V10" s="89">
        <f t="shared" si="4"/>
        <v>27288</v>
      </c>
      <c r="W10" s="11">
        <f t="shared" si="5"/>
        <v>90.96</v>
      </c>
      <c r="X10" s="30"/>
    </row>
    <row r="11" spans="1:24" ht="63.75" x14ac:dyDescent="0.25">
      <c r="A11" s="862"/>
      <c r="B11" s="865"/>
      <c r="C11" s="865"/>
      <c r="D11" s="865"/>
      <c r="E11" s="238" t="s">
        <v>912</v>
      </c>
      <c r="F11" s="233" t="s">
        <v>913</v>
      </c>
      <c r="G11" s="205" t="s">
        <v>914</v>
      </c>
      <c r="H11" s="237">
        <v>15000</v>
      </c>
      <c r="I11" s="2">
        <f>'SS16'!H24</f>
        <v>0</v>
      </c>
      <c r="J11" s="2">
        <f>'SS16'!I24</f>
        <v>0</v>
      </c>
      <c r="K11" s="11" t="e">
        <f t="shared" si="0"/>
        <v>#DIV/0!</v>
      </c>
      <c r="L11" s="2">
        <f>'SS16'!K24</f>
        <v>0</v>
      </c>
      <c r="M11" s="2">
        <f>'SS16'!L24</f>
        <v>0</v>
      </c>
      <c r="N11" s="11" t="e">
        <f t="shared" si="1"/>
        <v>#DIV/0!</v>
      </c>
      <c r="O11" s="2">
        <f>'SS16'!N24</f>
        <v>0</v>
      </c>
      <c r="P11" s="2">
        <f>'SS16'!O24</f>
        <v>0</v>
      </c>
      <c r="Q11" s="11" t="e">
        <f t="shared" si="2"/>
        <v>#DIV/0!</v>
      </c>
      <c r="R11" s="2">
        <f>'SS16'!Q24</f>
        <v>1</v>
      </c>
      <c r="S11" s="2">
        <f>'SS16'!R24</f>
        <v>0</v>
      </c>
      <c r="T11" s="11">
        <f t="shared" si="3"/>
        <v>0</v>
      </c>
      <c r="U11" s="89">
        <f t="shared" si="4"/>
        <v>1</v>
      </c>
      <c r="V11" s="89">
        <f t="shared" si="4"/>
        <v>0</v>
      </c>
      <c r="W11" s="11">
        <f t="shared" si="5"/>
        <v>0</v>
      </c>
      <c r="X11" s="30"/>
    </row>
    <row r="12" spans="1:24" ht="25.5" x14ac:dyDescent="0.25">
      <c r="A12" s="233" t="s">
        <v>933</v>
      </c>
      <c r="B12" s="198" t="s">
        <v>934</v>
      </c>
      <c r="C12" s="238" t="s">
        <v>503</v>
      </c>
      <c r="D12" s="238" t="s">
        <v>651</v>
      </c>
      <c r="E12" s="238" t="s">
        <v>936</v>
      </c>
      <c r="F12" s="233" t="s">
        <v>937</v>
      </c>
      <c r="G12" s="203">
        <v>20</v>
      </c>
      <c r="H12" s="237">
        <v>3000</v>
      </c>
      <c r="I12" s="2">
        <f>'SS16'!H31</f>
        <v>0</v>
      </c>
      <c r="J12" s="2">
        <f>'SS16'!I31</f>
        <v>0</v>
      </c>
      <c r="K12" s="11" t="e">
        <f t="shared" si="0"/>
        <v>#DIV/0!</v>
      </c>
      <c r="L12" s="2">
        <f>'SS16'!K31</f>
        <v>0</v>
      </c>
      <c r="M12" s="2">
        <f>'SS16'!L31</f>
        <v>0</v>
      </c>
      <c r="N12" s="11" t="e">
        <f t="shared" si="1"/>
        <v>#DIV/0!</v>
      </c>
      <c r="O12" s="2">
        <f>'SS16'!N31</f>
        <v>20</v>
      </c>
      <c r="P12" s="2">
        <f>'SS16'!O31</f>
        <v>0</v>
      </c>
      <c r="Q12" s="11">
        <f t="shared" si="2"/>
        <v>0</v>
      </c>
      <c r="R12" s="2">
        <f>'SS16'!Q31</f>
        <v>0</v>
      </c>
      <c r="S12" s="2">
        <f>'SS16'!R31</f>
        <v>0</v>
      </c>
      <c r="T12" s="11" t="e">
        <f t="shared" si="3"/>
        <v>#DIV/0!</v>
      </c>
      <c r="U12" s="89">
        <f t="shared" si="4"/>
        <v>20</v>
      </c>
      <c r="V12" s="89">
        <f t="shared" si="4"/>
        <v>0</v>
      </c>
      <c r="W12" s="11">
        <f t="shared" si="5"/>
        <v>0</v>
      </c>
      <c r="X12" s="30"/>
    </row>
    <row r="13" spans="1:24" ht="51" x14ac:dyDescent="0.25">
      <c r="A13" s="233" t="s">
        <v>952</v>
      </c>
      <c r="B13" s="206" t="s">
        <v>953</v>
      </c>
      <c r="C13" s="238" t="s">
        <v>503</v>
      </c>
      <c r="D13" s="238" t="s">
        <v>651</v>
      </c>
      <c r="E13" s="238" t="s">
        <v>1303</v>
      </c>
      <c r="F13" s="233" t="s">
        <v>955</v>
      </c>
      <c r="G13" s="203">
        <v>3</v>
      </c>
      <c r="H13" s="237">
        <f>((550*1.15*12)+346)*3</f>
        <v>23808</v>
      </c>
      <c r="I13" s="2">
        <f>'SS16'!H36</f>
        <v>0</v>
      </c>
      <c r="J13" s="2">
        <f>'SS16'!I36</f>
        <v>0</v>
      </c>
      <c r="K13" s="11" t="e">
        <f t="shared" si="0"/>
        <v>#DIV/0!</v>
      </c>
      <c r="L13" s="2">
        <f>'SS16'!K36</f>
        <v>0</v>
      </c>
      <c r="M13" s="2">
        <f>'SS16'!L36</f>
        <v>0</v>
      </c>
      <c r="N13" s="11" t="e">
        <f t="shared" si="1"/>
        <v>#DIV/0!</v>
      </c>
      <c r="O13" s="2">
        <f>'SS16'!N36</f>
        <v>3</v>
      </c>
      <c r="P13" s="2">
        <f>'SS16'!O36</f>
        <v>0</v>
      </c>
      <c r="Q13" s="11">
        <f t="shared" si="2"/>
        <v>0</v>
      </c>
      <c r="R13" s="2">
        <f>'SS16'!Q36</f>
        <v>0</v>
      </c>
      <c r="S13" s="2">
        <f>'SS16'!R36</f>
        <v>0</v>
      </c>
      <c r="T13" s="11" t="e">
        <f t="shared" si="3"/>
        <v>#DIV/0!</v>
      </c>
      <c r="U13" s="89">
        <f t="shared" si="4"/>
        <v>3</v>
      </c>
      <c r="V13" s="89">
        <f t="shared" si="4"/>
        <v>0</v>
      </c>
      <c r="W13" s="11">
        <f t="shared" si="5"/>
        <v>0</v>
      </c>
      <c r="X13" s="30"/>
    </row>
    <row r="14" spans="1:24" ht="25.5" x14ac:dyDescent="0.25">
      <c r="A14" s="319" t="s">
        <v>181</v>
      </c>
      <c r="B14" s="198" t="s">
        <v>1304</v>
      </c>
      <c r="C14" s="238" t="s">
        <v>1305</v>
      </c>
      <c r="D14" s="238" t="s">
        <v>1306</v>
      </c>
      <c r="E14" s="238" t="s">
        <v>184</v>
      </c>
      <c r="F14" s="233" t="s">
        <v>185</v>
      </c>
      <c r="G14" s="233">
        <v>10</v>
      </c>
      <c r="H14" s="237">
        <v>2000</v>
      </c>
      <c r="I14" s="232">
        <f>CS_1!H6</f>
        <v>3</v>
      </c>
      <c r="J14" s="232">
        <f>CS_1!I6</f>
        <v>6</v>
      </c>
      <c r="K14" s="12">
        <f t="shared" ref="K14:K19" si="6">J14/I14*100</f>
        <v>200</v>
      </c>
      <c r="L14" s="232">
        <f>CS_1!K6</f>
        <v>3</v>
      </c>
      <c r="M14" s="232">
        <f>CS_1!L6</f>
        <v>4</v>
      </c>
      <c r="N14" s="12">
        <f t="shared" ref="N14:N19" si="7">M14/L14*100</f>
        <v>133.33333333333331</v>
      </c>
      <c r="O14" s="232">
        <f>CS_1!N6</f>
        <v>4</v>
      </c>
      <c r="P14" s="232">
        <f>CS_1!O6</f>
        <v>0</v>
      </c>
      <c r="Q14" s="12">
        <f t="shared" ref="Q14:Q19" si="8">P14/O14*100</f>
        <v>0</v>
      </c>
      <c r="R14" s="232">
        <f>CS_1!Q6</f>
        <v>0</v>
      </c>
      <c r="S14" s="232">
        <f>CS_1!R6</f>
        <v>0</v>
      </c>
      <c r="T14" s="11" t="e">
        <f t="shared" ref="T14:T19" si="9">S14/R14*100</f>
        <v>#DIV/0!</v>
      </c>
      <c r="U14" s="89">
        <f t="shared" si="4"/>
        <v>10</v>
      </c>
      <c r="V14" s="89">
        <f t="shared" si="4"/>
        <v>10</v>
      </c>
      <c r="W14" s="11">
        <f t="shared" ref="W14:W19" si="10">V14/U14*100</f>
        <v>100</v>
      </c>
      <c r="X14" s="30"/>
    </row>
    <row r="15" spans="1:24" ht="38.25" x14ac:dyDescent="0.25">
      <c r="A15" s="860" t="s">
        <v>191</v>
      </c>
      <c r="B15" s="863" t="s">
        <v>192</v>
      </c>
      <c r="C15" s="863" t="s">
        <v>1305</v>
      </c>
      <c r="D15" s="863" t="s">
        <v>1306</v>
      </c>
      <c r="E15" s="238" t="s">
        <v>193</v>
      </c>
      <c r="F15" s="233" t="s">
        <v>194</v>
      </c>
      <c r="G15" s="233">
        <v>500</v>
      </c>
      <c r="H15" s="237">
        <f>1*G15</f>
        <v>500</v>
      </c>
      <c r="I15" s="232">
        <f>CS_1!H8</f>
        <v>100</v>
      </c>
      <c r="J15" s="232">
        <f>CS_1!I8</f>
        <v>992</v>
      </c>
      <c r="K15" s="12">
        <f t="shared" si="6"/>
        <v>992</v>
      </c>
      <c r="L15" s="232">
        <f>CS_1!K8</f>
        <v>150</v>
      </c>
      <c r="M15" s="232">
        <f>CS_1!L8</f>
        <v>592</v>
      </c>
      <c r="N15" s="12">
        <f t="shared" si="7"/>
        <v>394.66666666666669</v>
      </c>
      <c r="O15" s="232">
        <f>CS_1!N8</f>
        <v>150</v>
      </c>
      <c r="P15" s="232">
        <f>CS_1!O8</f>
        <v>0</v>
      </c>
      <c r="Q15" s="12">
        <f t="shared" si="8"/>
        <v>0</v>
      </c>
      <c r="R15" s="232">
        <f>CS_1!Q8</f>
        <v>100</v>
      </c>
      <c r="S15" s="232">
        <f>CS_1!R8</f>
        <v>0</v>
      </c>
      <c r="T15" s="11">
        <f t="shared" si="9"/>
        <v>0</v>
      </c>
      <c r="U15" s="89">
        <f t="shared" si="4"/>
        <v>500</v>
      </c>
      <c r="V15" s="89">
        <f t="shared" si="4"/>
        <v>1584</v>
      </c>
      <c r="W15" s="11">
        <f t="shared" si="10"/>
        <v>316.8</v>
      </c>
      <c r="X15" s="30"/>
    </row>
    <row r="16" spans="1:24" ht="63.75" x14ac:dyDescent="0.25">
      <c r="A16" s="862"/>
      <c r="B16" s="865"/>
      <c r="C16" s="865"/>
      <c r="D16" s="865"/>
      <c r="E16" s="238" t="s">
        <v>195</v>
      </c>
      <c r="F16" s="233" t="s">
        <v>196</v>
      </c>
      <c r="G16" s="233">
        <v>25</v>
      </c>
      <c r="H16" s="237">
        <v>5000</v>
      </c>
      <c r="I16" s="232">
        <f>CS_1!H9</f>
        <v>10</v>
      </c>
      <c r="J16" s="232">
        <f>CS_1!I9</f>
        <v>10</v>
      </c>
      <c r="K16" s="12">
        <f t="shared" si="6"/>
        <v>100</v>
      </c>
      <c r="L16" s="232">
        <f>CS_1!K9</f>
        <v>10</v>
      </c>
      <c r="M16" s="232">
        <f>CS_1!L9</f>
        <v>10</v>
      </c>
      <c r="N16" s="12">
        <f t="shared" si="7"/>
        <v>100</v>
      </c>
      <c r="O16" s="232">
        <f>CS_1!N9</f>
        <v>5</v>
      </c>
      <c r="P16" s="232">
        <f>CS_1!O9</f>
        <v>0</v>
      </c>
      <c r="Q16" s="12">
        <f t="shared" si="8"/>
        <v>0</v>
      </c>
      <c r="R16" s="232">
        <f>CS_1!Q9</f>
        <v>0</v>
      </c>
      <c r="S16" s="232">
        <f>CS_1!R9</f>
        <v>0</v>
      </c>
      <c r="T16" s="11" t="e">
        <f t="shared" si="9"/>
        <v>#DIV/0!</v>
      </c>
      <c r="U16" s="89">
        <f t="shared" si="4"/>
        <v>25</v>
      </c>
      <c r="V16" s="89">
        <f t="shared" si="4"/>
        <v>20</v>
      </c>
      <c r="W16" s="11">
        <f t="shared" si="10"/>
        <v>80</v>
      </c>
      <c r="X16" s="30"/>
    </row>
    <row r="17" spans="1:24" ht="38.25" x14ac:dyDescent="0.25">
      <c r="A17" s="233" t="s">
        <v>31</v>
      </c>
      <c r="B17" s="198" t="s">
        <v>32</v>
      </c>
      <c r="C17" s="238" t="s">
        <v>43</v>
      </c>
      <c r="D17" s="238" t="s">
        <v>1305</v>
      </c>
      <c r="E17" s="238" t="s">
        <v>34</v>
      </c>
      <c r="F17" s="233" t="s">
        <v>35</v>
      </c>
      <c r="G17" s="233">
        <v>500</v>
      </c>
      <c r="H17" s="237"/>
      <c r="I17" s="232">
        <f>CS_1!H17</f>
        <v>50</v>
      </c>
      <c r="J17" s="232">
        <f>CS_1!I17</f>
        <v>30</v>
      </c>
      <c r="K17" s="12">
        <f t="shared" si="6"/>
        <v>60</v>
      </c>
      <c r="L17" s="232">
        <f>CS_1!K17</f>
        <v>100</v>
      </c>
      <c r="M17" s="232">
        <f>CS_1!L17</f>
        <v>171</v>
      </c>
      <c r="N17" s="12">
        <f t="shared" si="7"/>
        <v>171</v>
      </c>
      <c r="O17" s="232">
        <f>CS_1!N17</f>
        <v>150</v>
      </c>
      <c r="P17" s="232">
        <f>CS_1!O17</f>
        <v>0</v>
      </c>
      <c r="Q17" s="12">
        <f t="shared" si="8"/>
        <v>0</v>
      </c>
      <c r="R17" s="232">
        <f>CS_1!Q17</f>
        <v>200</v>
      </c>
      <c r="S17" s="232">
        <f>CS_1!R17</f>
        <v>0</v>
      </c>
      <c r="T17" s="11">
        <f t="shared" si="9"/>
        <v>0</v>
      </c>
      <c r="U17" s="89">
        <f t="shared" si="4"/>
        <v>500</v>
      </c>
      <c r="V17" s="89">
        <f t="shared" si="4"/>
        <v>201</v>
      </c>
      <c r="W17" s="11">
        <f t="shared" si="10"/>
        <v>40.200000000000003</v>
      </c>
      <c r="X17" s="30"/>
    </row>
    <row r="18" spans="1:24" ht="38.25" x14ac:dyDescent="0.25">
      <c r="A18" s="233" t="s">
        <v>232</v>
      </c>
      <c r="B18" s="198" t="s">
        <v>233</v>
      </c>
      <c r="C18" s="238" t="s">
        <v>1305</v>
      </c>
      <c r="D18" s="238" t="s">
        <v>1307</v>
      </c>
      <c r="E18" s="238" t="s">
        <v>235</v>
      </c>
      <c r="F18" s="233" t="s">
        <v>236</v>
      </c>
      <c r="G18" s="233">
        <v>1500</v>
      </c>
      <c r="H18" s="237">
        <v>2250</v>
      </c>
      <c r="I18" s="232">
        <f>CS_1!H19</f>
        <v>100</v>
      </c>
      <c r="J18" s="232">
        <f>CS_1!I19</f>
        <v>0</v>
      </c>
      <c r="K18" s="12">
        <f t="shared" si="6"/>
        <v>0</v>
      </c>
      <c r="L18" s="232">
        <f>CS_1!K19</f>
        <v>300</v>
      </c>
      <c r="M18" s="232">
        <f>CS_1!L19</f>
        <v>0</v>
      </c>
      <c r="N18" s="12">
        <f t="shared" si="7"/>
        <v>0</v>
      </c>
      <c r="O18" s="232">
        <f>CS_1!N19</f>
        <v>500</v>
      </c>
      <c r="P18" s="232">
        <f>CS_1!O19</f>
        <v>0</v>
      </c>
      <c r="Q18" s="12">
        <f t="shared" si="8"/>
        <v>0</v>
      </c>
      <c r="R18" s="232">
        <f>CS_1!Q19</f>
        <v>600</v>
      </c>
      <c r="S18" s="232">
        <f>CS_1!R19</f>
        <v>0</v>
      </c>
      <c r="T18" s="11">
        <f t="shared" si="9"/>
        <v>0</v>
      </c>
      <c r="U18" s="89">
        <f t="shared" si="4"/>
        <v>1500</v>
      </c>
      <c r="V18" s="89">
        <f t="shared" si="4"/>
        <v>0</v>
      </c>
      <c r="W18" s="11">
        <f t="shared" si="10"/>
        <v>0</v>
      </c>
      <c r="X18" s="30"/>
    </row>
    <row r="19" spans="1:24" ht="63.75" x14ac:dyDescent="0.25">
      <c r="A19" s="319" t="s">
        <v>46</v>
      </c>
      <c r="B19" s="198" t="s">
        <v>47</v>
      </c>
      <c r="C19" s="238" t="s">
        <v>43</v>
      </c>
      <c r="D19" s="238" t="s">
        <v>1305</v>
      </c>
      <c r="E19" s="238" t="s">
        <v>48</v>
      </c>
      <c r="F19" s="233" t="s">
        <v>49</v>
      </c>
      <c r="G19" s="233">
        <v>25</v>
      </c>
      <c r="H19" s="237">
        <v>500</v>
      </c>
      <c r="I19" s="232">
        <f>CS_1!H21</f>
        <v>0</v>
      </c>
      <c r="J19" s="232">
        <f>CS_1!I21</f>
        <v>10</v>
      </c>
      <c r="K19" s="12" t="e">
        <f t="shared" si="6"/>
        <v>#DIV/0!</v>
      </c>
      <c r="L19" s="232">
        <f>CS_1!K21</f>
        <v>0</v>
      </c>
      <c r="M19" s="232">
        <f>CS_1!L21</f>
        <v>30</v>
      </c>
      <c r="N19" s="12" t="e">
        <f t="shared" si="7"/>
        <v>#DIV/0!</v>
      </c>
      <c r="O19" s="232">
        <f>CS_1!N21</f>
        <v>0</v>
      </c>
      <c r="P19" s="232">
        <f>CS_1!O21</f>
        <v>0</v>
      </c>
      <c r="Q19" s="12" t="e">
        <f t="shared" si="8"/>
        <v>#DIV/0!</v>
      </c>
      <c r="R19" s="232">
        <f>CS_1!Q21</f>
        <v>25</v>
      </c>
      <c r="S19" s="232">
        <f>CS_1!R21</f>
        <v>0</v>
      </c>
      <c r="T19" s="11">
        <f t="shared" si="9"/>
        <v>0</v>
      </c>
      <c r="U19" s="89">
        <f t="shared" si="4"/>
        <v>25</v>
      </c>
      <c r="V19" s="89">
        <f t="shared" si="4"/>
        <v>40</v>
      </c>
      <c r="W19" s="11">
        <f t="shared" si="10"/>
        <v>160</v>
      </c>
      <c r="X19" s="30"/>
    </row>
    <row r="20" spans="1:24" x14ac:dyDescent="0.25">
      <c r="A20" s="843" t="s">
        <v>23</v>
      </c>
      <c r="B20" s="844"/>
      <c r="C20" s="844"/>
      <c r="D20" s="844"/>
      <c r="E20" s="844"/>
      <c r="F20" s="844"/>
      <c r="G20" s="844"/>
      <c r="H20" s="845"/>
      <c r="I20" s="10"/>
      <c r="J20" s="10"/>
      <c r="K20" s="13" t="e">
        <f>SUM(K26:K39)/(COUNTIF(K26:K39,"&lt;&gt;0"))</f>
        <v>#DIV/0!</v>
      </c>
      <c r="L20" s="10"/>
      <c r="M20" s="10"/>
      <c r="N20" s="13" t="e">
        <f>SUM(N26:N39)/(COUNTIF(N26:N39,"&lt;&gt;0"))</f>
        <v>#DIV/0!</v>
      </c>
      <c r="O20" s="10"/>
      <c r="P20" s="10"/>
      <c r="Q20" s="13" t="e">
        <f>SUM(Q26:Q39)/(COUNTIF(Q26:Q39,"&lt;&gt;0"))</f>
        <v>#DIV/0!</v>
      </c>
      <c r="R20" s="10"/>
      <c r="S20" s="10"/>
      <c r="T20" s="13" t="e">
        <f>SUM(T26:T39)/(COUNTIF(T26:T39,"&lt;&gt;0"))</f>
        <v>#DIV/0!</v>
      </c>
      <c r="U20" s="10"/>
      <c r="V20" s="10"/>
      <c r="W20" s="13">
        <f>SUM(W26:W39)/(COUNTIF(W26:W39,"&lt;&gt;0"))</f>
        <v>88.89500000000001</v>
      </c>
      <c r="X20" s="10"/>
    </row>
    <row r="21" spans="1:24" x14ac:dyDescent="0.25">
      <c r="A21" s="846" t="s">
        <v>24</v>
      </c>
      <c r="B21" s="847"/>
      <c r="C21" s="847"/>
      <c r="D21" s="847"/>
      <c r="E21" s="847"/>
      <c r="F21" s="847"/>
      <c r="G21" s="847"/>
      <c r="H21" s="848"/>
      <c r="I21" s="10"/>
      <c r="J21" s="10"/>
      <c r="K21" s="14">
        <v>90</v>
      </c>
      <c r="L21" s="10"/>
      <c r="M21" s="10"/>
      <c r="N21" s="10">
        <v>99</v>
      </c>
      <c r="O21" s="10">
        <v>95</v>
      </c>
      <c r="P21" s="10"/>
      <c r="Q21" s="10"/>
      <c r="R21" s="10"/>
      <c r="S21" s="10"/>
      <c r="T21" s="10"/>
      <c r="U21" s="10"/>
      <c r="V21" s="10"/>
      <c r="W21" s="10"/>
      <c r="X21" s="10"/>
    </row>
    <row r="22" spans="1:24" x14ac:dyDescent="0.25">
      <c r="A22" s="846" t="s">
        <v>25</v>
      </c>
      <c r="B22" s="847"/>
      <c r="C22" s="847"/>
      <c r="D22" s="847"/>
      <c r="E22" s="847"/>
      <c r="F22" s="847"/>
      <c r="G22" s="847"/>
      <c r="H22" s="848"/>
      <c r="I22" s="289">
        <v>0.26</v>
      </c>
      <c r="J22" s="289"/>
      <c r="K22" s="14">
        <v>75</v>
      </c>
      <c r="L22" s="10"/>
      <c r="M22" s="10"/>
      <c r="N22" s="10">
        <v>85</v>
      </c>
      <c r="O22" s="10">
        <v>80</v>
      </c>
      <c r="P22" s="10"/>
      <c r="Q22" s="10"/>
      <c r="R22" s="10"/>
      <c r="S22" s="10"/>
      <c r="T22" s="10"/>
      <c r="U22" s="10"/>
      <c r="V22" s="10"/>
      <c r="W22" s="10"/>
      <c r="X22" s="10"/>
    </row>
    <row r="23" spans="1:24" x14ac:dyDescent="0.25">
      <c r="A23" s="846" t="s">
        <v>1339</v>
      </c>
      <c r="B23" s="847"/>
      <c r="C23" s="847"/>
      <c r="D23" s="847"/>
      <c r="E23" s="847"/>
      <c r="F23" s="847"/>
      <c r="G23" s="847"/>
      <c r="H23" s="848"/>
      <c r="I23" s="288"/>
      <c r="J23" s="288"/>
      <c r="K23" s="14">
        <v>1</v>
      </c>
      <c r="L23" s="10"/>
      <c r="M23" s="10"/>
      <c r="N23" s="10">
        <v>1</v>
      </c>
      <c r="O23" s="287">
        <f>K23+N23</f>
        <v>2</v>
      </c>
      <c r="P23" s="10"/>
      <c r="Q23" s="10"/>
      <c r="R23" s="10"/>
      <c r="S23" s="10"/>
      <c r="T23" s="10"/>
      <c r="U23" s="10"/>
      <c r="V23" s="10"/>
      <c r="W23" s="10"/>
      <c r="X23" s="159"/>
    </row>
    <row r="24" spans="1:24" x14ac:dyDescent="0.25">
      <c r="A24" s="846" t="s">
        <v>1340</v>
      </c>
      <c r="B24" s="847"/>
      <c r="C24" s="847"/>
      <c r="D24" s="847"/>
      <c r="E24" s="847"/>
      <c r="F24" s="847"/>
      <c r="G24" s="847"/>
      <c r="H24" s="848"/>
      <c r="I24" s="288"/>
      <c r="J24" s="288"/>
      <c r="K24" s="14">
        <v>2</v>
      </c>
      <c r="L24" s="10"/>
      <c r="M24" s="10"/>
      <c r="N24" s="10">
        <v>1</v>
      </c>
      <c r="O24" s="287">
        <f>K24+N24</f>
        <v>3</v>
      </c>
      <c r="P24" s="10"/>
      <c r="Q24" s="10"/>
      <c r="R24" s="10"/>
      <c r="S24" s="10"/>
      <c r="T24" s="10"/>
      <c r="U24" s="10"/>
      <c r="V24" s="10"/>
      <c r="W24" s="10"/>
      <c r="X24" s="159"/>
    </row>
    <row r="25" spans="1:24" x14ac:dyDescent="0.25">
      <c r="A25" s="846" t="s">
        <v>1341</v>
      </c>
      <c r="B25" s="847"/>
      <c r="C25" s="847"/>
      <c r="D25" s="847"/>
      <c r="E25" s="847"/>
      <c r="F25" s="847"/>
      <c r="G25" s="847"/>
      <c r="H25" s="848"/>
      <c r="I25" s="288"/>
      <c r="J25" s="288"/>
      <c r="K25" s="14">
        <v>26</v>
      </c>
      <c r="L25" s="10"/>
      <c r="M25" s="10"/>
      <c r="N25" s="10">
        <v>48</v>
      </c>
      <c r="O25" s="10">
        <v>48</v>
      </c>
      <c r="P25" s="10"/>
      <c r="Q25" s="10"/>
      <c r="R25" s="10"/>
      <c r="S25" s="10"/>
      <c r="T25" s="10"/>
      <c r="U25" s="10"/>
      <c r="V25" s="10"/>
      <c r="W25" s="10"/>
      <c r="X25" s="159"/>
    </row>
    <row r="26" spans="1:24" x14ac:dyDescent="0.25">
      <c r="K26" s="32" t="e">
        <f t="shared" ref="K26:K39" si="11">IF(K6&gt;99.99,100,K6)</f>
        <v>#DIV/0!</v>
      </c>
      <c r="N26" s="32">
        <f t="shared" ref="N26:N39" si="12">IF(N6&gt;99.99,100,N6)</f>
        <v>100</v>
      </c>
      <c r="Q26" s="32" t="e">
        <f t="shared" ref="Q26:Q39" si="13">IF(Q6&gt;99.99,100,Q6)</f>
        <v>#DIV/0!</v>
      </c>
      <c r="T26" s="32" t="e">
        <f t="shared" ref="T26:T39" si="14">IF(T6&gt;99.99,100,T6)</f>
        <v>#DIV/0!</v>
      </c>
      <c r="W26" s="32">
        <f t="shared" ref="W26:W39" si="15">IF(W6&gt;99.99,100,W6)</f>
        <v>100</v>
      </c>
    </row>
    <row r="27" spans="1:24" x14ac:dyDescent="0.25">
      <c r="J27" s="252">
        <v>100</v>
      </c>
      <c r="K27" s="32" t="e">
        <f t="shared" si="11"/>
        <v>#DIV/0!</v>
      </c>
      <c r="N27" s="32" t="e">
        <f t="shared" si="12"/>
        <v>#DIV/0!</v>
      </c>
      <c r="Q27" s="32">
        <f t="shared" si="13"/>
        <v>0</v>
      </c>
      <c r="T27" s="32" t="e">
        <f t="shared" si="14"/>
        <v>#DIV/0!</v>
      </c>
      <c r="W27" s="32">
        <f t="shared" si="15"/>
        <v>100</v>
      </c>
    </row>
    <row r="28" spans="1:24" x14ac:dyDescent="0.25">
      <c r="E28" s="7" t="s">
        <v>1343</v>
      </c>
      <c r="F28" s="7">
        <f>I20/32826</f>
        <v>0</v>
      </c>
      <c r="K28" s="32" t="e">
        <f t="shared" si="11"/>
        <v>#DIV/0!</v>
      </c>
      <c r="N28" s="32" t="e">
        <f t="shared" si="12"/>
        <v>#DIV/0!</v>
      </c>
      <c r="Q28" s="32">
        <f t="shared" si="13"/>
        <v>0</v>
      </c>
      <c r="T28" s="32">
        <f t="shared" si="14"/>
        <v>0</v>
      </c>
      <c r="W28" s="32">
        <f t="shared" si="15"/>
        <v>0</v>
      </c>
    </row>
    <row r="29" spans="1:24" x14ac:dyDescent="0.25">
      <c r="K29" s="32" t="e">
        <f t="shared" si="11"/>
        <v>#DIV/0!</v>
      </c>
      <c r="N29" s="32" t="e">
        <f t="shared" si="12"/>
        <v>#DIV/0!</v>
      </c>
      <c r="Q29" s="32">
        <f t="shared" si="13"/>
        <v>0</v>
      </c>
      <c r="T29" s="32" t="e">
        <f t="shared" si="14"/>
        <v>#DIV/0!</v>
      </c>
      <c r="W29" s="32">
        <f t="shared" si="15"/>
        <v>0</v>
      </c>
    </row>
    <row r="30" spans="1:24" x14ac:dyDescent="0.25">
      <c r="K30" s="32">
        <f t="shared" si="11"/>
        <v>88.68</v>
      </c>
      <c r="N30" s="32">
        <f t="shared" si="12"/>
        <v>93.626666666666665</v>
      </c>
      <c r="Q30" s="32">
        <f t="shared" si="13"/>
        <v>90.48</v>
      </c>
      <c r="T30" s="32">
        <f t="shared" si="14"/>
        <v>91.053333333333327</v>
      </c>
      <c r="W30" s="32">
        <f t="shared" si="15"/>
        <v>90.96</v>
      </c>
    </row>
    <row r="31" spans="1:24" x14ac:dyDescent="0.25">
      <c r="K31" s="32" t="e">
        <f t="shared" si="11"/>
        <v>#DIV/0!</v>
      </c>
      <c r="N31" s="32" t="e">
        <f t="shared" si="12"/>
        <v>#DIV/0!</v>
      </c>
      <c r="Q31" s="32" t="e">
        <f t="shared" si="13"/>
        <v>#DIV/0!</v>
      </c>
      <c r="T31" s="32">
        <f t="shared" si="14"/>
        <v>0</v>
      </c>
      <c r="W31" s="32">
        <f t="shared" si="15"/>
        <v>0</v>
      </c>
    </row>
    <row r="32" spans="1:24" x14ac:dyDescent="0.25">
      <c r="K32" s="32" t="e">
        <f t="shared" si="11"/>
        <v>#DIV/0!</v>
      </c>
      <c r="N32" s="32" t="e">
        <f t="shared" si="12"/>
        <v>#DIV/0!</v>
      </c>
      <c r="Q32" s="32">
        <f t="shared" si="13"/>
        <v>0</v>
      </c>
      <c r="T32" s="32" t="e">
        <f t="shared" si="14"/>
        <v>#DIV/0!</v>
      </c>
      <c r="W32" s="32">
        <f t="shared" si="15"/>
        <v>0</v>
      </c>
    </row>
    <row r="33" spans="9:23" x14ac:dyDescent="0.25">
      <c r="K33" s="32" t="e">
        <f t="shared" si="11"/>
        <v>#DIV/0!</v>
      </c>
      <c r="N33" s="32" t="e">
        <f t="shared" si="12"/>
        <v>#DIV/0!</v>
      </c>
      <c r="Q33" s="32">
        <f t="shared" si="13"/>
        <v>0</v>
      </c>
      <c r="T33" s="32" t="e">
        <f t="shared" si="14"/>
        <v>#DIV/0!</v>
      </c>
      <c r="W33" s="32">
        <f t="shared" si="15"/>
        <v>0</v>
      </c>
    </row>
    <row r="34" spans="9:23" x14ac:dyDescent="0.25">
      <c r="K34" s="32">
        <f t="shared" si="11"/>
        <v>100</v>
      </c>
      <c r="N34" s="32">
        <f t="shared" si="12"/>
        <v>100</v>
      </c>
      <c r="Q34" s="32">
        <f t="shared" si="13"/>
        <v>0</v>
      </c>
      <c r="T34" s="32" t="e">
        <f t="shared" si="14"/>
        <v>#DIV/0!</v>
      </c>
      <c r="W34" s="32">
        <f t="shared" si="15"/>
        <v>100</v>
      </c>
    </row>
    <row r="35" spans="9:23" x14ac:dyDescent="0.25">
      <c r="K35" s="32">
        <f t="shared" si="11"/>
        <v>100</v>
      </c>
      <c r="N35" s="32">
        <f t="shared" si="12"/>
        <v>100</v>
      </c>
      <c r="Q35" s="32">
        <f t="shared" si="13"/>
        <v>0</v>
      </c>
      <c r="T35" s="32">
        <f t="shared" si="14"/>
        <v>0</v>
      </c>
      <c r="W35" s="32">
        <f t="shared" si="15"/>
        <v>100</v>
      </c>
    </row>
    <row r="36" spans="9:23" x14ac:dyDescent="0.25">
      <c r="K36" s="32">
        <f t="shared" si="11"/>
        <v>100</v>
      </c>
      <c r="N36" s="32">
        <f t="shared" si="12"/>
        <v>100</v>
      </c>
      <c r="Q36" s="32">
        <f t="shared" si="13"/>
        <v>0</v>
      </c>
      <c r="T36" s="32" t="e">
        <f t="shared" si="14"/>
        <v>#DIV/0!</v>
      </c>
      <c r="W36" s="32">
        <f t="shared" si="15"/>
        <v>80</v>
      </c>
    </row>
    <row r="37" spans="9:23" x14ac:dyDescent="0.25">
      <c r="K37" s="32">
        <f t="shared" si="11"/>
        <v>60</v>
      </c>
      <c r="N37" s="32">
        <f t="shared" si="12"/>
        <v>100</v>
      </c>
      <c r="Q37" s="32">
        <f t="shared" si="13"/>
        <v>0</v>
      </c>
      <c r="T37" s="32">
        <f t="shared" si="14"/>
        <v>0</v>
      </c>
      <c r="W37" s="32">
        <f t="shared" si="15"/>
        <v>40.200000000000003</v>
      </c>
    </row>
    <row r="38" spans="9:23" x14ac:dyDescent="0.25">
      <c r="K38" s="32">
        <f t="shared" si="11"/>
        <v>0</v>
      </c>
      <c r="N38" s="32">
        <f t="shared" si="12"/>
        <v>0</v>
      </c>
      <c r="Q38" s="32">
        <f t="shared" si="13"/>
        <v>0</v>
      </c>
      <c r="T38" s="32">
        <f t="shared" si="14"/>
        <v>0</v>
      </c>
      <c r="W38" s="32">
        <f t="shared" si="15"/>
        <v>0</v>
      </c>
    </row>
    <row r="39" spans="9:23" x14ac:dyDescent="0.25">
      <c r="I39" s="7">
        <v>40</v>
      </c>
      <c r="J39" s="7">
        <v>100</v>
      </c>
      <c r="K39" s="32" t="e">
        <f t="shared" si="11"/>
        <v>#DIV/0!</v>
      </c>
      <c r="N39" s="32" t="e">
        <f t="shared" si="12"/>
        <v>#DIV/0!</v>
      </c>
      <c r="Q39" s="32" t="e">
        <f t="shared" si="13"/>
        <v>#DIV/0!</v>
      </c>
      <c r="T39" s="32">
        <f t="shared" si="14"/>
        <v>0</v>
      </c>
      <c r="W39" s="32">
        <f t="shared" si="15"/>
        <v>100</v>
      </c>
    </row>
    <row r="40" spans="9:23" x14ac:dyDescent="0.25">
      <c r="K40" s="32"/>
    </row>
    <row r="41" spans="9:23" x14ac:dyDescent="0.25">
      <c r="K41" s="32"/>
    </row>
    <row r="42" spans="9:23" x14ac:dyDescent="0.25">
      <c r="K42" s="32"/>
    </row>
    <row r="43" spans="9:23" x14ac:dyDescent="0.25">
      <c r="K43" s="32"/>
    </row>
    <row r="44" spans="9:23" x14ac:dyDescent="0.25">
      <c r="K44" s="32"/>
    </row>
    <row r="45" spans="9:23" x14ac:dyDescent="0.25">
      <c r="K45" s="32"/>
    </row>
    <row r="46" spans="9:23" x14ac:dyDescent="0.25">
      <c r="K46" s="32"/>
    </row>
    <row r="47" spans="9:23" x14ac:dyDescent="0.25">
      <c r="K47" s="32"/>
    </row>
    <row r="48" spans="9:23" x14ac:dyDescent="0.25">
      <c r="K48" s="32"/>
    </row>
    <row r="49" spans="11:11" x14ac:dyDescent="0.25">
      <c r="K49" s="32"/>
    </row>
    <row r="50" spans="11:11" x14ac:dyDescent="0.25">
      <c r="K50" s="32"/>
    </row>
    <row r="51" spans="11:11" x14ac:dyDescent="0.25">
      <c r="K51" s="32"/>
    </row>
    <row r="52" spans="11:11" x14ac:dyDescent="0.25">
      <c r="K52" s="32"/>
    </row>
    <row r="53" spans="11:11" x14ac:dyDescent="0.25">
      <c r="K53" s="32"/>
    </row>
    <row r="54" spans="11:11" x14ac:dyDescent="0.25">
      <c r="K54" s="32"/>
    </row>
    <row r="55" spans="11:11" x14ac:dyDescent="0.25">
      <c r="K55" s="32"/>
    </row>
  </sheetData>
  <mergeCells count="31">
    <mergeCell ref="A23:H23"/>
    <mergeCell ref="A24:H24"/>
    <mergeCell ref="A25:H25"/>
    <mergeCell ref="A1:W1"/>
    <mergeCell ref="A2:W2"/>
    <mergeCell ref="A3:W3"/>
    <mergeCell ref="A4:A5"/>
    <mergeCell ref="B4:B5"/>
    <mergeCell ref="C4:C5"/>
    <mergeCell ref="D4:D5"/>
    <mergeCell ref="E4:E5"/>
    <mergeCell ref="F4:F5"/>
    <mergeCell ref="G4:G5"/>
    <mergeCell ref="A10:A11"/>
    <mergeCell ref="B10:B11"/>
    <mergeCell ref="C10:C11"/>
    <mergeCell ref="X4:X5"/>
    <mergeCell ref="H4:H5"/>
    <mergeCell ref="I4:K4"/>
    <mergeCell ref="L4:N4"/>
    <mergeCell ref="O4:Q4"/>
    <mergeCell ref="R4:T4"/>
    <mergeCell ref="U4:W4"/>
    <mergeCell ref="D10:D11"/>
    <mergeCell ref="A21:H21"/>
    <mergeCell ref="A22:H22"/>
    <mergeCell ref="A20:H20"/>
    <mergeCell ref="A15:A16"/>
    <mergeCell ref="B15:B16"/>
    <mergeCell ref="C15:C16"/>
    <mergeCell ref="D15:D16"/>
  </mergeCells>
  <conditionalFormatting sqref="W14:W19">
    <cfRule type="cellIs" dxfId="2237" priority="607" stopIfTrue="1" operator="greaterThan">
      <formula>110</formula>
    </cfRule>
    <cfRule type="cellIs" dxfId="2236" priority="608" stopIfTrue="1" operator="between">
      <formula>1</formula>
      <formula>90</formula>
    </cfRule>
    <cfRule type="expression" dxfId="2235" priority="609" stopIfTrue="1">
      <formula>IF(U14=0,V14=0)</formula>
    </cfRule>
    <cfRule type="cellIs" dxfId="2234" priority="610" stopIfTrue="1" operator="between">
      <formula>90</formula>
      <formula>110</formula>
    </cfRule>
    <cfRule type="expression" dxfId="2233" priority="611" stopIfTrue="1">
      <formula>IF(U14&gt;0,V14=0)</formula>
    </cfRule>
    <cfRule type="expression" dxfId="2232" priority="612" stopIfTrue="1">
      <formula>IF(U14=0,V14&gt;0)</formula>
    </cfRule>
  </conditionalFormatting>
  <conditionalFormatting sqref="T14:T19">
    <cfRule type="cellIs" dxfId="2231" priority="613" stopIfTrue="1" operator="greaterThan">
      <formula>110</formula>
    </cfRule>
    <cfRule type="cellIs" dxfId="2230" priority="614" stopIfTrue="1" operator="between">
      <formula>1</formula>
      <formula>90</formula>
    </cfRule>
    <cfRule type="expression" dxfId="2229" priority="615" stopIfTrue="1">
      <formula>IF(R14=0,S14=0)</formula>
    </cfRule>
    <cfRule type="cellIs" dxfId="2228" priority="616" stopIfTrue="1" operator="between">
      <formula>90</formula>
      <formula>110</formula>
    </cfRule>
    <cfRule type="expression" dxfId="2227" priority="617" stopIfTrue="1">
      <formula>IF(R14&gt;0,S14=0)</formula>
    </cfRule>
    <cfRule type="expression" dxfId="2226" priority="618" stopIfTrue="1">
      <formula>IF(R14=0,S14&gt;0)</formula>
    </cfRule>
  </conditionalFormatting>
  <conditionalFormatting sqref="W6 K6">
    <cfRule type="cellIs" dxfId="2225" priority="487" stopIfTrue="1" operator="greaterThan">
      <formula>110</formula>
    </cfRule>
    <cfRule type="cellIs" dxfId="2224" priority="488" stopIfTrue="1" operator="between">
      <formula>1</formula>
      <formula>90</formula>
    </cfRule>
    <cfRule type="expression" dxfId="2223" priority="489" stopIfTrue="1">
      <formula>IF(I6=0,J6=0)</formula>
    </cfRule>
    <cfRule type="cellIs" dxfId="2222" priority="490" stopIfTrue="1" operator="between">
      <formula>90</formula>
      <formula>110</formula>
    </cfRule>
    <cfRule type="expression" dxfId="2221" priority="491" stopIfTrue="1">
      <formula>IF(I6&gt;0,J6=0)</formula>
    </cfRule>
    <cfRule type="expression" dxfId="2220" priority="492" stopIfTrue="1">
      <formula>IF(I6=0,J6&gt;0)</formula>
    </cfRule>
  </conditionalFormatting>
  <conditionalFormatting sqref="N6">
    <cfRule type="cellIs" dxfId="2219" priority="505" stopIfTrue="1" operator="greaterThan">
      <formula>110</formula>
    </cfRule>
    <cfRule type="cellIs" dxfId="2218" priority="506" stopIfTrue="1" operator="between">
      <formula>1</formula>
      <formula>90</formula>
    </cfRule>
    <cfRule type="expression" dxfId="2217" priority="507" stopIfTrue="1">
      <formula>IF(L6=0,M6=0)</formula>
    </cfRule>
    <cfRule type="cellIs" dxfId="2216" priority="508" stopIfTrue="1" operator="between">
      <formula>90</formula>
      <formula>110</formula>
    </cfRule>
    <cfRule type="expression" dxfId="2215" priority="509" stopIfTrue="1">
      <formula>IF(L6&gt;0,M6=0)</formula>
    </cfRule>
    <cfRule type="expression" dxfId="2214" priority="510" stopIfTrue="1">
      <formula>IF(L6=0,M6&gt;0)</formula>
    </cfRule>
  </conditionalFormatting>
  <conditionalFormatting sqref="Q6">
    <cfRule type="cellIs" dxfId="2213" priority="499" stopIfTrue="1" operator="greaterThan">
      <formula>110</formula>
    </cfRule>
    <cfRule type="cellIs" dxfId="2212" priority="500" stopIfTrue="1" operator="between">
      <formula>1</formula>
      <formula>90</formula>
    </cfRule>
    <cfRule type="expression" dxfId="2211" priority="501" stopIfTrue="1">
      <formula>IF(O6=0,P6=0)</formula>
    </cfRule>
    <cfRule type="cellIs" dxfId="2210" priority="502" stopIfTrue="1" operator="between">
      <formula>90</formula>
      <formula>110</formula>
    </cfRule>
    <cfRule type="expression" dxfId="2209" priority="503" stopIfTrue="1">
      <formula>IF(O6&gt;0,P6=0)</formula>
    </cfRule>
    <cfRule type="expression" dxfId="2208" priority="504" stopIfTrue="1">
      <formula>IF(O6=0,P6&gt;0)</formula>
    </cfRule>
  </conditionalFormatting>
  <conditionalFormatting sqref="T6">
    <cfRule type="cellIs" dxfId="2207" priority="493" stopIfTrue="1" operator="greaterThan">
      <formula>110</formula>
    </cfRule>
    <cfRule type="cellIs" dxfId="2206" priority="494" stopIfTrue="1" operator="between">
      <formula>1</formula>
      <formula>90</formula>
    </cfRule>
    <cfRule type="expression" dxfId="2205" priority="495" stopIfTrue="1">
      <formula>IF(R6=0,S6=0)</formula>
    </cfRule>
    <cfRule type="cellIs" dxfId="2204" priority="496" stopIfTrue="1" operator="between">
      <formula>90</formula>
      <formula>110</formula>
    </cfRule>
    <cfRule type="expression" dxfId="2203" priority="497" stopIfTrue="1">
      <formula>IF(R6&gt;0,S6=0)</formula>
    </cfRule>
    <cfRule type="expression" dxfId="2202" priority="498" stopIfTrue="1">
      <formula>IF(R6=0,S6&gt;0)</formula>
    </cfRule>
  </conditionalFormatting>
  <conditionalFormatting sqref="W7 K7">
    <cfRule type="cellIs" dxfId="2201" priority="463" stopIfTrue="1" operator="greaterThan">
      <formula>110</formula>
    </cfRule>
    <cfRule type="cellIs" dxfId="2200" priority="464" stopIfTrue="1" operator="between">
      <formula>1</formula>
      <formula>90</formula>
    </cfRule>
    <cfRule type="expression" dxfId="2199" priority="465" stopIfTrue="1">
      <formula>IF(I7=0,J7=0)</formula>
    </cfRule>
    <cfRule type="cellIs" dxfId="2198" priority="466" stopIfTrue="1" operator="between">
      <formula>90</formula>
      <formula>110</formula>
    </cfRule>
    <cfRule type="expression" dxfId="2197" priority="467" stopIfTrue="1">
      <formula>IF(I7&gt;0,J7=0)</formula>
    </cfRule>
    <cfRule type="expression" dxfId="2196" priority="468" stopIfTrue="1">
      <formula>IF(I7=0,J7&gt;0)</formula>
    </cfRule>
  </conditionalFormatting>
  <conditionalFormatting sqref="N7">
    <cfRule type="cellIs" dxfId="2195" priority="481" stopIfTrue="1" operator="greaterThan">
      <formula>110</formula>
    </cfRule>
    <cfRule type="cellIs" dxfId="2194" priority="482" stopIfTrue="1" operator="between">
      <formula>1</formula>
      <formula>90</formula>
    </cfRule>
    <cfRule type="expression" dxfId="2193" priority="483" stopIfTrue="1">
      <formula>IF(L7=0,M7=0)</formula>
    </cfRule>
    <cfRule type="cellIs" dxfId="2192" priority="484" stopIfTrue="1" operator="between">
      <formula>90</formula>
      <formula>110</formula>
    </cfRule>
    <cfRule type="expression" dxfId="2191" priority="485" stopIfTrue="1">
      <formula>IF(L7&gt;0,M7=0)</formula>
    </cfRule>
    <cfRule type="expression" dxfId="2190" priority="486" stopIfTrue="1">
      <formula>IF(L7=0,M7&gt;0)</formula>
    </cfRule>
  </conditionalFormatting>
  <conditionalFormatting sqref="Q7">
    <cfRule type="cellIs" dxfId="2189" priority="475" stopIfTrue="1" operator="greaterThan">
      <formula>110</formula>
    </cfRule>
    <cfRule type="cellIs" dxfId="2188" priority="476" stopIfTrue="1" operator="between">
      <formula>1</formula>
      <formula>90</formula>
    </cfRule>
    <cfRule type="expression" dxfId="2187" priority="477" stopIfTrue="1">
      <formula>IF(O7=0,P7=0)</formula>
    </cfRule>
    <cfRule type="cellIs" dxfId="2186" priority="478" stopIfTrue="1" operator="between">
      <formula>90</formula>
      <formula>110</formula>
    </cfRule>
    <cfRule type="expression" dxfId="2185" priority="479" stopIfTrue="1">
      <formula>IF(O7&gt;0,P7=0)</formula>
    </cfRule>
    <cfRule type="expression" dxfId="2184" priority="480" stopIfTrue="1">
      <formula>IF(O7=0,P7&gt;0)</formula>
    </cfRule>
  </conditionalFormatting>
  <conditionalFormatting sqref="T7">
    <cfRule type="cellIs" dxfId="2183" priority="469" stopIfTrue="1" operator="greaterThan">
      <formula>110</formula>
    </cfRule>
    <cfRule type="cellIs" dxfId="2182" priority="470" stopIfTrue="1" operator="between">
      <formula>1</formula>
      <formula>90</formula>
    </cfRule>
    <cfRule type="expression" dxfId="2181" priority="471" stopIfTrue="1">
      <formula>IF(R7=0,S7=0)</formula>
    </cfRule>
    <cfRule type="cellIs" dxfId="2180" priority="472" stopIfTrue="1" operator="between">
      <formula>90</formula>
      <formula>110</formula>
    </cfRule>
    <cfRule type="expression" dxfId="2179" priority="473" stopIfTrue="1">
      <formula>IF(R7&gt;0,S7=0)</formula>
    </cfRule>
    <cfRule type="expression" dxfId="2178" priority="474" stopIfTrue="1">
      <formula>IF(R7=0,S7&gt;0)</formula>
    </cfRule>
  </conditionalFormatting>
  <conditionalFormatting sqref="W8 K8">
    <cfRule type="cellIs" dxfId="2177" priority="439" stopIfTrue="1" operator="greaterThan">
      <formula>110</formula>
    </cfRule>
    <cfRule type="cellIs" dxfId="2176" priority="440" stopIfTrue="1" operator="between">
      <formula>1</formula>
      <formula>90</formula>
    </cfRule>
    <cfRule type="expression" dxfId="2175" priority="441" stopIfTrue="1">
      <formula>IF(I8=0,J8=0)</formula>
    </cfRule>
    <cfRule type="cellIs" dxfId="2174" priority="442" stopIfTrue="1" operator="between">
      <formula>90</formula>
      <formula>110</formula>
    </cfRule>
    <cfRule type="expression" dxfId="2173" priority="443" stopIfTrue="1">
      <formula>IF(I8&gt;0,J8=0)</formula>
    </cfRule>
    <cfRule type="expression" dxfId="2172" priority="444" stopIfTrue="1">
      <formula>IF(I8=0,J8&gt;0)</formula>
    </cfRule>
  </conditionalFormatting>
  <conditionalFormatting sqref="N8">
    <cfRule type="cellIs" dxfId="2171" priority="457" stopIfTrue="1" operator="greaterThan">
      <formula>110</formula>
    </cfRule>
    <cfRule type="cellIs" dxfId="2170" priority="458" stopIfTrue="1" operator="between">
      <formula>1</formula>
      <formula>90</formula>
    </cfRule>
    <cfRule type="expression" dxfId="2169" priority="459" stopIfTrue="1">
      <formula>IF(L8=0,M8=0)</formula>
    </cfRule>
    <cfRule type="cellIs" dxfId="2168" priority="460" stopIfTrue="1" operator="between">
      <formula>90</formula>
      <formula>110</formula>
    </cfRule>
    <cfRule type="expression" dxfId="2167" priority="461" stopIfTrue="1">
      <formula>IF(L8&gt;0,M8=0)</formula>
    </cfRule>
    <cfRule type="expression" dxfId="2166" priority="462" stopIfTrue="1">
      <formula>IF(L8=0,M8&gt;0)</formula>
    </cfRule>
  </conditionalFormatting>
  <conditionalFormatting sqref="Q8">
    <cfRule type="cellIs" dxfId="2165" priority="451" stopIfTrue="1" operator="greaterThan">
      <formula>110</formula>
    </cfRule>
    <cfRule type="cellIs" dxfId="2164" priority="452" stopIfTrue="1" operator="between">
      <formula>1</formula>
      <formula>90</formula>
    </cfRule>
    <cfRule type="expression" dxfId="2163" priority="453" stopIfTrue="1">
      <formula>IF(O8=0,P8=0)</formula>
    </cfRule>
    <cfRule type="cellIs" dxfId="2162" priority="454" stopIfTrue="1" operator="between">
      <formula>90</formula>
      <formula>110</formula>
    </cfRule>
    <cfRule type="expression" dxfId="2161" priority="455" stopIfTrue="1">
      <formula>IF(O8&gt;0,P8=0)</formula>
    </cfRule>
    <cfRule type="expression" dxfId="2160" priority="456" stopIfTrue="1">
      <formula>IF(O8=0,P8&gt;0)</formula>
    </cfRule>
  </conditionalFormatting>
  <conditionalFormatting sqref="T8">
    <cfRule type="cellIs" dxfId="2159" priority="445" stopIfTrue="1" operator="greaterThan">
      <formula>110</formula>
    </cfRule>
    <cfRule type="cellIs" dxfId="2158" priority="446" stopIfTrue="1" operator="between">
      <formula>1</formula>
      <formula>90</formula>
    </cfRule>
    <cfRule type="expression" dxfId="2157" priority="447" stopIfTrue="1">
      <formula>IF(R8=0,S8=0)</formula>
    </cfRule>
    <cfRule type="cellIs" dxfId="2156" priority="448" stopIfTrue="1" operator="between">
      <formula>90</formula>
      <formula>110</formula>
    </cfRule>
    <cfRule type="expression" dxfId="2155" priority="449" stopIfTrue="1">
      <formula>IF(R8&gt;0,S8=0)</formula>
    </cfRule>
    <cfRule type="expression" dxfId="2154" priority="450" stopIfTrue="1">
      <formula>IF(R8=0,S8&gt;0)</formula>
    </cfRule>
  </conditionalFormatting>
  <conditionalFormatting sqref="W9 K9 N9 Q9 T9">
    <cfRule type="cellIs" dxfId="2153" priority="433" stopIfTrue="1" operator="greaterThan">
      <formula>110</formula>
    </cfRule>
    <cfRule type="cellIs" dxfId="2152" priority="434" stopIfTrue="1" operator="between">
      <formula>1</formula>
      <formula>90</formula>
    </cfRule>
    <cfRule type="expression" dxfId="2151" priority="435" stopIfTrue="1">
      <formula>IF(I9=0,J9=0)</formula>
    </cfRule>
    <cfRule type="cellIs" dxfId="2150" priority="436" stopIfTrue="1" operator="between">
      <formula>90</formula>
      <formula>110</formula>
    </cfRule>
    <cfRule type="expression" dxfId="2149" priority="437" stopIfTrue="1">
      <formula>IF(I9&gt;0,J9=0)</formula>
    </cfRule>
    <cfRule type="expression" dxfId="2148" priority="438" stopIfTrue="1">
      <formula>IF(I9=0,J9&gt;0)</formula>
    </cfRule>
  </conditionalFormatting>
  <conditionalFormatting sqref="W10 K10 N10 Q10 T10">
    <cfRule type="cellIs" dxfId="2147" priority="427" stopIfTrue="1" operator="greaterThan">
      <formula>110</formula>
    </cfRule>
    <cfRule type="cellIs" dxfId="2146" priority="428" stopIfTrue="1" operator="between">
      <formula>1</formula>
      <formula>90</formula>
    </cfRule>
    <cfRule type="expression" dxfId="2145" priority="429" stopIfTrue="1">
      <formula>IF(I10=0,J10=0)</formula>
    </cfRule>
    <cfRule type="cellIs" dxfId="2144" priority="430" stopIfTrue="1" operator="between">
      <formula>90</formula>
      <formula>110</formula>
    </cfRule>
    <cfRule type="expression" dxfId="2143" priority="431" stopIfTrue="1">
      <formula>IF(I10&gt;0,J10=0)</formula>
    </cfRule>
    <cfRule type="expression" dxfId="2142" priority="432" stopIfTrue="1">
      <formula>IF(I10=0,J10&gt;0)</formula>
    </cfRule>
  </conditionalFormatting>
  <conditionalFormatting sqref="W11 K11 N11 Q11 T11">
    <cfRule type="cellIs" dxfId="2141" priority="421" stopIfTrue="1" operator="greaterThan">
      <formula>110</formula>
    </cfRule>
    <cfRule type="cellIs" dxfId="2140" priority="422" stopIfTrue="1" operator="between">
      <formula>1</formula>
      <formula>90</formula>
    </cfRule>
    <cfRule type="expression" dxfId="2139" priority="423" stopIfTrue="1">
      <formula>IF(I11=0,J11=0)</formula>
    </cfRule>
    <cfRule type="cellIs" dxfId="2138" priority="424" stopIfTrue="1" operator="between">
      <formula>90</formula>
      <formula>110</formula>
    </cfRule>
    <cfRule type="expression" dxfId="2137" priority="425" stopIfTrue="1">
      <formula>IF(I11&gt;0,J11=0)</formula>
    </cfRule>
    <cfRule type="expression" dxfId="2136" priority="426" stopIfTrue="1">
      <formula>IF(I11=0,J11&gt;0)</formula>
    </cfRule>
  </conditionalFormatting>
  <conditionalFormatting sqref="W12 K12 N12 Q12 T12">
    <cfRule type="cellIs" dxfId="2135" priority="415" stopIfTrue="1" operator="greaterThan">
      <formula>110</formula>
    </cfRule>
    <cfRule type="cellIs" dxfId="2134" priority="416" stopIfTrue="1" operator="between">
      <formula>1</formula>
      <formula>90</formula>
    </cfRule>
    <cfRule type="expression" dxfId="2133" priority="417" stopIfTrue="1">
      <formula>IF(I12=0,J12=0)</formula>
    </cfRule>
    <cfRule type="cellIs" dxfId="2132" priority="418" stopIfTrue="1" operator="between">
      <formula>90</formula>
      <formula>110</formula>
    </cfRule>
    <cfRule type="expression" dxfId="2131" priority="419" stopIfTrue="1">
      <formula>IF(I12&gt;0,J12=0)</formula>
    </cfRule>
    <cfRule type="expression" dxfId="2130" priority="420" stopIfTrue="1">
      <formula>IF(I12=0,J12&gt;0)</formula>
    </cfRule>
  </conditionalFormatting>
  <conditionalFormatting sqref="W13 K13 N13 Q13 T13">
    <cfRule type="cellIs" dxfId="2129" priority="409" stopIfTrue="1" operator="greaterThan">
      <formula>110</formula>
    </cfRule>
    <cfRule type="cellIs" dxfId="2128" priority="410" stopIfTrue="1" operator="between">
      <formula>1</formula>
      <formula>90</formula>
    </cfRule>
    <cfRule type="expression" dxfId="2127" priority="411" stopIfTrue="1">
      <formula>IF(I13=0,J13=0)</formula>
    </cfRule>
    <cfRule type="cellIs" dxfId="2126" priority="412" stopIfTrue="1" operator="between">
      <formula>90</formula>
      <formula>110</formula>
    </cfRule>
    <cfRule type="expression" dxfId="2125" priority="413" stopIfTrue="1">
      <formula>IF(I13&gt;0,J13=0)</formula>
    </cfRule>
    <cfRule type="expression" dxfId="2124" priority="414" stopIfTrue="1">
      <formula>IF(I13=0,J13&gt;0)</formula>
    </cfRule>
  </conditionalFormatting>
  <conditionalFormatting sqref="K14">
    <cfRule type="cellIs" dxfId="2123" priority="139" stopIfTrue="1" operator="greaterThan">
      <formula>110</formula>
    </cfRule>
    <cfRule type="cellIs" dxfId="2122" priority="140" stopIfTrue="1" operator="between">
      <formula>1</formula>
      <formula>90</formula>
    </cfRule>
    <cfRule type="expression" dxfId="2121" priority="141" stopIfTrue="1">
      <formula>IF(I14=0,J14=0)</formula>
    </cfRule>
    <cfRule type="cellIs" dxfId="2120" priority="142" stopIfTrue="1" operator="between">
      <formula>90</formula>
      <formula>110</formula>
    </cfRule>
    <cfRule type="expression" dxfId="2119" priority="143" stopIfTrue="1">
      <formula>IF(I14&gt;0,J14=0)</formula>
    </cfRule>
    <cfRule type="expression" dxfId="2118" priority="144" stopIfTrue="1">
      <formula>IF(I14=0,J14&gt;0)</formula>
    </cfRule>
  </conditionalFormatting>
  <conditionalFormatting sqref="N14">
    <cfRule type="cellIs" dxfId="2117" priority="151" stopIfTrue="1" operator="greaterThan">
      <formula>110</formula>
    </cfRule>
    <cfRule type="cellIs" dxfId="2116" priority="152" stopIfTrue="1" operator="between">
      <formula>1</formula>
      <formula>90</formula>
    </cfRule>
    <cfRule type="expression" dxfId="2115" priority="153" stopIfTrue="1">
      <formula>IF(L14=0,M14=0)</formula>
    </cfRule>
    <cfRule type="cellIs" dxfId="2114" priority="154" stopIfTrue="1" operator="between">
      <formula>90</formula>
      <formula>110</formula>
    </cfRule>
    <cfRule type="expression" dxfId="2113" priority="155" stopIfTrue="1">
      <formula>IF(L14&gt;0,M14=0)</formula>
    </cfRule>
    <cfRule type="expression" dxfId="2112" priority="156" stopIfTrue="1">
      <formula>IF(L14=0,M14&gt;0)</formula>
    </cfRule>
  </conditionalFormatting>
  <conditionalFormatting sqref="Q14">
    <cfRule type="cellIs" dxfId="2111" priority="145" stopIfTrue="1" operator="greaterThan">
      <formula>110</formula>
    </cfRule>
    <cfRule type="cellIs" dxfId="2110" priority="146" stopIfTrue="1" operator="between">
      <formula>1</formula>
      <formula>90</formula>
    </cfRule>
    <cfRule type="expression" dxfId="2109" priority="147" stopIfTrue="1">
      <formula>IF(O14=0,P14=0)</formula>
    </cfRule>
    <cfRule type="cellIs" dxfId="2108" priority="148" stopIfTrue="1" operator="between">
      <formula>90</formula>
      <formula>110</formula>
    </cfRule>
    <cfRule type="expression" dxfId="2107" priority="149" stopIfTrue="1">
      <formula>IF(O14&gt;0,P14=0)</formula>
    </cfRule>
    <cfRule type="expression" dxfId="2106" priority="150" stopIfTrue="1">
      <formula>IF(O14=0,P14&gt;0)</formula>
    </cfRule>
  </conditionalFormatting>
  <conditionalFormatting sqref="K15:K16">
    <cfRule type="cellIs" dxfId="2105" priority="121" stopIfTrue="1" operator="greaterThan">
      <formula>110</formula>
    </cfRule>
    <cfRule type="cellIs" dxfId="2104" priority="122" stopIfTrue="1" operator="between">
      <formula>1</formula>
      <formula>90</formula>
    </cfRule>
    <cfRule type="expression" dxfId="2103" priority="123" stopIfTrue="1">
      <formula>IF(I15=0,J15=0)</formula>
    </cfRule>
    <cfRule type="cellIs" dxfId="2102" priority="124" stopIfTrue="1" operator="between">
      <formula>90</formula>
      <formula>110</formula>
    </cfRule>
    <cfRule type="expression" dxfId="2101" priority="125" stopIfTrue="1">
      <formula>IF(I15&gt;0,J15=0)</formula>
    </cfRule>
    <cfRule type="expression" dxfId="2100" priority="126" stopIfTrue="1">
      <formula>IF(I15=0,J15&gt;0)</formula>
    </cfRule>
  </conditionalFormatting>
  <conditionalFormatting sqref="N15:N16">
    <cfRule type="cellIs" dxfId="2099" priority="133" stopIfTrue="1" operator="greaterThan">
      <formula>110</formula>
    </cfRule>
    <cfRule type="cellIs" dxfId="2098" priority="134" stopIfTrue="1" operator="between">
      <formula>1</formula>
      <formula>90</formula>
    </cfRule>
    <cfRule type="expression" dxfId="2097" priority="135" stopIfTrue="1">
      <formula>IF(L15=0,M15=0)</formula>
    </cfRule>
    <cfRule type="cellIs" dxfId="2096" priority="136" stopIfTrue="1" operator="between">
      <formula>90</formula>
      <formula>110</formula>
    </cfRule>
    <cfRule type="expression" dxfId="2095" priority="137" stopIfTrue="1">
      <formula>IF(L15&gt;0,M15=0)</formula>
    </cfRule>
    <cfRule type="expression" dxfId="2094" priority="138" stopIfTrue="1">
      <formula>IF(L15=0,M15&gt;0)</formula>
    </cfRule>
  </conditionalFormatting>
  <conditionalFormatting sqref="Q15:Q16">
    <cfRule type="cellIs" dxfId="2093" priority="127" stopIfTrue="1" operator="greaterThan">
      <formula>110</formula>
    </cfRule>
    <cfRule type="cellIs" dxfId="2092" priority="128" stopIfTrue="1" operator="between">
      <formula>1</formula>
      <formula>90</formula>
    </cfRule>
    <cfRule type="expression" dxfId="2091" priority="129" stopIfTrue="1">
      <formula>IF(O15=0,P15=0)</formula>
    </cfRule>
    <cfRule type="cellIs" dxfId="2090" priority="130" stopIfTrue="1" operator="between">
      <formula>90</formula>
      <formula>110</formula>
    </cfRule>
    <cfRule type="expression" dxfId="2089" priority="131" stopIfTrue="1">
      <formula>IF(O15&gt;0,P15=0)</formula>
    </cfRule>
    <cfRule type="expression" dxfId="2088" priority="132" stopIfTrue="1">
      <formula>IF(O15=0,P15&gt;0)</formula>
    </cfRule>
  </conditionalFormatting>
  <conditionalFormatting sqref="K17 N17 Q17">
    <cfRule type="cellIs" dxfId="2087" priority="115" stopIfTrue="1" operator="greaterThan">
      <formula>110</formula>
    </cfRule>
    <cfRule type="cellIs" dxfId="2086" priority="116" stopIfTrue="1" operator="between">
      <formula>1</formula>
      <formula>90</formula>
    </cfRule>
    <cfRule type="expression" dxfId="2085" priority="117" stopIfTrue="1">
      <formula>IF(I17=0,J17=0)</formula>
    </cfRule>
    <cfRule type="cellIs" dxfId="2084" priority="118" stopIfTrue="1" operator="between">
      <formula>90</formula>
      <formula>110</formula>
    </cfRule>
    <cfRule type="expression" dxfId="2083" priority="119" stopIfTrue="1">
      <formula>IF(I17&gt;0,J17=0)</formula>
    </cfRule>
    <cfRule type="expression" dxfId="2082" priority="120" stopIfTrue="1">
      <formula>IF(I17=0,J17&gt;0)</formula>
    </cfRule>
  </conditionalFormatting>
  <conditionalFormatting sqref="K18 N18 Q18">
    <cfRule type="cellIs" dxfId="2081" priority="109" stopIfTrue="1" operator="greaterThan">
      <formula>110</formula>
    </cfRule>
    <cfRule type="cellIs" dxfId="2080" priority="110" stopIfTrue="1" operator="between">
      <formula>1</formula>
      <formula>90</formula>
    </cfRule>
    <cfRule type="expression" dxfId="2079" priority="111" stopIfTrue="1">
      <formula>IF(I18=0,J18=0)</formula>
    </cfRule>
    <cfRule type="cellIs" dxfId="2078" priority="112" stopIfTrue="1" operator="between">
      <formula>90</formula>
      <formula>110</formula>
    </cfRule>
    <cfRule type="expression" dxfId="2077" priority="113" stopIfTrue="1">
      <formula>IF(I18&gt;0,J18=0)</formula>
    </cfRule>
    <cfRule type="expression" dxfId="2076" priority="114" stopIfTrue="1">
      <formula>IF(I18=0,J18&gt;0)</formula>
    </cfRule>
  </conditionalFormatting>
  <conditionalFormatting sqref="K19 N19 Q19">
    <cfRule type="cellIs" dxfId="2075" priority="103" stopIfTrue="1" operator="greaterThan">
      <formula>110</formula>
    </cfRule>
    <cfRule type="cellIs" dxfId="2074" priority="104" stopIfTrue="1" operator="between">
      <formula>1</formula>
      <formula>90</formula>
    </cfRule>
    <cfRule type="expression" dxfId="2073" priority="105" stopIfTrue="1">
      <formula>IF(I19=0,J19=0)</formula>
    </cfRule>
    <cfRule type="cellIs" dxfId="2072" priority="106" stopIfTrue="1" operator="between">
      <formula>90</formula>
      <formula>110</formula>
    </cfRule>
    <cfRule type="expression" dxfId="2071" priority="107" stopIfTrue="1">
      <formula>IF(I19&gt;0,J19=0)</formula>
    </cfRule>
    <cfRule type="expression" dxfId="2070" priority="108" stopIfTrue="1">
      <formula>IF(I19=0,J19&gt;0)</formula>
    </cfRule>
  </conditionalFormatting>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A1:AA45"/>
  <sheetViews>
    <sheetView topLeftCell="B4" zoomScale="80" zoomScaleNormal="80" workbookViewId="0">
      <pane ySplit="3" topLeftCell="A7" activePane="bottomLeft" state="frozen"/>
      <selection activeCell="B4" sqref="B4"/>
      <selection pane="bottomLeft" activeCell="H20" sqref="H20"/>
    </sheetView>
  </sheetViews>
  <sheetFormatPr baseColWidth="10" defaultColWidth="11.42578125" defaultRowHeight="15" x14ac:dyDescent="0.25"/>
  <cols>
    <col min="1" max="1" width="16.85546875" style="7" hidden="1" customWidth="1"/>
    <col min="2" max="2" width="8.7109375" style="7" customWidth="1"/>
    <col min="3" max="3" width="38.28515625" style="7" customWidth="1"/>
    <col min="4" max="5" width="16" style="7" customWidth="1"/>
    <col min="6" max="6" width="24.5703125" style="7" customWidth="1"/>
    <col min="7" max="7" width="12.7109375" style="7" customWidth="1"/>
    <col min="8" max="8" width="8.7109375" style="7" customWidth="1"/>
    <col min="9" max="23" width="6.85546875" style="7" customWidth="1"/>
    <col min="24" max="27" width="15" style="7" customWidth="1"/>
    <col min="28" max="16384" width="11.42578125" style="7"/>
  </cols>
  <sheetData>
    <row r="1" spans="1:27" ht="6" customHeight="1" x14ac:dyDescent="0.25"/>
    <row r="2" spans="1:27" ht="15" customHeight="1" x14ac:dyDescent="0.25">
      <c r="A2" s="854" t="s">
        <v>26</v>
      </c>
      <c r="B2" s="854"/>
      <c r="C2" s="854"/>
      <c r="D2" s="854"/>
      <c r="E2" s="854"/>
      <c r="F2" s="854"/>
      <c r="G2" s="854"/>
      <c r="H2" s="854"/>
      <c r="I2" s="854"/>
      <c r="J2" s="854"/>
      <c r="K2" s="854"/>
      <c r="L2" s="854"/>
      <c r="M2" s="854"/>
      <c r="N2" s="854"/>
      <c r="O2" s="854"/>
      <c r="P2" s="854"/>
      <c r="Q2" s="854"/>
      <c r="R2" s="854"/>
      <c r="S2" s="854"/>
      <c r="T2" s="854"/>
      <c r="U2" s="854"/>
      <c r="V2" s="854"/>
      <c r="W2" s="854"/>
    </row>
    <row r="3" spans="1:27" ht="15" customHeight="1" x14ac:dyDescent="0.25">
      <c r="A3" s="854" t="s">
        <v>0</v>
      </c>
      <c r="B3" s="854"/>
      <c r="C3" s="854"/>
      <c r="D3" s="854"/>
      <c r="E3" s="854"/>
      <c r="F3" s="854"/>
      <c r="G3" s="854"/>
      <c r="H3" s="854"/>
      <c r="I3" s="854"/>
      <c r="J3" s="854"/>
      <c r="K3" s="854"/>
      <c r="L3" s="854"/>
      <c r="M3" s="854"/>
      <c r="N3" s="854"/>
      <c r="O3" s="854"/>
      <c r="P3" s="854"/>
      <c r="Q3" s="854"/>
      <c r="R3" s="854"/>
      <c r="S3" s="854"/>
      <c r="T3" s="854"/>
      <c r="U3" s="854"/>
      <c r="V3" s="854"/>
      <c r="W3" s="854"/>
    </row>
    <row r="4" spans="1:27" ht="15" customHeight="1" x14ac:dyDescent="0.25">
      <c r="A4" s="855" t="s">
        <v>2609</v>
      </c>
      <c r="B4" s="855"/>
      <c r="C4" s="855"/>
      <c r="D4" s="855"/>
      <c r="E4" s="855"/>
      <c r="F4" s="855"/>
      <c r="G4" s="855"/>
      <c r="H4" s="855"/>
      <c r="I4" s="855"/>
      <c r="J4" s="855"/>
      <c r="K4" s="855"/>
      <c r="L4" s="855"/>
      <c r="M4" s="855"/>
      <c r="N4" s="855"/>
      <c r="O4" s="855"/>
      <c r="P4" s="855"/>
      <c r="Q4" s="855"/>
      <c r="R4" s="855"/>
      <c r="S4" s="855"/>
      <c r="T4" s="855"/>
      <c r="U4" s="855"/>
      <c r="V4" s="855"/>
      <c r="W4" s="855"/>
    </row>
    <row r="5" spans="1:27" ht="22.5" customHeight="1" x14ac:dyDescent="0.25">
      <c r="A5" s="838" t="s">
        <v>30</v>
      </c>
      <c r="B5" s="856" t="s">
        <v>1</v>
      </c>
      <c r="C5" s="838" t="s">
        <v>28</v>
      </c>
      <c r="D5" s="838" t="s">
        <v>2</v>
      </c>
      <c r="E5" s="839" t="s">
        <v>1475</v>
      </c>
      <c r="F5" s="838" t="s">
        <v>3</v>
      </c>
      <c r="G5" s="838" t="s">
        <v>4</v>
      </c>
      <c r="H5" s="838" t="s">
        <v>1474</v>
      </c>
      <c r="I5" s="853" t="s">
        <v>5</v>
      </c>
      <c r="J5" s="853"/>
      <c r="K5" s="853"/>
      <c r="L5" s="853" t="s">
        <v>6</v>
      </c>
      <c r="M5" s="853"/>
      <c r="N5" s="853"/>
      <c r="O5" s="853" t="s">
        <v>7</v>
      </c>
      <c r="P5" s="853"/>
      <c r="Q5" s="853"/>
      <c r="R5" s="853" t="s">
        <v>8</v>
      </c>
      <c r="S5" s="853"/>
      <c r="T5" s="853"/>
      <c r="U5" s="853" t="s">
        <v>9</v>
      </c>
      <c r="V5" s="853"/>
      <c r="W5" s="853"/>
      <c r="X5" s="838" t="s">
        <v>1489</v>
      </c>
      <c r="Y5" s="838" t="s">
        <v>1490</v>
      </c>
      <c r="Z5" s="838" t="s">
        <v>1491</v>
      </c>
      <c r="AA5" s="838" t="s">
        <v>1492</v>
      </c>
    </row>
    <row r="6" spans="1:27" x14ac:dyDescent="0.25">
      <c r="A6" s="838"/>
      <c r="B6" s="856"/>
      <c r="C6" s="838"/>
      <c r="D6" s="839"/>
      <c r="E6" s="852"/>
      <c r="F6" s="839"/>
      <c r="G6" s="839"/>
      <c r="H6" s="839"/>
      <c r="I6" s="5" t="s">
        <v>10</v>
      </c>
      <c r="J6" s="5" t="s">
        <v>11</v>
      </c>
      <c r="K6" s="6" t="s">
        <v>12</v>
      </c>
      <c r="L6" s="5" t="s">
        <v>10</v>
      </c>
      <c r="M6" s="5" t="s">
        <v>11</v>
      </c>
      <c r="N6" s="6" t="s">
        <v>12</v>
      </c>
      <c r="O6" s="5" t="s">
        <v>10</v>
      </c>
      <c r="P6" s="5" t="s">
        <v>11</v>
      </c>
      <c r="Q6" s="6" t="s">
        <v>12</v>
      </c>
      <c r="R6" s="5" t="s">
        <v>10</v>
      </c>
      <c r="S6" s="5" t="s">
        <v>11</v>
      </c>
      <c r="T6" s="6" t="s">
        <v>12</v>
      </c>
      <c r="U6" s="5" t="s">
        <v>10</v>
      </c>
      <c r="V6" s="5" t="s">
        <v>11</v>
      </c>
      <c r="W6" s="6" t="s">
        <v>12</v>
      </c>
      <c r="X6" s="839"/>
      <c r="Y6" s="839"/>
      <c r="Z6" s="839"/>
      <c r="AA6" s="839"/>
    </row>
    <row r="7" spans="1:27" ht="36" x14ac:dyDescent="0.25">
      <c r="A7" s="10"/>
      <c r="B7" s="499" t="s">
        <v>855</v>
      </c>
      <c r="C7" s="501" t="s">
        <v>856</v>
      </c>
      <c r="D7" s="501" t="s">
        <v>1404</v>
      </c>
      <c r="E7" s="501"/>
      <c r="F7" s="501" t="s">
        <v>857</v>
      </c>
      <c r="G7" s="499" t="s">
        <v>858</v>
      </c>
      <c r="H7" s="550">
        <v>25</v>
      </c>
      <c r="I7" s="2">
        <f>'SS17'!I7</f>
        <v>0</v>
      </c>
      <c r="J7" s="2">
        <f>'SS17'!J7</f>
        <v>0</v>
      </c>
      <c r="K7" s="11" t="e">
        <f>J7/I7*100</f>
        <v>#DIV/0!</v>
      </c>
      <c r="L7" s="2">
        <f>'SS17'!L7</f>
        <v>0</v>
      </c>
      <c r="M7" s="2">
        <f>'SS17'!M7</f>
        <v>0</v>
      </c>
      <c r="N7" s="12" t="e">
        <f>M7/L7*100</f>
        <v>#DIV/0!</v>
      </c>
      <c r="O7" s="2">
        <f>'SS17'!O7</f>
        <v>25</v>
      </c>
      <c r="P7" s="2">
        <f>'SS17'!P7</f>
        <v>0</v>
      </c>
      <c r="Q7" s="12">
        <f>P7/O7*100</f>
        <v>0</v>
      </c>
      <c r="R7" s="2">
        <f>'SS17'!R7</f>
        <v>0</v>
      </c>
      <c r="S7" s="2">
        <f>'SS17'!S7</f>
        <v>0</v>
      </c>
      <c r="T7" s="12" t="e">
        <f>S7/R7*100</f>
        <v>#DIV/0!</v>
      </c>
      <c r="U7" s="89">
        <f>I7+L7+O7+R7</f>
        <v>25</v>
      </c>
      <c r="V7" s="89">
        <f>J7+M7+P7+S7</f>
        <v>0</v>
      </c>
      <c r="W7" s="12">
        <f>V7/U7*100</f>
        <v>0</v>
      </c>
      <c r="X7" s="30"/>
      <c r="Y7" s="30"/>
      <c r="Z7" s="30"/>
      <c r="AA7" s="30"/>
    </row>
    <row r="8" spans="1:27" ht="36" x14ac:dyDescent="0.25">
      <c r="A8" s="10"/>
      <c r="B8" s="499" t="s">
        <v>868</v>
      </c>
      <c r="C8" s="501" t="s">
        <v>869</v>
      </c>
      <c r="D8" s="501" t="s">
        <v>2403</v>
      </c>
      <c r="E8" s="501"/>
      <c r="F8" s="501" t="s">
        <v>857</v>
      </c>
      <c r="G8" s="499" t="s">
        <v>858</v>
      </c>
      <c r="H8" s="550">
        <v>25</v>
      </c>
      <c r="I8" s="2">
        <f>'SS17'!I9</f>
        <v>0</v>
      </c>
      <c r="J8" s="2">
        <f>'SS17'!J9</f>
        <v>0</v>
      </c>
      <c r="K8" s="11" t="e">
        <f t="shared" ref="K8:K21" si="0">J8/I8*100</f>
        <v>#DIV/0!</v>
      </c>
      <c r="L8" s="2">
        <f>'SS17'!L9</f>
        <v>25</v>
      </c>
      <c r="M8" s="2">
        <f>'SS17'!M9</f>
        <v>0</v>
      </c>
      <c r="N8" s="12">
        <f t="shared" ref="N8:N21" si="1">M8/L8*100</f>
        <v>0</v>
      </c>
      <c r="O8" s="2">
        <f>'SS17'!O9</f>
        <v>0</v>
      </c>
      <c r="P8" s="2">
        <f>'SS17'!P9</f>
        <v>0</v>
      </c>
      <c r="Q8" s="12" t="e">
        <f t="shared" ref="Q8:Q21" si="2">P8/O8*100</f>
        <v>#DIV/0!</v>
      </c>
      <c r="R8" s="2">
        <f>'SS17'!R9</f>
        <v>0</v>
      </c>
      <c r="S8" s="2">
        <f>'SS17'!S9</f>
        <v>0</v>
      </c>
      <c r="T8" s="12" t="e">
        <f t="shared" ref="T8:T21" si="3">S8/R8*100</f>
        <v>#DIV/0!</v>
      </c>
      <c r="U8" s="89">
        <f t="shared" ref="U8:V21" si="4">I8+L8+O8+R8</f>
        <v>25</v>
      </c>
      <c r="V8" s="89">
        <f t="shared" si="4"/>
        <v>0</v>
      </c>
      <c r="W8" s="12">
        <f t="shared" ref="W8:W21" si="5">V8/U8*100</f>
        <v>0</v>
      </c>
      <c r="X8" s="30"/>
      <c r="Y8" s="30"/>
      <c r="Z8" s="30"/>
      <c r="AA8" s="30"/>
    </row>
    <row r="9" spans="1:27" ht="24" x14ac:dyDescent="0.25">
      <c r="A9" s="10"/>
      <c r="B9" s="499" t="s">
        <v>876</v>
      </c>
      <c r="C9" s="501" t="s">
        <v>2409</v>
      </c>
      <c r="D9" s="501" t="s">
        <v>2410</v>
      </c>
      <c r="E9" s="501"/>
      <c r="F9" s="501" t="s">
        <v>878</v>
      </c>
      <c r="G9" s="499" t="s">
        <v>879</v>
      </c>
      <c r="H9" s="551">
        <v>2500</v>
      </c>
      <c r="I9" s="2">
        <f>'SS17'!I11</f>
        <v>0</v>
      </c>
      <c r="J9" s="2">
        <f>'SS17'!J11</f>
        <v>0</v>
      </c>
      <c r="K9" s="11" t="e">
        <f t="shared" si="0"/>
        <v>#DIV/0!</v>
      </c>
      <c r="L9" s="2">
        <f>'SS17'!L11</f>
        <v>900</v>
      </c>
      <c r="M9" s="2">
        <f>'SS17'!M11</f>
        <v>0</v>
      </c>
      <c r="N9" s="12">
        <f t="shared" si="1"/>
        <v>0</v>
      </c>
      <c r="O9" s="2">
        <f>'SS17'!O11</f>
        <v>900</v>
      </c>
      <c r="P9" s="2">
        <f>'SS17'!P11</f>
        <v>0</v>
      </c>
      <c r="Q9" s="12">
        <f t="shared" si="2"/>
        <v>0</v>
      </c>
      <c r="R9" s="2">
        <f>'SS17'!R11</f>
        <v>700</v>
      </c>
      <c r="S9" s="2">
        <f>'SS17'!S11</f>
        <v>5000</v>
      </c>
      <c r="T9" s="12">
        <f t="shared" si="3"/>
        <v>714.28571428571433</v>
      </c>
      <c r="U9" s="89">
        <f t="shared" si="4"/>
        <v>2500</v>
      </c>
      <c r="V9" s="89">
        <f t="shared" si="4"/>
        <v>5000</v>
      </c>
      <c r="W9" s="12">
        <f t="shared" si="5"/>
        <v>200</v>
      </c>
      <c r="X9" s="30"/>
      <c r="Y9" s="30"/>
      <c r="Z9" s="30"/>
      <c r="AA9" s="30"/>
    </row>
    <row r="10" spans="1:27" ht="36" x14ac:dyDescent="0.25">
      <c r="A10" s="10"/>
      <c r="B10" s="499" t="s">
        <v>495</v>
      </c>
      <c r="C10" s="501" t="s">
        <v>496</v>
      </c>
      <c r="D10" s="501" t="s">
        <v>1404</v>
      </c>
      <c r="E10" s="501"/>
      <c r="F10" s="501" t="s">
        <v>498</v>
      </c>
      <c r="G10" s="499" t="s">
        <v>1302</v>
      </c>
      <c r="H10" s="550">
        <v>3</v>
      </c>
      <c r="I10" s="2">
        <f>'SS17'!I13</f>
        <v>0</v>
      </c>
      <c r="J10" s="2">
        <f>'SS17'!J13</f>
        <v>0</v>
      </c>
      <c r="K10" s="11" t="e">
        <f t="shared" si="0"/>
        <v>#DIV/0!</v>
      </c>
      <c r="L10" s="2">
        <f>'SS17'!L13</f>
        <v>0</v>
      </c>
      <c r="M10" s="2">
        <f>'SS17'!M13</f>
        <v>0</v>
      </c>
      <c r="N10" s="12" t="e">
        <f t="shared" si="1"/>
        <v>#DIV/0!</v>
      </c>
      <c r="O10" s="2">
        <f>'SS17'!O13</f>
        <v>3</v>
      </c>
      <c r="P10" s="2">
        <f>'SS17'!P13</f>
        <v>0</v>
      </c>
      <c r="Q10" s="12">
        <f t="shared" si="2"/>
        <v>0</v>
      </c>
      <c r="R10" s="2">
        <f>'SS17'!R13</f>
        <v>0</v>
      </c>
      <c r="S10" s="2">
        <f>'SS17'!S13</f>
        <v>0</v>
      </c>
      <c r="T10" s="12" t="e">
        <f t="shared" si="3"/>
        <v>#DIV/0!</v>
      </c>
      <c r="U10" s="89">
        <f t="shared" si="4"/>
        <v>3</v>
      </c>
      <c r="V10" s="89">
        <f t="shared" si="4"/>
        <v>0</v>
      </c>
      <c r="W10" s="12">
        <f t="shared" si="5"/>
        <v>0</v>
      </c>
      <c r="X10" s="30"/>
      <c r="Y10" s="30"/>
      <c r="Z10" s="30"/>
      <c r="AA10" s="30"/>
    </row>
    <row r="11" spans="1:27" ht="24" x14ac:dyDescent="0.25">
      <c r="A11" s="10"/>
      <c r="B11" s="912" t="s">
        <v>908</v>
      </c>
      <c r="C11" s="913" t="s">
        <v>909</v>
      </c>
      <c r="D11" s="913" t="s">
        <v>1404</v>
      </c>
      <c r="E11" s="913" t="s">
        <v>2421</v>
      </c>
      <c r="F11" s="501" t="s">
        <v>910</v>
      </c>
      <c r="G11" s="499" t="s">
        <v>911</v>
      </c>
      <c r="H11" s="552">
        <v>30000</v>
      </c>
      <c r="I11" s="2">
        <f>'SS17'!I15</f>
        <v>7500</v>
      </c>
      <c r="J11" s="2">
        <f>'SS17'!J15</f>
        <v>14545</v>
      </c>
      <c r="K11" s="11">
        <f t="shared" si="0"/>
        <v>193.93333333333334</v>
      </c>
      <c r="L11" s="2">
        <f>'SS17'!L15</f>
        <v>7500</v>
      </c>
      <c r="M11" s="2">
        <f>'SS17'!M15</f>
        <v>14496</v>
      </c>
      <c r="N11" s="12">
        <f t="shared" si="1"/>
        <v>193.28</v>
      </c>
      <c r="O11" s="2">
        <f>'SS17'!O15</f>
        <v>7500</v>
      </c>
      <c r="P11" s="2">
        <f>'SS17'!P15</f>
        <v>7043</v>
      </c>
      <c r="Q11" s="12">
        <f t="shared" si="2"/>
        <v>93.906666666666666</v>
      </c>
      <c r="R11" s="2">
        <f>'SS17'!R15</f>
        <v>7500</v>
      </c>
      <c r="S11" s="2">
        <f>'SS17'!S15</f>
        <v>0</v>
      </c>
      <c r="T11" s="12">
        <f t="shared" si="3"/>
        <v>0</v>
      </c>
      <c r="U11" s="89">
        <f t="shared" si="4"/>
        <v>30000</v>
      </c>
      <c r="V11" s="89">
        <f t="shared" si="4"/>
        <v>36084</v>
      </c>
      <c r="W11" s="12">
        <f t="shared" si="5"/>
        <v>120.28000000000002</v>
      </c>
      <c r="X11" s="30"/>
      <c r="Y11" s="30"/>
      <c r="Z11" s="30"/>
      <c r="AA11" s="30"/>
    </row>
    <row r="12" spans="1:27" ht="48" x14ac:dyDescent="0.25">
      <c r="A12" s="10"/>
      <c r="B12" s="912"/>
      <c r="C12" s="913"/>
      <c r="D12" s="913"/>
      <c r="E12" s="913"/>
      <c r="F12" s="501" t="s">
        <v>912</v>
      </c>
      <c r="G12" s="499" t="s">
        <v>913</v>
      </c>
      <c r="H12" s="550">
        <v>10</v>
      </c>
      <c r="I12" s="2">
        <f>'SS17'!I16</f>
        <v>0</v>
      </c>
      <c r="J12" s="2">
        <f>'SS17'!J16</f>
        <v>0</v>
      </c>
      <c r="K12" s="11" t="e">
        <f t="shared" si="0"/>
        <v>#DIV/0!</v>
      </c>
      <c r="L12" s="2">
        <f>'SS17'!L16</f>
        <v>5</v>
      </c>
      <c r="M12" s="2">
        <f>'SS17'!M16</f>
        <v>0</v>
      </c>
      <c r="N12" s="12">
        <f t="shared" si="1"/>
        <v>0</v>
      </c>
      <c r="O12" s="2">
        <f>'SS17'!O16</f>
        <v>0</v>
      </c>
      <c r="P12" s="2">
        <f>'SS17'!P16</f>
        <v>0</v>
      </c>
      <c r="Q12" s="12" t="e">
        <f t="shared" si="2"/>
        <v>#DIV/0!</v>
      </c>
      <c r="R12" s="2">
        <f>'SS17'!R16</f>
        <v>5</v>
      </c>
      <c r="S12" s="2">
        <f>'SS17'!S16</f>
        <v>0</v>
      </c>
      <c r="T12" s="12">
        <f t="shared" si="3"/>
        <v>0</v>
      </c>
      <c r="U12" s="89">
        <f t="shared" si="4"/>
        <v>10</v>
      </c>
      <c r="V12" s="89">
        <f t="shared" si="4"/>
        <v>0</v>
      </c>
      <c r="W12" s="12">
        <f t="shared" si="5"/>
        <v>0</v>
      </c>
      <c r="X12" s="30"/>
      <c r="Y12" s="30"/>
      <c r="Z12" s="30"/>
      <c r="AA12" s="30"/>
    </row>
    <row r="13" spans="1:27" ht="36" x14ac:dyDescent="0.25">
      <c r="A13" s="10"/>
      <c r="B13" s="499" t="s">
        <v>933</v>
      </c>
      <c r="C13" s="501" t="s">
        <v>934</v>
      </c>
      <c r="D13" s="501" t="s">
        <v>1404</v>
      </c>
      <c r="E13" s="501" t="s">
        <v>2433</v>
      </c>
      <c r="F13" s="501" t="s">
        <v>936</v>
      </c>
      <c r="G13" s="499" t="s">
        <v>937</v>
      </c>
      <c r="H13" s="550">
        <v>20</v>
      </c>
      <c r="I13" s="2">
        <f>'SS17'!I20</f>
        <v>5</v>
      </c>
      <c r="J13" s="2">
        <f>'SS17'!J20</f>
        <v>2</v>
      </c>
      <c r="K13" s="11">
        <f t="shared" si="0"/>
        <v>40</v>
      </c>
      <c r="L13" s="2">
        <f>'SS17'!L20</f>
        <v>5</v>
      </c>
      <c r="M13" s="2">
        <f>'SS17'!M20</f>
        <v>0</v>
      </c>
      <c r="N13" s="12">
        <f t="shared" si="1"/>
        <v>0</v>
      </c>
      <c r="O13" s="2">
        <f>'SS17'!O20</f>
        <v>10</v>
      </c>
      <c r="P13" s="2">
        <f>'SS17'!P20</f>
        <v>0</v>
      </c>
      <c r="Q13" s="12">
        <f t="shared" si="2"/>
        <v>0</v>
      </c>
      <c r="R13" s="2">
        <f>'SS17'!R20</f>
        <v>0</v>
      </c>
      <c r="S13" s="2">
        <f>'SS17'!S20</f>
        <v>0</v>
      </c>
      <c r="T13" s="12" t="e">
        <f t="shared" si="3"/>
        <v>#DIV/0!</v>
      </c>
      <c r="U13" s="89">
        <f t="shared" si="4"/>
        <v>20</v>
      </c>
      <c r="V13" s="89">
        <f t="shared" si="4"/>
        <v>2</v>
      </c>
      <c r="W13" s="12">
        <f t="shared" si="5"/>
        <v>10</v>
      </c>
      <c r="X13" s="30"/>
      <c r="Y13" s="30"/>
      <c r="Z13" s="30"/>
      <c r="AA13" s="30"/>
    </row>
    <row r="14" spans="1:27" ht="36" x14ac:dyDescent="0.25">
      <c r="A14" s="10"/>
      <c r="B14" s="499" t="s">
        <v>952</v>
      </c>
      <c r="C14" s="502" t="s">
        <v>953</v>
      </c>
      <c r="D14" s="501" t="s">
        <v>1404</v>
      </c>
      <c r="E14" s="501" t="s">
        <v>2444</v>
      </c>
      <c r="F14" s="501" t="s">
        <v>1303</v>
      </c>
      <c r="G14" s="499" t="s">
        <v>955</v>
      </c>
      <c r="H14" s="550">
        <v>3</v>
      </c>
      <c r="I14" s="2">
        <f>'SS17'!I23</f>
        <v>0</v>
      </c>
      <c r="J14" s="2">
        <f>'SS17'!J23</f>
        <v>0</v>
      </c>
      <c r="K14" s="11" t="e">
        <f t="shared" si="0"/>
        <v>#DIV/0!</v>
      </c>
      <c r="L14" s="2">
        <f>'SS17'!L23</f>
        <v>3</v>
      </c>
      <c r="M14" s="2">
        <f>'SS17'!M23</f>
        <v>0</v>
      </c>
      <c r="N14" s="11">
        <f t="shared" si="1"/>
        <v>0</v>
      </c>
      <c r="O14" s="2">
        <f>'SS17'!O23</f>
        <v>0</v>
      </c>
      <c r="P14" s="2">
        <f>'SS17'!P23</f>
        <v>0</v>
      </c>
      <c r="Q14" s="11" t="e">
        <f t="shared" si="2"/>
        <v>#DIV/0!</v>
      </c>
      <c r="R14" s="2">
        <f>'SS17'!R23</f>
        <v>0</v>
      </c>
      <c r="S14" s="2">
        <f>'SS17'!S23</f>
        <v>0</v>
      </c>
      <c r="T14" s="11" t="e">
        <f t="shared" si="3"/>
        <v>#DIV/0!</v>
      </c>
      <c r="U14" s="89">
        <f t="shared" si="4"/>
        <v>3</v>
      </c>
      <c r="V14" s="89">
        <f t="shared" si="4"/>
        <v>0</v>
      </c>
      <c r="W14" s="11">
        <f t="shared" si="5"/>
        <v>0</v>
      </c>
      <c r="X14" s="30"/>
      <c r="Y14" s="30"/>
      <c r="Z14" s="30"/>
      <c r="AA14" s="30"/>
    </row>
    <row r="15" spans="1:27" ht="96" x14ac:dyDescent="0.25">
      <c r="A15" s="10"/>
      <c r="B15" s="499" t="s">
        <v>1402</v>
      </c>
      <c r="C15" s="501" t="s">
        <v>1403</v>
      </c>
      <c r="D15" s="501" t="s">
        <v>1404</v>
      </c>
      <c r="E15" s="501" t="s">
        <v>1405</v>
      </c>
      <c r="F15" s="501" t="s">
        <v>1406</v>
      </c>
      <c r="G15" s="499" t="s">
        <v>1407</v>
      </c>
      <c r="H15" s="550">
        <v>3</v>
      </c>
      <c r="I15" s="2">
        <f>'SS17'!I27</f>
        <v>0</v>
      </c>
      <c r="J15" s="2">
        <f>'SS17'!J27</f>
        <v>0</v>
      </c>
      <c r="K15" s="11" t="e">
        <f t="shared" si="0"/>
        <v>#DIV/0!</v>
      </c>
      <c r="L15" s="2">
        <f>'SS17'!L27</f>
        <v>3</v>
      </c>
      <c r="M15" s="2">
        <f>'SS17'!M27</f>
        <v>0</v>
      </c>
      <c r="N15" s="11">
        <f t="shared" si="1"/>
        <v>0</v>
      </c>
      <c r="O15" s="2">
        <f>'SS17'!O27</f>
        <v>0</v>
      </c>
      <c r="P15" s="2">
        <f>'SS17'!P27</f>
        <v>0</v>
      </c>
      <c r="Q15" s="11" t="e">
        <f t="shared" si="2"/>
        <v>#DIV/0!</v>
      </c>
      <c r="R15" s="2">
        <f>'SS17'!R27</f>
        <v>0</v>
      </c>
      <c r="S15" s="2">
        <f>'SS17'!S27</f>
        <v>0</v>
      </c>
      <c r="T15" s="11" t="e">
        <f t="shared" si="3"/>
        <v>#DIV/0!</v>
      </c>
      <c r="U15" s="89">
        <f t="shared" si="4"/>
        <v>3</v>
      </c>
      <c r="V15" s="89">
        <f t="shared" si="4"/>
        <v>0</v>
      </c>
      <c r="W15" s="11">
        <f t="shared" si="5"/>
        <v>0</v>
      </c>
      <c r="X15" s="30"/>
      <c r="Y15" s="30"/>
      <c r="Z15" s="30"/>
      <c r="AA15" s="30"/>
    </row>
    <row r="16" spans="1:27" ht="36" x14ac:dyDescent="0.25">
      <c r="A16" s="10"/>
      <c r="B16" s="499" t="s">
        <v>181</v>
      </c>
      <c r="C16" s="501" t="s">
        <v>1304</v>
      </c>
      <c r="D16" s="501" t="s">
        <v>2466</v>
      </c>
      <c r="E16" s="501" t="s">
        <v>1306</v>
      </c>
      <c r="F16" s="501" t="s">
        <v>184</v>
      </c>
      <c r="G16" s="499" t="s">
        <v>185</v>
      </c>
      <c r="H16" s="550">
        <v>10</v>
      </c>
      <c r="I16" s="2">
        <f>'SS17'!I30</f>
        <v>5</v>
      </c>
      <c r="J16" s="2">
        <f>'SS17'!J30</f>
        <v>2</v>
      </c>
      <c r="K16" s="11">
        <f t="shared" si="0"/>
        <v>40</v>
      </c>
      <c r="L16" s="2">
        <f>'SS17'!L30</f>
        <v>5</v>
      </c>
      <c r="M16" s="2">
        <f>'SS17'!M30</f>
        <v>0</v>
      </c>
      <c r="N16" s="11">
        <f t="shared" si="1"/>
        <v>0</v>
      </c>
      <c r="O16" s="2">
        <f>'SS17'!O30</f>
        <v>0</v>
      </c>
      <c r="P16" s="2">
        <f>'SS17'!P30</f>
        <v>0</v>
      </c>
      <c r="Q16" s="11" t="e">
        <f t="shared" si="2"/>
        <v>#DIV/0!</v>
      </c>
      <c r="R16" s="2">
        <f>'SS17'!R30</f>
        <v>0</v>
      </c>
      <c r="S16" s="2">
        <f>'SS17'!S30</f>
        <v>0</v>
      </c>
      <c r="T16" s="11" t="e">
        <f t="shared" si="3"/>
        <v>#DIV/0!</v>
      </c>
      <c r="U16" s="89">
        <f t="shared" si="4"/>
        <v>10</v>
      </c>
      <c r="V16" s="89">
        <f t="shared" si="4"/>
        <v>2</v>
      </c>
      <c r="W16" s="11">
        <f t="shared" si="5"/>
        <v>20</v>
      </c>
      <c r="X16" s="30"/>
      <c r="Y16" s="30"/>
      <c r="Z16" s="30"/>
      <c r="AA16" s="30"/>
    </row>
    <row r="17" spans="1:27" ht="36" x14ac:dyDescent="0.25">
      <c r="A17" s="10"/>
      <c r="B17" s="912" t="s">
        <v>191</v>
      </c>
      <c r="C17" s="913" t="s">
        <v>192</v>
      </c>
      <c r="D17" s="913" t="s">
        <v>2466</v>
      </c>
      <c r="E17" s="913" t="s">
        <v>1306</v>
      </c>
      <c r="F17" s="501" t="s">
        <v>193</v>
      </c>
      <c r="G17" s="499" t="s">
        <v>194</v>
      </c>
      <c r="H17" s="499">
        <v>750</v>
      </c>
      <c r="I17" s="2">
        <f>'SS17'!I38</f>
        <v>225</v>
      </c>
      <c r="J17" s="2">
        <f>'SS17'!J38</f>
        <v>2655</v>
      </c>
      <c r="K17" s="11">
        <f t="shared" si="0"/>
        <v>1180</v>
      </c>
      <c r="L17" s="2">
        <f>'SS17'!L38</f>
        <v>225</v>
      </c>
      <c r="M17" s="2">
        <f>'SS17'!M38</f>
        <v>0</v>
      </c>
      <c r="N17" s="11">
        <f t="shared" si="1"/>
        <v>0</v>
      </c>
      <c r="O17" s="2">
        <f>'SS17'!O38</f>
        <v>225</v>
      </c>
      <c r="P17" s="2">
        <f>'SS17'!P38</f>
        <v>0</v>
      </c>
      <c r="Q17" s="11">
        <f t="shared" si="2"/>
        <v>0</v>
      </c>
      <c r="R17" s="2">
        <f>'SS17'!R38</f>
        <v>75</v>
      </c>
      <c r="S17" s="2">
        <f>'SS17'!S38</f>
        <v>0</v>
      </c>
      <c r="T17" s="11">
        <f t="shared" si="3"/>
        <v>0</v>
      </c>
      <c r="U17" s="89">
        <f t="shared" si="4"/>
        <v>750</v>
      </c>
      <c r="V17" s="89">
        <f t="shared" si="4"/>
        <v>2655</v>
      </c>
      <c r="W17" s="11">
        <f t="shared" si="5"/>
        <v>354</v>
      </c>
      <c r="X17" s="30"/>
      <c r="Y17" s="30"/>
      <c r="Z17" s="30"/>
      <c r="AA17" s="30"/>
    </row>
    <row r="18" spans="1:27" ht="48" x14ac:dyDescent="0.25">
      <c r="A18" s="10"/>
      <c r="B18" s="912"/>
      <c r="C18" s="913"/>
      <c r="D18" s="913"/>
      <c r="E18" s="913"/>
      <c r="F18" s="501" t="s">
        <v>195</v>
      </c>
      <c r="G18" s="499" t="s">
        <v>196</v>
      </c>
      <c r="H18" s="550">
        <v>75</v>
      </c>
      <c r="I18" s="2">
        <f>'SS17'!I39</f>
        <v>30</v>
      </c>
      <c r="J18" s="2">
        <f>'SS17'!J39</f>
        <v>30</v>
      </c>
      <c r="K18" s="11">
        <f t="shared" si="0"/>
        <v>100</v>
      </c>
      <c r="L18" s="2">
        <f>'SS17'!L39</f>
        <v>30</v>
      </c>
      <c r="M18" s="2">
        <f>'SS17'!M39</f>
        <v>0</v>
      </c>
      <c r="N18" s="11">
        <f t="shared" si="1"/>
        <v>0</v>
      </c>
      <c r="O18" s="2">
        <f>'SS17'!O39</f>
        <v>15</v>
      </c>
      <c r="P18" s="2">
        <f>'SS17'!P39</f>
        <v>0</v>
      </c>
      <c r="Q18" s="11">
        <f t="shared" si="2"/>
        <v>0</v>
      </c>
      <c r="R18" s="2">
        <f>'SS17'!R39</f>
        <v>0</v>
      </c>
      <c r="S18" s="2">
        <f>'SS17'!S39</f>
        <v>0</v>
      </c>
      <c r="T18" s="11" t="e">
        <f t="shared" si="3"/>
        <v>#DIV/0!</v>
      </c>
      <c r="U18" s="89">
        <f t="shared" si="4"/>
        <v>75</v>
      </c>
      <c r="V18" s="89">
        <f t="shared" si="4"/>
        <v>30</v>
      </c>
      <c r="W18" s="11">
        <f t="shared" si="5"/>
        <v>40</v>
      </c>
      <c r="X18" s="30"/>
      <c r="Y18" s="30"/>
      <c r="Z18" s="30"/>
      <c r="AA18" s="30"/>
    </row>
    <row r="19" spans="1:27" ht="36" x14ac:dyDescent="0.25">
      <c r="A19" s="10"/>
      <c r="B19" s="499" t="s">
        <v>31</v>
      </c>
      <c r="C19" s="501" t="s">
        <v>32</v>
      </c>
      <c r="D19" s="501" t="s">
        <v>43</v>
      </c>
      <c r="E19" s="501" t="s">
        <v>2466</v>
      </c>
      <c r="F19" s="501" t="s">
        <v>34</v>
      </c>
      <c r="G19" s="499" t="s">
        <v>35</v>
      </c>
      <c r="H19" s="499">
        <v>1200</v>
      </c>
      <c r="I19" s="2">
        <f>'SS17'!I47</f>
        <v>300</v>
      </c>
      <c r="J19" s="2">
        <f>'SS17'!J47</f>
        <v>479</v>
      </c>
      <c r="K19" s="11">
        <f t="shared" si="0"/>
        <v>159.66666666666666</v>
      </c>
      <c r="L19" s="2">
        <f>'SS17'!L47</f>
        <v>300</v>
      </c>
      <c r="M19" s="2">
        <f>'SS17'!M47</f>
        <v>0</v>
      </c>
      <c r="N19" s="11">
        <f t="shared" si="1"/>
        <v>0</v>
      </c>
      <c r="O19" s="2">
        <f>'SS17'!O47</f>
        <v>300</v>
      </c>
      <c r="P19" s="2">
        <f>'SS17'!P47</f>
        <v>0</v>
      </c>
      <c r="Q19" s="11">
        <f t="shared" si="2"/>
        <v>0</v>
      </c>
      <c r="R19" s="2">
        <f>'SS17'!R47</f>
        <v>300</v>
      </c>
      <c r="S19" s="2">
        <f>'SS17'!S47</f>
        <v>0</v>
      </c>
      <c r="T19" s="11">
        <f t="shared" si="3"/>
        <v>0</v>
      </c>
      <c r="U19" s="89">
        <f t="shared" si="4"/>
        <v>1200</v>
      </c>
      <c r="V19" s="89">
        <f t="shared" si="4"/>
        <v>479</v>
      </c>
      <c r="W19" s="11">
        <f t="shared" si="5"/>
        <v>39.916666666666664</v>
      </c>
      <c r="X19" s="30"/>
      <c r="Y19" s="30"/>
      <c r="Z19" s="30"/>
      <c r="AA19" s="30"/>
    </row>
    <row r="20" spans="1:27" ht="36" x14ac:dyDescent="0.25">
      <c r="A20" s="10"/>
      <c r="B20" s="499" t="s">
        <v>232</v>
      </c>
      <c r="C20" s="501" t="s">
        <v>233</v>
      </c>
      <c r="D20" s="501" t="s">
        <v>2466</v>
      </c>
      <c r="E20" s="501" t="s">
        <v>1307</v>
      </c>
      <c r="F20" s="501" t="s">
        <v>235</v>
      </c>
      <c r="G20" s="499" t="s">
        <v>236</v>
      </c>
      <c r="H20" s="550">
        <v>950</v>
      </c>
      <c r="I20" s="2">
        <f>'SS17'!I49</f>
        <v>0</v>
      </c>
      <c r="J20" s="2">
        <f>'SS17'!J49</f>
        <v>147</v>
      </c>
      <c r="K20" s="11" t="e">
        <f t="shared" si="0"/>
        <v>#DIV/0!</v>
      </c>
      <c r="L20" s="2">
        <f>'SS17'!L49</f>
        <v>0</v>
      </c>
      <c r="M20" s="2">
        <f>'SS17'!M49</f>
        <v>0</v>
      </c>
      <c r="N20" s="11" t="e">
        <f t="shared" si="1"/>
        <v>#DIV/0!</v>
      </c>
      <c r="O20" s="2">
        <f>'SS17'!O49</f>
        <v>600</v>
      </c>
      <c r="P20" s="2">
        <f>'SS17'!P49</f>
        <v>0</v>
      </c>
      <c r="Q20" s="11">
        <f t="shared" si="2"/>
        <v>0</v>
      </c>
      <c r="R20" s="2">
        <f>'SS17'!R49</f>
        <v>350</v>
      </c>
      <c r="S20" s="2">
        <f>'SS17'!S49</f>
        <v>0</v>
      </c>
      <c r="T20" s="11">
        <f t="shared" si="3"/>
        <v>0</v>
      </c>
      <c r="U20" s="89">
        <f t="shared" si="4"/>
        <v>950</v>
      </c>
      <c r="V20" s="89">
        <f t="shared" si="4"/>
        <v>147</v>
      </c>
      <c r="W20" s="11">
        <f t="shared" si="5"/>
        <v>15.473684210526315</v>
      </c>
      <c r="X20" s="30"/>
      <c r="Y20" s="30"/>
      <c r="Z20" s="30"/>
      <c r="AA20" s="30"/>
    </row>
    <row r="21" spans="1:27" ht="36" x14ac:dyDescent="0.25">
      <c r="A21" s="10"/>
      <c r="B21" s="499" t="s">
        <v>46</v>
      </c>
      <c r="C21" s="501" t="s">
        <v>47</v>
      </c>
      <c r="D21" s="501" t="s">
        <v>43</v>
      </c>
      <c r="E21" s="501" t="s">
        <v>2466</v>
      </c>
      <c r="F21" s="501" t="s">
        <v>48</v>
      </c>
      <c r="G21" s="499" t="s">
        <v>49</v>
      </c>
      <c r="H21" s="499">
        <v>100</v>
      </c>
      <c r="I21" s="2">
        <f>'SS17'!I51</f>
        <v>10</v>
      </c>
      <c r="J21" s="2">
        <f>'SS17'!J51</f>
        <v>10</v>
      </c>
      <c r="K21" s="11">
        <f t="shared" si="0"/>
        <v>100</v>
      </c>
      <c r="L21" s="2">
        <f>'SS17'!L51</f>
        <v>15</v>
      </c>
      <c r="M21" s="2">
        <f>'SS17'!M51</f>
        <v>15</v>
      </c>
      <c r="N21" s="11">
        <f t="shared" si="1"/>
        <v>100</v>
      </c>
      <c r="O21" s="2">
        <f>'SS17'!O51</f>
        <v>15</v>
      </c>
      <c r="P21" s="2">
        <f>'SS17'!P51</f>
        <v>15</v>
      </c>
      <c r="Q21" s="11">
        <f t="shared" si="2"/>
        <v>100</v>
      </c>
      <c r="R21" s="2">
        <f>'SS17'!R51</f>
        <v>10</v>
      </c>
      <c r="S21" s="2">
        <f>'SS17'!S51</f>
        <v>10</v>
      </c>
      <c r="T21" s="11">
        <f t="shared" si="3"/>
        <v>100</v>
      </c>
      <c r="U21" s="89">
        <f t="shared" si="4"/>
        <v>50</v>
      </c>
      <c r="V21" s="89">
        <f t="shared" si="4"/>
        <v>50</v>
      </c>
      <c r="W21" s="11">
        <f t="shared" si="5"/>
        <v>100</v>
      </c>
      <c r="X21" s="30"/>
      <c r="Y21" s="30"/>
      <c r="Z21" s="30"/>
      <c r="AA21" s="30"/>
    </row>
    <row r="22" spans="1:27" x14ac:dyDescent="0.25">
      <c r="A22" s="843" t="s">
        <v>23</v>
      </c>
      <c r="B22" s="844"/>
      <c r="C22" s="844"/>
      <c r="D22" s="844"/>
      <c r="E22" s="844"/>
      <c r="F22" s="844"/>
      <c r="G22" s="844"/>
      <c r="H22" s="845"/>
      <c r="I22" s="3"/>
      <c r="J22" s="3"/>
      <c r="K22" s="13" t="e">
        <f>SUM(K28:K42)/(COUNTIF(K28:K42,"&lt;&gt;0"))</f>
        <v>#DIV/0!</v>
      </c>
      <c r="L22" s="3"/>
      <c r="M22" s="3"/>
      <c r="N22" s="13" t="e">
        <f>SUM(N28:N42)/(COUNTIF(N28:N42,"&lt;&gt;0"))</f>
        <v>#DIV/0!</v>
      </c>
      <c r="O22" s="3"/>
      <c r="P22" s="3"/>
      <c r="Q22" s="13" t="e">
        <f>SUM(Q28:Q42)/(COUNTIF(Q28:Q42,"&lt;&gt;0"))</f>
        <v>#DIV/0!</v>
      </c>
      <c r="R22" s="3"/>
      <c r="S22" s="3"/>
      <c r="T22" s="13" t="e">
        <f>SUM(T28:T42)/(COUNTIF(T28:T42,"&lt;&gt;0"))</f>
        <v>#DIV/0!</v>
      </c>
      <c r="U22" s="3"/>
      <c r="V22" s="3"/>
      <c r="W22" s="13">
        <f>SUM(W28:W42)/(COUNTIF(W28:W42,"&lt;&gt;0"))</f>
        <v>58.376705653021446</v>
      </c>
      <c r="X22" s="30"/>
      <c r="Y22" s="30"/>
      <c r="Z22" s="30"/>
      <c r="AA22" s="30"/>
    </row>
    <row r="23" spans="1:27" x14ac:dyDescent="0.25">
      <c r="A23" s="846" t="s">
        <v>24</v>
      </c>
      <c r="B23" s="847"/>
      <c r="C23" s="847"/>
      <c r="D23" s="847"/>
      <c r="E23" s="847"/>
      <c r="F23" s="847"/>
      <c r="G23" s="847"/>
      <c r="H23" s="848"/>
      <c r="I23" s="4"/>
      <c r="J23" s="4"/>
      <c r="K23" s="14">
        <v>83</v>
      </c>
      <c r="L23" s="4"/>
      <c r="M23" s="4"/>
      <c r="N23" s="14"/>
      <c r="O23" s="4"/>
      <c r="P23" s="4"/>
      <c r="Q23" s="14"/>
      <c r="R23" s="4"/>
      <c r="S23" s="4"/>
      <c r="T23" s="14"/>
      <c r="U23" s="4"/>
      <c r="V23" s="4"/>
      <c r="W23" s="14"/>
      <c r="X23" s="30"/>
      <c r="Y23" s="30"/>
      <c r="Z23" s="30"/>
      <c r="AA23" s="30"/>
    </row>
    <row r="24" spans="1:27" x14ac:dyDescent="0.25">
      <c r="A24" s="846" t="s">
        <v>1283</v>
      </c>
      <c r="B24" s="847"/>
      <c r="C24" s="847"/>
      <c r="D24" s="847"/>
      <c r="E24" s="847"/>
      <c r="F24" s="847"/>
      <c r="G24" s="847"/>
      <c r="H24" s="848"/>
      <c r="I24" s="4"/>
      <c r="J24" s="4"/>
      <c r="K24" s="14">
        <v>83</v>
      </c>
      <c r="L24" s="4"/>
      <c r="M24" s="4"/>
      <c r="N24" s="14"/>
      <c r="O24" s="4"/>
      <c r="P24" s="4"/>
      <c r="Q24" s="14"/>
      <c r="R24" s="4"/>
      <c r="S24" s="4"/>
      <c r="T24" s="14"/>
      <c r="U24" s="4"/>
      <c r="V24" s="4"/>
      <c r="W24" s="14"/>
      <c r="X24" s="30"/>
      <c r="Y24" s="30"/>
      <c r="Z24" s="30"/>
      <c r="AA24" s="30"/>
    </row>
    <row r="25" spans="1:27" x14ac:dyDescent="0.25">
      <c r="A25" s="846" t="s">
        <v>1339</v>
      </c>
      <c r="B25" s="847"/>
      <c r="C25" s="847"/>
      <c r="D25" s="847"/>
      <c r="E25" s="847"/>
      <c r="F25" s="847"/>
      <c r="G25" s="847"/>
      <c r="H25" s="848"/>
      <c r="I25" s="4"/>
      <c r="J25" s="4"/>
      <c r="K25" s="14">
        <v>0</v>
      </c>
      <c r="L25" s="4"/>
      <c r="M25" s="4"/>
      <c r="N25" s="14"/>
      <c r="O25" s="4"/>
      <c r="P25" s="4"/>
      <c r="Q25" s="14"/>
      <c r="R25" s="4"/>
      <c r="S25" s="4"/>
      <c r="T25" s="14"/>
      <c r="U25" s="4"/>
      <c r="V25" s="4"/>
      <c r="W25" s="14"/>
      <c r="X25" s="30"/>
      <c r="Y25" s="30"/>
      <c r="Z25" s="30"/>
      <c r="AA25" s="30"/>
    </row>
    <row r="26" spans="1:27" x14ac:dyDescent="0.25">
      <c r="A26" s="846" t="s">
        <v>1340</v>
      </c>
      <c r="B26" s="847"/>
      <c r="C26" s="847"/>
      <c r="D26" s="847"/>
      <c r="E26" s="847"/>
      <c r="F26" s="847"/>
      <c r="G26" s="847"/>
      <c r="H26" s="848"/>
      <c r="I26" s="4"/>
      <c r="J26" s="4"/>
      <c r="K26" s="14">
        <v>1</v>
      </c>
      <c r="L26" s="4"/>
      <c r="M26" s="4"/>
      <c r="N26" s="14"/>
      <c r="O26" s="4"/>
      <c r="P26" s="4"/>
      <c r="Q26" s="14"/>
      <c r="R26" s="4"/>
      <c r="S26" s="4"/>
      <c r="T26" s="14"/>
      <c r="U26" s="4"/>
      <c r="V26" s="4"/>
      <c r="W26" s="14"/>
      <c r="X26" s="30"/>
      <c r="Y26" s="30"/>
      <c r="Z26" s="30"/>
      <c r="AA26" s="30"/>
    </row>
    <row r="27" spans="1:27" x14ac:dyDescent="0.25">
      <c r="A27" s="846" t="s">
        <v>1341</v>
      </c>
      <c r="B27" s="847"/>
      <c r="C27" s="847"/>
      <c r="D27" s="847"/>
      <c r="E27" s="847"/>
      <c r="F27" s="847"/>
      <c r="G27" s="847"/>
      <c r="H27" s="848"/>
      <c r="I27" s="4"/>
      <c r="J27" s="4"/>
      <c r="K27" s="14">
        <v>20</v>
      </c>
      <c r="L27" s="4"/>
      <c r="M27" s="4"/>
      <c r="N27" s="14"/>
      <c r="O27" s="4"/>
      <c r="P27" s="4"/>
      <c r="Q27" s="14"/>
      <c r="R27" s="4"/>
      <c r="S27" s="4"/>
      <c r="T27" s="14"/>
      <c r="U27" s="4"/>
      <c r="V27" s="4"/>
      <c r="W27" s="14"/>
      <c r="X27" s="30"/>
      <c r="Y27" s="30"/>
      <c r="Z27" s="30"/>
      <c r="AA27" s="30"/>
    </row>
    <row r="28" spans="1:27" x14ac:dyDescent="0.25">
      <c r="K28" s="32" t="e">
        <f>IF(K7&gt;99.99,100,K7)</f>
        <v>#DIV/0!</v>
      </c>
      <c r="N28" s="32" t="e">
        <f>IF(N7&gt;99.99,100,N7)</f>
        <v>#DIV/0!</v>
      </c>
      <c r="Q28" s="32">
        <f>IF(Q7&gt;99.99,100,Q7)</f>
        <v>0</v>
      </c>
      <c r="T28" s="32" t="e">
        <f>IF(T7&gt;99.99,100,T7)</f>
        <v>#DIV/0!</v>
      </c>
      <c r="W28" s="32">
        <f>IF(W7&gt;99.99,100,W7)</f>
        <v>0</v>
      </c>
    </row>
    <row r="29" spans="1:27" x14ac:dyDescent="0.25">
      <c r="K29" s="32" t="e">
        <f t="shared" ref="K29:K42" si="6">IF(K8&gt;99.99,100,K8)</f>
        <v>#DIV/0!</v>
      </c>
      <c r="N29" s="32">
        <f t="shared" ref="N29:N42" si="7">IF(N8&gt;99.99,100,N8)</f>
        <v>0</v>
      </c>
      <c r="Q29" s="32" t="e">
        <f t="shared" ref="Q29:Q42" si="8">IF(Q8&gt;99.99,100,Q8)</f>
        <v>#DIV/0!</v>
      </c>
      <c r="T29" s="32" t="e">
        <f t="shared" ref="T29:T42" si="9">IF(T8&gt;99.99,100,T8)</f>
        <v>#DIV/0!</v>
      </c>
      <c r="W29" s="32">
        <f t="shared" ref="W29:W42" si="10">IF(W8&gt;99.99,100,W8)</f>
        <v>0</v>
      </c>
    </row>
    <row r="30" spans="1:27" x14ac:dyDescent="0.25">
      <c r="K30" s="32" t="e">
        <f t="shared" si="6"/>
        <v>#DIV/0!</v>
      </c>
      <c r="N30" s="32">
        <f t="shared" si="7"/>
        <v>0</v>
      </c>
      <c r="Q30" s="32">
        <f t="shared" si="8"/>
        <v>0</v>
      </c>
      <c r="T30" s="32">
        <f t="shared" si="9"/>
        <v>100</v>
      </c>
      <c r="W30" s="32">
        <f t="shared" si="10"/>
        <v>100</v>
      </c>
    </row>
    <row r="31" spans="1:27" x14ac:dyDescent="0.25">
      <c r="K31" s="32" t="e">
        <f t="shared" si="6"/>
        <v>#DIV/0!</v>
      </c>
      <c r="N31" s="32" t="e">
        <f t="shared" si="7"/>
        <v>#DIV/0!</v>
      </c>
      <c r="Q31" s="32">
        <f t="shared" si="8"/>
        <v>0</v>
      </c>
      <c r="T31" s="32" t="e">
        <f t="shared" si="9"/>
        <v>#DIV/0!</v>
      </c>
      <c r="W31" s="32">
        <f t="shared" si="10"/>
        <v>0</v>
      </c>
    </row>
    <row r="32" spans="1:27" x14ac:dyDescent="0.25">
      <c r="K32" s="32">
        <f t="shared" si="6"/>
        <v>100</v>
      </c>
      <c r="N32" s="32">
        <f t="shared" si="7"/>
        <v>100</v>
      </c>
      <c r="Q32" s="32">
        <f t="shared" si="8"/>
        <v>93.906666666666666</v>
      </c>
      <c r="T32" s="32">
        <f t="shared" si="9"/>
        <v>0</v>
      </c>
      <c r="W32" s="32">
        <f t="shared" si="10"/>
        <v>100</v>
      </c>
    </row>
    <row r="33" spans="11:23" x14ac:dyDescent="0.25">
      <c r="K33" s="32" t="e">
        <f t="shared" si="6"/>
        <v>#DIV/0!</v>
      </c>
      <c r="N33" s="32">
        <f t="shared" si="7"/>
        <v>0</v>
      </c>
      <c r="Q33" s="32" t="e">
        <f t="shared" si="8"/>
        <v>#DIV/0!</v>
      </c>
      <c r="T33" s="32">
        <f t="shared" si="9"/>
        <v>0</v>
      </c>
      <c r="W33" s="32">
        <f t="shared" si="10"/>
        <v>0</v>
      </c>
    </row>
    <row r="34" spans="11:23" x14ac:dyDescent="0.25">
      <c r="K34" s="32">
        <f t="shared" si="6"/>
        <v>40</v>
      </c>
      <c r="N34" s="32">
        <f t="shared" si="7"/>
        <v>0</v>
      </c>
      <c r="Q34" s="32">
        <f t="shared" si="8"/>
        <v>0</v>
      </c>
      <c r="T34" s="32" t="e">
        <f t="shared" si="9"/>
        <v>#DIV/0!</v>
      </c>
      <c r="W34" s="32">
        <f t="shared" si="10"/>
        <v>10</v>
      </c>
    </row>
    <row r="35" spans="11:23" x14ac:dyDescent="0.25">
      <c r="K35" s="32" t="e">
        <f t="shared" si="6"/>
        <v>#DIV/0!</v>
      </c>
      <c r="N35" s="32">
        <f t="shared" si="7"/>
        <v>0</v>
      </c>
      <c r="Q35" s="32" t="e">
        <f t="shared" si="8"/>
        <v>#DIV/0!</v>
      </c>
      <c r="T35" s="32" t="e">
        <f t="shared" si="9"/>
        <v>#DIV/0!</v>
      </c>
      <c r="W35" s="32">
        <f t="shared" si="10"/>
        <v>0</v>
      </c>
    </row>
    <row r="36" spans="11:23" x14ac:dyDescent="0.25">
      <c r="K36" s="32" t="e">
        <f t="shared" si="6"/>
        <v>#DIV/0!</v>
      </c>
      <c r="N36" s="32">
        <f t="shared" si="7"/>
        <v>0</v>
      </c>
      <c r="Q36" s="32" t="e">
        <f t="shared" si="8"/>
        <v>#DIV/0!</v>
      </c>
      <c r="T36" s="32" t="e">
        <f t="shared" si="9"/>
        <v>#DIV/0!</v>
      </c>
      <c r="W36" s="32">
        <f t="shared" si="10"/>
        <v>0</v>
      </c>
    </row>
    <row r="37" spans="11:23" x14ac:dyDescent="0.25">
      <c r="K37" s="32">
        <f t="shared" si="6"/>
        <v>40</v>
      </c>
      <c r="N37" s="32">
        <f t="shared" si="7"/>
        <v>0</v>
      </c>
      <c r="Q37" s="32" t="e">
        <f t="shared" si="8"/>
        <v>#DIV/0!</v>
      </c>
      <c r="T37" s="32" t="e">
        <f t="shared" si="9"/>
        <v>#DIV/0!</v>
      </c>
      <c r="W37" s="32">
        <f t="shared" si="10"/>
        <v>20</v>
      </c>
    </row>
    <row r="38" spans="11:23" x14ac:dyDescent="0.25">
      <c r="K38" s="32">
        <f t="shared" si="6"/>
        <v>100</v>
      </c>
      <c r="N38" s="32">
        <f t="shared" si="7"/>
        <v>0</v>
      </c>
      <c r="Q38" s="32">
        <f t="shared" si="8"/>
        <v>0</v>
      </c>
      <c r="T38" s="32">
        <f t="shared" si="9"/>
        <v>0</v>
      </c>
      <c r="W38" s="32">
        <f t="shared" si="10"/>
        <v>100</v>
      </c>
    </row>
    <row r="39" spans="11:23" x14ac:dyDescent="0.25">
      <c r="K39" s="32">
        <f t="shared" si="6"/>
        <v>100</v>
      </c>
      <c r="N39" s="32">
        <f t="shared" si="7"/>
        <v>0</v>
      </c>
      <c r="Q39" s="32">
        <f t="shared" si="8"/>
        <v>0</v>
      </c>
      <c r="T39" s="32" t="e">
        <f t="shared" si="9"/>
        <v>#DIV/0!</v>
      </c>
      <c r="W39" s="32">
        <f t="shared" si="10"/>
        <v>40</v>
      </c>
    </row>
    <row r="40" spans="11:23" x14ac:dyDescent="0.25">
      <c r="K40" s="32">
        <f t="shared" si="6"/>
        <v>100</v>
      </c>
      <c r="N40" s="32">
        <f t="shared" si="7"/>
        <v>0</v>
      </c>
      <c r="Q40" s="32">
        <f t="shared" si="8"/>
        <v>0</v>
      </c>
      <c r="T40" s="32">
        <f t="shared" si="9"/>
        <v>0</v>
      </c>
      <c r="W40" s="32">
        <f t="shared" si="10"/>
        <v>39.916666666666664</v>
      </c>
    </row>
    <row r="41" spans="11:23" x14ac:dyDescent="0.25">
      <c r="K41" s="32" t="e">
        <f t="shared" si="6"/>
        <v>#DIV/0!</v>
      </c>
      <c r="N41" s="32" t="e">
        <f t="shared" si="7"/>
        <v>#DIV/0!</v>
      </c>
      <c r="Q41" s="32">
        <f t="shared" si="8"/>
        <v>0</v>
      </c>
      <c r="T41" s="32">
        <f t="shared" si="9"/>
        <v>0</v>
      </c>
      <c r="W41" s="32">
        <f t="shared" si="10"/>
        <v>15.473684210526315</v>
      </c>
    </row>
    <row r="42" spans="11:23" x14ac:dyDescent="0.25">
      <c r="K42" s="32">
        <f t="shared" si="6"/>
        <v>100</v>
      </c>
      <c r="N42" s="32">
        <f t="shared" si="7"/>
        <v>100</v>
      </c>
      <c r="Q42" s="32">
        <f t="shared" si="8"/>
        <v>100</v>
      </c>
      <c r="T42" s="32">
        <f t="shared" si="9"/>
        <v>100</v>
      </c>
      <c r="W42" s="32">
        <f t="shared" si="10"/>
        <v>100</v>
      </c>
    </row>
    <row r="43" spans="11:23" x14ac:dyDescent="0.25">
      <c r="K43" s="32"/>
    </row>
    <row r="44" spans="11:23" x14ac:dyDescent="0.25">
      <c r="K44" s="32"/>
    </row>
    <row r="45" spans="11:23" x14ac:dyDescent="0.25">
      <c r="K45" s="32"/>
    </row>
  </sheetData>
  <mergeCells count="34">
    <mergeCell ref="A2:W2"/>
    <mergeCell ref="A3:W3"/>
    <mergeCell ref="A4:W4"/>
    <mergeCell ref="A5:A6"/>
    <mergeCell ref="B5:B6"/>
    <mergeCell ref="C5:C6"/>
    <mergeCell ref="D5:D6"/>
    <mergeCell ref="E5:E6"/>
    <mergeCell ref="F5:F6"/>
    <mergeCell ref="G5:G6"/>
    <mergeCell ref="X5:X6"/>
    <mergeCell ref="Y5:Y6"/>
    <mergeCell ref="Z5:Z6"/>
    <mergeCell ref="AA5:AA6"/>
    <mergeCell ref="A22:H22"/>
    <mergeCell ref="D17:D18"/>
    <mergeCell ref="E17:E18"/>
    <mergeCell ref="H5:H6"/>
    <mergeCell ref="I5:K5"/>
    <mergeCell ref="L5:N5"/>
    <mergeCell ref="O5:Q5"/>
    <mergeCell ref="R5:T5"/>
    <mergeCell ref="U5:W5"/>
    <mergeCell ref="A24:H24"/>
    <mergeCell ref="A25:H25"/>
    <mergeCell ref="A26:H26"/>
    <mergeCell ref="A27:H27"/>
    <mergeCell ref="B11:B12"/>
    <mergeCell ref="C11:C12"/>
    <mergeCell ref="D11:D12"/>
    <mergeCell ref="E11:E12"/>
    <mergeCell ref="B17:B18"/>
    <mergeCell ref="C17:C18"/>
    <mergeCell ref="A23:H23"/>
  </mergeCells>
  <conditionalFormatting sqref="W7:W21 K7:K21 N14:N21 Q14:Q21 T14:T21">
    <cfRule type="cellIs" dxfId="2069" priority="25" stopIfTrue="1" operator="greaterThan">
      <formula>110</formula>
    </cfRule>
    <cfRule type="cellIs" dxfId="2068" priority="26" stopIfTrue="1" operator="between">
      <formula>1</formula>
      <formula>90</formula>
    </cfRule>
    <cfRule type="expression" dxfId="2067" priority="27" stopIfTrue="1">
      <formula>IF(I7=0,J7=0)</formula>
    </cfRule>
    <cfRule type="cellIs" dxfId="2066" priority="28" stopIfTrue="1" operator="between">
      <formula>90</formula>
      <formula>110</formula>
    </cfRule>
    <cfRule type="expression" dxfId="2065" priority="29" stopIfTrue="1">
      <formula>IF(I7&gt;0,J7=0)</formula>
    </cfRule>
    <cfRule type="expression" dxfId="2064" priority="30" stopIfTrue="1">
      <formula>IF(I7=0,J7&gt;0)</formula>
    </cfRule>
  </conditionalFormatting>
  <conditionalFormatting sqref="N7:N13">
    <cfRule type="cellIs" dxfId="2063" priority="43" stopIfTrue="1" operator="greaterThan">
      <formula>110</formula>
    </cfRule>
    <cfRule type="cellIs" dxfId="2062" priority="44" stopIfTrue="1" operator="between">
      <formula>1</formula>
      <formula>90</formula>
    </cfRule>
    <cfRule type="expression" dxfId="2061" priority="45" stopIfTrue="1">
      <formula>IF(L7=0,M7=0)</formula>
    </cfRule>
    <cfRule type="cellIs" dxfId="2060" priority="46" stopIfTrue="1" operator="between">
      <formula>90</formula>
      <formula>110</formula>
    </cfRule>
    <cfRule type="expression" dxfId="2059" priority="47" stopIfTrue="1">
      <formula>IF(L7&gt;0,M7=0)</formula>
    </cfRule>
    <cfRule type="expression" dxfId="2058" priority="48" stopIfTrue="1">
      <formula>IF(L7=0,M7&gt;0)</formula>
    </cfRule>
  </conditionalFormatting>
  <conditionalFormatting sqref="Q7:Q13">
    <cfRule type="cellIs" dxfId="2057" priority="37" stopIfTrue="1" operator="greaterThan">
      <formula>110</formula>
    </cfRule>
    <cfRule type="cellIs" dxfId="2056" priority="38" stopIfTrue="1" operator="between">
      <formula>1</formula>
      <formula>90</formula>
    </cfRule>
    <cfRule type="expression" dxfId="2055" priority="39" stopIfTrue="1">
      <formula>IF(O7=0,P7=0)</formula>
    </cfRule>
    <cfRule type="cellIs" dxfId="2054" priority="40" stopIfTrue="1" operator="between">
      <formula>90</formula>
      <formula>110</formula>
    </cfRule>
    <cfRule type="expression" dxfId="2053" priority="41" stopIfTrue="1">
      <formula>IF(O7&gt;0,P7=0)</formula>
    </cfRule>
    <cfRule type="expression" dxfId="2052" priority="42" stopIfTrue="1">
      <formula>IF(O7=0,P7&gt;0)</formula>
    </cfRule>
  </conditionalFormatting>
  <conditionalFormatting sqref="T7:T13">
    <cfRule type="cellIs" dxfId="2051" priority="31" stopIfTrue="1" operator="greaterThan">
      <formula>110</formula>
    </cfRule>
    <cfRule type="cellIs" dxfId="2050" priority="32" stopIfTrue="1" operator="between">
      <formula>1</formula>
      <formula>90</formula>
    </cfRule>
    <cfRule type="expression" dxfId="2049" priority="33" stopIfTrue="1">
      <formula>IF(R7=0,S7=0)</formula>
    </cfRule>
    <cfRule type="cellIs" dxfId="2048" priority="34" stopIfTrue="1" operator="between">
      <formula>90</formula>
      <formula>110</formula>
    </cfRule>
    <cfRule type="expression" dxfId="2047" priority="35" stopIfTrue="1">
      <formula>IF(R7&gt;0,S7=0)</formula>
    </cfRule>
    <cfRule type="expression" dxfId="2046" priority="36" stopIfTrue="1">
      <formula>IF(R7=0,S7&gt;0)</formula>
    </cfRule>
  </conditionalFormatting>
  <pageMargins left="0.7" right="0.7" top="0.75" bottom="0.75" header="0.3" footer="0.3"/>
  <pageSetup orientation="portrait" horizontalDpi="4294967293" verticalDpi="0"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A1:W44"/>
  <sheetViews>
    <sheetView showGridLines="0" topLeftCell="B3" zoomScale="80" zoomScaleNormal="80" workbookViewId="0">
      <pane ySplit="5" topLeftCell="A8" activePane="bottomLeft" state="frozen"/>
      <selection activeCell="B3" sqref="B3"/>
      <selection pane="bottomLeft" activeCell="G16" sqref="G16"/>
    </sheetView>
  </sheetViews>
  <sheetFormatPr baseColWidth="10" defaultColWidth="11.42578125" defaultRowHeight="15" x14ac:dyDescent="0.25"/>
  <cols>
    <col min="1" max="1" width="16.85546875" style="7" hidden="1" customWidth="1"/>
    <col min="2" max="2" width="8.7109375" style="7" customWidth="1"/>
    <col min="3" max="3" width="33" style="7" customWidth="1"/>
    <col min="4" max="5" width="16" style="7" customWidth="1"/>
    <col min="6" max="6" width="28.28515625" style="7" customWidth="1"/>
    <col min="7" max="7" width="12.7109375" style="7" customWidth="1"/>
    <col min="8" max="8" width="10.28515625" style="7" customWidth="1"/>
    <col min="9" max="23" width="6.85546875" style="7" customWidth="1"/>
    <col min="24" max="16384" width="11.42578125" style="7"/>
  </cols>
  <sheetData>
    <row r="1" spans="1:23" ht="6" customHeight="1" x14ac:dyDescent="0.25"/>
    <row r="2" spans="1:23" ht="15" customHeight="1" x14ac:dyDescent="0.25">
      <c r="A2" s="854" t="s">
        <v>26</v>
      </c>
      <c r="B2" s="854"/>
      <c r="C2" s="854"/>
      <c r="D2" s="854"/>
      <c r="E2" s="854"/>
      <c r="F2" s="854"/>
      <c r="G2" s="854"/>
      <c r="H2" s="854"/>
      <c r="I2" s="854"/>
      <c r="J2" s="854"/>
      <c r="K2" s="854"/>
      <c r="L2" s="854"/>
      <c r="M2" s="854"/>
      <c r="N2" s="854"/>
      <c r="O2" s="854"/>
      <c r="P2" s="854"/>
      <c r="Q2" s="854"/>
      <c r="R2" s="854"/>
      <c r="S2" s="854"/>
      <c r="T2" s="854"/>
      <c r="U2" s="854"/>
      <c r="V2" s="854"/>
      <c r="W2" s="854"/>
    </row>
    <row r="3" spans="1:23" ht="15" customHeight="1" x14ac:dyDescent="0.25">
      <c r="A3" s="854" t="s">
        <v>0</v>
      </c>
      <c r="B3" s="854"/>
      <c r="C3" s="854"/>
      <c r="D3" s="854"/>
      <c r="E3" s="854"/>
      <c r="F3" s="854"/>
      <c r="G3" s="854"/>
      <c r="H3" s="854"/>
      <c r="I3" s="854"/>
      <c r="J3" s="854"/>
      <c r="K3" s="854"/>
      <c r="L3" s="854"/>
      <c r="M3" s="854"/>
      <c r="N3" s="854"/>
      <c r="O3" s="854"/>
      <c r="P3" s="854"/>
      <c r="Q3" s="854"/>
      <c r="R3" s="854"/>
      <c r="S3" s="854"/>
      <c r="T3" s="854"/>
      <c r="U3" s="854"/>
      <c r="V3" s="854"/>
      <c r="W3" s="854"/>
    </row>
    <row r="4" spans="1:23" ht="15" customHeight="1" x14ac:dyDescent="0.25">
      <c r="A4" s="854" t="s">
        <v>2808</v>
      </c>
      <c r="B4" s="854"/>
      <c r="C4" s="854"/>
      <c r="D4" s="854"/>
      <c r="E4" s="854"/>
      <c r="F4" s="854"/>
      <c r="G4" s="854"/>
      <c r="H4" s="854"/>
      <c r="I4" s="854"/>
      <c r="J4" s="854"/>
      <c r="K4" s="854"/>
      <c r="L4" s="854"/>
      <c r="M4" s="854"/>
      <c r="N4" s="854"/>
      <c r="O4" s="854"/>
      <c r="P4" s="854"/>
      <c r="Q4" s="854"/>
      <c r="R4" s="854"/>
      <c r="S4" s="854"/>
      <c r="T4" s="854"/>
      <c r="U4" s="854"/>
      <c r="V4" s="854"/>
      <c r="W4" s="854"/>
    </row>
    <row r="5" spans="1:23" ht="15" customHeight="1" x14ac:dyDescent="0.25">
      <c r="A5" s="648"/>
      <c r="B5" s="880" t="s">
        <v>2609</v>
      </c>
      <c r="C5" s="880"/>
      <c r="D5" s="880"/>
      <c r="E5" s="880"/>
      <c r="F5" s="880"/>
      <c r="G5" s="880"/>
      <c r="H5" s="880"/>
      <c r="I5" s="880"/>
      <c r="J5" s="880"/>
      <c r="K5" s="880"/>
      <c r="L5" s="880"/>
      <c r="M5" s="880"/>
      <c r="N5" s="880"/>
      <c r="O5" s="880"/>
      <c r="P5" s="880"/>
      <c r="Q5" s="880"/>
      <c r="R5" s="880"/>
      <c r="S5" s="880"/>
      <c r="T5" s="880"/>
      <c r="U5" s="880"/>
      <c r="V5" s="880"/>
      <c r="W5" s="880"/>
    </row>
    <row r="6" spans="1:23" ht="23.25" customHeight="1" x14ac:dyDescent="0.25">
      <c r="A6" s="838" t="s">
        <v>30</v>
      </c>
      <c r="B6" s="881" t="s">
        <v>1</v>
      </c>
      <c r="C6" s="838" t="s">
        <v>28</v>
      </c>
      <c r="D6" s="838" t="s">
        <v>2</v>
      </c>
      <c r="E6" s="839" t="s">
        <v>1475</v>
      </c>
      <c r="F6" s="838" t="s">
        <v>3</v>
      </c>
      <c r="G6" s="838" t="s">
        <v>4</v>
      </c>
      <c r="H6" s="838" t="s">
        <v>2819</v>
      </c>
      <c r="I6" s="853" t="s">
        <v>5</v>
      </c>
      <c r="J6" s="853"/>
      <c r="K6" s="853"/>
      <c r="L6" s="853" t="s">
        <v>6</v>
      </c>
      <c r="M6" s="853"/>
      <c r="N6" s="853"/>
      <c r="O6" s="853" t="s">
        <v>7</v>
      </c>
      <c r="P6" s="853"/>
      <c r="Q6" s="853"/>
      <c r="R6" s="853" t="s">
        <v>8</v>
      </c>
      <c r="S6" s="853"/>
      <c r="T6" s="853"/>
      <c r="U6" s="853" t="s">
        <v>9</v>
      </c>
      <c r="V6" s="853"/>
      <c r="W6" s="853"/>
    </row>
    <row r="7" spans="1:23" ht="23.25" customHeight="1" x14ac:dyDescent="0.25">
      <c r="A7" s="838"/>
      <c r="B7" s="882"/>
      <c r="C7" s="838"/>
      <c r="D7" s="839"/>
      <c r="E7" s="852"/>
      <c r="F7" s="839"/>
      <c r="G7" s="839"/>
      <c r="H7" s="839"/>
      <c r="I7" s="5" t="s">
        <v>10</v>
      </c>
      <c r="J7" s="5" t="s">
        <v>11</v>
      </c>
      <c r="K7" s="6" t="s">
        <v>12</v>
      </c>
      <c r="L7" s="5" t="s">
        <v>10</v>
      </c>
      <c r="M7" s="5" t="s">
        <v>11</v>
      </c>
      <c r="N7" s="6" t="s">
        <v>12</v>
      </c>
      <c r="O7" s="5" t="s">
        <v>10</v>
      </c>
      <c r="P7" s="5" t="s">
        <v>11</v>
      </c>
      <c r="Q7" s="6" t="s">
        <v>12</v>
      </c>
      <c r="R7" s="5" t="s">
        <v>10</v>
      </c>
      <c r="S7" s="5" t="s">
        <v>11</v>
      </c>
      <c r="T7" s="6" t="s">
        <v>12</v>
      </c>
      <c r="U7" s="5" t="s">
        <v>10</v>
      </c>
      <c r="V7" s="5" t="s">
        <v>11</v>
      </c>
      <c r="W7" s="6" t="s">
        <v>12</v>
      </c>
    </row>
    <row r="8" spans="1:23" ht="38.25" x14ac:dyDescent="0.25">
      <c r="A8" s="10"/>
      <c r="B8" s="647" t="s">
        <v>855</v>
      </c>
      <c r="C8" s="206" t="s">
        <v>856</v>
      </c>
      <c r="D8" s="209" t="s">
        <v>1404</v>
      </c>
      <c r="E8" s="206"/>
      <c r="F8" s="209" t="s">
        <v>2812</v>
      </c>
      <c r="G8" s="647" t="s">
        <v>2813</v>
      </c>
      <c r="H8" s="647">
        <v>50</v>
      </c>
      <c r="I8" s="2">
        <f>'SS18'!$O$46</f>
        <v>0</v>
      </c>
      <c r="J8" s="2">
        <f>'SS18'!$O$46</f>
        <v>0</v>
      </c>
      <c r="K8" s="11" t="e">
        <f t="shared" ref="K8:K21" si="0">J8/I8*100</f>
        <v>#DIV/0!</v>
      </c>
      <c r="L8" s="2">
        <f>'SS18'!S46</f>
        <v>20</v>
      </c>
      <c r="M8" s="2">
        <f>'SS18'!T46</f>
        <v>0</v>
      </c>
      <c r="N8" s="11">
        <f t="shared" ref="N8:N21" si="1">M8/L8*100</f>
        <v>0</v>
      </c>
      <c r="O8" s="2">
        <f>'SS18'!W46</f>
        <v>15</v>
      </c>
      <c r="P8" s="2">
        <f>'SS18'!X46</f>
        <v>0</v>
      </c>
      <c r="Q8" s="11">
        <f t="shared" ref="Q8:Q21" si="2">P8/O8*100</f>
        <v>0</v>
      </c>
      <c r="R8" s="2">
        <f>'SS18'!AA46</f>
        <v>15</v>
      </c>
      <c r="S8" s="2">
        <f>'SS18'!AB46</f>
        <v>0</v>
      </c>
      <c r="T8" s="11">
        <f t="shared" ref="T8:T21" si="3">S8/R8*100</f>
        <v>0</v>
      </c>
      <c r="U8" s="89">
        <f>I8+L8+O8+R8</f>
        <v>50</v>
      </c>
      <c r="V8" s="89">
        <f>J8+M8+P8+S8</f>
        <v>0</v>
      </c>
      <c r="W8" s="11">
        <f t="shared" ref="W8:W21" si="4">V8/U8*100</f>
        <v>0</v>
      </c>
    </row>
    <row r="9" spans="1:23" ht="38.25" x14ac:dyDescent="0.25">
      <c r="A9" s="10"/>
      <c r="B9" s="647" t="s">
        <v>868</v>
      </c>
      <c r="C9" s="206" t="s">
        <v>869</v>
      </c>
      <c r="D9" s="209" t="s">
        <v>1404</v>
      </c>
      <c r="E9" s="206"/>
      <c r="F9" s="209" t="s">
        <v>857</v>
      </c>
      <c r="G9" s="647" t="s">
        <v>858</v>
      </c>
      <c r="H9" s="647">
        <v>30</v>
      </c>
      <c r="I9" s="2">
        <f>'SS18'!O49</f>
        <v>0</v>
      </c>
      <c r="J9" s="2">
        <f>'SS18'!P49</f>
        <v>0</v>
      </c>
      <c r="K9" s="11" t="e">
        <f t="shared" si="0"/>
        <v>#DIV/0!</v>
      </c>
      <c r="L9" s="2">
        <f>'SS18'!S49</f>
        <v>15</v>
      </c>
      <c r="M9" s="2">
        <f>'SS18'!T49</f>
        <v>0</v>
      </c>
      <c r="N9" s="11">
        <f t="shared" si="1"/>
        <v>0</v>
      </c>
      <c r="O9" s="2">
        <f>'SS18'!W49</f>
        <v>15</v>
      </c>
      <c r="P9" s="2">
        <f>'SS18'!X49</f>
        <v>0</v>
      </c>
      <c r="Q9" s="11">
        <f t="shared" si="2"/>
        <v>0</v>
      </c>
      <c r="R9" s="2">
        <f>'SS18'!AA49</f>
        <v>0</v>
      </c>
      <c r="S9" s="2">
        <f>'SS18'!AB49</f>
        <v>0</v>
      </c>
      <c r="T9" s="11" t="e">
        <f t="shared" si="3"/>
        <v>#DIV/0!</v>
      </c>
      <c r="U9" s="89">
        <f t="shared" ref="U9:U21" si="5">I9+L9+O9+R9</f>
        <v>30</v>
      </c>
      <c r="V9" s="89">
        <f t="shared" ref="V9:V21" si="6">J9+M9+P9+S9</f>
        <v>0</v>
      </c>
      <c r="W9" s="11">
        <f t="shared" si="4"/>
        <v>0</v>
      </c>
    </row>
    <row r="10" spans="1:23" ht="15.75" x14ac:dyDescent="0.25">
      <c r="A10" s="10"/>
      <c r="B10" s="647" t="s">
        <v>876</v>
      </c>
      <c r="C10" s="206" t="s">
        <v>877</v>
      </c>
      <c r="D10" s="209" t="s">
        <v>1404</v>
      </c>
      <c r="E10" s="206"/>
      <c r="F10" s="209" t="s">
        <v>878</v>
      </c>
      <c r="G10" s="647" t="s">
        <v>879</v>
      </c>
      <c r="H10" s="647">
        <v>2500</v>
      </c>
      <c r="I10" s="2">
        <f>'SS18'!O50</f>
        <v>0</v>
      </c>
      <c r="J10" s="2">
        <f>'SS18'!P50</f>
        <v>0</v>
      </c>
      <c r="K10" s="11" t="e">
        <f t="shared" si="0"/>
        <v>#DIV/0!</v>
      </c>
      <c r="L10" s="2">
        <f>'SS18'!S50</f>
        <v>1000</v>
      </c>
      <c r="M10" s="2">
        <f>'SS18'!T50</f>
        <v>0</v>
      </c>
      <c r="N10" s="11">
        <f t="shared" si="1"/>
        <v>0</v>
      </c>
      <c r="O10" s="2">
        <f>'SS18'!W50</f>
        <v>1000</v>
      </c>
      <c r="P10" s="2">
        <f>'SS18'!X50</f>
        <v>0</v>
      </c>
      <c r="Q10" s="11">
        <f t="shared" si="2"/>
        <v>0</v>
      </c>
      <c r="R10" s="2">
        <f>'SS18'!AA50</f>
        <v>500</v>
      </c>
      <c r="S10" s="2">
        <f>'SS18'!AB50</f>
        <v>0</v>
      </c>
      <c r="T10" s="11">
        <f t="shared" si="3"/>
        <v>0</v>
      </c>
      <c r="U10" s="89">
        <f t="shared" si="5"/>
        <v>2500</v>
      </c>
      <c r="V10" s="89">
        <f t="shared" si="6"/>
        <v>0</v>
      </c>
      <c r="W10" s="11">
        <f t="shared" si="4"/>
        <v>0</v>
      </c>
    </row>
    <row r="11" spans="1:23" ht="38.25" x14ac:dyDescent="0.25">
      <c r="A11" s="10"/>
      <c r="B11" s="647" t="s">
        <v>495</v>
      </c>
      <c r="C11" s="206" t="s">
        <v>496</v>
      </c>
      <c r="D11" s="209" t="s">
        <v>1404</v>
      </c>
      <c r="E11" s="206" t="s">
        <v>2544</v>
      </c>
      <c r="F11" s="663" t="s">
        <v>498</v>
      </c>
      <c r="G11" s="664" t="s">
        <v>1302</v>
      </c>
      <c r="H11" s="664">
        <v>3</v>
      </c>
      <c r="I11" s="2">
        <f>'SS18'!O51</f>
        <v>0</v>
      </c>
      <c r="J11" s="2">
        <f>'SS18'!P51</f>
        <v>0</v>
      </c>
      <c r="K11" s="11" t="e">
        <f t="shared" si="0"/>
        <v>#DIV/0!</v>
      </c>
      <c r="L11" s="2">
        <f>'SS18'!S51</f>
        <v>0</v>
      </c>
      <c r="M11" s="2">
        <f>'SS18'!T51</f>
        <v>0</v>
      </c>
      <c r="N11" s="11" t="e">
        <f t="shared" si="1"/>
        <v>#DIV/0!</v>
      </c>
      <c r="O11" s="2">
        <f>'SS18'!W51</f>
        <v>0</v>
      </c>
      <c r="P11" s="2">
        <f>'SS18'!X51</f>
        <v>0</v>
      </c>
      <c r="Q11" s="11" t="e">
        <f t="shared" si="2"/>
        <v>#DIV/0!</v>
      </c>
      <c r="R11" s="2">
        <f>'SS18'!AA51</f>
        <v>3</v>
      </c>
      <c r="S11" s="2">
        <f>'SS18'!AB51</f>
        <v>0</v>
      </c>
      <c r="T11" s="11">
        <f t="shared" si="3"/>
        <v>0</v>
      </c>
      <c r="U11" s="89">
        <f t="shared" si="5"/>
        <v>3</v>
      </c>
      <c r="V11" s="89">
        <f t="shared" si="6"/>
        <v>0</v>
      </c>
      <c r="W11" s="11">
        <f t="shared" si="4"/>
        <v>0</v>
      </c>
    </row>
    <row r="12" spans="1:23" ht="25.5" x14ac:dyDescent="0.25">
      <c r="A12" s="10"/>
      <c r="B12" s="877" t="s">
        <v>908</v>
      </c>
      <c r="C12" s="886" t="s">
        <v>909</v>
      </c>
      <c r="D12" s="883" t="s">
        <v>1404</v>
      </c>
      <c r="E12" s="886"/>
      <c r="F12" s="209" t="s">
        <v>910</v>
      </c>
      <c r="G12" s="647" t="s">
        <v>911</v>
      </c>
      <c r="H12" s="666">
        <v>21720</v>
      </c>
      <c r="I12" s="2">
        <f>'SS18'!O8</f>
        <v>5430</v>
      </c>
      <c r="J12" s="2">
        <f>'SS18'!P8</f>
        <v>0</v>
      </c>
      <c r="K12" s="11">
        <f t="shared" si="0"/>
        <v>0</v>
      </c>
      <c r="L12" s="2">
        <f>'SS18'!S8</f>
        <v>5430</v>
      </c>
      <c r="M12" s="2">
        <f>'SS18'!T8</f>
        <v>0</v>
      </c>
      <c r="N12" s="11">
        <f t="shared" si="1"/>
        <v>0</v>
      </c>
      <c r="O12" s="2">
        <f>'SS18'!W8</f>
        <v>5430</v>
      </c>
      <c r="P12" s="2">
        <f>'SS18'!X8</f>
        <v>0</v>
      </c>
      <c r="Q12" s="11">
        <f t="shared" si="2"/>
        <v>0</v>
      </c>
      <c r="R12" s="2">
        <f>'SS18'!AA8</f>
        <v>5430</v>
      </c>
      <c r="S12" s="2">
        <f>'SS18'!AB8</f>
        <v>0</v>
      </c>
      <c r="T12" s="11">
        <f t="shared" si="3"/>
        <v>0</v>
      </c>
      <c r="U12" s="89">
        <f t="shared" si="5"/>
        <v>21720</v>
      </c>
      <c r="V12" s="89">
        <f t="shared" si="6"/>
        <v>0</v>
      </c>
      <c r="W12" s="11">
        <f t="shared" si="4"/>
        <v>0</v>
      </c>
    </row>
    <row r="13" spans="1:23" ht="51" x14ac:dyDescent="0.25">
      <c r="A13" s="10"/>
      <c r="B13" s="879"/>
      <c r="C13" s="887"/>
      <c r="D13" s="885"/>
      <c r="E13" s="887"/>
      <c r="F13" s="209" t="s">
        <v>912</v>
      </c>
      <c r="G13" s="647" t="s">
        <v>913</v>
      </c>
      <c r="H13" s="647">
        <v>10</v>
      </c>
      <c r="I13" s="2">
        <f>'SS18'!O14</f>
        <v>0</v>
      </c>
      <c r="J13" s="2">
        <f>'SS18'!P14</f>
        <v>0</v>
      </c>
      <c r="K13" s="11" t="e">
        <f t="shared" si="0"/>
        <v>#DIV/0!</v>
      </c>
      <c r="L13" s="2">
        <f>'SS18'!S14</f>
        <v>0</v>
      </c>
      <c r="M13" s="2">
        <f>'SS18'!T14</f>
        <v>0</v>
      </c>
      <c r="N13" s="11" t="e">
        <f t="shared" si="1"/>
        <v>#DIV/0!</v>
      </c>
      <c r="O13" s="2">
        <f>'SS18'!W14</f>
        <v>0</v>
      </c>
      <c r="P13" s="2">
        <f>'SS18'!X14</f>
        <v>0</v>
      </c>
      <c r="Q13" s="11" t="e">
        <f t="shared" si="2"/>
        <v>#DIV/0!</v>
      </c>
      <c r="R13" s="2">
        <f>'SS18'!AA14</f>
        <v>10</v>
      </c>
      <c r="S13" s="2">
        <f>'SS18'!AB14</f>
        <v>0</v>
      </c>
      <c r="T13" s="11">
        <f t="shared" si="3"/>
        <v>0</v>
      </c>
      <c r="U13" s="89">
        <f t="shared" si="5"/>
        <v>10</v>
      </c>
      <c r="V13" s="89">
        <f t="shared" si="6"/>
        <v>0</v>
      </c>
      <c r="W13" s="11">
        <f t="shared" si="4"/>
        <v>0</v>
      </c>
    </row>
    <row r="14" spans="1:23" ht="25.5" x14ac:dyDescent="0.25">
      <c r="A14" s="10"/>
      <c r="B14" s="647" t="s">
        <v>933</v>
      </c>
      <c r="C14" s="206" t="s">
        <v>934</v>
      </c>
      <c r="D14" s="209" t="s">
        <v>1404</v>
      </c>
      <c r="E14" s="206"/>
      <c r="F14" s="209" t="s">
        <v>936</v>
      </c>
      <c r="G14" s="647" t="s">
        <v>937</v>
      </c>
      <c r="H14" s="647">
        <v>20</v>
      </c>
      <c r="I14" s="2">
        <f>'SS18'!O16</f>
        <v>0</v>
      </c>
      <c r="J14" s="2">
        <f>'SS18'!P16</f>
        <v>0</v>
      </c>
      <c r="K14" s="11" t="e">
        <f t="shared" si="0"/>
        <v>#DIV/0!</v>
      </c>
      <c r="L14" s="2">
        <f>'SS18'!S16</f>
        <v>0</v>
      </c>
      <c r="M14" s="2">
        <f>'SS18'!T16</f>
        <v>0</v>
      </c>
      <c r="N14" s="11" t="e">
        <f t="shared" si="1"/>
        <v>#DIV/0!</v>
      </c>
      <c r="O14" s="2">
        <f>'SS18'!W16</f>
        <v>0</v>
      </c>
      <c r="P14" s="2">
        <f>'SS18'!X16</f>
        <v>0</v>
      </c>
      <c r="Q14" s="11" t="e">
        <f t="shared" si="2"/>
        <v>#DIV/0!</v>
      </c>
      <c r="R14" s="2">
        <f>'SS18'!AA16</f>
        <v>20</v>
      </c>
      <c r="S14" s="2">
        <f>'SS18'!AB16</f>
        <v>0</v>
      </c>
      <c r="T14" s="11">
        <f t="shared" si="3"/>
        <v>0</v>
      </c>
      <c r="U14" s="89">
        <f t="shared" si="5"/>
        <v>20</v>
      </c>
      <c r="V14" s="89">
        <f t="shared" si="6"/>
        <v>0</v>
      </c>
      <c r="W14" s="11">
        <f t="shared" si="4"/>
        <v>0</v>
      </c>
    </row>
    <row r="15" spans="1:23" ht="51" x14ac:dyDescent="0.25">
      <c r="A15" s="10"/>
      <c r="B15" s="647" t="s">
        <v>952</v>
      </c>
      <c r="C15" s="206" t="s">
        <v>953</v>
      </c>
      <c r="D15" s="209" t="s">
        <v>1404</v>
      </c>
      <c r="E15" s="206" t="s">
        <v>651</v>
      </c>
      <c r="F15" s="209" t="s">
        <v>2814</v>
      </c>
      <c r="G15" s="647" t="s">
        <v>2843</v>
      </c>
      <c r="H15" s="647">
        <v>1</v>
      </c>
      <c r="I15" s="2">
        <f>'SS18'!O17</f>
        <v>0</v>
      </c>
      <c r="J15" s="2">
        <f>'SS18'!P17</f>
        <v>0</v>
      </c>
      <c r="K15" s="11" t="e">
        <f t="shared" si="0"/>
        <v>#DIV/0!</v>
      </c>
      <c r="L15" s="2">
        <f>'SS18'!S17</f>
        <v>0</v>
      </c>
      <c r="M15" s="2">
        <f>'SS18'!T17</f>
        <v>0</v>
      </c>
      <c r="N15" s="11" t="e">
        <f t="shared" si="1"/>
        <v>#DIV/0!</v>
      </c>
      <c r="O15" s="2">
        <f>'SS18'!W17</f>
        <v>1</v>
      </c>
      <c r="P15" s="2">
        <f>'SS18'!X17</f>
        <v>0</v>
      </c>
      <c r="Q15" s="11">
        <f t="shared" si="2"/>
        <v>0</v>
      </c>
      <c r="R15" s="2">
        <f>'SS18'!AA17</f>
        <v>0</v>
      </c>
      <c r="S15" s="2">
        <f>'SS18'!AB17</f>
        <v>0</v>
      </c>
      <c r="T15" s="11" t="e">
        <f t="shared" si="3"/>
        <v>#DIV/0!</v>
      </c>
      <c r="U15" s="89">
        <f t="shared" si="5"/>
        <v>1</v>
      </c>
      <c r="V15" s="89">
        <f t="shared" si="6"/>
        <v>0</v>
      </c>
      <c r="W15" s="11">
        <f t="shared" si="4"/>
        <v>0</v>
      </c>
    </row>
    <row r="16" spans="1:23" ht="38.25" x14ac:dyDescent="0.25">
      <c r="A16" s="10"/>
      <c r="B16" s="647" t="s">
        <v>181</v>
      </c>
      <c r="C16" s="206" t="s">
        <v>1304</v>
      </c>
      <c r="D16" s="209" t="s">
        <v>2466</v>
      </c>
      <c r="E16" s="206" t="s">
        <v>1306</v>
      </c>
      <c r="F16" s="209" t="s">
        <v>184</v>
      </c>
      <c r="G16" s="647" t="s">
        <v>185</v>
      </c>
      <c r="H16" s="647">
        <v>5</v>
      </c>
      <c r="I16" s="2">
        <f>'SS18'!O40</f>
        <v>0</v>
      </c>
      <c r="J16" s="2">
        <f>'SS18'!P40</f>
        <v>0</v>
      </c>
      <c r="K16" s="11" t="e">
        <f t="shared" si="0"/>
        <v>#DIV/0!</v>
      </c>
      <c r="L16" s="2">
        <f>'SS18'!S40</f>
        <v>0</v>
      </c>
      <c r="M16" s="2">
        <f>'SS18'!T40</f>
        <v>0</v>
      </c>
      <c r="N16" s="11" t="e">
        <f t="shared" si="1"/>
        <v>#DIV/0!</v>
      </c>
      <c r="O16" s="2">
        <f>'SS18'!W40</f>
        <v>5</v>
      </c>
      <c r="P16" s="2">
        <f>'SS18'!X40</f>
        <v>0</v>
      </c>
      <c r="Q16" s="11">
        <f t="shared" si="2"/>
        <v>0</v>
      </c>
      <c r="R16" s="2">
        <f>'SS18'!AA40</f>
        <v>0</v>
      </c>
      <c r="S16" s="2">
        <f>'SS18'!AB40</f>
        <v>0</v>
      </c>
      <c r="T16" s="11" t="e">
        <f t="shared" si="3"/>
        <v>#DIV/0!</v>
      </c>
      <c r="U16" s="89">
        <f t="shared" si="5"/>
        <v>5</v>
      </c>
      <c r="V16" s="89">
        <f t="shared" si="6"/>
        <v>0</v>
      </c>
      <c r="W16" s="11">
        <f t="shared" si="4"/>
        <v>0</v>
      </c>
    </row>
    <row r="17" spans="1:23" ht="38.25" x14ac:dyDescent="0.25">
      <c r="A17" s="10"/>
      <c r="B17" s="877" t="s">
        <v>191</v>
      </c>
      <c r="C17" s="886" t="s">
        <v>192</v>
      </c>
      <c r="D17" s="883" t="s">
        <v>2466</v>
      </c>
      <c r="E17" s="886" t="s">
        <v>1306</v>
      </c>
      <c r="F17" s="209" t="s">
        <v>193</v>
      </c>
      <c r="G17" s="647" t="s">
        <v>194</v>
      </c>
      <c r="H17" s="647">
        <v>750</v>
      </c>
      <c r="I17" s="2">
        <f>'SS18'!O41</f>
        <v>0</v>
      </c>
      <c r="J17" s="2">
        <f>'SS18'!P41</f>
        <v>0</v>
      </c>
      <c r="K17" s="11" t="e">
        <f t="shared" si="0"/>
        <v>#DIV/0!</v>
      </c>
      <c r="L17" s="2">
        <f>'SS18'!S41</f>
        <v>350</v>
      </c>
      <c r="M17" s="2">
        <f>'SS18'!T41</f>
        <v>0</v>
      </c>
      <c r="N17" s="11">
        <f t="shared" si="1"/>
        <v>0</v>
      </c>
      <c r="O17" s="2">
        <f>'SS18'!W41</f>
        <v>0</v>
      </c>
      <c r="P17" s="2">
        <f>'SS18'!X41</f>
        <v>0</v>
      </c>
      <c r="Q17" s="11" t="e">
        <f t="shared" si="2"/>
        <v>#DIV/0!</v>
      </c>
      <c r="R17" s="2">
        <f>'SS18'!AA41</f>
        <v>400</v>
      </c>
      <c r="S17" s="2">
        <f>'SS18'!AB41</f>
        <v>0</v>
      </c>
      <c r="T17" s="11">
        <f t="shared" si="3"/>
        <v>0</v>
      </c>
      <c r="U17" s="89">
        <f t="shared" si="5"/>
        <v>750</v>
      </c>
      <c r="V17" s="89">
        <f t="shared" si="6"/>
        <v>0</v>
      </c>
      <c r="W17" s="11">
        <f t="shared" si="4"/>
        <v>0</v>
      </c>
    </row>
    <row r="18" spans="1:23" ht="38.25" x14ac:dyDescent="0.25">
      <c r="A18" s="10"/>
      <c r="B18" s="879"/>
      <c r="C18" s="887"/>
      <c r="D18" s="885"/>
      <c r="E18" s="887"/>
      <c r="F18" s="209" t="s">
        <v>195</v>
      </c>
      <c r="G18" s="647" t="s">
        <v>196</v>
      </c>
      <c r="H18" s="647">
        <v>75</v>
      </c>
      <c r="I18" s="2">
        <f>'SS18'!O42</f>
        <v>0</v>
      </c>
      <c r="J18" s="2">
        <f>'SS18'!P42</f>
        <v>0</v>
      </c>
      <c r="K18" s="11" t="e">
        <f t="shared" si="0"/>
        <v>#DIV/0!</v>
      </c>
      <c r="L18" s="2">
        <f>'SS18'!S42</f>
        <v>0</v>
      </c>
      <c r="M18" s="2">
        <f>'SS18'!T42</f>
        <v>0</v>
      </c>
      <c r="N18" s="11" t="e">
        <f t="shared" si="1"/>
        <v>#DIV/0!</v>
      </c>
      <c r="O18" s="2">
        <f>'SS18'!W42</f>
        <v>0</v>
      </c>
      <c r="P18" s="2">
        <f>'SS18'!X42</f>
        <v>0</v>
      </c>
      <c r="Q18" s="11" t="e">
        <f t="shared" si="2"/>
        <v>#DIV/0!</v>
      </c>
      <c r="R18" s="2">
        <f>'SS18'!AA42</f>
        <v>75</v>
      </c>
      <c r="S18" s="2">
        <f>'SS18'!AB42</f>
        <v>0</v>
      </c>
      <c r="T18" s="11">
        <f t="shared" si="3"/>
        <v>0</v>
      </c>
      <c r="U18" s="89">
        <f t="shared" si="5"/>
        <v>75</v>
      </c>
      <c r="V18" s="89">
        <f t="shared" si="6"/>
        <v>0</v>
      </c>
      <c r="W18" s="11">
        <f t="shared" si="4"/>
        <v>0</v>
      </c>
    </row>
    <row r="19" spans="1:23" ht="38.25" x14ac:dyDescent="0.25">
      <c r="A19" s="10"/>
      <c r="B19" s="647" t="s">
        <v>31</v>
      </c>
      <c r="C19" s="206" t="s">
        <v>32</v>
      </c>
      <c r="D19" s="209" t="s">
        <v>43</v>
      </c>
      <c r="E19" s="206" t="s">
        <v>2466</v>
      </c>
      <c r="F19" s="209" t="s">
        <v>34</v>
      </c>
      <c r="G19" s="647" t="s">
        <v>35</v>
      </c>
      <c r="H19" s="647">
        <v>1000</v>
      </c>
      <c r="I19" s="2">
        <f>'SS18'!O43</f>
        <v>200</v>
      </c>
      <c r="J19" s="2">
        <f>'SS18'!P43</f>
        <v>0</v>
      </c>
      <c r="K19" s="11">
        <f t="shared" si="0"/>
        <v>0</v>
      </c>
      <c r="L19" s="2">
        <f>'SS18'!S43</f>
        <v>200</v>
      </c>
      <c r="M19" s="2">
        <f>'SS18'!T43</f>
        <v>0</v>
      </c>
      <c r="N19" s="11">
        <f t="shared" si="1"/>
        <v>0</v>
      </c>
      <c r="O19" s="2">
        <f>'SS18'!W43</f>
        <v>300</v>
      </c>
      <c r="P19" s="2">
        <f>'SS18'!X43</f>
        <v>0</v>
      </c>
      <c r="Q19" s="11">
        <f t="shared" si="2"/>
        <v>0</v>
      </c>
      <c r="R19" s="2">
        <f>'SS18'!AA43</f>
        <v>300</v>
      </c>
      <c r="S19" s="2">
        <f>'SS18'!AB43</f>
        <v>0</v>
      </c>
      <c r="T19" s="11">
        <f t="shared" si="3"/>
        <v>0</v>
      </c>
      <c r="U19" s="89">
        <f t="shared" si="5"/>
        <v>1000</v>
      </c>
      <c r="V19" s="89">
        <f t="shared" si="6"/>
        <v>0</v>
      </c>
      <c r="W19" s="11">
        <f t="shared" si="4"/>
        <v>0</v>
      </c>
    </row>
    <row r="20" spans="1:23" ht="38.25" x14ac:dyDescent="0.25">
      <c r="A20" s="10"/>
      <c r="B20" s="647" t="s">
        <v>232</v>
      </c>
      <c r="C20" s="206" t="s">
        <v>2815</v>
      </c>
      <c r="D20" s="209" t="s">
        <v>2466</v>
      </c>
      <c r="E20" s="206" t="s">
        <v>1307</v>
      </c>
      <c r="F20" s="209" t="s">
        <v>2816</v>
      </c>
      <c r="G20" s="647" t="s">
        <v>595</v>
      </c>
      <c r="H20" s="647">
        <v>1</v>
      </c>
      <c r="I20" s="2">
        <f>'SS18'!O44</f>
        <v>0</v>
      </c>
      <c r="J20" s="2">
        <f>'SS18'!P44</f>
        <v>0</v>
      </c>
      <c r="K20" s="11" t="e">
        <f t="shared" si="0"/>
        <v>#DIV/0!</v>
      </c>
      <c r="L20" s="2">
        <f>'SS18'!S44</f>
        <v>1</v>
      </c>
      <c r="M20" s="2">
        <f>'SS18'!T44</f>
        <v>0</v>
      </c>
      <c r="N20" s="11">
        <f t="shared" si="1"/>
        <v>0</v>
      </c>
      <c r="O20" s="2">
        <f>'SS18'!W44</f>
        <v>0</v>
      </c>
      <c r="P20" s="2">
        <f>'SS18'!X44</f>
        <v>0</v>
      </c>
      <c r="Q20" s="11" t="e">
        <f t="shared" si="2"/>
        <v>#DIV/0!</v>
      </c>
      <c r="R20" s="2">
        <f>'SS18'!AA44</f>
        <v>0</v>
      </c>
      <c r="S20" s="2">
        <f>'SS18'!AB44</f>
        <v>0</v>
      </c>
      <c r="T20" s="11" t="e">
        <f t="shared" si="3"/>
        <v>#DIV/0!</v>
      </c>
      <c r="U20" s="89">
        <f t="shared" si="5"/>
        <v>1</v>
      </c>
      <c r="V20" s="89">
        <f t="shared" si="6"/>
        <v>0</v>
      </c>
      <c r="W20" s="11">
        <f t="shared" si="4"/>
        <v>0</v>
      </c>
    </row>
    <row r="21" spans="1:23" ht="38.25" x14ac:dyDescent="0.25">
      <c r="A21" s="10"/>
      <c r="B21" s="647" t="s">
        <v>46</v>
      </c>
      <c r="C21" s="206" t="s">
        <v>2817</v>
      </c>
      <c r="D21" s="206" t="s">
        <v>2466</v>
      </c>
      <c r="E21" s="206" t="s">
        <v>43</v>
      </c>
      <c r="F21" s="209" t="s">
        <v>2818</v>
      </c>
      <c r="G21" s="647" t="s">
        <v>62</v>
      </c>
      <c r="H21" s="647">
        <v>100</v>
      </c>
      <c r="I21" s="2">
        <f>'SS18'!O45</f>
        <v>25</v>
      </c>
      <c r="J21" s="2">
        <f>'SS18'!P45</f>
        <v>0</v>
      </c>
      <c r="K21" s="11">
        <f t="shared" si="0"/>
        <v>0</v>
      </c>
      <c r="L21" s="2">
        <f>'SS18'!S45</f>
        <v>25</v>
      </c>
      <c r="M21" s="2">
        <f>'SS18'!T45</f>
        <v>0</v>
      </c>
      <c r="N21" s="11">
        <f t="shared" si="1"/>
        <v>0</v>
      </c>
      <c r="O21" s="2">
        <f>'SS18'!W45</f>
        <v>25</v>
      </c>
      <c r="P21" s="2">
        <f>'SS18'!X45</f>
        <v>0</v>
      </c>
      <c r="Q21" s="11">
        <f t="shared" si="2"/>
        <v>0</v>
      </c>
      <c r="R21" s="2">
        <f>'SS18'!AA45</f>
        <v>25</v>
      </c>
      <c r="S21" s="2">
        <f>'SS18'!AB45</f>
        <v>0</v>
      </c>
      <c r="T21" s="11">
        <f t="shared" si="3"/>
        <v>0</v>
      </c>
      <c r="U21" s="89">
        <f t="shared" si="5"/>
        <v>100</v>
      </c>
      <c r="V21" s="89">
        <f t="shared" si="6"/>
        <v>0</v>
      </c>
      <c r="W21" s="11">
        <f t="shared" si="4"/>
        <v>0</v>
      </c>
    </row>
    <row r="22" spans="1:23" x14ac:dyDescent="0.25">
      <c r="A22" s="843" t="s">
        <v>23</v>
      </c>
      <c r="B22" s="844"/>
      <c r="C22" s="844"/>
      <c r="D22" s="844"/>
      <c r="E22" s="844"/>
      <c r="F22" s="844"/>
      <c r="G22" s="844"/>
      <c r="H22" s="845"/>
      <c r="I22" s="3"/>
      <c r="J22" s="3"/>
      <c r="K22" s="13" t="e">
        <f>SUM(K28:K41)/(COUNTIF(K28:K41,"&lt;&gt;0"))</f>
        <v>#DIV/0!</v>
      </c>
      <c r="L22" s="3"/>
      <c r="M22" s="3"/>
      <c r="N22" s="13" t="e">
        <f>SUM(N28:N41)/(COUNTIF(N28:N41,"&lt;&gt;0"))</f>
        <v>#DIV/0!</v>
      </c>
      <c r="O22" s="3"/>
      <c r="P22" s="3"/>
      <c r="Q22" s="13" t="e">
        <f>SUM(Q28:Q41)/(COUNTIF(Q28:Q41,"&lt;&gt;0"))</f>
        <v>#DIV/0!</v>
      </c>
      <c r="R22" s="3"/>
      <c r="S22" s="3"/>
      <c r="T22" s="13" t="e">
        <f>SUM(T28:T41)/(COUNTIF(T28:T41,"&lt;&gt;0"))</f>
        <v>#DIV/0!</v>
      </c>
      <c r="U22" s="3"/>
      <c r="V22" s="3"/>
      <c r="W22" s="13" t="e">
        <f>SUM(W28:W41)/(COUNTIF(W28:W41,"&lt;&gt;0"))</f>
        <v>#DIV/0!</v>
      </c>
    </row>
    <row r="23" spans="1:23" x14ac:dyDescent="0.25">
      <c r="A23" s="846" t="s">
        <v>24</v>
      </c>
      <c r="B23" s="847"/>
      <c r="C23" s="847"/>
      <c r="D23" s="847"/>
      <c r="E23" s="847"/>
      <c r="F23" s="847"/>
      <c r="G23" s="847"/>
      <c r="H23" s="848"/>
      <c r="I23" s="4"/>
      <c r="J23" s="4"/>
      <c r="K23" s="14"/>
      <c r="L23" s="4"/>
      <c r="M23" s="4"/>
      <c r="N23" s="14"/>
      <c r="O23" s="4"/>
      <c r="P23" s="4"/>
      <c r="Q23" s="14"/>
      <c r="R23" s="4"/>
      <c r="S23" s="4"/>
      <c r="T23" s="14"/>
      <c r="U23" s="4"/>
      <c r="V23" s="4"/>
      <c r="W23" s="14"/>
    </row>
    <row r="24" spans="1:23" x14ac:dyDescent="0.25">
      <c r="A24" s="846" t="s">
        <v>1283</v>
      </c>
      <c r="B24" s="847"/>
      <c r="C24" s="847"/>
      <c r="D24" s="847"/>
      <c r="E24" s="847"/>
      <c r="F24" s="847"/>
      <c r="G24" s="847"/>
      <c r="H24" s="848"/>
      <c r="I24" s="4"/>
      <c r="J24" s="4"/>
      <c r="K24" s="14"/>
      <c r="L24" s="4"/>
      <c r="M24" s="4"/>
      <c r="N24" s="14"/>
      <c r="O24" s="4"/>
      <c r="P24" s="4"/>
      <c r="Q24" s="14"/>
      <c r="R24" s="4"/>
      <c r="S24" s="4"/>
      <c r="T24" s="14"/>
      <c r="U24" s="4"/>
      <c r="V24" s="4"/>
      <c r="W24" s="14"/>
    </row>
    <row r="25" spans="1:23" x14ac:dyDescent="0.25">
      <c r="A25" s="846" t="s">
        <v>1339</v>
      </c>
      <c r="B25" s="847"/>
      <c r="C25" s="847"/>
      <c r="D25" s="847"/>
      <c r="E25" s="847"/>
      <c r="F25" s="847"/>
      <c r="G25" s="847"/>
      <c r="H25" s="848"/>
      <c r="I25" s="4"/>
      <c r="J25" s="4"/>
      <c r="K25" s="14"/>
      <c r="L25" s="4"/>
      <c r="M25" s="4"/>
      <c r="N25" s="14"/>
      <c r="O25" s="4"/>
      <c r="P25" s="4"/>
      <c r="Q25" s="14"/>
      <c r="R25" s="4"/>
      <c r="S25" s="4"/>
      <c r="T25" s="14"/>
      <c r="U25" s="4"/>
      <c r="V25" s="4"/>
      <c r="W25" s="14"/>
    </row>
    <row r="26" spans="1:23" x14ac:dyDescent="0.25">
      <c r="A26" s="846" t="s">
        <v>1340</v>
      </c>
      <c r="B26" s="847"/>
      <c r="C26" s="847"/>
      <c r="D26" s="847"/>
      <c r="E26" s="847"/>
      <c r="F26" s="847"/>
      <c r="G26" s="847"/>
      <c r="H26" s="848"/>
      <c r="I26" s="4"/>
      <c r="J26" s="4"/>
      <c r="K26" s="14"/>
      <c r="L26" s="4"/>
      <c r="M26" s="4"/>
      <c r="N26" s="14"/>
      <c r="O26" s="4"/>
      <c r="P26" s="4"/>
      <c r="Q26" s="14"/>
      <c r="R26" s="4"/>
      <c r="S26" s="4"/>
      <c r="T26" s="14"/>
      <c r="U26" s="4"/>
      <c r="V26" s="4"/>
      <c r="W26" s="14"/>
    </row>
    <row r="27" spans="1:23" x14ac:dyDescent="0.25">
      <c r="A27" s="846" t="s">
        <v>1341</v>
      </c>
      <c r="B27" s="847"/>
      <c r="C27" s="847"/>
      <c r="D27" s="847"/>
      <c r="E27" s="847"/>
      <c r="F27" s="847"/>
      <c r="G27" s="847"/>
      <c r="H27" s="848"/>
      <c r="I27" s="4"/>
      <c r="J27" s="4"/>
      <c r="K27" s="14"/>
      <c r="L27" s="4"/>
      <c r="M27" s="4"/>
      <c r="N27" s="14"/>
      <c r="O27" s="4"/>
      <c r="P27" s="4"/>
      <c r="Q27" s="14"/>
      <c r="R27" s="4"/>
      <c r="S27" s="4"/>
      <c r="T27" s="14"/>
      <c r="U27" s="4"/>
      <c r="V27" s="4"/>
      <c r="W27" s="14"/>
    </row>
    <row r="28" spans="1:23" x14ac:dyDescent="0.25">
      <c r="K28" s="32" t="e">
        <f t="shared" ref="K28:K41" si="7">IF(K8&gt;99.99,100,K8)</f>
        <v>#DIV/0!</v>
      </c>
      <c r="N28" s="32">
        <f t="shared" ref="N28:N41" si="8">IF(N8&gt;99.99,100,N8)</f>
        <v>0</v>
      </c>
      <c r="Q28" s="32">
        <f t="shared" ref="Q28:Q41" si="9">IF(Q8&gt;99.99,100,Q8)</f>
        <v>0</v>
      </c>
      <c r="T28" s="32">
        <f t="shared" ref="T28:T41" si="10">IF(T8&gt;99.99,100,T8)</f>
        <v>0</v>
      </c>
      <c r="W28" s="32">
        <f t="shared" ref="W28:W41" si="11">IF(W8&gt;99.99,100,W8)</f>
        <v>0</v>
      </c>
    </row>
    <row r="29" spans="1:23" x14ac:dyDescent="0.25">
      <c r="K29" s="32" t="e">
        <f t="shared" si="7"/>
        <v>#DIV/0!</v>
      </c>
      <c r="N29" s="32">
        <f t="shared" si="8"/>
        <v>0</v>
      </c>
      <c r="Q29" s="32">
        <f t="shared" si="9"/>
        <v>0</v>
      </c>
      <c r="T29" s="32" t="e">
        <f t="shared" si="10"/>
        <v>#DIV/0!</v>
      </c>
      <c r="W29" s="32">
        <f t="shared" si="11"/>
        <v>0</v>
      </c>
    </row>
    <row r="30" spans="1:23" x14ac:dyDescent="0.25">
      <c r="K30" s="32" t="e">
        <f t="shared" si="7"/>
        <v>#DIV/0!</v>
      </c>
      <c r="N30" s="32">
        <f t="shared" si="8"/>
        <v>0</v>
      </c>
      <c r="Q30" s="32">
        <f t="shared" si="9"/>
        <v>0</v>
      </c>
      <c r="T30" s="32">
        <f t="shared" si="10"/>
        <v>0</v>
      </c>
      <c r="W30" s="32">
        <f t="shared" si="11"/>
        <v>0</v>
      </c>
    </row>
    <row r="31" spans="1:23" x14ac:dyDescent="0.25">
      <c r="K31" s="32" t="e">
        <f t="shared" si="7"/>
        <v>#DIV/0!</v>
      </c>
      <c r="N31" s="32" t="e">
        <f t="shared" si="8"/>
        <v>#DIV/0!</v>
      </c>
      <c r="Q31" s="32" t="e">
        <f t="shared" si="9"/>
        <v>#DIV/0!</v>
      </c>
      <c r="T31" s="32">
        <f t="shared" si="10"/>
        <v>0</v>
      </c>
      <c r="W31" s="32">
        <f t="shared" si="11"/>
        <v>0</v>
      </c>
    </row>
    <row r="32" spans="1:23" x14ac:dyDescent="0.25">
      <c r="K32" s="32">
        <f t="shared" si="7"/>
        <v>0</v>
      </c>
      <c r="N32" s="32">
        <f t="shared" si="8"/>
        <v>0</v>
      </c>
      <c r="Q32" s="32">
        <f t="shared" si="9"/>
        <v>0</v>
      </c>
      <c r="T32" s="32">
        <f t="shared" si="10"/>
        <v>0</v>
      </c>
      <c r="W32" s="32">
        <f t="shared" si="11"/>
        <v>0</v>
      </c>
    </row>
    <row r="33" spans="11:23" x14ac:dyDescent="0.25">
      <c r="K33" s="32" t="e">
        <f t="shared" si="7"/>
        <v>#DIV/0!</v>
      </c>
      <c r="N33" s="32" t="e">
        <f t="shared" si="8"/>
        <v>#DIV/0!</v>
      </c>
      <c r="Q33" s="32" t="e">
        <f t="shared" si="9"/>
        <v>#DIV/0!</v>
      </c>
      <c r="T33" s="32">
        <f t="shared" si="10"/>
        <v>0</v>
      </c>
      <c r="W33" s="32">
        <f t="shared" si="11"/>
        <v>0</v>
      </c>
    </row>
    <row r="34" spans="11:23" x14ac:dyDescent="0.25">
      <c r="K34" s="32" t="e">
        <f t="shared" si="7"/>
        <v>#DIV/0!</v>
      </c>
      <c r="N34" s="32" t="e">
        <f t="shared" si="8"/>
        <v>#DIV/0!</v>
      </c>
      <c r="Q34" s="32" t="e">
        <f t="shared" si="9"/>
        <v>#DIV/0!</v>
      </c>
      <c r="T34" s="32">
        <f t="shared" si="10"/>
        <v>0</v>
      </c>
      <c r="W34" s="32">
        <f t="shared" si="11"/>
        <v>0</v>
      </c>
    </row>
    <row r="35" spans="11:23" x14ac:dyDescent="0.25">
      <c r="K35" s="32" t="e">
        <f t="shared" si="7"/>
        <v>#DIV/0!</v>
      </c>
      <c r="N35" s="32" t="e">
        <f t="shared" si="8"/>
        <v>#DIV/0!</v>
      </c>
      <c r="Q35" s="32">
        <f t="shared" si="9"/>
        <v>0</v>
      </c>
      <c r="T35" s="32" t="e">
        <f t="shared" si="10"/>
        <v>#DIV/0!</v>
      </c>
      <c r="W35" s="32">
        <f t="shared" si="11"/>
        <v>0</v>
      </c>
    </row>
    <row r="36" spans="11:23" x14ac:dyDescent="0.25">
      <c r="K36" s="32" t="e">
        <f t="shared" si="7"/>
        <v>#DIV/0!</v>
      </c>
      <c r="N36" s="32" t="e">
        <f t="shared" si="8"/>
        <v>#DIV/0!</v>
      </c>
      <c r="Q36" s="32">
        <f t="shared" si="9"/>
        <v>0</v>
      </c>
      <c r="T36" s="32" t="e">
        <f t="shared" si="10"/>
        <v>#DIV/0!</v>
      </c>
      <c r="W36" s="32">
        <f t="shared" si="11"/>
        <v>0</v>
      </c>
    </row>
    <row r="37" spans="11:23" x14ac:dyDescent="0.25">
      <c r="K37" s="32" t="e">
        <f t="shared" si="7"/>
        <v>#DIV/0!</v>
      </c>
      <c r="N37" s="32">
        <f t="shared" si="8"/>
        <v>0</v>
      </c>
      <c r="Q37" s="32" t="e">
        <f t="shared" si="9"/>
        <v>#DIV/0!</v>
      </c>
      <c r="T37" s="32">
        <f t="shared" si="10"/>
        <v>0</v>
      </c>
      <c r="W37" s="32">
        <f t="shared" si="11"/>
        <v>0</v>
      </c>
    </row>
    <row r="38" spans="11:23" x14ac:dyDescent="0.25">
      <c r="K38" s="32" t="e">
        <f t="shared" si="7"/>
        <v>#DIV/0!</v>
      </c>
      <c r="N38" s="32" t="e">
        <f t="shared" si="8"/>
        <v>#DIV/0!</v>
      </c>
      <c r="Q38" s="32" t="e">
        <f t="shared" si="9"/>
        <v>#DIV/0!</v>
      </c>
      <c r="T38" s="32">
        <f t="shared" si="10"/>
        <v>0</v>
      </c>
      <c r="W38" s="32">
        <f t="shared" si="11"/>
        <v>0</v>
      </c>
    </row>
    <row r="39" spans="11:23" x14ac:dyDescent="0.25">
      <c r="K39" s="32">
        <f t="shared" si="7"/>
        <v>0</v>
      </c>
      <c r="N39" s="32">
        <f t="shared" si="8"/>
        <v>0</v>
      </c>
      <c r="Q39" s="32">
        <f t="shared" si="9"/>
        <v>0</v>
      </c>
      <c r="T39" s="32">
        <f t="shared" si="10"/>
        <v>0</v>
      </c>
      <c r="W39" s="32">
        <f t="shared" si="11"/>
        <v>0</v>
      </c>
    </row>
    <row r="40" spans="11:23" x14ac:dyDescent="0.25">
      <c r="K40" s="32" t="e">
        <f t="shared" si="7"/>
        <v>#DIV/0!</v>
      </c>
      <c r="N40" s="32">
        <f t="shared" si="8"/>
        <v>0</v>
      </c>
      <c r="Q40" s="32" t="e">
        <f t="shared" si="9"/>
        <v>#DIV/0!</v>
      </c>
      <c r="T40" s="32" t="e">
        <f t="shared" si="10"/>
        <v>#DIV/0!</v>
      </c>
      <c r="W40" s="32">
        <f t="shared" si="11"/>
        <v>0</v>
      </c>
    </row>
    <row r="41" spans="11:23" x14ac:dyDescent="0.25">
      <c r="K41" s="32">
        <f t="shared" si="7"/>
        <v>0</v>
      </c>
      <c r="N41" s="32">
        <f t="shared" si="8"/>
        <v>0</v>
      </c>
      <c r="Q41" s="32">
        <f t="shared" si="9"/>
        <v>0</v>
      </c>
      <c r="T41" s="32">
        <f t="shared" si="10"/>
        <v>0</v>
      </c>
      <c r="W41" s="32">
        <f t="shared" si="11"/>
        <v>0</v>
      </c>
    </row>
    <row r="42" spans="11:23" x14ac:dyDescent="0.25">
      <c r="K42" s="32"/>
    </row>
    <row r="43" spans="11:23" x14ac:dyDescent="0.25">
      <c r="K43" s="32"/>
    </row>
    <row r="44" spans="11:23" x14ac:dyDescent="0.25">
      <c r="K44" s="32"/>
    </row>
  </sheetData>
  <mergeCells count="31">
    <mergeCell ref="B17:B18"/>
    <mergeCell ref="C17:C18"/>
    <mergeCell ref="D17:D18"/>
    <mergeCell ref="E17:E18"/>
    <mergeCell ref="A27:H27"/>
    <mergeCell ref="A22:H22"/>
    <mergeCell ref="A23:H23"/>
    <mergeCell ref="A24:H24"/>
    <mergeCell ref="A25:H25"/>
    <mergeCell ref="A26:H26"/>
    <mergeCell ref="R6:T6"/>
    <mergeCell ref="B12:B13"/>
    <mergeCell ref="C12:C13"/>
    <mergeCell ref="D12:D13"/>
    <mergeCell ref="E12:E13"/>
    <mergeCell ref="A2:W2"/>
    <mergeCell ref="A3:W3"/>
    <mergeCell ref="A4:W4"/>
    <mergeCell ref="B5:W5"/>
    <mergeCell ref="A6:A7"/>
    <mergeCell ref="B6:B7"/>
    <mergeCell ref="C6:C7"/>
    <mergeCell ref="D6:D7"/>
    <mergeCell ref="E6:E7"/>
    <mergeCell ref="F6:F7"/>
    <mergeCell ref="G6:G7"/>
    <mergeCell ref="U6:W6"/>
    <mergeCell ref="H6:H7"/>
    <mergeCell ref="I6:K6"/>
    <mergeCell ref="L6:N6"/>
    <mergeCell ref="O6:Q6"/>
  </mergeCells>
  <conditionalFormatting sqref="W8:W21 K8:K21 N8:N21 Q8:Q21 T8:T21">
    <cfRule type="cellIs" dxfId="2045" priority="1" stopIfTrue="1" operator="greaterThan">
      <formula>110</formula>
    </cfRule>
    <cfRule type="cellIs" dxfId="2044" priority="2" stopIfTrue="1" operator="between">
      <formula>1</formula>
      <formula>90</formula>
    </cfRule>
    <cfRule type="expression" dxfId="2043" priority="3" stopIfTrue="1">
      <formula>IF(I8=0,J8=0)</formula>
    </cfRule>
    <cfRule type="cellIs" dxfId="2042" priority="4" stopIfTrue="1" operator="between">
      <formula>90</formula>
      <formula>110</formula>
    </cfRule>
    <cfRule type="expression" dxfId="2041" priority="5" stopIfTrue="1">
      <formula>IF(I8&gt;0,J8=0)</formula>
    </cfRule>
    <cfRule type="expression" dxfId="2040" priority="6" stopIfTrue="1">
      <formula>IF(I8=0,J8&gt;0)</formula>
    </cfRule>
  </conditionalFormatting>
  <pageMargins left="0.7" right="0.7" top="0.75" bottom="0.75" header="0.3" footer="0.3"/>
  <pageSetup orientation="portrait" horizontalDpi="4294967293" verticalDpi="0"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7030A0"/>
  </sheetPr>
  <dimension ref="A1:X46"/>
  <sheetViews>
    <sheetView workbookViewId="0">
      <selection activeCell="A15" sqref="A15:H15"/>
    </sheetView>
  </sheetViews>
  <sheetFormatPr baseColWidth="10" defaultColWidth="11.42578125" defaultRowHeight="15" x14ac:dyDescent="0.25"/>
  <cols>
    <col min="1" max="1" width="16.85546875" style="7" customWidth="1"/>
    <col min="2" max="2" width="38.28515625" style="7" customWidth="1"/>
    <col min="3" max="3" width="16" style="7" customWidth="1"/>
    <col min="4" max="4" width="18.7109375" style="7" customWidth="1"/>
    <col min="5" max="5" width="31.28515625" style="7" customWidth="1"/>
    <col min="6" max="6" width="10.85546875" style="7" customWidth="1"/>
    <col min="7" max="7" width="11" style="7" customWidth="1"/>
    <col min="8" max="8" width="14.5703125" style="7" customWidth="1"/>
    <col min="9" max="23" width="6.85546875" style="7" customWidth="1"/>
    <col min="24" max="24" width="51.7109375" style="7" customWidth="1"/>
    <col min="25" max="16384" width="11.42578125" style="7"/>
  </cols>
  <sheetData>
    <row r="1" spans="1:24" ht="15" customHeight="1" x14ac:dyDescent="0.25">
      <c r="A1" s="854" t="s">
        <v>26</v>
      </c>
      <c r="B1" s="854"/>
      <c r="C1" s="854"/>
      <c r="D1" s="854"/>
      <c r="E1" s="854"/>
      <c r="F1" s="854"/>
      <c r="G1" s="854"/>
      <c r="H1" s="854"/>
      <c r="I1" s="854"/>
      <c r="J1" s="854"/>
      <c r="K1" s="854"/>
      <c r="L1" s="854"/>
      <c r="M1" s="854"/>
      <c r="N1" s="854"/>
      <c r="O1" s="854"/>
      <c r="P1" s="854"/>
      <c r="Q1" s="854"/>
      <c r="R1" s="854"/>
      <c r="S1" s="854"/>
      <c r="T1" s="854"/>
      <c r="U1" s="854"/>
      <c r="V1" s="854"/>
      <c r="W1" s="854"/>
    </row>
    <row r="2" spans="1:24" ht="15" customHeight="1" x14ac:dyDescent="0.25">
      <c r="A2" s="854" t="s">
        <v>0</v>
      </c>
      <c r="B2" s="854"/>
      <c r="C2" s="854"/>
      <c r="D2" s="854"/>
      <c r="E2" s="854"/>
      <c r="F2" s="854"/>
      <c r="G2" s="854"/>
      <c r="H2" s="854"/>
      <c r="I2" s="854"/>
      <c r="J2" s="854"/>
      <c r="K2" s="854"/>
      <c r="L2" s="854"/>
      <c r="M2" s="854"/>
      <c r="N2" s="854"/>
      <c r="O2" s="854"/>
      <c r="P2" s="854"/>
      <c r="Q2" s="854"/>
      <c r="R2" s="854"/>
      <c r="S2" s="854"/>
      <c r="T2" s="854"/>
      <c r="U2" s="854"/>
      <c r="V2" s="854"/>
      <c r="W2" s="854"/>
    </row>
    <row r="3" spans="1:24" ht="15" customHeight="1" x14ac:dyDescent="0.25">
      <c r="A3" s="855" t="s">
        <v>2394</v>
      </c>
      <c r="B3" s="855"/>
      <c r="C3" s="855"/>
      <c r="D3" s="855"/>
      <c r="E3" s="855"/>
      <c r="F3" s="855"/>
      <c r="G3" s="855"/>
      <c r="H3" s="855"/>
      <c r="I3" s="855"/>
      <c r="J3" s="855"/>
      <c r="K3" s="855"/>
      <c r="L3" s="855"/>
      <c r="M3" s="855"/>
      <c r="N3" s="855"/>
      <c r="O3" s="855"/>
      <c r="P3" s="855"/>
      <c r="Q3" s="855"/>
      <c r="R3" s="855"/>
      <c r="S3" s="855"/>
      <c r="T3" s="855"/>
      <c r="U3" s="855"/>
      <c r="V3" s="855"/>
      <c r="W3" s="855"/>
    </row>
    <row r="4" spans="1:24" ht="22.5" customHeight="1" x14ac:dyDescent="0.25">
      <c r="A4" s="839" t="s">
        <v>1</v>
      </c>
      <c r="B4" s="838" t="s">
        <v>28</v>
      </c>
      <c r="C4" s="838" t="s">
        <v>2</v>
      </c>
      <c r="D4" s="838" t="s">
        <v>1285</v>
      </c>
      <c r="E4" s="839" t="s">
        <v>1334</v>
      </c>
      <c r="F4" s="838" t="s">
        <v>4</v>
      </c>
      <c r="G4" s="838" t="s">
        <v>29</v>
      </c>
      <c r="H4" s="839" t="s">
        <v>1286</v>
      </c>
      <c r="I4" s="853" t="s">
        <v>5</v>
      </c>
      <c r="J4" s="853"/>
      <c r="K4" s="853"/>
      <c r="L4" s="853" t="s">
        <v>6</v>
      </c>
      <c r="M4" s="853"/>
      <c r="N4" s="853"/>
      <c r="O4" s="853" t="s">
        <v>7</v>
      </c>
      <c r="P4" s="853"/>
      <c r="Q4" s="853"/>
      <c r="R4" s="853" t="s">
        <v>8</v>
      </c>
      <c r="S4" s="853"/>
      <c r="T4" s="853"/>
      <c r="U4" s="853" t="s">
        <v>9</v>
      </c>
      <c r="V4" s="853"/>
      <c r="W4" s="853"/>
      <c r="X4" s="838" t="s">
        <v>178</v>
      </c>
    </row>
    <row r="5" spans="1:24" x14ac:dyDescent="0.25">
      <c r="A5" s="852"/>
      <c r="B5" s="838"/>
      <c r="C5" s="839"/>
      <c r="D5" s="839"/>
      <c r="E5" s="852"/>
      <c r="F5" s="839"/>
      <c r="G5" s="839"/>
      <c r="H5" s="852"/>
      <c r="I5" s="5" t="s">
        <v>10</v>
      </c>
      <c r="J5" s="5" t="s">
        <v>11</v>
      </c>
      <c r="K5" s="6" t="s">
        <v>12</v>
      </c>
      <c r="L5" s="5" t="s">
        <v>10</v>
      </c>
      <c r="M5" s="5" t="s">
        <v>11</v>
      </c>
      <c r="N5" s="6" t="s">
        <v>12</v>
      </c>
      <c r="O5" s="5" t="s">
        <v>10</v>
      </c>
      <c r="P5" s="5" t="s">
        <v>11</v>
      </c>
      <c r="Q5" s="6" t="s">
        <v>12</v>
      </c>
      <c r="R5" s="5" t="s">
        <v>10</v>
      </c>
      <c r="S5" s="5" t="s">
        <v>11</v>
      </c>
      <c r="T5" s="6" t="s">
        <v>12</v>
      </c>
      <c r="U5" s="5" t="s">
        <v>10</v>
      </c>
      <c r="V5" s="5" t="s">
        <v>11</v>
      </c>
      <c r="W5" s="6" t="s">
        <v>12</v>
      </c>
      <c r="X5" s="839"/>
    </row>
    <row r="6" spans="1:24" ht="15.75" customHeight="1" x14ac:dyDescent="0.25">
      <c r="A6" s="840" t="s">
        <v>1308</v>
      </c>
      <c r="B6" s="841"/>
      <c r="C6" s="841"/>
      <c r="D6" s="841"/>
      <c r="E6" s="841"/>
      <c r="F6" s="841"/>
      <c r="G6" s="841"/>
      <c r="H6" s="841"/>
      <c r="I6" s="841"/>
      <c r="J6" s="841"/>
      <c r="K6" s="841"/>
      <c r="L6" s="841"/>
      <c r="M6" s="841"/>
      <c r="N6" s="841"/>
      <c r="O6" s="841"/>
      <c r="P6" s="841"/>
      <c r="Q6" s="841"/>
      <c r="R6" s="841"/>
      <c r="S6" s="841"/>
      <c r="T6" s="841"/>
      <c r="U6" s="841"/>
      <c r="V6" s="841"/>
      <c r="W6" s="842"/>
      <c r="X6" s="30"/>
    </row>
    <row r="7" spans="1:24" ht="25.5" x14ac:dyDescent="0.25">
      <c r="A7" s="860" t="s">
        <v>798</v>
      </c>
      <c r="B7" s="860" t="s">
        <v>1309</v>
      </c>
      <c r="C7" s="857" t="s">
        <v>1310</v>
      </c>
      <c r="D7" s="871" t="s">
        <v>1311</v>
      </c>
      <c r="E7" s="207" t="s">
        <v>801</v>
      </c>
      <c r="F7" s="233" t="s">
        <v>802</v>
      </c>
      <c r="G7" s="906">
        <v>100</v>
      </c>
      <c r="H7" s="908">
        <v>25000</v>
      </c>
      <c r="I7" s="2">
        <f>'IS16'!H6</f>
        <v>0</v>
      </c>
      <c r="J7" s="2">
        <f>'IS16'!I6</f>
        <v>0</v>
      </c>
      <c r="K7" s="11" t="e">
        <f>J7/I7*100</f>
        <v>#DIV/0!</v>
      </c>
      <c r="L7" s="2">
        <f>'IS16'!K6</f>
        <v>0</v>
      </c>
      <c r="M7" s="2">
        <f>'IS16'!L6</f>
        <v>0</v>
      </c>
      <c r="N7" s="12" t="e">
        <f>M7/L7*100</f>
        <v>#DIV/0!</v>
      </c>
      <c r="O7" s="2">
        <f>'IS16'!N6</f>
        <v>50</v>
      </c>
      <c r="P7" s="2">
        <f>'IS16'!O6</f>
        <v>0</v>
      </c>
      <c r="Q7" s="12">
        <f>P7/O7*100</f>
        <v>0</v>
      </c>
      <c r="R7" s="2">
        <f>'IS16'!Q6</f>
        <v>50</v>
      </c>
      <c r="S7" s="2">
        <f>'IS16'!R6</f>
        <v>0</v>
      </c>
      <c r="T7" s="12">
        <f>S7/R7*100</f>
        <v>0</v>
      </c>
      <c r="U7" s="89">
        <f>I7+L7+O7+R7</f>
        <v>100</v>
      </c>
      <c r="V7" s="89">
        <f>J7+M7+P7+S7</f>
        <v>0</v>
      </c>
      <c r="W7" s="12">
        <f>V7/U7*100</f>
        <v>0</v>
      </c>
      <c r="X7" s="30"/>
    </row>
    <row r="8" spans="1:24" ht="51" x14ac:dyDescent="0.25">
      <c r="A8" s="861"/>
      <c r="B8" s="861"/>
      <c r="C8" s="858"/>
      <c r="D8" s="871"/>
      <c r="E8" s="207" t="s">
        <v>803</v>
      </c>
      <c r="F8" s="233" t="s">
        <v>802</v>
      </c>
      <c r="G8" s="907"/>
      <c r="H8" s="908"/>
      <c r="I8" s="2">
        <f>'IS16'!H7</f>
        <v>0</v>
      </c>
      <c r="J8" s="2">
        <f>'IS16'!I7</f>
        <v>0</v>
      </c>
      <c r="K8" s="11" t="e">
        <f>J8/I8*100</f>
        <v>#DIV/0!</v>
      </c>
      <c r="L8" s="2">
        <f>'IS16'!K7</f>
        <v>0</v>
      </c>
      <c r="M8" s="2">
        <f>'IS16'!L7</f>
        <v>0</v>
      </c>
      <c r="N8" s="12" t="e">
        <f>M8/L8*100</f>
        <v>#DIV/0!</v>
      </c>
      <c r="O8" s="2">
        <f>'IS16'!N7</f>
        <v>50</v>
      </c>
      <c r="P8" s="2">
        <f>'IS16'!O7</f>
        <v>115</v>
      </c>
      <c r="Q8" s="12">
        <f>P8/O8*100</f>
        <v>229.99999999999997</v>
      </c>
      <c r="R8" s="2">
        <f>'IS16'!Q7</f>
        <v>50</v>
      </c>
      <c r="S8" s="2">
        <f>'IS16'!R7</f>
        <v>0</v>
      </c>
      <c r="T8" s="12">
        <f>S8/R8*100</f>
        <v>0</v>
      </c>
      <c r="U8" s="89">
        <f t="shared" ref="U8:V10" si="0">I8+L8+O8+R8</f>
        <v>100</v>
      </c>
      <c r="V8" s="89">
        <f t="shared" si="0"/>
        <v>115</v>
      </c>
      <c r="W8" s="12">
        <f>V8/U8*100</f>
        <v>114.99999999999999</v>
      </c>
      <c r="X8" s="30"/>
    </row>
    <row r="9" spans="1:24" ht="25.5" x14ac:dyDescent="0.25">
      <c r="A9" s="861"/>
      <c r="B9" s="861"/>
      <c r="C9" s="858"/>
      <c r="D9" s="871"/>
      <c r="E9" s="140" t="s">
        <v>804</v>
      </c>
      <c r="F9" s="233" t="s">
        <v>805</v>
      </c>
      <c r="G9" s="208">
        <v>10</v>
      </c>
      <c r="H9" s="237">
        <v>100000</v>
      </c>
      <c r="I9" s="2">
        <f>'IS16'!H8</f>
        <v>0</v>
      </c>
      <c r="J9" s="2">
        <f>'IS16'!I8</f>
        <v>0</v>
      </c>
      <c r="K9" s="11" t="e">
        <f>J9/I9*100</f>
        <v>#DIV/0!</v>
      </c>
      <c r="L9" s="2">
        <f>'IS16'!K8</f>
        <v>0</v>
      </c>
      <c r="M9" s="2">
        <f>'IS16'!L8</f>
        <v>0</v>
      </c>
      <c r="N9" s="12" t="e">
        <f>M9/L9*100</f>
        <v>#DIV/0!</v>
      </c>
      <c r="O9" s="2">
        <f>'IS16'!N8</f>
        <v>0</v>
      </c>
      <c r="P9" s="2">
        <f>'IS16'!O8</f>
        <v>0</v>
      </c>
      <c r="Q9" s="12" t="e">
        <f>P9/O9*100</f>
        <v>#DIV/0!</v>
      </c>
      <c r="R9" s="2">
        <f>'IS16'!Q8</f>
        <v>10</v>
      </c>
      <c r="S9" s="2">
        <f>'IS16'!R8</f>
        <v>0</v>
      </c>
      <c r="T9" s="12">
        <f>S9/R9*100</f>
        <v>0</v>
      </c>
      <c r="U9" s="89">
        <f t="shared" si="0"/>
        <v>10</v>
      </c>
      <c r="V9" s="89">
        <f t="shared" si="0"/>
        <v>0</v>
      </c>
      <c r="W9" s="12">
        <f>V9/U9*100</f>
        <v>0</v>
      </c>
      <c r="X9" s="30"/>
    </row>
    <row r="10" spans="1:24" ht="101.25" x14ac:dyDescent="0.25">
      <c r="A10" s="862"/>
      <c r="B10" s="861"/>
      <c r="C10" s="858"/>
      <c r="D10" s="871"/>
      <c r="E10" s="140" t="s">
        <v>1312</v>
      </c>
      <c r="F10" s="233" t="s">
        <v>807</v>
      </c>
      <c r="G10" s="208" t="s">
        <v>1313</v>
      </c>
      <c r="H10" s="237">
        <v>500000</v>
      </c>
      <c r="I10" s="2">
        <f>'IS16'!H9</f>
        <v>0</v>
      </c>
      <c r="J10" s="2">
        <f>'IS16'!I9</f>
        <v>0</v>
      </c>
      <c r="K10" s="11" t="e">
        <f>J10/I10*100</f>
        <v>#DIV/0!</v>
      </c>
      <c r="L10" s="2">
        <f>'IS16'!K9</f>
        <v>0</v>
      </c>
      <c r="M10" s="2">
        <f>'IS16'!L9</f>
        <v>0</v>
      </c>
      <c r="N10" s="12" t="e">
        <f>M10/L10*100</f>
        <v>#DIV/0!</v>
      </c>
      <c r="O10" s="2">
        <f>'IS16'!N9</f>
        <v>2</v>
      </c>
      <c r="P10" s="2">
        <f>'IS16'!O9</f>
        <v>2</v>
      </c>
      <c r="Q10" s="12">
        <f>P10/O10*100</f>
        <v>100</v>
      </c>
      <c r="R10" s="2">
        <f>'IS16'!Q9</f>
        <v>3</v>
      </c>
      <c r="S10" s="2">
        <f>'IS16'!R9</f>
        <v>0</v>
      </c>
      <c r="T10" s="12">
        <f>S10/R10*100</f>
        <v>0</v>
      </c>
      <c r="U10" s="89">
        <f t="shared" si="0"/>
        <v>5</v>
      </c>
      <c r="V10" s="89">
        <f t="shared" si="0"/>
        <v>2</v>
      </c>
      <c r="W10" s="12">
        <f>V10/U10*100</f>
        <v>40</v>
      </c>
      <c r="X10" s="30"/>
    </row>
    <row r="11" spans="1:24" x14ac:dyDescent="0.25">
      <c r="A11" s="843" t="s">
        <v>23</v>
      </c>
      <c r="B11" s="844"/>
      <c r="C11" s="844"/>
      <c r="D11" s="844"/>
      <c r="E11" s="844"/>
      <c r="F11" s="844"/>
      <c r="G11" s="844"/>
      <c r="H11" s="845"/>
      <c r="I11" s="10"/>
      <c r="J11" s="10"/>
      <c r="K11" s="13" t="e">
        <f>SUM(K17:K20)/(COUNTIF(K17:K20,"&lt;&gt;0"))</f>
        <v>#DIV/0!</v>
      </c>
      <c r="L11" s="10"/>
      <c r="M11" s="10"/>
      <c r="N11" s="13" t="e">
        <f>SUM(N17:N20)/(COUNTIF(N17:N20,"&lt;&gt;0"))</f>
        <v>#DIV/0!</v>
      </c>
      <c r="O11" s="10"/>
      <c r="P11" s="10"/>
      <c r="Q11" s="13" t="e">
        <f>SUM(Q17:Q20)/(COUNTIF(Q17:Q20,"&lt;&gt;0"))</f>
        <v>#DIV/0!</v>
      </c>
      <c r="R11" s="10"/>
      <c r="S11" s="10"/>
      <c r="T11" s="13" t="e">
        <f>SUM(T17:T20)/(COUNTIF(T17:T20,"&lt;&gt;0"))</f>
        <v>#DIV/0!</v>
      </c>
      <c r="U11" s="10"/>
      <c r="V11" s="10"/>
      <c r="W11" s="13">
        <f>SUM(W17:W20)/(COUNTIF(W17:W20,"&lt;&gt;0"))</f>
        <v>70</v>
      </c>
      <c r="X11" s="10"/>
    </row>
    <row r="12" spans="1:24" x14ac:dyDescent="0.25">
      <c r="A12" s="846" t="s">
        <v>24</v>
      </c>
      <c r="B12" s="847"/>
      <c r="C12" s="847"/>
      <c r="D12" s="847"/>
      <c r="E12" s="847"/>
      <c r="F12" s="847"/>
      <c r="G12" s="847"/>
      <c r="H12" s="848"/>
      <c r="I12" s="10"/>
      <c r="J12" s="10"/>
      <c r="K12" s="14"/>
      <c r="L12" s="10"/>
      <c r="M12" s="10"/>
      <c r="N12" s="10"/>
      <c r="O12" s="10"/>
      <c r="P12" s="10"/>
      <c r="Q12" s="10"/>
      <c r="R12" s="10"/>
      <c r="S12" s="10"/>
      <c r="T12" s="10"/>
      <c r="U12" s="10"/>
      <c r="V12" s="10"/>
      <c r="W12" s="10"/>
      <c r="X12" s="10"/>
    </row>
    <row r="13" spans="1:24" x14ac:dyDescent="0.25">
      <c r="A13" s="846" t="s">
        <v>1283</v>
      </c>
      <c r="B13" s="847"/>
      <c r="C13" s="847"/>
      <c r="D13" s="847"/>
      <c r="E13" s="847"/>
      <c r="F13" s="847"/>
      <c r="G13" s="847"/>
      <c r="H13" s="848"/>
      <c r="I13" s="10"/>
      <c r="J13" s="10"/>
      <c r="K13" s="14"/>
      <c r="L13" s="10"/>
      <c r="M13" s="10"/>
      <c r="N13" s="10"/>
      <c r="O13" s="10"/>
      <c r="P13" s="10"/>
      <c r="Q13" s="10"/>
      <c r="R13" s="10"/>
      <c r="S13" s="10"/>
      <c r="T13" s="10"/>
      <c r="U13" s="10"/>
      <c r="V13" s="10"/>
      <c r="W13" s="10"/>
      <c r="X13" s="10"/>
    </row>
    <row r="14" spans="1:24" x14ac:dyDescent="0.25">
      <c r="A14" s="846" t="s">
        <v>1339</v>
      </c>
      <c r="B14" s="847"/>
      <c r="C14" s="847"/>
      <c r="D14" s="847"/>
      <c r="E14" s="847"/>
      <c r="F14" s="847"/>
      <c r="G14" s="847"/>
      <c r="H14" s="848"/>
      <c r="I14" s="288"/>
      <c r="J14" s="288"/>
      <c r="K14" s="14"/>
      <c r="L14" s="10"/>
      <c r="M14" s="10"/>
      <c r="N14" s="10"/>
      <c r="O14" s="10"/>
      <c r="P14" s="10"/>
      <c r="Q14" s="10"/>
      <c r="R14" s="10"/>
      <c r="S14" s="10"/>
      <c r="T14" s="10"/>
      <c r="U14" s="10"/>
      <c r="V14" s="10"/>
      <c r="W14" s="10"/>
      <c r="X14" s="159"/>
    </row>
    <row r="15" spans="1:24" x14ac:dyDescent="0.25">
      <c r="A15" s="846" t="s">
        <v>1340</v>
      </c>
      <c r="B15" s="847"/>
      <c r="C15" s="847"/>
      <c r="D15" s="847"/>
      <c r="E15" s="847"/>
      <c r="F15" s="847"/>
      <c r="G15" s="847"/>
      <c r="H15" s="848"/>
      <c r="I15" s="288"/>
      <c r="J15" s="288"/>
      <c r="K15" s="14"/>
      <c r="L15" s="10"/>
      <c r="M15" s="10"/>
      <c r="N15" s="10"/>
      <c r="O15" s="10"/>
      <c r="P15" s="10"/>
      <c r="Q15" s="10"/>
      <c r="R15" s="10"/>
      <c r="S15" s="10"/>
      <c r="T15" s="10"/>
      <c r="U15" s="10"/>
      <c r="V15" s="10"/>
      <c r="W15" s="10"/>
      <c r="X15" s="159"/>
    </row>
    <row r="16" spans="1:24" x14ac:dyDescent="0.25">
      <c r="A16" s="846" t="s">
        <v>1341</v>
      </c>
      <c r="B16" s="847"/>
      <c r="C16" s="847"/>
      <c r="D16" s="847"/>
      <c r="E16" s="847"/>
      <c r="F16" s="847"/>
      <c r="G16" s="847"/>
      <c r="H16" s="848"/>
      <c r="I16" s="288"/>
      <c r="J16" s="288"/>
      <c r="K16" s="14"/>
      <c r="L16" s="10"/>
      <c r="M16" s="10"/>
      <c r="N16" s="10"/>
      <c r="O16" s="10"/>
      <c r="P16" s="10"/>
      <c r="Q16" s="10"/>
      <c r="R16" s="10"/>
      <c r="S16" s="10"/>
      <c r="T16" s="10"/>
      <c r="U16" s="10"/>
      <c r="V16" s="10"/>
      <c r="W16" s="10"/>
      <c r="X16" s="159"/>
    </row>
    <row r="17" spans="11:23" x14ac:dyDescent="0.25">
      <c r="K17" s="32" t="e">
        <f>IF(K7&gt;99.99,100,K7)</f>
        <v>#DIV/0!</v>
      </c>
      <c r="N17" s="32" t="e">
        <f>IF(N7&gt;99.99,100,N7)</f>
        <v>#DIV/0!</v>
      </c>
      <c r="Q17" s="32">
        <f>IF(Q7&gt;99.99,100,Q7)</f>
        <v>0</v>
      </c>
      <c r="T17" s="32">
        <f>IF(T7&gt;99.99,100,T7)</f>
        <v>0</v>
      </c>
      <c r="W17" s="32">
        <f>IF(W7&gt;99.99,100,W7)</f>
        <v>0</v>
      </c>
    </row>
    <row r="18" spans="11:23" x14ac:dyDescent="0.25">
      <c r="K18" s="32" t="e">
        <f>IF(K8&gt;99.99,100,K8)</f>
        <v>#DIV/0!</v>
      </c>
      <c r="N18" s="32" t="e">
        <f>IF(N8&gt;99.99,100,N8)</f>
        <v>#DIV/0!</v>
      </c>
      <c r="Q18" s="32">
        <f>IF(Q8&gt;99.99,100,Q8)</f>
        <v>100</v>
      </c>
      <c r="T18" s="32">
        <f>IF(T8&gt;99.99,100,T8)</f>
        <v>0</v>
      </c>
      <c r="W18" s="32">
        <f>IF(W8&gt;99.99,100,W8)</f>
        <v>100</v>
      </c>
    </row>
    <row r="19" spans="11:23" x14ac:dyDescent="0.25">
      <c r="K19" s="32" t="e">
        <f>IF(K9&gt;99.99,100,K9)</f>
        <v>#DIV/0!</v>
      </c>
      <c r="N19" s="32" t="e">
        <f>IF(N9&gt;99.99,100,N9)</f>
        <v>#DIV/0!</v>
      </c>
      <c r="Q19" s="32" t="e">
        <f>IF(Q9&gt;99.99,100,Q9)</f>
        <v>#DIV/0!</v>
      </c>
      <c r="T19" s="32">
        <f>IF(T9&gt;99.99,100,T9)</f>
        <v>0</v>
      </c>
      <c r="W19" s="32">
        <f>IF(W9&gt;99.99,100,W9)</f>
        <v>0</v>
      </c>
    </row>
    <row r="20" spans="11:23" x14ac:dyDescent="0.25">
      <c r="K20" s="32" t="e">
        <f>IF(K10&gt;99.99,100,K10)</f>
        <v>#DIV/0!</v>
      </c>
      <c r="N20" s="32" t="e">
        <f>IF(N10&gt;99.99,100,N10)</f>
        <v>#DIV/0!</v>
      </c>
      <c r="Q20" s="32">
        <f>IF(Q10&gt;99.99,100,Q10)</f>
        <v>100</v>
      </c>
      <c r="T20" s="32">
        <f>IF(T10&gt;99.99,100,T10)</f>
        <v>0</v>
      </c>
      <c r="W20" s="32">
        <f>IF(W10&gt;99.99,100,W10)</f>
        <v>40</v>
      </c>
    </row>
    <row r="21" spans="11:23" x14ac:dyDescent="0.25">
      <c r="K21" s="32"/>
      <c r="N21" s="32"/>
      <c r="Q21" s="32"/>
      <c r="T21" s="32"/>
      <c r="W21" s="32"/>
    </row>
    <row r="22" spans="11:23" x14ac:dyDescent="0.25">
      <c r="K22" s="32"/>
      <c r="N22" s="32"/>
      <c r="Q22" s="32"/>
      <c r="T22" s="32"/>
      <c r="W22" s="32"/>
    </row>
    <row r="23" spans="11:23" x14ac:dyDescent="0.25">
      <c r="K23" s="32"/>
    </row>
    <row r="24" spans="11:23" x14ac:dyDescent="0.25">
      <c r="K24" s="32"/>
    </row>
    <row r="25" spans="11:23" x14ac:dyDescent="0.25">
      <c r="K25" s="32"/>
    </row>
    <row r="26" spans="11:23" x14ac:dyDescent="0.25">
      <c r="K26" s="32"/>
    </row>
    <row r="27" spans="11:23" x14ac:dyDescent="0.25">
      <c r="K27" s="32"/>
    </row>
    <row r="28" spans="11:23" x14ac:dyDescent="0.25">
      <c r="K28" s="32"/>
    </row>
    <row r="29" spans="11:23" x14ac:dyDescent="0.25">
      <c r="K29" s="32"/>
    </row>
    <row r="30" spans="11:23" x14ac:dyDescent="0.25">
      <c r="K30" s="32"/>
    </row>
    <row r="31" spans="11:23" x14ac:dyDescent="0.25">
      <c r="K31" s="32"/>
    </row>
    <row r="32" spans="11:23" x14ac:dyDescent="0.25">
      <c r="K32" s="32"/>
    </row>
    <row r="33" spans="11:11" x14ac:dyDescent="0.25">
      <c r="K33" s="32"/>
    </row>
    <row r="34" spans="11:11" x14ac:dyDescent="0.25">
      <c r="K34" s="32"/>
    </row>
    <row r="35" spans="11:11" x14ac:dyDescent="0.25">
      <c r="K35" s="32"/>
    </row>
    <row r="36" spans="11:11" x14ac:dyDescent="0.25">
      <c r="K36" s="32"/>
    </row>
    <row r="37" spans="11:11" x14ac:dyDescent="0.25">
      <c r="K37" s="32"/>
    </row>
    <row r="38" spans="11:11" x14ac:dyDescent="0.25">
      <c r="K38" s="32"/>
    </row>
    <row r="39" spans="11:11" x14ac:dyDescent="0.25">
      <c r="K39" s="32"/>
    </row>
    <row r="40" spans="11:11" x14ac:dyDescent="0.25">
      <c r="K40" s="32"/>
    </row>
    <row r="41" spans="11:11" x14ac:dyDescent="0.25">
      <c r="K41" s="32"/>
    </row>
    <row r="42" spans="11:11" x14ac:dyDescent="0.25">
      <c r="K42" s="32"/>
    </row>
    <row r="43" spans="11:11" x14ac:dyDescent="0.25">
      <c r="K43" s="32"/>
    </row>
    <row r="44" spans="11:11" x14ac:dyDescent="0.25">
      <c r="K44" s="32"/>
    </row>
    <row r="45" spans="11:11" x14ac:dyDescent="0.25">
      <c r="K45" s="32"/>
    </row>
    <row r="46" spans="11:11" x14ac:dyDescent="0.25">
      <c r="K46" s="32"/>
    </row>
  </sheetData>
  <mergeCells count="30">
    <mergeCell ref="A14:H14"/>
    <mergeCell ref="A15:H15"/>
    <mergeCell ref="A16:H16"/>
    <mergeCell ref="A1:W1"/>
    <mergeCell ref="A2:W2"/>
    <mergeCell ref="A3:W3"/>
    <mergeCell ref="A4:A5"/>
    <mergeCell ref="B4:B5"/>
    <mergeCell ref="C4:C5"/>
    <mergeCell ref="D4:D5"/>
    <mergeCell ref="E4:E5"/>
    <mergeCell ref="F4:F5"/>
    <mergeCell ref="G4:G5"/>
    <mergeCell ref="A12:H12"/>
    <mergeCell ref="A13:H13"/>
    <mergeCell ref="A11:H11"/>
    <mergeCell ref="X4:X5"/>
    <mergeCell ref="H4:H5"/>
    <mergeCell ref="I4:K4"/>
    <mergeCell ref="L4:N4"/>
    <mergeCell ref="O4:Q4"/>
    <mergeCell ref="R4:T4"/>
    <mergeCell ref="U4:W4"/>
    <mergeCell ref="H7:H8"/>
    <mergeCell ref="A6:W6"/>
    <mergeCell ref="A7:A10"/>
    <mergeCell ref="B7:B10"/>
    <mergeCell ref="C7:C10"/>
    <mergeCell ref="D7:D10"/>
    <mergeCell ref="G7:G8"/>
  </mergeCells>
  <conditionalFormatting sqref="W7:W10 K7:K10">
    <cfRule type="cellIs" dxfId="2039" priority="385" stopIfTrue="1" operator="greaterThan">
      <formula>110</formula>
    </cfRule>
    <cfRule type="cellIs" dxfId="2038" priority="386" stopIfTrue="1" operator="between">
      <formula>1</formula>
      <formula>90</formula>
    </cfRule>
    <cfRule type="expression" dxfId="2037" priority="387" stopIfTrue="1">
      <formula>IF(I7=0,J7=0)</formula>
    </cfRule>
    <cfRule type="cellIs" dxfId="2036" priority="388" stopIfTrue="1" operator="between">
      <formula>90</formula>
      <formula>110</formula>
    </cfRule>
    <cfRule type="expression" dxfId="2035" priority="389" stopIfTrue="1">
      <formula>IF(I7&gt;0,J7=0)</formula>
    </cfRule>
    <cfRule type="expression" dxfId="2034" priority="390" stopIfTrue="1">
      <formula>IF(I7=0,J7&gt;0)</formula>
    </cfRule>
  </conditionalFormatting>
  <conditionalFormatting sqref="N7:N10">
    <cfRule type="cellIs" dxfId="2033" priority="403" stopIfTrue="1" operator="greaterThan">
      <formula>110</formula>
    </cfRule>
    <cfRule type="cellIs" dxfId="2032" priority="404" stopIfTrue="1" operator="between">
      <formula>1</formula>
      <formula>90</formula>
    </cfRule>
    <cfRule type="expression" dxfId="2031" priority="405" stopIfTrue="1">
      <formula>IF(L7=0,M7=0)</formula>
    </cfRule>
    <cfRule type="cellIs" dxfId="2030" priority="406" stopIfTrue="1" operator="between">
      <formula>90</formula>
      <formula>110</formula>
    </cfRule>
    <cfRule type="expression" dxfId="2029" priority="407" stopIfTrue="1">
      <formula>IF(L7&gt;0,M7=0)</formula>
    </cfRule>
    <cfRule type="expression" dxfId="2028" priority="408" stopIfTrue="1">
      <formula>IF(L7=0,M7&gt;0)</formula>
    </cfRule>
  </conditionalFormatting>
  <conditionalFormatting sqref="Q7:Q10">
    <cfRule type="cellIs" dxfId="2027" priority="397" stopIfTrue="1" operator="greaterThan">
      <formula>110</formula>
    </cfRule>
    <cfRule type="cellIs" dxfId="2026" priority="398" stopIfTrue="1" operator="between">
      <formula>1</formula>
      <formula>90</formula>
    </cfRule>
    <cfRule type="expression" dxfId="2025" priority="399" stopIfTrue="1">
      <formula>IF(O7=0,P7=0)</formula>
    </cfRule>
    <cfRule type="cellIs" dxfId="2024" priority="400" stopIfTrue="1" operator="between">
      <formula>90</formula>
      <formula>110</formula>
    </cfRule>
    <cfRule type="expression" dxfId="2023" priority="401" stopIfTrue="1">
      <formula>IF(O7&gt;0,P7=0)</formula>
    </cfRule>
    <cfRule type="expression" dxfId="2022" priority="402" stopIfTrue="1">
      <formula>IF(O7=0,P7&gt;0)</formula>
    </cfRule>
  </conditionalFormatting>
  <conditionalFormatting sqref="T7:T10">
    <cfRule type="cellIs" dxfId="2021" priority="391" stopIfTrue="1" operator="greaterThan">
      <formula>110</formula>
    </cfRule>
    <cfRule type="cellIs" dxfId="2020" priority="392" stopIfTrue="1" operator="between">
      <formula>1</formula>
      <formula>90</formula>
    </cfRule>
    <cfRule type="expression" dxfId="2019" priority="393" stopIfTrue="1">
      <formula>IF(R7=0,S7=0)</formula>
    </cfRule>
    <cfRule type="cellIs" dxfId="2018" priority="394" stopIfTrue="1" operator="between">
      <formula>90</formula>
      <formula>110</formula>
    </cfRule>
    <cfRule type="expression" dxfId="2017" priority="395" stopIfTrue="1">
      <formula>IF(R7&gt;0,S7=0)</formula>
    </cfRule>
    <cfRule type="expression" dxfId="2016" priority="396" stopIfTrue="1">
      <formula>IF(R7=0,S7&gt;0)</formula>
    </cfRule>
  </conditionalFormatting>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7030A0"/>
  </sheetPr>
  <dimension ref="A1:AA20"/>
  <sheetViews>
    <sheetView topLeftCell="B1" workbookViewId="0">
      <selection activeCell="A4" sqref="A4:W4"/>
    </sheetView>
  </sheetViews>
  <sheetFormatPr baseColWidth="10" defaultColWidth="11.42578125" defaultRowHeight="15" x14ac:dyDescent="0.25"/>
  <cols>
    <col min="1" max="1" width="16.85546875" style="7" hidden="1" customWidth="1"/>
    <col min="2" max="2" width="8.7109375" style="7" customWidth="1"/>
    <col min="3" max="3" width="38.28515625" style="7" customWidth="1"/>
    <col min="4" max="5" width="16" style="7" customWidth="1"/>
    <col min="6" max="6" width="24.5703125" style="7" customWidth="1"/>
    <col min="7" max="7" width="12.7109375" style="7" customWidth="1"/>
    <col min="8" max="8" width="8.7109375" style="7" customWidth="1"/>
    <col min="9" max="23" width="6.85546875" style="7" customWidth="1"/>
    <col min="24" max="27" width="15" style="7" customWidth="1"/>
    <col min="28" max="16384" width="11.42578125" style="7"/>
  </cols>
  <sheetData>
    <row r="1" spans="1:27" ht="6" customHeight="1" x14ac:dyDescent="0.25"/>
    <row r="2" spans="1:27" ht="15" customHeight="1" x14ac:dyDescent="0.25">
      <c r="A2" s="854" t="s">
        <v>26</v>
      </c>
      <c r="B2" s="854"/>
      <c r="C2" s="854"/>
      <c r="D2" s="854"/>
      <c r="E2" s="854"/>
      <c r="F2" s="854"/>
      <c r="G2" s="854"/>
      <c r="H2" s="854"/>
      <c r="I2" s="854"/>
      <c r="J2" s="854"/>
      <c r="K2" s="854"/>
      <c r="L2" s="854"/>
      <c r="M2" s="854"/>
      <c r="N2" s="854"/>
      <c r="O2" s="854"/>
      <c r="P2" s="854"/>
      <c r="Q2" s="854"/>
      <c r="R2" s="854"/>
      <c r="S2" s="854"/>
      <c r="T2" s="854"/>
      <c r="U2" s="854"/>
      <c r="V2" s="854"/>
      <c r="W2" s="854"/>
    </row>
    <row r="3" spans="1:27" ht="15" customHeight="1" x14ac:dyDescent="0.25">
      <c r="A3" s="854" t="s">
        <v>0</v>
      </c>
      <c r="B3" s="854"/>
      <c r="C3" s="854"/>
      <c r="D3" s="854"/>
      <c r="E3" s="854"/>
      <c r="F3" s="854"/>
      <c r="G3" s="854"/>
      <c r="H3" s="854"/>
      <c r="I3" s="854"/>
      <c r="J3" s="854"/>
      <c r="K3" s="854"/>
      <c r="L3" s="854"/>
      <c r="M3" s="854"/>
      <c r="N3" s="854"/>
      <c r="O3" s="854"/>
      <c r="P3" s="854"/>
      <c r="Q3" s="854"/>
      <c r="R3" s="854"/>
      <c r="S3" s="854"/>
      <c r="T3" s="854"/>
      <c r="U3" s="854"/>
      <c r="V3" s="854"/>
      <c r="W3" s="854"/>
    </row>
    <row r="4" spans="1:27" ht="15" customHeight="1" x14ac:dyDescent="0.25">
      <c r="A4" s="855" t="s">
        <v>2394</v>
      </c>
      <c r="B4" s="855"/>
      <c r="C4" s="855"/>
      <c r="D4" s="855"/>
      <c r="E4" s="855"/>
      <c r="F4" s="855"/>
      <c r="G4" s="855"/>
      <c r="H4" s="855"/>
      <c r="I4" s="855"/>
      <c r="J4" s="855"/>
      <c r="K4" s="855"/>
      <c r="L4" s="855"/>
      <c r="M4" s="855"/>
      <c r="N4" s="855"/>
      <c r="O4" s="855"/>
      <c r="P4" s="855"/>
      <c r="Q4" s="855"/>
      <c r="R4" s="855"/>
      <c r="S4" s="855"/>
      <c r="T4" s="855"/>
      <c r="U4" s="855"/>
      <c r="V4" s="855"/>
      <c r="W4" s="855"/>
    </row>
    <row r="5" spans="1:27" ht="22.5" customHeight="1" x14ac:dyDescent="0.25">
      <c r="A5" s="838" t="s">
        <v>30</v>
      </c>
      <c r="B5" s="856" t="s">
        <v>1</v>
      </c>
      <c r="C5" s="838" t="s">
        <v>28</v>
      </c>
      <c r="D5" s="838" t="s">
        <v>2</v>
      </c>
      <c r="E5" s="839" t="s">
        <v>1475</v>
      </c>
      <c r="F5" s="838" t="s">
        <v>3</v>
      </c>
      <c r="G5" s="838" t="s">
        <v>4</v>
      </c>
      <c r="H5" s="838" t="s">
        <v>1474</v>
      </c>
      <c r="I5" s="853" t="s">
        <v>5</v>
      </c>
      <c r="J5" s="853"/>
      <c r="K5" s="853"/>
      <c r="L5" s="853" t="s">
        <v>6</v>
      </c>
      <c r="M5" s="853"/>
      <c r="N5" s="853"/>
      <c r="O5" s="853" t="s">
        <v>7</v>
      </c>
      <c r="P5" s="853"/>
      <c r="Q5" s="853"/>
      <c r="R5" s="853" t="s">
        <v>8</v>
      </c>
      <c r="S5" s="853"/>
      <c r="T5" s="853"/>
      <c r="U5" s="853" t="s">
        <v>9</v>
      </c>
      <c r="V5" s="853"/>
      <c r="W5" s="853"/>
      <c r="X5" s="838" t="s">
        <v>1489</v>
      </c>
      <c r="Y5" s="838" t="s">
        <v>1490</v>
      </c>
      <c r="Z5" s="838" t="s">
        <v>1491</v>
      </c>
      <c r="AA5" s="838" t="s">
        <v>1492</v>
      </c>
    </row>
    <row r="6" spans="1:27" x14ac:dyDescent="0.25">
      <c r="A6" s="838"/>
      <c r="B6" s="856"/>
      <c r="C6" s="838"/>
      <c r="D6" s="839"/>
      <c r="E6" s="852"/>
      <c r="F6" s="839"/>
      <c r="G6" s="839"/>
      <c r="H6" s="839"/>
      <c r="I6" s="5" t="s">
        <v>10</v>
      </c>
      <c r="J6" s="5" t="s">
        <v>11</v>
      </c>
      <c r="K6" s="6" t="s">
        <v>12</v>
      </c>
      <c r="L6" s="5" t="s">
        <v>10</v>
      </c>
      <c r="M6" s="5" t="s">
        <v>11</v>
      </c>
      <c r="N6" s="6" t="s">
        <v>12</v>
      </c>
      <c r="O6" s="5" t="s">
        <v>10</v>
      </c>
      <c r="P6" s="5" t="s">
        <v>11</v>
      </c>
      <c r="Q6" s="6" t="s">
        <v>12</v>
      </c>
      <c r="R6" s="5" t="s">
        <v>10</v>
      </c>
      <c r="S6" s="5" t="s">
        <v>11</v>
      </c>
      <c r="T6" s="6" t="s">
        <v>12</v>
      </c>
      <c r="U6" s="5" t="s">
        <v>10</v>
      </c>
      <c r="V6" s="5" t="s">
        <v>11</v>
      </c>
      <c r="W6" s="6" t="s">
        <v>12</v>
      </c>
      <c r="X6" s="839"/>
      <c r="Y6" s="839"/>
      <c r="Z6" s="839"/>
      <c r="AA6" s="839"/>
    </row>
    <row r="7" spans="1:27" ht="36" x14ac:dyDescent="0.25">
      <c r="A7" s="10"/>
      <c r="B7" s="914" t="s">
        <v>798</v>
      </c>
      <c r="C7" s="917" t="s">
        <v>799</v>
      </c>
      <c r="D7" s="917" t="s">
        <v>1310</v>
      </c>
      <c r="E7" s="913" t="s">
        <v>1311</v>
      </c>
      <c r="F7" s="501" t="s">
        <v>1416</v>
      </c>
      <c r="G7" s="499" t="s">
        <v>802</v>
      </c>
      <c r="H7" s="462">
        <v>125</v>
      </c>
      <c r="I7" s="2">
        <f>'IS17'!I7</f>
        <v>25</v>
      </c>
      <c r="J7" s="2">
        <f>'IS17'!J7</f>
        <v>16</v>
      </c>
      <c r="K7" s="11">
        <f>J7/I7*100</f>
        <v>64</v>
      </c>
      <c r="L7" s="2">
        <f>'IS17'!L7</f>
        <v>50</v>
      </c>
      <c r="M7" s="2">
        <f>'IS17'!M7</f>
        <v>47</v>
      </c>
      <c r="N7" s="12">
        <f>M7/L7*100</f>
        <v>94</v>
      </c>
      <c r="O7" s="2">
        <f>'IS17'!O7</f>
        <v>25</v>
      </c>
      <c r="P7" s="2">
        <f>'IS17'!P7</f>
        <v>0</v>
      </c>
      <c r="Q7" s="12">
        <f>P7/O7*100</f>
        <v>0</v>
      </c>
      <c r="R7" s="2">
        <f>'IS17'!R7</f>
        <v>25</v>
      </c>
      <c r="S7" s="2">
        <f>'IS17'!S7</f>
        <v>60</v>
      </c>
      <c r="T7" s="12">
        <f>S7/R7*100</f>
        <v>240</v>
      </c>
      <c r="U7" s="89">
        <f>I7+L7+O7+R7</f>
        <v>125</v>
      </c>
      <c r="V7" s="89">
        <f>J7+M7+P7+S7</f>
        <v>123</v>
      </c>
      <c r="W7" s="12">
        <f>V7/U7*100</f>
        <v>98.4</v>
      </c>
      <c r="X7" s="30"/>
      <c r="Y7" s="30"/>
      <c r="Z7" s="30"/>
      <c r="AA7" s="30"/>
    </row>
    <row r="8" spans="1:27" ht="48" x14ac:dyDescent="0.25">
      <c r="A8" s="10"/>
      <c r="B8" s="915"/>
      <c r="C8" s="918"/>
      <c r="D8" s="918"/>
      <c r="E8" s="913"/>
      <c r="F8" s="501" t="s">
        <v>1417</v>
      </c>
      <c r="G8" s="499" t="s">
        <v>802</v>
      </c>
      <c r="H8" s="462">
        <v>125</v>
      </c>
      <c r="I8" s="2">
        <f>'IS17'!I8</f>
        <v>25</v>
      </c>
      <c r="J8" s="2">
        <f>'IS17'!J8</f>
        <v>10</v>
      </c>
      <c r="K8" s="11">
        <f t="shared" ref="K8:K10" si="0">J8/I8*100</f>
        <v>40</v>
      </c>
      <c r="L8" s="2">
        <f>'IS17'!L8</f>
        <v>50</v>
      </c>
      <c r="M8" s="2">
        <f>'IS17'!M8</f>
        <v>47</v>
      </c>
      <c r="N8" s="12">
        <f t="shared" ref="N8:N10" si="1">M8/L8*100</f>
        <v>94</v>
      </c>
      <c r="O8" s="2">
        <f>'IS17'!O8</f>
        <v>25</v>
      </c>
      <c r="P8" s="2">
        <f>'IS17'!P8</f>
        <v>0</v>
      </c>
      <c r="Q8" s="12">
        <f t="shared" ref="Q8:Q10" si="2">P8/O8*100</f>
        <v>0</v>
      </c>
      <c r="R8" s="2">
        <f>'IS17'!R8</f>
        <v>25</v>
      </c>
      <c r="S8" s="2">
        <f>'IS17'!S8</f>
        <v>16</v>
      </c>
      <c r="T8" s="12">
        <f t="shared" ref="T8:T10" si="3">S8/R8*100</f>
        <v>64</v>
      </c>
      <c r="U8" s="89">
        <f t="shared" ref="U8:V10" si="4">I8+L8+O8+R8</f>
        <v>125</v>
      </c>
      <c r="V8" s="89">
        <f t="shared" si="4"/>
        <v>73</v>
      </c>
      <c r="W8" s="12">
        <f t="shared" ref="W8:W10" si="5">V8/U8*100</f>
        <v>58.4</v>
      </c>
      <c r="X8" s="30"/>
      <c r="Y8" s="30"/>
      <c r="Z8" s="30"/>
      <c r="AA8" s="30"/>
    </row>
    <row r="9" spans="1:27" ht="36" x14ac:dyDescent="0.25">
      <c r="A9" s="10"/>
      <c r="B9" s="915"/>
      <c r="C9" s="918"/>
      <c r="D9" s="918"/>
      <c r="E9" s="913"/>
      <c r="F9" s="501" t="s">
        <v>1418</v>
      </c>
      <c r="G9" s="500" t="s">
        <v>2324</v>
      </c>
      <c r="H9" s="462">
        <v>200</v>
      </c>
      <c r="I9" s="2">
        <f>'IS17'!I9</f>
        <v>0</v>
      </c>
      <c r="J9" s="2">
        <f>'IS17'!J9</f>
        <v>4</v>
      </c>
      <c r="K9" s="11" t="e">
        <f t="shared" si="0"/>
        <v>#DIV/0!</v>
      </c>
      <c r="L9" s="2">
        <f>'IS17'!L9</f>
        <v>0</v>
      </c>
      <c r="M9" s="2">
        <f>'IS17'!M9</f>
        <v>0</v>
      </c>
      <c r="N9" s="12" t="e">
        <f t="shared" si="1"/>
        <v>#DIV/0!</v>
      </c>
      <c r="O9" s="2">
        <f>'IS17'!O9</f>
        <v>0</v>
      </c>
      <c r="P9" s="2">
        <f>'IS17'!P9</f>
        <v>0</v>
      </c>
      <c r="Q9" s="12" t="e">
        <f t="shared" si="2"/>
        <v>#DIV/0!</v>
      </c>
      <c r="R9" s="2">
        <f>'IS17'!R9</f>
        <v>200</v>
      </c>
      <c r="S9" s="2">
        <f>'IS17'!S9</f>
        <v>7</v>
      </c>
      <c r="T9" s="12">
        <f t="shared" si="3"/>
        <v>3.5000000000000004</v>
      </c>
      <c r="U9" s="89">
        <f t="shared" si="4"/>
        <v>200</v>
      </c>
      <c r="V9" s="89">
        <f t="shared" si="4"/>
        <v>11</v>
      </c>
      <c r="W9" s="12">
        <f t="shared" si="5"/>
        <v>5.5</v>
      </c>
      <c r="X9" s="30"/>
      <c r="Y9" s="30"/>
      <c r="Z9" s="30"/>
      <c r="AA9" s="30"/>
    </row>
    <row r="10" spans="1:27" ht="60" x14ac:dyDescent="0.25">
      <c r="A10" s="10"/>
      <c r="B10" s="916"/>
      <c r="C10" s="919"/>
      <c r="D10" s="919"/>
      <c r="E10" s="913"/>
      <c r="F10" s="501" t="s">
        <v>1421</v>
      </c>
      <c r="G10" s="499" t="s">
        <v>850</v>
      </c>
      <c r="H10" s="499">
        <v>4</v>
      </c>
      <c r="I10" s="2">
        <f>'IS17'!I10</f>
        <v>0</v>
      </c>
      <c r="J10" s="2">
        <f>'IS17'!J10</f>
        <v>1</v>
      </c>
      <c r="K10" s="11" t="e">
        <f t="shared" si="0"/>
        <v>#DIV/0!</v>
      </c>
      <c r="L10" s="2">
        <f>'IS17'!L10</f>
        <v>0</v>
      </c>
      <c r="M10" s="2">
        <f>'IS17'!M10</f>
        <v>0</v>
      </c>
      <c r="N10" s="12" t="e">
        <f t="shared" si="1"/>
        <v>#DIV/0!</v>
      </c>
      <c r="O10" s="2">
        <f>'IS17'!O10</f>
        <v>0</v>
      </c>
      <c r="P10" s="2">
        <f>'IS17'!P10</f>
        <v>0</v>
      </c>
      <c r="Q10" s="12" t="e">
        <f t="shared" si="2"/>
        <v>#DIV/0!</v>
      </c>
      <c r="R10" s="2">
        <f>'IS17'!R10</f>
        <v>4</v>
      </c>
      <c r="S10" s="2">
        <f>'IS17'!S10</f>
        <v>0</v>
      </c>
      <c r="T10" s="12">
        <f t="shared" si="3"/>
        <v>0</v>
      </c>
      <c r="U10" s="89">
        <f t="shared" si="4"/>
        <v>4</v>
      </c>
      <c r="V10" s="89">
        <f t="shared" si="4"/>
        <v>1</v>
      </c>
      <c r="W10" s="12">
        <f t="shared" si="5"/>
        <v>25</v>
      </c>
      <c r="X10" s="30"/>
      <c r="Y10" s="30"/>
      <c r="Z10" s="30"/>
      <c r="AA10" s="30"/>
    </row>
    <row r="11" spans="1:27" x14ac:dyDescent="0.25">
      <c r="A11" s="843" t="s">
        <v>23</v>
      </c>
      <c r="B11" s="844"/>
      <c r="C11" s="844"/>
      <c r="D11" s="844"/>
      <c r="E11" s="844"/>
      <c r="F11" s="844"/>
      <c r="G11" s="844"/>
      <c r="H11" s="845"/>
      <c r="I11" s="3"/>
      <c r="J11" s="3"/>
      <c r="K11" s="13" t="e">
        <f>SUM(K17:K20)/(COUNTIF(K17:K20,"&lt;&gt;0"))</f>
        <v>#DIV/0!</v>
      </c>
      <c r="L11" s="3"/>
      <c r="M11" s="3"/>
      <c r="N11" s="13" t="e">
        <f>SUM(N17:N20)/(COUNTIF(N17:N20,"&lt;&gt;0"))</f>
        <v>#DIV/0!</v>
      </c>
      <c r="O11" s="3"/>
      <c r="P11" s="3"/>
      <c r="Q11" s="13" t="e">
        <f>SUM(Q17:Q20)/(COUNTIF(Q17:Q20,"&lt;&gt;0"))</f>
        <v>#DIV/0!</v>
      </c>
      <c r="R11" s="3"/>
      <c r="S11" s="3"/>
      <c r="T11" s="13">
        <f>SUM(T17:T20)/(COUNTIF(T17:T20,"&lt;&gt;0"))</f>
        <v>55.833333333333336</v>
      </c>
      <c r="U11" s="3"/>
      <c r="V11" s="3"/>
      <c r="W11" s="13">
        <f>SUM(W17:W20)/(COUNTIF(W17:W20,"&lt;&gt;0"))</f>
        <v>46.825000000000003</v>
      </c>
      <c r="X11" s="30"/>
      <c r="Y11" s="30"/>
      <c r="Z11" s="30"/>
      <c r="AA11" s="30"/>
    </row>
    <row r="12" spans="1:27" x14ac:dyDescent="0.25">
      <c r="A12" s="846" t="s">
        <v>24</v>
      </c>
      <c r="B12" s="847"/>
      <c r="C12" s="847"/>
      <c r="D12" s="847"/>
      <c r="E12" s="847"/>
      <c r="F12" s="847"/>
      <c r="G12" s="847"/>
      <c r="H12" s="848"/>
      <c r="I12" s="4"/>
      <c r="J12" s="4"/>
      <c r="K12" s="14">
        <v>52</v>
      </c>
      <c r="L12" s="4"/>
      <c r="M12" s="4"/>
      <c r="N12" s="14"/>
      <c r="O12" s="4"/>
      <c r="P12" s="4"/>
      <c r="Q12" s="14"/>
      <c r="R12" s="4"/>
      <c r="S12" s="4"/>
      <c r="T12" s="14"/>
      <c r="U12" s="4"/>
      <c r="V12" s="4"/>
      <c r="W12" s="14"/>
      <c r="X12" s="30"/>
      <c r="Y12" s="30"/>
      <c r="Z12" s="30"/>
      <c r="AA12" s="30"/>
    </row>
    <row r="13" spans="1:27" ht="14.45" x14ac:dyDescent="0.35">
      <c r="A13" s="846" t="s">
        <v>1283</v>
      </c>
      <c r="B13" s="847"/>
      <c r="C13" s="847"/>
      <c r="D13" s="847"/>
      <c r="E13" s="847"/>
      <c r="F13" s="847"/>
      <c r="G13" s="847"/>
      <c r="H13" s="848"/>
      <c r="I13" s="4"/>
      <c r="J13" s="4"/>
      <c r="K13" s="14">
        <v>52</v>
      </c>
      <c r="L13" s="4"/>
      <c r="M13" s="4"/>
      <c r="N13" s="14"/>
      <c r="O13" s="4"/>
      <c r="P13" s="4"/>
      <c r="Q13" s="14"/>
      <c r="R13" s="4"/>
      <c r="S13" s="4"/>
      <c r="T13" s="14"/>
      <c r="U13" s="4"/>
      <c r="V13" s="4"/>
      <c r="W13" s="14"/>
      <c r="X13" s="30"/>
      <c r="Y13" s="30"/>
      <c r="Z13" s="30"/>
      <c r="AA13" s="30"/>
    </row>
    <row r="14" spans="1:27" x14ac:dyDescent="0.25">
      <c r="A14" s="846" t="s">
        <v>1339</v>
      </c>
      <c r="B14" s="847"/>
      <c r="C14" s="847"/>
      <c r="D14" s="847"/>
      <c r="E14" s="847"/>
      <c r="F14" s="847"/>
      <c r="G14" s="847"/>
      <c r="H14" s="848"/>
      <c r="I14" s="4"/>
      <c r="J14" s="4"/>
      <c r="K14" s="14"/>
      <c r="L14" s="4"/>
      <c r="M14" s="4"/>
      <c r="N14" s="14"/>
      <c r="O14" s="4"/>
      <c r="P14" s="4"/>
      <c r="Q14" s="14"/>
      <c r="R14" s="4"/>
      <c r="S14" s="4"/>
      <c r="T14" s="14"/>
      <c r="U14" s="4"/>
      <c r="V14" s="4"/>
      <c r="W14" s="14"/>
      <c r="X14" s="30"/>
      <c r="Y14" s="30"/>
      <c r="Z14" s="30"/>
      <c r="AA14" s="30"/>
    </row>
    <row r="15" spans="1:27" x14ac:dyDescent="0.25">
      <c r="A15" s="846" t="s">
        <v>1340</v>
      </c>
      <c r="B15" s="847"/>
      <c r="C15" s="847"/>
      <c r="D15" s="847"/>
      <c r="E15" s="847"/>
      <c r="F15" s="847"/>
      <c r="G15" s="847"/>
      <c r="H15" s="848"/>
      <c r="I15" s="4"/>
      <c r="J15" s="4"/>
      <c r="K15" s="14"/>
      <c r="L15" s="4"/>
      <c r="M15" s="4"/>
      <c r="N15" s="14"/>
      <c r="O15" s="4"/>
      <c r="P15" s="4"/>
      <c r="Q15" s="14"/>
      <c r="R15" s="4"/>
      <c r="S15" s="4"/>
      <c r="T15" s="14"/>
      <c r="U15" s="4"/>
      <c r="V15" s="4"/>
      <c r="W15" s="14"/>
      <c r="X15" s="30"/>
      <c r="Y15" s="30"/>
      <c r="Z15" s="30"/>
      <c r="AA15" s="30"/>
    </row>
    <row r="16" spans="1:27" x14ac:dyDescent="0.25">
      <c r="A16" s="846" t="s">
        <v>1341</v>
      </c>
      <c r="B16" s="847"/>
      <c r="C16" s="847"/>
      <c r="D16" s="847"/>
      <c r="E16" s="847"/>
      <c r="F16" s="847"/>
      <c r="G16" s="847"/>
      <c r="H16" s="848"/>
      <c r="I16" s="4"/>
      <c r="J16" s="4"/>
      <c r="K16" s="14">
        <v>12</v>
      </c>
      <c r="L16" s="4"/>
      <c r="M16" s="4"/>
      <c r="N16" s="14"/>
      <c r="O16" s="4"/>
      <c r="P16" s="4"/>
      <c r="Q16" s="14"/>
      <c r="R16" s="4"/>
      <c r="S16" s="4"/>
      <c r="T16" s="14"/>
      <c r="U16" s="4"/>
      <c r="V16" s="4"/>
      <c r="W16" s="14"/>
      <c r="X16" s="30"/>
      <c r="Y16" s="30"/>
      <c r="Z16" s="30"/>
      <c r="AA16" s="30"/>
    </row>
    <row r="17" spans="11:23" x14ac:dyDescent="0.25">
      <c r="K17" s="32">
        <f>IF(K7&gt;99.99,100,K7)</f>
        <v>64</v>
      </c>
      <c r="N17" s="32">
        <f>IF(N7&gt;99.99,100,N7)</f>
        <v>94</v>
      </c>
      <c r="Q17" s="32">
        <f>IF(Q7&gt;99.99,100,Q7)</f>
        <v>0</v>
      </c>
      <c r="T17" s="32">
        <f>IF(T7&gt;99.99,100,T7)</f>
        <v>100</v>
      </c>
      <c r="W17" s="32">
        <f>IF(W7&gt;99.99,100,W7)</f>
        <v>98.4</v>
      </c>
    </row>
    <row r="18" spans="11:23" x14ac:dyDescent="0.25">
      <c r="K18" s="32">
        <f t="shared" ref="K18:K20" si="6">IF(K8&gt;99.99,100,K8)</f>
        <v>40</v>
      </c>
      <c r="N18" s="32">
        <f t="shared" ref="N18:N20" si="7">IF(N8&gt;99.99,100,N8)</f>
        <v>94</v>
      </c>
      <c r="Q18" s="32">
        <f t="shared" ref="Q18:Q20" si="8">IF(Q8&gt;99.99,100,Q8)</f>
        <v>0</v>
      </c>
      <c r="T18" s="32">
        <f t="shared" ref="T18:T20" si="9">IF(T8&gt;99.99,100,T8)</f>
        <v>64</v>
      </c>
      <c r="W18" s="32">
        <f t="shared" ref="W18:W20" si="10">IF(W8&gt;99.99,100,W8)</f>
        <v>58.4</v>
      </c>
    </row>
    <row r="19" spans="11:23" x14ac:dyDescent="0.25">
      <c r="K19" s="32" t="e">
        <f t="shared" si="6"/>
        <v>#DIV/0!</v>
      </c>
      <c r="N19" s="32" t="e">
        <f t="shared" si="7"/>
        <v>#DIV/0!</v>
      </c>
      <c r="Q19" s="32" t="e">
        <f t="shared" si="8"/>
        <v>#DIV/0!</v>
      </c>
      <c r="T19" s="32">
        <f t="shared" si="9"/>
        <v>3.5000000000000004</v>
      </c>
      <c r="W19" s="32">
        <f t="shared" si="10"/>
        <v>5.5</v>
      </c>
    </row>
    <row r="20" spans="11:23" x14ac:dyDescent="0.25">
      <c r="K20" s="32" t="e">
        <f t="shared" si="6"/>
        <v>#DIV/0!</v>
      </c>
      <c r="N20" s="32" t="e">
        <f t="shared" si="7"/>
        <v>#DIV/0!</v>
      </c>
      <c r="Q20" s="32" t="e">
        <f t="shared" si="8"/>
        <v>#DIV/0!</v>
      </c>
      <c r="T20" s="32">
        <f t="shared" si="9"/>
        <v>0</v>
      </c>
      <c r="W20" s="32">
        <f t="shared" si="10"/>
        <v>25</v>
      </c>
    </row>
  </sheetData>
  <mergeCells count="30">
    <mergeCell ref="A2:W2"/>
    <mergeCell ref="A3:W3"/>
    <mergeCell ref="A4:W4"/>
    <mergeCell ref="A5:A6"/>
    <mergeCell ref="B5:B6"/>
    <mergeCell ref="C5:C6"/>
    <mergeCell ref="D5:D6"/>
    <mergeCell ref="E5:E6"/>
    <mergeCell ref="F5:F6"/>
    <mergeCell ref="G5:G6"/>
    <mergeCell ref="X5:X6"/>
    <mergeCell ref="Y5:Y6"/>
    <mergeCell ref="Z5:Z6"/>
    <mergeCell ref="AA5:AA6"/>
    <mergeCell ref="A11:H11"/>
    <mergeCell ref="H5:H6"/>
    <mergeCell ref="I5:K5"/>
    <mergeCell ref="L5:N5"/>
    <mergeCell ref="O5:Q5"/>
    <mergeCell ref="R5:T5"/>
    <mergeCell ref="U5:W5"/>
    <mergeCell ref="A13:H13"/>
    <mergeCell ref="A14:H14"/>
    <mergeCell ref="A15:H15"/>
    <mergeCell ref="A16:H16"/>
    <mergeCell ref="B7:B10"/>
    <mergeCell ref="C7:C10"/>
    <mergeCell ref="D7:D10"/>
    <mergeCell ref="E7:E10"/>
    <mergeCell ref="A12:H12"/>
  </mergeCells>
  <conditionalFormatting sqref="W7:W10 K7:K10 N7:N10 Q7:Q10 T7:T10">
    <cfRule type="cellIs" dxfId="2015" priority="25" stopIfTrue="1" operator="greaterThan">
      <formula>110</formula>
    </cfRule>
    <cfRule type="cellIs" dxfId="2014" priority="26" stopIfTrue="1" operator="between">
      <formula>1</formula>
      <formula>90</formula>
    </cfRule>
    <cfRule type="expression" dxfId="2013" priority="27" stopIfTrue="1">
      <formula>IF(I7=0,J7=0)</formula>
    </cfRule>
    <cfRule type="cellIs" dxfId="2012" priority="28" stopIfTrue="1" operator="between">
      <formula>90</formula>
      <formula>110</formula>
    </cfRule>
    <cfRule type="expression" dxfId="2011" priority="29" stopIfTrue="1">
      <formula>IF(I7&gt;0,J7=0)</formula>
    </cfRule>
    <cfRule type="expression" dxfId="2010" priority="30" stopIfTrue="1">
      <formula>IF(I7=0,J7&gt;0)</formula>
    </cfRule>
  </conditionalFormatting>
  <pageMargins left="0.7" right="0.7" top="0.75" bottom="0.75" header="0.3" footer="0.3"/>
  <pageSetup orientation="portrait" horizontalDpi="4294967293" verticalDpi="0"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7030A0"/>
  </sheetPr>
  <dimension ref="A1:W34"/>
  <sheetViews>
    <sheetView showGridLines="0" topLeftCell="B3" zoomScale="80" zoomScaleNormal="80" workbookViewId="0">
      <pane ySplit="5" topLeftCell="A8" activePane="bottomLeft" state="frozen"/>
      <selection activeCell="B3" sqref="B3"/>
      <selection pane="bottomLeft" activeCell="F22" sqref="F22"/>
    </sheetView>
  </sheetViews>
  <sheetFormatPr baseColWidth="10" defaultColWidth="11.42578125" defaultRowHeight="15" x14ac:dyDescent="0.25"/>
  <cols>
    <col min="1" max="1" width="16.85546875" style="7" hidden="1" customWidth="1"/>
    <col min="2" max="2" width="8.7109375" style="7" customWidth="1"/>
    <col min="3" max="3" width="33" style="7" customWidth="1"/>
    <col min="4" max="5" width="16" style="7" customWidth="1"/>
    <col min="6" max="6" width="28.28515625" style="7" customWidth="1"/>
    <col min="7" max="7" width="12.7109375" style="7" customWidth="1"/>
    <col min="8" max="8" width="10.28515625" style="7" customWidth="1"/>
    <col min="9" max="23" width="6.85546875" style="7" customWidth="1"/>
    <col min="24" max="16384" width="11.42578125" style="7"/>
  </cols>
  <sheetData>
    <row r="1" spans="1:23" ht="6" customHeight="1" x14ac:dyDescent="0.25"/>
    <row r="2" spans="1:23" ht="15" customHeight="1" x14ac:dyDescent="0.25">
      <c r="A2" s="854" t="s">
        <v>26</v>
      </c>
      <c r="B2" s="854"/>
      <c r="C2" s="854"/>
      <c r="D2" s="854"/>
      <c r="E2" s="854"/>
      <c r="F2" s="854"/>
      <c r="G2" s="854"/>
      <c r="H2" s="854"/>
      <c r="I2" s="854"/>
      <c r="J2" s="854"/>
      <c r="K2" s="854"/>
      <c r="L2" s="854"/>
      <c r="M2" s="854"/>
      <c r="N2" s="854"/>
      <c r="O2" s="854"/>
      <c r="P2" s="854"/>
      <c r="Q2" s="854"/>
      <c r="R2" s="854"/>
      <c r="S2" s="854"/>
      <c r="T2" s="854"/>
      <c r="U2" s="854"/>
      <c r="V2" s="854"/>
      <c r="W2" s="854"/>
    </row>
    <row r="3" spans="1:23" ht="15" customHeight="1" x14ac:dyDescent="0.25">
      <c r="A3" s="854" t="s">
        <v>0</v>
      </c>
      <c r="B3" s="854"/>
      <c r="C3" s="854"/>
      <c r="D3" s="854"/>
      <c r="E3" s="854"/>
      <c r="F3" s="854"/>
      <c r="G3" s="854"/>
      <c r="H3" s="854"/>
      <c r="I3" s="854"/>
      <c r="J3" s="854"/>
      <c r="K3" s="854"/>
      <c r="L3" s="854"/>
      <c r="M3" s="854"/>
      <c r="N3" s="854"/>
      <c r="O3" s="854"/>
      <c r="P3" s="854"/>
      <c r="Q3" s="854"/>
      <c r="R3" s="854"/>
      <c r="S3" s="854"/>
      <c r="T3" s="854"/>
      <c r="U3" s="854"/>
      <c r="V3" s="854"/>
      <c r="W3" s="854"/>
    </row>
    <row r="4" spans="1:23" ht="15" customHeight="1" x14ac:dyDescent="0.25">
      <c r="A4" s="854" t="s">
        <v>2808</v>
      </c>
      <c r="B4" s="854"/>
      <c r="C4" s="854"/>
      <c r="D4" s="854"/>
      <c r="E4" s="854"/>
      <c r="F4" s="854"/>
      <c r="G4" s="854"/>
      <c r="H4" s="854"/>
      <c r="I4" s="854"/>
      <c r="J4" s="854"/>
      <c r="K4" s="854"/>
      <c r="L4" s="854"/>
      <c r="M4" s="854"/>
      <c r="N4" s="854"/>
      <c r="O4" s="854"/>
      <c r="P4" s="854"/>
      <c r="Q4" s="854"/>
      <c r="R4" s="854"/>
      <c r="S4" s="854"/>
      <c r="T4" s="854"/>
      <c r="U4" s="854"/>
      <c r="V4" s="854"/>
      <c r="W4" s="854"/>
    </row>
    <row r="5" spans="1:23" ht="15" customHeight="1" x14ac:dyDescent="0.25">
      <c r="A5" s="648"/>
      <c r="B5" s="880" t="s">
        <v>2394</v>
      </c>
      <c r="C5" s="880"/>
      <c r="D5" s="880"/>
      <c r="E5" s="880"/>
      <c r="F5" s="880"/>
      <c r="G5" s="880"/>
      <c r="H5" s="880"/>
      <c r="I5" s="880"/>
      <c r="J5" s="880"/>
      <c r="K5" s="880"/>
      <c r="L5" s="880"/>
      <c r="M5" s="880"/>
      <c r="N5" s="880"/>
      <c r="O5" s="880"/>
      <c r="P5" s="880"/>
      <c r="Q5" s="880"/>
      <c r="R5" s="880"/>
      <c r="S5" s="880"/>
      <c r="T5" s="880"/>
      <c r="U5" s="880"/>
      <c r="V5" s="880"/>
      <c r="W5" s="880"/>
    </row>
    <row r="6" spans="1:23" ht="23.25" customHeight="1" x14ac:dyDescent="0.25">
      <c r="A6" s="838" t="s">
        <v>30</v>
      </c>
      <c r="B6" s="881" t="s">
        <v>1</v>
      </c>
      <c r="C6" s="838" t="s">
        <v>28</v>
      </c>
      <c r="D6" s="838" t="s">
        <v>2</v>
      </c>
      <c r="E6" s="839" t="s">
        <v>1475</v>
      </c>
      <c r="F6" s="838" t="s">
        <v>3</v>
      </c>
      <c r="G6" s="838" t="s">
        <v>4</v>
      </c>
      <c r="H6" s="838" t="s">
        <v>2819</v>
      </c>
      <c r="I6" s="853" t="s">
        <v>5</v>
      </c>
      <c r="J6" s="853"/>
      <c r="K6" s="853"/>
      <c r="L6" s="853" t="s">
        <v>6</v>
      </c>
      <c r="M6" s="853"/>
      <c r="N6" s="853"/>
      <c r="O6" s="853" t="s">
        <v>7</v>
      </c>
      <c r="P6" s="853"/>
      <c r="Q6" s="853"/>
      <c r="R6" s="853" t="s">
        <v>8</v>
      </c>
      <c r="S6" s="853"/>
      <c r="T6" s="853"/>
      <c r="U6" s="853" t="s">
        <v>9</v>
      </c>
      <c r="V6" s="853"/>
      <c r="W6" s="853"/>
    </row>
    <row r="7" spans="1:23" ht="23.25" customHeight="1" x14ac:dyDescent="0.25">
      <c r="A7" s="838"/>
      <c r="B7" s="882"/>
      <c r="C7" s="838"/>
      <c r="D7" s="839"/>
      <c r="E7" s="852"/>
      <c r="F7" s="839"/>
      <c r="G7" s="839"/>
      <c r="H7" s="839"/>
      <c r="I7" s="5" t="s">
        <v>10</v>
      </c>
      <c r="J7" s="5" t="s">
        <v>11</v>
      </c>
      <c r="K7" s="6" t="s">
        <v>12</v>
      </c>
      <c r="L7" s="5" t="s">
        <v>10</v>
      </c>
      <c r="M7" s="5" t="s">
        <v>11</v>
      </c>
      <c r="N7" s="6" t="s">
        <v>12</v>
      </c>
      <c r="O7" s="5" t="s">
        <v>10</v>
      </c>
      <c r="P7" s="5" t="s">
        <v>11</v>
      </c>
      <c r="Q7" s="6" t="s">
        <v>12</v>
      </c>
      <c r="R7" s="5" t="s">
        <v>10</v>
      </c>
      <c r="S7" s="5" t="s">
        <v>11</v>
      </c>
      <c r="T7" s="6" t="s">
        <v>12</v>
      </c>
      <c r="U7" s="5" t="s">
        <v>10</v>
      </c>
      <c r="V7" s="5" t="s">
        <v>11</v>
      </c>
      <c r="W7" s="6" t="s">
        <v>12</v>
      </c>
    </row>
    <row r="8" spans="1:23" ht="25.5" x14ac:dyDescent="0.25">
      <c r="A8" s="10"/>
      <c r="B8" s="877" t="s">
        <v>798</v>
      </c>
      <c r="C8" s="883" t="s">
        <v>799</v>
      </c>
      <c r="D8" s="883" t="s">
        <v>1310</v>
      </c>
      <c r="E8" s="888" t="s">
        <v>1311</v>
      </c>
      <c r="F8" s="209" t="s">
        <v>1416</v>
      </c>
      <c r="G8" s="647" t="s">
        <v>802</v>
      </c>
      <c r="H8" s="647">
        <v>100</v>
      </c>
      <c r="I8" s="2"/>
      <c r="J8" s="2"/>
      <c r="K8" s="11" t="e">
        <f t="shared" ref="K8:K11" si="0">J8/I8*100</f>
        <v>#DIV/0!</v>
      </c>
      <c r="L8" s="2"/>
      <c r="M8" s="2"/>
      <c r="N8" s="11" t="e">
        <f t="shared" ref="N8:N11" si="1">M8/L8*100</f>
        <v>#DIV/0!</v>
      </c>
      <c r="O8" s="2"/>
      <c r="P8" s="2"/>
      <c r="Q8" s="11" t="e">
        <f t="shared" ref="Q8:Q11" si="2">P8/O8*100</f>
        <v>#DIV/0!</v>
      </c>
      <c r="R8" s="2"/>
      <c r="S8" s="2"/>
      <c r="T8" s="11" t="e">
        <f t="shared" ref="T8:T11" si="3">S8/R8*100</f>
        <v>#DIV/0!</v>
      </c>
      <c r="U8" s="89"/>
      <c r="V8" s="89"/>
      <c r="W8" s="11" t="e">
        <f t="shared" ref="W8:W11" si="4">V8/U8*100</f>
        <v>#DIV/0!</v>
      </c>
    </row>
    <row r="9" spans="1:23" ht="55.5" customHeight="1" x14ac:dyDescent="0.25">
      <c r="A9" s="10"/>
      <c r="B9" s="878"/>
      <c r="C9" s="884"/>
      <c r="D9" s="884"/>
      <c r="E9" s="888"/>
      <c r="F9" s="209" t="s">
        <v>1417</v>
      </c>
      <c r="G9" s="647" t="s">
        <v>802</v>
      </c>
      <c r="H9" s="669">
        <v>100</v>
      </c>
      <c r="I9" s="2"/>
      <c r="J9" s="2"/>
      <c r="K9" s="11" t="e">
        <f t="shared" si="0"/>
        <v>#DIV/0!</v>
      </c>
      <c r="L9" s="2"/>
      <c r="M9" s="2"/>
      <c r="N9" s="11" t="e">
        <f t="shared" si="1"/>
        <v>#DIV/0!</v>
      </c>
      <c r="O9" s="2"/>
      <c r="P9" s="2"/>
      <c r="Q9" s="11" t="e">
        <f t="shared" si="2"/>
        <v>#DIV/0!</v>
      </c>
      <c r="R9" s="2"/>
      <c r="S9" s="2"/>
      <c r="T9" s="11" t="e">
        <f t="shared" si="3"/>
        <v>#DIV/0!</v>
      </c>
      <c r="U9" s="89"/>
      <c r="V9" s="89"/>
      <c r="W9" s="11" t="e">
        <f t="shared" si="4"/>
        <v>#DIV/0!</v>
      </c>
    </row>
    <row r="10" spans="1:23" ht="45" customHeight="1" x14ac:dyDescent="0.25">
      <c r="A10" s="10"/>
      <c r="B10" s="878"/>
      <c r="C10" s="884"/>
      <c r="D10" s="884"/>
      <c r="E10" s="888"/>
      <c r="F10" s="209" t="s">
        <v>1418</v>
      </c>
      <c r="G10" s="647" t="s">
        <v>2820</v>
      </c>
      <c r="H10" s="647">
        <v>5</v>
      </c>
      <c r="I10" s="2"/>
      <c r="J10" s="2"/>
      <c r="K10" s="11" t="e">
        <f t="shared" si="0"/>
        <v>#DIV/0!</v>
      </c>
      <c r="L10" s="2"/>
      <c r="M10" s="2"/>
      <c r="N10" s="11" t="e">
        <f t="shared" si="1"/>
        <v>#DIV/0!</v>
      </c>
      <c r="O10" s="2"/>
      <c r="P10" s="2"/>
      <c r="Q10" s="11" t="e">
        <f t="shared" si="2"/>
        <v>#DIV/0!</v>
      </c>
      <c r="R10" s="2"/>
      <c r="S10" s="2"/>
      <c r="T10" s="11" t="e">
        <f t="shared" si="3"/>
        <v>#DIV/0!</v>
      </c>
      <c r="U10" s="89"/>
      <c r="V10" s="89"/>
      <c r="W10" s="11" t="e">
        <f t="shared" si="4"/>
        <v>#DIV/0!</v>
      </c>
    </row>
    <row r="11" spans="1:23" ht="66.75" customHeight="1" x14ac:dyDescent="0.25">
      <c r="A11" s="10"/>
      <c r="B11" s="879"/>
      <c r="C11" s="885"/>
      <c r="D11" s="885"/>
      <c r="E11" s="888"/>
      <c r="F11" s="209" t="s">
        <v>1421</v>
      </c>
      <c r="G11" s="647" t="s">
        <v>850</v>
      </c>
      <c r="H11" s="647">
        <v>4</v>
      </c>
      <c r="I11" s="2"/>
      <c r="J11" s="2"/>
      <c r="K11" s="11" t="e">
        <f t="shared" si="0"/>
        <v>#DIV/0!</v>
      </c>
      <c r="L11" s="2"/>
      <c r="M11" s="2"/>
      <c r="N11" s="11" t="e">
        <f t="shared" si="1"/>
        <v>#DIV/0!</v>
      </c>
      <c r="O11" s="2"/>
      <c r="P11" s="2"/>
      <c r="Q11" s="11" t="e">
        <f t="shared" si="2"/>
        <v>#DIV/0!</v>
      </c>
      <c r="R11" s="2"/>
      <c r="S11" s="2"/>
      <c r="T11" s="11" t="e">
        <f t="shared" si="3"/>
        <v>#DIV/0!</v>
      </c>
      <c r="U11" s="89"/>
      <c r="V11" s="89"/>
      <c r="W11" s="11" t="e">
        <f t="shared" si="4"/>
        <v>#DIV/0!</v>
      </c>
    </row>
    <row r="12" spans="1:23" x14ac:dyDescent="0.25">
      <c r="A12" s="843" t="s">
        <v>23</v>
      </c>
      <c r="B12" s="844"/>
      <c r="C12" s="844"/>
      <c r="D12" s="844"/>
      <c r="E12" s="844"/>
      <c r="F12" s="844"/>
      <c r="G12" s="844"/>
      <c r="H12" s="845"/>
      <c r="I12" s="3"/>
      <c r="J12" s="3"/>
      <c r="K12" s="13" t="e">
        <f>SUM(K18:K21)/(COUNTIF(K18:K21,"&lt;&gt;0"))</f>
        <v>#DIV/0!</v>
      </c>
      <c r="L12" s="3"/>
      <c r="M12" s="3"/>
      <c r="N12" s="13" t="e">
        <f>SUM(N18:N21)/(COUNTIF(N18:N21,"&lt;&gt;0"))</f>
        <v>#DIV/0!</v>
      </c>
      <c r="O12" s="3"/>
      <c r="P12" s="3"/>
      <c r="Q12" s="13" t="e">
        <f>SUM(Q18:Q21)/(COUNTIF(Q18:Q21,"&lt;&gt;0"))</f>
        <v>#DIV/0!</v>
      </c>
      <c r="R12" s="3"/>
      <c r="S12" s="3"/>
      <c r="T12" s="13" t="e">
        <f>SUM(T18:T21)/(COUNTIF(T18:T21,"&lt;&gt;0"))</f>
        <v>#DIV/0!</v>
      </c>
      <c r="U12" s="3"/>
      <c r="V12" s="3"/>
      <c r="W12" s="13" t="e">
        <f>SUM(W18:W21)/(COUNTIF(W18:W21,"&lt;&gt;0"))</f>
        <v>#DIV/0!</v>
      </c>
    </row>
    <row r="13" spans="1:23" x14ac:dyDescent="0.25">
      <c r="A13" s="846" t="s">
        <v>24</v>
      </c>
      <c r="B13" s="847"/>
      <c r="C13" s="847"/>
      <c r="D13" s="847"/>
      <c r="E13" s="847"/>
      <c r="F13" s="847"/>
      <c r="G13" s="847"/>
      <c r="H13" s="848"/>
      <c r="I13" s="4"/>
      <c r="J13" s="4"/>
      <c r="K13" s="14"/>
      <c r="L13" s="4"/>
      <c r="M13" s="4"/>
      <c r="N13" s="14"/>
      <c r="O13" s="4"/>
      <c r="P13" s="4"/>
      <c r="Q13" s="14"/>
      <c r="R13" s="4"/>
      <c r="S13" s="4"/>
      <c r="T13" s="14"/>
      <c r="U13" s="4"/>
      <c r="V13" s="4"/>
      <c r="W13" s="14"/>
    </row>
    <row r="14" spans="1:23" x14ac:dyDescent="0.25">
      <c r="A14" s="846" t="s">
        <v>1283</v>
      </c>
      <c r="B14" s="847"/>
      <c r="C14" s="847"/>
      <c r="D14" s="847"/>
      <c r="E14" s="847"/>
      <c r="F14" s="847"/>
      <c r="G14" s="847"/>
      <c r="H14" s="848"/>
      <c r="I14" s="4"/>
      <c r="J14" s="4"/>
      <c r="K14" s="14"/>
      <c r="L14" s="4"/>
      <c r="M14" s="4"/>
      <c r="N14" s="14"/>
      <c r="O14" s="4"/>
      <c r="P14" s="4"/>
      <c r="Q14" s="14"/>
      <c r="R14" s="4"/>
      <c r="S14" s="4"/>
      <c r="T14" s="14"/>
      <c r="U14" s="4"/>
      <c r="V14" s="4"/>
      <c r="W14" s="14"/>
    </row>
    <row r="15" spans="1:23" x14ac:dyDescent="0.25">
      <c r="A15" s="846" t="s">
        <v>1339</v>
      </c>
      <c r="B15" s="847"/>
      <c r="C15" s="847"/>
      <c r="D15" s="847"/>
      <c r="E15" s="847"/>
      <c r="F15" s="847"/>
      <c r="G15" s="847"/>
      <c r="H15" s="848"/>
      <c r="I15" s="4"/>
      <c r="J15" s="4"/>
      <c r="K15" s="14"/>
      <c r="L15" s="4"/>
      <c r="M15" s="4"/>
      <c r="N15" s="14"/>
      <c r="O15" s="4"/>
      <c r="P15" s="4"/>
      <c r="Q15" s="14"/>
      <c r="R15" s="4"/>
      <c r="S15" s="4"/>
      <c r="T15" s="14"/>
      <c r="U15" s="4"/>
      <c r="V15" s="4"/>
      <c r="W15" s="14"/>
    </row>
    <row r="16" spans="1:23" x14ac:dyDescent="0.25">
      <c r="A16" s="846" t="s">
        <v>1340</v>
      </c>
      <c r="B16" s="847"/>
      <c r="C16" s="847"/>
      <c r="D16" s="847"/>
      <c r="E16" s="847"/>
      <c r="F16" s="847"/>
      <c r="G16" s="847"/>
      <c r="H16" s="848"/>
      <c r="I16" s="4"/>
      <c r="J16" s="4"/>
      <c r="K16" s="14"/>
      <c r="L16" s="4"/>
      <c r="M16" s="4"/>
      <c r="N16" s="14"/>
      <c r="O16" s="4"/>
      <c r="P16" s="4"/>
      <c r="Q16" s="14"/>
      <c r="R16" s="4"/>
      <c r="S16" s="4"/>
      <c r="T16" s="14"/>
      <c r="U16" s="4"/>
      <c r="V16" s="4"/>
      <c r="W16" s="14"/>
    </row>
    <row r="17" spans="1:23" x14ac:dyDescent="0.25">
      <c r="A17" s="846" t="s">
        <v>1341</v>
      </c>
      <c r="B17" s="847"/>
      <c r="C17" s="847"/>
      <c r="D17" s="847"/>
      <c r="E17" s="847"/>
      <c r="F17" s="847"/>
      <c r="G17" s="847"/>
      <c r="H17" s="848"/>
      <c r="I17" s="4"/>
      <c r="J17" s="4"/>
      <c r="K17" s="14"/>
      <c r="L17" s="4"/>
      <c r="M17" s="4"/>
      <c r="N17" s="14"/>
      <c r="O17" s="4"/>
      <c r="P17" s="4"/>
      <c r="Q17" s="14"/>
      <c r="R17" s="4"/>
      <c r="S17" s="4"/>
      <c r="T17" s="14"/>
      <c r="U17" s="4"/>
      <c r="V17" s="4"/>
      <c r="W17" s="14"/>
    </row>
    <row r="18" spans="1:23" x14ac:dyDescent="0.25">
      <c r="K18" s="32" t="e">
        <f>IF(K8&gt;99.99,100,K8)</f>
        <v>#DIV/0!</v>
      </c>
      <c r="N18" s="32" t="e">
        <f>IF(N8&gt;99.99,100,N8)</f>
        <v>#DIV/0!</v>
      </c>
      <c r="Q18" s="32" t="e">
        <f>IF(Q8&gt;99.99,100,Q8)</f>
        <v>#DIV/0!</v>
      </c>
      <c r="T18" s="32" t="e">
        <f>IF(T8&gt;99.99,100,T8)</f>
        <v>#DIV/0!</v>
      </c>
      <c r="W18" s="32" t="e">
        <f>IF(W8&gt;99.99,100,W8)</f>
        <v>#DIV/0!</v>
      </c>
    </row>
    <row r="19" spans="1:23" x14ac:dyDescent="0.25">
      <c r="K19" s="32" t="e">
        <f>IF(K9&gt;99.99,100,K9)</f>
        <v>#DIV/0!</v>
      </c>
      <c r="N19" s="32" t="e">
        <f>IF(N9&gt;99.99,100,N9)</f>
        <v>#DIV/0!</v>
      </c>
      <c r="Q19" s="32" t="e">
        <f>IF(Q9&gt;99.99,100,Q9)</f>
        <v>#DIV/0!</v>
      </c>
      <c r="T19" s="32" t="e">
        <f>IF(T9&gt;99.99,100,T9)</f>
        <v>#DIV/0!</v>
      </c>
      <c r="W19" s="32" t="e">
        <f>IF(W9&gt;99.99,100,W9)</f>
        <v>#DIV/0!</v>
      </c>
    </row>
    <row r="20" spans="1:23" x14ac:dyDescent="0.25">
      <c r="K20" s="32" t="e">
        <f>IF(K10&gt;99.99,100,K10)</f>
        <v>#DIV/0!</v>
      </c>
      <c r="N20" s="32" t="e">
        <f>IF(N10&gt;99.99,100,N10)</f>
        <v>#DIV/0!</v>
      </c>
      <c r="Q20" s="32" t="e">
        <f>IF(Q10&gt;99.99,100,Q10)</f>
        <v>#DIV/0!</v>
      </c>
      <c r="T20" s="32" t="e">
        <f>IF(T10&gt;99.99,100,T10)</f>
        <v>#DIV/0!</v>
      </c>
      <c r="W20" s="32" t="e">
        <f>IF(W10&gt;99.99,100,W10)</f>
        <v>#DIV/0!</v>
      </c>
    </row>
    <row r="21" spans="1:23" x14ac:dyDescent="0.25">
      <c r="K21" s="32" t="e">
        <f>IF(K11&gt;99.99,100,K11)</f>
        <v>#DIV/0!</v>
      </c>
      <c r="N21" s="32" t="e">
        <f>IF(N11&gt;99.99,100,N11)</f>
        <v>#DIV/0!</v>
      </c>
      <c r="Q21" s="32" t="e">
        <f>IF(Q11&gt;99.99,100,Q11)</f>
        <v>#DIV/0!</v>
      </c>
      <c r="T21" s="32" t="e">
        <f>IF(T11&gt;99.99,100,T11)</f>
        <v>#DIV/0!</v>
      </c>
      <c r="W21" s="32" t="e">
        <f>IF(W11&gt;99.99,100,W11)</f>
        <v>#DIV/0!</v>
      </c>
    </row>
    <row r="22" spans="1:23" x14ac:dyDescent="0.25">
      <c r="K22" s="32"/>
    </row>
    <row r="23" spans="1:23" x14ac:dyDescent="0.25">
      <c r="K23" s="32"/>
    </row>
    <row r="24" spans="1:23" x14ac:dyDescent="0.25">
      <c r="K24" s="32"/>
    </row>
    <row r="25" spans="1:23" x14ac:dyDescent="0.25">
      <c r="K25" s="32"/>
    </row>
    <row r="26" spans="1:23" x14ac:dyDescent="0.25">
      <c r="K26" s="32"/>
    </row>
    <row r="27" spans="1:23" x14ac:dyDescent="0.25">
      <c r="K27" s="32"/>
    </row>
    <row r="28" spans="1:23" x14ac:dyDescent="0.25">
      <c r="K28" s="32"/>
    </row>
    <row r="29" spans="1:23" x14ac:dyDescent="0.25">
      <c r="K29" s="32"/>
    </row>
    <row r="30" spans="1:23" x14ac:dyDescent="0.25">
      <c r="K30" s="32"/>
    </row>
    <row r="31" spans="1:23" x14ac:dyDescent="0.25">
      <c r="K31" s="32"/>
    </row>
    <row r="32" spans="1:23" x14ac:dyDescent="0.25">
      <c r="K32" s="32"/>
    </row>
    <row r="33" spans="11:11" x14ac:dyDescent="0.25">
      <c r="K33" s="32"/>
    </row>
    <row r="34" spans="11:11" x14ac:dyDescent="0.25">
      <c r="K34" s="32"/>
    </row>
  </sheetData>
  <mergeCells count="27">
    <mergeCell ref="R6:T6"/>
    <mergeCell ref="A17:H17"/>
    <mergeCell ref="B8:B11"/>
    <mergeCell ref="C8:C11"/>
    <mergeCell ref="D8:D11"/>
    <mergeCell ref="E8:E11"/>
    <mergeCell ref="A12:H12"/>
    <mergeCell ref="A13:H13"/>
    <mergeCell ref="A14:H14"/>
    <mergeCell ref="A15:H15"/>
    <mergeCell ref="A16:H16"/>
    <mergeCell ref="A2:W2"/>
    <mergeCell ref="A3:W3"/>
    <mergeCell ref="A4:W4"/>
    <mergeCell ref="B5:W5"/>
    <mergeCell ref="A6:A7"/>
    <mergeCell ref="B6:B7"/>
    <mergeCell ref="C6:C7"/>
    <mergeCell ref="D6:D7"/>
    <mergeCell ref="E6:E7"/>
    <mergeCell ref="F6:F7"/>
    <mergeCell ref="G6:G7"/>
    <mergeCell ref="U6:W6"/>
    <mergeCell ref="H6:H7"/>
    <mergeCell ref="I6:K6"/>
    <mergeCell ref="L6:N6"/>
    <mergeCell ref="O6:Q6"/>
  </mergeCells>
  <conditionalFormatting sqref="W8:W11 K8:K11 N8:N11 Q8:Q11 T8:T11">
    <cfRule type="cellIs" dxfId="2009" priority="1" stopIfTrue="1" operator="greaterThan">
      <formula>110</formula>
    </cfRule>
    <cfRule type="cellIs" dxfId="2008" priority="2" stopIfTrue="1" operator="between">
      <formula>1</formula>
      <formula>90</formula>
    </cfRule>
    <cfRule type="expression" dxfId="2007" priority="3" stopIfTrue="1">
      <formula>IF(I8=0,J8=0)</formula>
    </cfRule>
    <cfRule type="cellIs" dxfId="2006" priority="4" stopIfTrue="1" operator="between">
      <formula>90</formula>
      <formula>110</formula>
    </cfRule>
    <cfRule type="expression" dxfId="2005" priority="5" stopIfTrue="1">
      <formula>IF(I8&gt;0,J8=0)</formula>
    </cfRule>
    <cfRule type="expression" dxfId="2004" priority="6" stopIfTrue="1">
      <formula>IF(I8=0,J8&gt;0)</formula>
    </cfRule>
  </conditionalFormatting>
  <pageMargins left="0.7" right="0.7" top="0.75" bottom="0.75" header="0.3" footer="0.3"/>
  <pageSetup orientation="portrait" horizontalDpi="4294967293" verticalDpi="0"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00000"/>
  </sheetPr>
  <dimension ref="A1:X50"/>
  <sheetViews>
    <sheetView workbookViewId="0">
      <selection activeCell="A4" sqref="A4:A5"/>
    </sheetView>
  </sheetViews>
  <sheetFormatPr baseColWidth="10" defaultColWidth="11.42578125" defaultRowHeight="15" x14ac:dyDescent="0.25"/>
  <cols>
    <col min="1" max="1" width="16.85546875" style="7" customWidth="1"/>
    <col min="2" max="2" width="38.28515625" style="7" customWidth="1"/>
    <col min="3" max="3" width="16" style="7" customWidth="1"/>
    <col min="4" max="4" width="18.7109375" style="7" customWidth="1"/>
    <col min="5" max="5" width="31.28515625" style="7" customWidth="1"/>
    <col min="6" max="6" width="10.85546875" style="7" customWidth="1"/>
    <col min="7" max="7" width="8.7109375" style="7" customWidth="1"/>
    <col min="8" max="8" width="14.5703125" style="7" customWidth="1"/>
    <col min="9" max="23" width="6.85546875" style="7" customWidth="1"/>
    <col min="24" max="24" width="51.7109375" style="7" customWidth="1"/>
    <col min="25" max="16384" width="11.42578125" style="7"/>
  </cols>
  <sheetData>
    <row r="1" spans="1:24" ht="15" customHeight="1" x14ac:dyDescent="0.25">
      <c r="A1" s="854" t="s">
        <v>26</v>
      </c>
      <c r="B1" s="854"/>
      <c r="C1" s="854"/>
      <c r="D1" s="854"/>
      <c r="E1" s="854"/>
      <c r="F1" s="854"/>
      <c r="G1" s="854"/>
      <c r="H1" s="854"/>
      <c r="I1" s="854"/>
      <c r="J1" s="854"/>
      <c r="K1" s="854"/>
      <c r="L1" s="854"/>
      <c r="M1" s="854"/>
      <c r="N1" s="854"/>
      <c r="O1" s="854"/>
      <c r="P1" s="854"/>
      <c r="Q1" s="854"/>
      <c r="R1" s="854"/>
      <c r="S1" s="854"/>
      <c r="T1" s="854"/>
      <c r="U1" s="854"/>
      <c r="V1" s="854"/>
      <c r="W1" s="854"/>
    </row>
    <row r="2" spans="1:24" ht="15" customHeight="1" x14ac:dyDescent="0.25">
      <c r="A2" s="854" t="s">
        <v>0</v>
      </c>
      <c r="B2" s="854"/>
      <c r="C2" s="854"/>
      <c r="D2" s="854"/>
      <c r="E2" s="854"/>
      <c r="F2" s="854"/>
      <c r="G2" s="854"/>
      <c r="H2" s="854"/>
      <c r="I2" s="854"/>
      <c r="J2" s="854"/>
      <c r="K2" s="854"/>
      <c r="L2" s="854"/>
      <c r="M2" s="854"/>
      <c r="N2" s="854"/>
      <c r="O2" s="854"/>
      <c r="P2" s="854"/>
      <c r="Q2" s="854"/>
      <c r="R2" s="854"/>
      <c r="S2" s="854"/>
      <c r="T2" s="854"/>
      <c r="U2" s="854"/>
      <c r="V2" s="854"/>
      <c r="W2" s="854"/>
    </row>
    <row r="3" spans="1:24" ht="15" customHeight="1" x14ac:dyDescent="0.25">
      <c r="A3" s="855" t="s">
        <v>2612</v>
      </c>
      <c r="B3" s="855"/>
      <c r="C3" s="855"/>
      <c r="D3" s="855"/>
      <c r="E3" s="855"/>
      <c r="F3" s="855"/>
      <c r="G3" s="855"/>
      <c r="H3" s="855"/>
      <c r="I3" s="855"/>
      <c r="J3" s="855"/>
      <c r="K3" s="855"/>
      <c r="L3" s="855"/>
      <c r="M3" s="855"/>
      <c r="N3" s="855"/>
      <c r="O3" s="855"/>
      <c r="P3" s="855"/>
      <c r="Q3" s="855"/>
      <c r="R3" s="855"/>
      <c r="S3" s="855"/>
      <c r="T3" s="855"/>
      <c r="U3" s="855"/>
      <c r="V3" s="855"/>
      <c r="W3" s="855"/>
    </row>
    <row r="4" spans="1:24" ht="22.5" customHeight="1" x14ac:dyDescent="0.25">
      <c r="A4" s="839" t="s">
        <v>1</v>
      </c>
      <c r="B4" s="838" t="s">
        <v>28</v>
      </c>
      <c r="C4" s="838" t="s">
        <v>2</v>
      </c>
      <c r="D4" s="838" t="s">
        <v>1285</v>
      </c>
      <c r="E4" s="839" t="s">
        <v>1334</v>
      </c>
      <c r="F4" s="838" t="s">
        <v>4</v>
      </c>
      <c r="G4" s="838" t="s">
        <v>29</v>
      </c>
      <c r="H4" s="839" t="s">
        <v>1286</v>
      </c>
      <c r="I4" s="853" t="s">
        <v>5</v>
      </c>
      <c r="J4" s="853"/>
      <c r="K4" s="853"/>
      <c r="L4" s="853" t="s">
        <v>6</v>
      </c>
      <c r="M4" s="853"/>
      <c r="N4" s="853"/>
      <c r="O4" s="853" t="s">
        <v>7</v>
      </c>
      <c r="P4" s="853"/>
      <c r="Q4" s="853"/>
      <c r="R4" s="853" t="s">
        <v>8</v>
      </c>
      <c r="S4" s="853"/>
      <c r="T4" s="853"/>
      <c r="U4" s="853" t="s">
        <v>9</v>
      </c>
      <c r="V4" s="853"/>
      <c r="W4" s="853"/>
      <c r="X4" s="838" t="s">
        <v>178</v>
      </c>
    </row>
    <row r="5" spans="1:24" x14ac:dyDescent="0.25">
      <c r="A5" s="852"/>
      <c r="B5" s="838"/>
      <c r="C5" s="839"/>
      <c r="D5" s="839"/>
      <c r="E5" s="852"/>
      <c r="F5" s="839"/>
      <c r="G5" s="839"/>
      <c r="H5" s="852"/>
      <c r="I5" s="5" t="s">
        <v>10</v>
      </c>
      <c r="J5" s="5" t="s">
        <v>11</v>
      </c>
      <c r="K5" s="6" t="s">
        <v>12</v>
      </c>
      <c r="L5" s="5" t="s">
        <v>10</v>
      </c>
      <c r="M5" s="5" t="s">
        <v>11</v>
      </c>
      <c r="N5" s="6" t="s">
        <v>12</v>
      </c>
      <c r="O5" s="5" t="s">
        <v>10</v>
      </c>
      <c r="P5" s="5" t="s">
        <v>11</v>
      </c>
      <c r="Q5" s="6" t="s">
        <v>12</v>
      </c>
      <c r="R5" s="5" t="s">
        <v>10</v>
      </c>
      <c r="S5" s="5" t="s">
        <v>11</v>
      </c>
      <c r="T5" s="6" t="s">
        <v>12</v>
      </c>
      <c r="U5" s="5" t="s">
        <v>10</v>
      </c>
      <c r="V5" s="5" t="s">
        <v>11</v>
      </c>
      <c r="W5" s="6" t="s">
        <v>12</v>
      </c>
      <c r="X5" s="839"/>
    </row>
    <row r="6" spans="1:24" ht="15.75" customHeight="1" x14ac:dyDescent="0.25">
      <c r="A6" s="840" t="s">
        <v>1314</v>
      </c>
      <c r="B6" s="841"/>
      <c r="C6" s="841"/>
      <c r="D6" s="841"/>
      <c r="E6" s="841"/>
      <c r="F6" s="841"/>
      <c r="G6" s="841"/>
      <c r="H6" s="841"/>
      <c r="I6" s="841"/>
      <c r="J6" s="841"/>
      <c r="K6" s="841"/>
      <c r="L6" s="841"/>
      <c r="M6" s="841"/>
      <c r="N6" s="841"/>
      <c r="O6" s="841"/>
      <c r="P6" s="841"/>
      <c r="Q6" s="841"/>
      <c r="R6" s="841"/>
      <c r="S6" s="841"/>
      <c r="T6" s="841"/>
      <c r="U6" s="841"/>
      <c r="V6" s="841"/>
      <c r="W6" s="842"/>
      <c r="X6" s="30"/>
    </row>
    <row r="7" spans="1:24" ht="25.5" x14ac:dyDescent="0.25">
      <c r="A7" s="1" t="s">
        <v>519</v>
      </c>
      <c r="B7" s="249" t="s">
        <v>1315</v>
      </c>
      <c r="C7" s="207" t="s">
        <v>540</v>
      </c>
      <c r="D7" s="207" t="s">
        <v>1316</v>
      </c>
      <c r="E7" s="207" t="s">
        <v>1317</v>
      </c>
      <c r="F7" s="1" t="s">
        <v>1318</v>
      </c>
      <c r="G7" s="250">
        <v>2</v>
      </c>
      <c r="H7" s="251">
        <v>24000</v>
      </c>
      <c r="I7" s="232">
        <f>'VS16'!H6</f>
        <v>0</v>
      </c>
      <c r="J7" s="232">
        <f>'VS16'!I6</f>
        <v>0</v>
      </c>
      <c r="K7" s="12" t="e">
        <f>J7/I7*100</f>
        <v>#DIV/0!</v>
      </c>
      <c r="L7" s="232">
        <f>'VS16'!K6</f>
        <v>0</v>
      </c>
      <c r="M7" s="232">
        <f>'VS16'!L6</f>
        <v>0</v>
      </c>
      <c r="N7" s="12" t="e">
        <f>M7/L7*100</f>
        <v>#DIV/0!</v>
      </c>
      <c r="O7" s="232">
        <f>'VS16'!N6</f>
        <v>1</v>
      </c>
      <c r="P7" s="232">
        <f>'VS16'!O6</f>
        <v>3</v>
      </c>
      <c r="Q7" s="12">
        <f>P7/O7*100</f>
        <v>300</v>
      </c>
      <c r="R7" s="232">
        <f>'VS16'!Q6</f>
        <v>1</v>
      </c>
      <c r="S7" s="232">
        <f>'VS16'!R6</f>
        <v>0</v>
      </c>
      <c r="T7" s="12">
        <f>S7/R7*100</f>
        <v>0</v>
      </c>
      <c r="U7" s="89">
        <f>I7+L7+O7+R7</f>
        <v>2</v>
      </c>
      <c r="V7" s="89">
        <f>J7+M7+P7+S7</f>
        <v>3</v>
      </c>
      <c r="W7" s="12">
        <f>V7/U7*100</f>
        <v>150</v>
      </c>
      <c r="X7" s="30"/>
    </row>
    <row r="8" spans="1:24" ht="25.5" x14ac:dyDescent="0.25">
      <c r="A8" s="250" t="s">
        <v>538</v>
      </c>
      <c r="B8" s="209" t="s">
        <v>539</v>
      </c>
      <c r="C8" s="207" t="s">
        <v>540</v>
      </c>
      <c r="D8" s="207" t="s">
        <v>1319</v>
      </c>
      <c r="E8" s="127" t="s">
        <v>541</v>
      </c>
      <c r="F8" s="1" t="s">
        <v>248</v>
      </c>
      <c r="G8" s="250">
        <v>15</v>
      </c>
      <c r="H8" s="251">
        <f>188*45</f>
        <v>8460</v>
      </c>
      <c r="I8" s="232">
        <f>'VS16'!H12</f>
        <v>2</v>
      </c>
      <c r="J8" s="232">
        <f>'VS16'!I12</f>
        <v>25</v>
      </c>
      <c r="K8" s="12">
        <f>J8/I8*100</f>
        <v>1250</v>
      </c>
      <c r="L8" s="232">
        <f>'VS16'!K12</f>
        <v>5</v>
      </c>
      <c r="M8" s="232">
        <f>'VS16'!L12</f>
        <v>24</v>
      </c>
      <c r="N8" s="12">
        <f>M8/L8*100</f>
        <v>480</v>
      </c>
      <c r="O8" s="232">
        <f>'VS16'!N12</f>
        <v>5</v>
      </c>
      <c r="P8" s="232">
        <f>'VS16'!O12</f>
        <v>21</v>
      </c>
      <c r="Q8" s="12">
        <f>P8/O8*100</f>
        <v>420</v>
      </c>
      <c r="R8" s="232">
        <f>'VS16'!Q12</f>
        <v>3</v>
      </c>
      <c r="S8" s="232">
        <f>'VS16'!R12</f>
        <v>16</v>
      </c>
      <c r="T8" s="12">
        <f>S8/R8*100</f>
        <v>533.33333333333326</v>
      </c>
      <c r="U8" s="89">
        <f t="shared" ref="U8:V10" si="0">I8+L8+O8+R8</f>
        <v>15</v>
      </c>
      <c r="V8" s="89">
        <f t="shared" si="0"/>
        <v>86</v>
      </c>
      <c r="W8" s="12">
        <f>V8/U8*100</f>
        <v>573.33333333333337</v>
      </c>
      <c r="X8" s="30"/>
    </row>
    <row r="9" spans="1:24" ht="38.25" x14ac:dyDescent="0.25">
      <c r="A9" s="246" t="s">
        <v>979</v>
      </c>
      <c r="B9" s="209" t="s">
        <v>574</v>
      </c>
      <c r="C9" s="206" t="s">
        <v>575</v>
      </c>
      <c r="D9" s="206" t="s">
        <v>982</v>
      </c>
      <c r="E9" s="209" t="s">
        <v>576</v>
      </c>
      <c r="F9" s="210" t="s">
        <v>577</v>
      </c>
      <c r="G9" s="31">
        <v>2</v>
      </c>
      <c r="H9" s="251">
        <v>10000</v>
      </c>
      <c r="I9" s="232">
        <f>'VS16'!H22</f>
        <v>0</v>
      </c>
      <c r="J9" s="232">
        <f>'VS16'!I22</f>
        <v>0</v>
      </c>
      <c r="K9" s="12" t="e">
        <f>J9/I9*100</f>
        <v>#DIV/0!</v>
      </c>
      <c r="L9" s="232">
        <f>'VS16'!K22</f>
        <v>1</v>
      </c>
      <c r="M9" s="232">
        <f>'VS16'!L22</f>
        <v>0</v>
      </c>
      <c r="N9" s="12">
        <f>M9/L9*100</f>
        <v>0</v>
      </c>
      <c r="O9" s="232">
        <f>'VS16'!N22</f>
        <v>0</v>
      </c>
      <c r="P9" s="232">
        <f>'VS16'!O22</f>
        <v>0</v>
      </c>
      <c r="Q9" s="12" t="e">
        <f>P9/O9*100</f>
        <v>#DIV/0!</v>
      </c>
      <c r="R9" s="232">
        <f>'VS16'!Q22</f>
        <v>1</v>
      </c>
      <c r="S9" s="232">
        <f>'VS16'!R22</f>
        <v>0</v>
      </c>
      <c r="T9" s="12">
        <f>S9/R9*100</f>
        <v>0</v>
      </c>
      <c r="U9" s="89">
        <f t="shared" si="0"/>
        <v>2</v>
      </c>
      <c r="V9" s="89">
        <f t="shared" si="0"/>
        <v>0</v>
      </c>
      <c r="W9" s="12">
        <f>V9/U9*100</f>
        <v>0</v>
      </c>
      <c r="X9" s="30"/>
    </row>
    <row r="10" spans="1:24" ht="25.5" x14ac:dyDescent="0.25">
      <c r="A10" s="871" t="s">
        <v>592</v>
      </c>
      <c r="B10" s="873" t="s">
        <v>593</v>
      </c>
      <c r="C10" s="873" t="s">
        <v>540</v>
      </c>
      <c r="D10" s="247"/>
      <c r="E10" s="209" t="s">
        <v>1320</v>
      </c>
      <c r="F10" s="1" t="s">
        <v>62</v>
      </c>
      <c r="G10" s="900" t="s">
        <v>1321</v>
      </c>
      <c r="H10" s="903">
        <v>20000</v>
      </c>
      <c r="I10" s="897">
        <f>'VS16'!H27</f>
        <v>0</v>
      </c>
      <c r="J10" s="897">
        <f>'VS16'!I27</f>
        <v>0</v>
      </c>
      <c r="K10" s="894" t="e">
        <f>J10/I10*100</f>
        <v>#DIV/0!</v>
      </c>
      <c r="L10" s="897">
        <f>'VS16'!K27</f>
        <v>1</v>
      </c>
      <c r="M10" s="897">
        <f>'VS16'!L27</f>
        <v>0</v>
      </c>
      <c r="N10" s="894">
        <f>M10/L10*100</f>
        <v>0</v>
      </c>
      <c r="O10" s="897">
        <f>'VS16'!N27</f>
        <v>0</v>
      </c>
      <c r="P10" s="897">
        <f>'VS16'!O27</f>
        <v>0</v>
      </c>
      <c r="Q10" s="894" t="e">
        <f>P10/O10*100</f>
        <v>#DIV/0!</v>
      </c>
      <c r="R10" s="897">
        <f>'VS16'!Q27</f>
        <v>0</v>
      </c>
      <c r="S10" s="897">
        <f>'VS16'!R27</f>
        <v>0</v>
      </c>
      <c r="T10" s="894" t="e">
        <f>S10/R10*100</f>
        <v>#DIV/0!</v>
      </c>
      <c r="U10" s="891">
        <f t="shared" si="0"/>
        <v>1</v>
      </c>
      <c r="V10" s="891">
        <f t="shared" si="0"/>
        <v>0</v>
      </c>
      <c r="W10" s="894">
        <f>V10/U10*100</f>
        <v>0</v>
      </c>
      <c r="X10" s="30"/>
    </row>
    <row r="11" spans="1:24" ht="15.75" customHeight="1" x14ac:dyDescent="0.25">
      <c r="A11" s="871"/>
      <c r="B11" s="873"/>
      <c r="C11" s="873"/>
      <c r="D11" s="212"/>
      <c r="E11" s="209" t="s">
        <v>1322</v>
      </c>
      <c r="F11" s="1" t="s">
        <v>62</v>
      </c>
      <c r="G11" s="901"/>
      <c r="H11" s="904"/>
      <c r="I11" s="898"/>
      <c r="J11" s="898"/>
      <c r="K11" s="895"/>
      <c r="L11" s="898"/>
      <c r="M11" s="898"/>
      <c r="N11" s="895"/>
      <c r="O11" s="898"/>
      <c r="P11" s="898"/>
      <c r="Q11" s="895"/>
      <c r="R11" s="898"/>
      <c r="S11" s="898"/>
      <c r="T11" s="895"/>
      <c r="U11" s="892"/>
      <c r="V11" s="892"/>
      <c r="W11" s="895"/>
      <c r="X11" s="30"/>
    </row>
    <row r="12" spans="1:24" ht="38.25" x14ac:dyDescent="0.25">
      <c r="A12" s="871"/>
      <c r="B12" s="873"/>
      <c r="C12" s="873"/>
      <c r="D12" s="198" t="s">
        <v>1323</v>
      </c>
      <c r="E12" s="209" t="s">
        <v>1324</v>
      </c>
      <c r="F12" s="1" t="s">
        <v>62</v>
      </c>
      <c r="G12" s="901"/>
      <c r="H12" s="904"/>
      <c r="I12" s="898"/>
      <c r="J12" s="898"/>
      <c r="K12" s="895"/>
      <c r="L12" s="898"/>
      <c r="M12" s="898"/>
      <c r="N12" s="895"/>
      <c r="O12" s="898"/>
      <c r="P12" s="898"/>
      <c r="Q12" s="895"/>
      <c r="R12" s="898"/>
      <c r="S12" s="898"/>
      <c r="T12" s="895"/>
      <c r="U12" s="892"/>
      <c r="V12" s="892"/>
      <c r="W12" s="895"/>
      <c r="X12" s="30"/>
    </row>
    <row r="13" spans="1:24" ht="25.5" x14ac:dyDescent="0.25">
      <c r="A13" s="871"/>
      <c r="B13" s="873"/>
      <c r="C13" s="873"/>
      <c r="D13" s="248"/>
      <c r="E13" s="209" t="s">
        <v>1325</v>
      </c>
      <c r="F13" s="1" t="s">
        <v>62</v>
      </c>
      <c r="G13" s="902"/>
      <c r="H13" s="905"/>
      <c r="I13" s="899"/>
      <c r="J13" s="899"/>
      <c r="K13" s="896"/>
      <c r="L13" s="899"/>
      <c r="M13" s="899"/>
      <c r="N13" s="896"/>
      <c r="O13" s="899"/>
      <c r="P13" s="899"/>
      <c r="Q13" s="896"/>
      <c r="R13" s="899"/>
      <c r="S13" s="899"/>
      <c r="T13" s="896"/>
      <c r="U13" s="893"/>
      <c r="V13" s="893"/>
      <c r="W13" s="896"/>
      <c r="X13" s="30"/>
    </row>
    <row r="14" spans="1:24" x14ac:dyDescent="0.25">
      <c r="A14" s="843" t="s">
        <v>23</v>
      </c>
      <c r="B14" s="844"/>
      <c r="C14" s="844"/>
      <c r="D14" s="844"/>
      <c r="E14" s="844"/>
      <c r="F14" s="844"/>
      <c r="G14" s="844"/>
      <c r="H14" s="845"/>
      <c r="I14" s="10"/>
      <c r="J14" s="10"/>
      <c r="K14" s="13" t="e">
        <f>SUM(K20:K23)/(COUNTIF(K20:K23,"&lt;&gt;0"))</f>
        <v>#DIV/0!</v>
      </c>
      <c r="L14" s="10"/>
      <c r="M14" s="10"/>
      <c r="N14" s="13" t="e">
        <f>SUM(N20:N23)/(COUNTIF(N20:N23,"&lt;&gt;0"))</f>
        <v>#DIV/0!</v>
      </c>
      <c r="O14" s="10"/>
      <c r="P14" s="10"/>
      <c r="Q14" s="13" t="e">
        <f>SUM(Q20:Q23)/(COUNTIF(Q20:Q23,"&lt;&gt;0"))</f>
        <v>#DIV/0!</v>
      </c>
      <c r="R14" s="10"/>
      <c r="S14" s="10"/>
      <c r="T14" s="13" t="e">
        <f>SUM(T20:T23)/(COUNTIF(T20:T23,"&lt;&gt;0"))</f>
        <v>#DIV/0!</v>
      </c>
      <c r="U14" s="10"/>
      <c r="V14" s="10"/>
      <c r="W14" s="13">
        <f>SUM(W20:W23)/(COUNTIF(W20:W23,"&lt;&gt;0"))</f>
        <v>100</v>
      </c>
      <c r="X14" s="10"/>
    </row>
    <row r="15" spans="1:24" x14ac:dyDescent="0.25">
      <c r="A15" s="846" t="s">
        <v>24</v>
      </c>
      <c r="B15" s="847"/>
      <c r="C15" s="847"/>
      <c r="D15" s="847"/>
      <c r="E15" s="847"/>
      <c r="F15" s="847"/>
      <c r="G15" s="847"/>
      <c r="H15" s="848"/>
      <c r="I15" s="10"/>
      <c r="J15" s="10"/>
      <c r="K15" s="14">
        <v>100</v>
      </c>
      <c r="L15" s="10"/>
      <c r="M15" s="10"/>
      <c r="N15" s="10">
        <v>100</v>
      </c>
      <c r="O15" s="10">
        <v>100</v>
      </c>
      <c r="P15" s="10"/>
      <c r="Q15" s="10"/>
      <c r="R15" s="10"/>
      <c r="S15" s="10"/>
      <c r="T15" s="10"/>
      <c r="U15" s="10"/>
      <c r="V15" s="10"/>
      <c r="W15" s="10"/>
      <c r="X15" s="10"/>
    </row>
    <row r="16" spans="1:24" x14ac:dyDescent="0.25">
      <c r="A16" s="846" t="s">
        <v>1283</v>
      </c>
      <c r="B16" s="847"/>
      <c r="C16" s="847"/>
      <c r="D16" s="847"/>
      <c r="E16" s="847"/>
      <c r="F16" s="847"/>
      <c r="G16" s="847"/>
      <c r="H16" s="848"/>
      <c r="I16" s="10"/>
      <c r="J16" s="10"/>
      <c r="K16" s="14">
        <v>100</v>
      </c>
      <c r="L16" s="10"/>
      <c r="M16" s="10"/>
      <c r="N16" s="10">
        <v>100</v>
      </c>
      <c r="O16" s="10">
        <v>100</v>
      </c>
      <c r="P16" s="10"/>
      <c r="Q16" s="10"/>
      <c r="R16" s="10"/>
      <c r="S16" s="10"/>
      <c r="T16" s="10"/>
      <c r="U16" s="10"/>
      <c r="V16" s="10"/>
      <c r="W16" s="10"/>
      <c r="X16" s="10"/>
    </row>
    <row r="17" spans="1:24" x14ac:dyDescent="0.25">
      <c r="A17" s="846" t="s">
        <v>1339</v>
      </c>
      <c r="B17" s="847"/>
      <c r="C17" s="847"/>
      <c r="D17" s="847"/>
      <c r="E17" s="847"/>
      <c r="F17" s="847"/>
      <c r="G17" s="847"/>
      <c r="H17" s="848"/>
      <c r="I17" s="288"/>
      <c r="J17" s="288"/>
      <c r="K17" s="14">
        <v>0</v>
      </c>
      <c r="L17" s="10"/>
      <c r="M17" s="10"/>
      <c r="N17" s="10">
        <v>2</v>
      </c>
      <c r="O17" s="10">
        <v>2</v>
      </c>
      <c r="P17" s="10"/>
      <c r="Q17" s="10"/>
      <c r="R17" s="10"/>
      <c r="S17" s="10"/>
      <c r="T17" s="10"/>
      <c r="U17" s="10"/>
      <c r="V17" s="10"/>
      <c r="W17" s="10"/>
      <c r="X17" s="159"/>
    </row>
    <row r="18" spans="1:24" x14ac:dyDescent="0.25">
      <c r="A18" s="846" t="s">
        <v>1340</v>
      </c>
      <c r="B18" s="847"/>
      <c r="C18" s="847"/>
      <c r="D18" s="847"/>
      <c r="E18" s="847"/>
      <c r="F18" s="847"/>
      <c r="G18" s="847"/>
      <c r="H18" s="848"/>
      <c r="I18" s="288"/>
      <c r="J18" s="288"/>
      <c r="K18" s="14">
        <v>0</v>
      </c>
      <c r="L18" s="10"/>
      <c r="M18" s="10"/>
      <c r="N18" s="10">
        <v>0</v>
      </c>
      <c r="O18" s="10">
        <v>0</v>
      </c>
      <c r="P18" s="10"/>
      <c r="Q18" s="10"/>
      <c r="R18" s="10"/>
      <c r="S18" s="10"/>
      <c r="T18" s="10"/>
      <c r="U18" s="10"/>
      <c r="V18" s="10"/>
      <c r="W18" s="10"/>
      <c r="X18" s="159"/>
    </row>
    <row r="19" spans="1:24" x14ac:dyDescent="0.25">
      <c r="A19" s="846" t="s">
        <v>1341</v>
      </c>
      <c r="B19" s="847"/>
      <c r="C19" s="847"/>
      <c r="D19" s="847"/>
      <c r="E19" s="847"/>
      <c r="F19" s="847"/>
      <c r="G19" s="847"/>
      <c r="H19" s="848"/>
      <c r="I19" s="288"/>
      <c r="J19" s="288"/>
      <c r="K19" s="14">
        <v>25</v>
      </c>
      <c r="L19" s="10"/>
      <c r="M19" s="10"/>
      <c r="N19" s="10">
        <v>25</v>
      </c>
      <c r="O19" s="10">
        <v>25</v>
      </c>
      <c r="P19" s="10"/>
      <c r="Q19" s="10"/>
      <c r="R19" s="10"/>
      <c r="S19" s="10"/>
      <c r="T19" s="10"/>
      <c r="U19" s="10"/>
      <c r="V19" s="10"/>
      <c r="W19" s="10"/>
      <c r="X19" s="159"/>
    </row>
    <row r="20" spans="1:24" x14ac:dyDescent="0.25">
      <c r="K20" s="32" t="e">
        <f>IF(K7&gt;99.99,100,K7)</f>
        <v>#DIV/0!</v>
      </c>
      <c r="N20" s="32" t="e">
        <f>IF(N7&gt;99.99,100,N7)</f>
        <v>#DIV/0!</v>
      </c>
      <c r="Q20" s="32">
        <f>IF(Q7&gt;99.99,100,Q7)</f>
        <v>100</v>
      </c>
      <c r="T20" s="32">
        <f>IF(T7&gt;99.99,100,T7)</f>
        <v>0</v>
      </c>
      <c r="W20" s="32">
        <f>IF(W7&gt;99.99,100,W7)</f>
        <v>100</v>
      </c>
    </row>
    <row r="21" spans="1:24" x14ac:dyDescent="0.25">
      <c r="K21" s="32">
        <f>IF(K8&gt;99.99,100,K8)</f>
        <v>100</v>
      </c>
      <c r="N21" s="32">
        <f>IF(N8&gt;99.99,100,N8)</f>
        <v>100</v>
      </c>
      <c r="Q21" s="32">
        <f>IF(Q8&gt;99.99,100,Q8)</f>
        <v>100</v>
      </c>
      <c r="T21" s="32">
        <f>IF(T8&gt;99.99,100,T8)</f>
        <v>100</v>
      </c>
      <c r="W21" s="32">
        <f>IF(W8&gt;99.99,100,W8)</f>
        <v>100</v>
      </c>
    </row>
    <row r="22" spans="1:24" x14ac:dyDescent="0.25">
      <c r="K22" s="32" t="e">
        <f>IF(K9&gt;99.99,100,K9)</f>
        <v>#DIV/0!</v>
      </c>
      <c r="N22" s="32">
        <f>IF(N9&gt;99.99,100,N9)</f>
        <v>0</v>
      </c>
      <c r="Q22" s="32" t="e">
        <f>IF(Q9&gt;99.99,100,Q9)</f>
        <v>#DIV/0!</v>
      </c>
      <c r="T22" s="32">
        <f>IF(T9&gt;99.99,100,T9)</f>
        <v>0</v>
      </c>
      <c r="W22" s="32">
        <f>IF(W9&gt;99.99,100,W9)</f>
        <v>0</v>
      </c>
    </row>
    <row r="23" spans="1:24" x14ac:dyDescent="0.25">
      <c r="K23" s="32" t="e">
        <f>IF(K10&gt;99.99,100,K10)</f>
        <v>#DIV/0!</v>
      </c>
      <c r="N23" s="32">
        <f>IF(N10&gt;99.99,100,N10)</f>
        <v>0</v>
      </c>
      <c r="Q23" s="32" t="e">
        <f>IF(Q10&gt;99.99,100,Q10)</f>
        <v>#DIV/0!</v>
      </c>
      <c r="T23" s="32" t="e">
        <f>IF(T10&gt;99.99,100,T10)</f>
        <v>#DIV/0!</v>
      </c>
      <c r="W23" s="32">
        <f>IF(W10&gt;99.99,100,W10)</f>
        <v>0</v>
      </c>
    </row>
    <row r="24" spans="1:24" x14ac:dyDescent="0.25">
      <c r="K24" s="32"/>
      <c r="N24" s="32"/>
      <c r="Q24" s="32"/>
      <c r="T24" s="32"/>
      <c r="W24" s="32"/>
    </row>
    <row r="25" spans="1:24" x14ac:dyDescent="0.25">
      <c r="K25" s="32"/>
      <c r="N25" s="32"/>
      <c r="Q25" s="32"/>
      <c r="T25" s="32"/>
      <c r="W25" s="32"/>
    </row>
    <row r="26" spans="1:24" x14ac:dyDescent="0.25">
      <c r="K26" s="32"/>
      <c r="N26" s="32"/>
      <c r="Q26" s="32"/>
      <c r="T26" s="32"/>
      <c r="W26" s="32"/>
    </row>
    <row r="27" spans="1:24" x14ac:dyDescent="0.25">
      <c r="K27" s="32"/>
    </row>
    <row r="28" spans="1:24" x14ac:dyDescent="0.25">
      <c r="K28" s="32"/>
    </row>
    <row r="29" spans="1:24" x14ac:dyDescent="0.25">
      <c r="K29" s="32"/>
    </row>
    <row r="30" spans="1:24" x14ac:dyDescent="0.25">
      <c r="K30" s="32"/>
    </row>
    <row r="31" spans="1:24" x14ac:dyDescent="0.25">
      <c r="K31" s="32"/>
    </row>
    <row r="32" spans="1:24" x14ac:dyDescent="0.25">
      <c r="K32" s="32"/>
    </row>
    <row r="33" spans="11:11" x14ac:dyDescent="0.25">
      <c r="K33" s="32"/>
    </row>
    <row r="34" spans="11:11" x14ac:dyDescent="0.25">
      <c r="K34" s="32"/>
    </row>
    <row r="35" spans="11:11" x14ac:dyDescent="0.25">
      <c r="K35" s="32"/>
    </row>
    <row r="36" spans="11:11" x14ac:dyDescent="0.25">
      <c r="K36" s="32"/>
    </row>
    <row r="37" spans="11:11" x14ac:dyDescent="0.25">
      <c r="K37" s="32"/>
    </row>
    <row r="38" spans="11:11" x14ac:dyDescent="0.25">
      <c r="K38" s="32"/>
    </row>
    <row r="39" spans="11:11" x14ac:dyDescent="0.25">
      <c r="K39" s="32"/>
    </row>
    <row r="40" spans="11:11" x14ac:dyDescent="0.25">
      <c r="K40" s="32"/>
    </row>
    <row r="41" spans="11:11" x14ac:dyDescent="0.25">
      <c r="K41" s="32"/>
    </row>
    <row r="42" spans="11:11" x14ac:dyDescent="0.25">
      <c r="K42" s="32"/>
    </row>
    <row r="43" spans="11:11" x14ac:dyDescent="0.25">
      <c r="K43" s="32"/>
    </row>
    <row r="44" spans="11:11" x14ac:dyDescent="0.25">
      <c r="K44" s="32"/>
    </row>
    <row r="45" spans="11:11" x14ac:dyDescent="0.25">
      <c r="K45" s="32"/>
    </row>
    <row r="46" spans="11:11" x14ac:dyDescent="0.25">
      <c r="K46" s="32"/>
    </row>
    <row r="47" spans="11:11" x14ac:dyDescent="0.25">
      <c r="K47" s="32"/>
    </row>
    <row r="48" spans="11:11" x14ac:dyDescent="0.25">
      <c r="K48" s="32"/>
    </row>
    <row r="49" spans="11:11" x14ac:dyDescent="0.25">
      <c r="K49" s="32"/>
    </row>
    <row r="50" spans="11:11" x14ac:dyDescent="0.25">
      <c r="K50" s="32"/>
    </row>
  </sheetData>
  <mergeCells count="44">
    <mergeCell ref="A17:H17"/>
    <mergeCell ref="A18:H18"/>
    <mergeCell ref="A19:H19"/>
    <mergeCell ref="A15:H15"/>
    <mergeCell ref="A16:H16"/>
    <mergeCell ref="A14:H14"/>
    <mergeCell ref="A6:W6"/>
    <mergeCell ref="A10:A13"/>
    <mergeCell ref="B10:B13"/>
    <mergeCell ref="C10:C13"/>
    <mergeCell ref="G10:G13"/>
    <mergeCell ref="H10:H13"/>
    <mergeCell ref="I10:I13"/>
    <mergeCell ref="J10:J13"/>
    <mergeCell ref="K10:K13"/>
    <mergeCell ref="T10:T13"/>
    <mergeCell ref="U10:U13"/>
    <mergeCell ref="V10:V13"/>
    <mergeCell ref="W10:W13"/>
    <mergeCell ref="L10:L13"/>
    <mergeCell ref="M10:M13"/>
    <mergeCell ref="N10:N13"/>
    <mergeCell ref="X4:X5"/>
    <mergeCell ref="H4:H5"/>
    <mergeCell ref="I4:K4"/>
    <mergeCell ref="L4:N4"/>
    <mergeCell ref="O4:Q4"/>
    <mergeCell ref="R4:T4"/>
    <mergeCell ref="U4:W4"/>
    <mergeCell ref="R10:R13"/>
    <mergeCell ref="S10:S13"/>
    <mergeCell ref="O10:O13"/>
    <mergeCell ref="P10:P13"/>
    <mergeCell ref="Q10:Q13"/>
    <mergeCell ref="A1:W1"/>
    <mergeCell ref="A2:W2"/>
    <mergeCell ref="A3:W3"/>
    <mergeCell ref="A4:A5"/>
    <mergeCell ref="B4:B5"/>
    <mergeCell ref="C4:C5"/>
    <mergeCell ref="D4:D5"/>
    <mergeCell ref="E4:E5"/>
    <mergeCell ref="F4:F5"/>
    <mergeCell ref="G4:G5"/>
  </mergeCells>
  <conditionalFormatting sqref="W10">
    <cfRule type="cellIs" dxfId="2003" priority="607" stopIfTrue="1" operator="greaterThan">
      <formula>110</formula>
    </cfRule>
    <cfRule type="cellIs" dxfId="2002" priority="608" stopIfTrue="1" operator="between">
      <formula>1</formula>
      <formula>90</formula>
    </cfRule>
    <cfRule type="expression" dxfId="2001" priority="609" stopIfTrue="1">
      <formula>IF(U10=0,V10=0)</formula>
    </cfRule>
    <cfRule type="cellIs" dxfId="2000" priority="610" stopIfTrue="1" operator="between">
      <formula>90</formula>
      <formula>110</formula>
    </cfRule>
    <cfRule type="expression" dxfId="1999" priority="611" stopIfTrue="1">
      <formula>IF(U10&gt;0,V10=0)</formula>
    </cfRule>
    <cfRule type="expression" dxfId="1998" priority="612" stopIfTrue="1">
      <formula>IF(U10=0,V10&gt;0)</formula>
    </cfRule>
  </conditionalFormatting>
  <conditionalFormatting sqref="K10">
    <cfRule type="cellIs" dxfId="1997" priority="631" stopIfTrue="1" operator="greaterThan">
      <formula>110</formula>
    </cfRule>
    <cfRule type="cellIs" dxfId="1996" priority="632" stopIfTrue="1" operator="between">
      <formula>1</formula>
      <formula>90</formula>
    </cfRule>
    <cfRule type="expression" dxfId="1995" priority="633" stopIfTrue="1">
      <formula>IF(I10=0,J10=0)</formula>
    </cfRule>
    <cfRule type="cellIs" dxfId="1994" priority="634" stopIfTrue="1" operator="between">
      <formula>90</formula>
      <formula>110</formula>
    </cfRule>
    <cfRule type="expression" dxfId="1993" priority="635" stopIfTrue="1">
      <formula>IF(I10&gt;0,J10=0)</formula>
    </cfRule>
    <cfRule type="expression" dxfId="1992" priority="636" stopIfTrue="1">
      <formula>IF(I10=0,J10&gt;0)</formula>
    </cfRule>
  </conditionalFormatting>
  <conditionalFormatting sqref="N10">
    <cfRule type="cellIs" dxfId="1991" priority="625" stopIfTrue="1" operator="greaterThan">
      <formula>110</formula>
    </cfRule>
    <cfRule type="cellIs" dxfId="1990" priority="626" stopIfTrue="1" operator="between">
      <formula>1</formula>
      <formula>90</formula>
    </cfRule>
    <cfRule type="expression" dxfId="1989" priority="627" stopIfTrue="1">
      <formula>IF(L10=0,M10=0)</formula>
    </cfRule>
    <cfRule type="cellIs" dxfId="1988" priority="628" stopIfTrue="1" operator="between">
      <formula>90</formula>
      <formula>110</formula>
    </cfRule>
    <cfRule type="expression" dxfId="1987" priority="629" stopIfTrue="1">
      <formula>IF(L10&gt;0,M10=0)</formula>
    </cfRule>
    <cfRule type="expression" dxfId="1986" priority="630" stopIfTrue="1">
      <formula>IF(L10=0,M10&gt;0)</formula>
    </cfRule>
  </conditionalFormatting>
  <conditionalFormatting sqref="Q10">
    <cfRule type="cellIs" dxfId="1985" priority="619" stopIfTrue="1" operator="greaterThan">
      <formula>110</formula>
    </cfRule>
    <cfRule type="cellIs" dxfId="1984" priority="620" stopIfTrue="1" operator="between">
      <formula>1</formula>
      <formula>90</formula>
    </cfRule>
    <cfRule type="expression" dxfId="1983" priority="621" stopIfTrue="1">
      <formula>IF(O10=0,P10=0)</formula>
    </cfRule>
    <cfRule type="cellIs" dxfId="1982" priority="622" stopIfTrue="1" operator="between">
      <formula>90</formula>
      <formula>110</formula>
    </cfRule>
    <cfRule type="expression" dxfId="1981" priority="623" stopIfTrue="1">
      <formula>IF(O10&gt;0,P10=0)</formula>
    </cfRule>
    <cfRule type="expression" dxfId="1980" priority="624" stopIfTrue="1">
      <formula>IF(O10=0,P10&gt;0)</formula>
    </cfRule>
  </conditionalFormatting>
  <conditionalFormatting sqref="T10">
    <cfRule type="cellIs" dxfId="1979" priority="613" stopIfTrue="1" operator="greaterThan">
      <formula>110</formula>
    </cfRule>
    <cfRule type="cellIs" dxfId="1978" priority="614" stopIfTrue="1" operator="between">
      <formula>1</formula>
      <formula>90</formula>
    </cfRule>
    <cfRule type="expression" dxfId="1977" priority="615" stopIfTrue="1">
      <formula>IF(R10=0,S10=0)</formula>
    </cfRule>
    <cfRule type="cellIs" dxfId="1976" priority="616" stopIfTrue="1" operator="between">
      <formula>90</formula>
      <formula>110</formula>
    </cfRule>
    <cfRule type="expression" dxfId="1975" priority="617" stopIfTrue="1">
      <formula>IF(R10&gt;0,S10=0)</formula>
    </cfRule>
    <cfRule type="expression" dxfId="1974" priority="618" stopIfTrue="1">
      <formula>IF(R10=0,S10&gt;0)</formula>
    </cfRule>
  </conditionalFormatting>
  <conditionalFormatting sqref="W7 K7">
    <cfRule type="cellIs" dxfId="1973" priority="361" stopIfTrue="1" operator="greaterThan">
      <formula>110</formula>
    </cfRule>
    <cfRule type="cellIs" dxfId="1972" priority="362" stopIfTrue="1" operator="between">
      <formula>1</formula>
      <formula>90</formula>
    </cfRule>
    <cfRule type="expression" dxfId="1971" priority="363" stopIfTrue="1">
      <formula>IF(I7=0,J7=0)</formula>
    </cfRule>
    <cfRule type="cellIs" dxfId="1970" priority="364" stopIfTrue="1" operator="between">
      <formula>90</formula>
      <formula>110</formula>
    </cfRule>
    <cfRule type="expression" dxfId="1969" priority="365" stopIfTrue="1">
      <formula>IF(I7&gt;0,J7=0)</formula>
    </cfRule>
    <cfRule type="expression" dxfId="1968" priority="366" stopIfTrue="1">
      <formula>IF(I7=0,J7&gt;0)</formula>
    </cfRule>
  </conditionalFormatting>
  <conditionalFormatting sqref="N7">
    <cfRule type="cellIs" dxfId="1967" priority="379" stopIfTrue="1" operator="greaterThan">
      <formula>110</formula>
    </cfRule>
    <cfRule type="cellIs" dxfId="1966" priority="380" stopIfTrue="1" operator="between">
      <formula>1</formula>
      <formula>90</formula>
    </cfRule>
    <cfRule type="expression" dxfId="1965" priority="381" stopIfTrue="1">
      <formula>IF(L7=0,M7=0)</formula>
    </cfRule>
    <cfRule type="cellIs" dxfId="1964" priority="382" stopIfTrue="1" operator="between">
      <formula>90</formula>
      <formula>110</formula>
    </cfRule>
    <cfRule type="expression" dxfId="1963" priority="383" stopIfTrue="1">
      <formula>IF(L7&gt;0,M7=0)</formula>
    </cfRule>
    <cfRule type="expression" dxfId="1962" priority="384" stopIfTrue="1">
      <formula>IF(L7=0,M7&gt;0)</formula>
    </cfRule>
  </conditionalFormatting>
  <conditionalFormatting sqref="Q7">
    <cfRule type="cellIs" dxfId="1961" priority="373" stopIfTrue="1" operator="greaterThan">
      <formula>110</formula>
    </cfRule>
    <cfRule type="cellIs" dxfId="1960" priority="374" stopIfTrue="1" operator="between">
      <formula>1</formula>
      <formula>90</formula>
    </cfRule>
    <cfRule type="expression" dxfId="1959" priority="375" stopIfTrue="1">
      <formula>IF(O7=0,P7=0)</formula>
    </cfRule>
    <cfRule type="cellIs" dxfId="1958" priority="376" stopIfTrue="1" operator="between">
      <formula>90</formula>
      <formula>110</formula>
    </cfRule>
    <cfRule type="expression" dxfId="1957" priority="377" stopIfTrue="1">
      <formula>IF(O7&gt;0,P7=0)</formula>
    </cfRule>
    <cfRule type="expression" dxfId="1956" priority="378" stopIfTrue="1">
      <formula>IF(O7=0,P7&gt;0)</formula>
    </cfRule>
  </conditionalFormatting>
  <conditionalFormatting sqref="T7">
    <cfRule type="cellIs" dxfId="1955" priority="367" stopIfTrue="1" operator="greaterThan">
      <formula>110</formula>
    </cfRule>
    <cfRule type="cellIs" dxfId="1954" priority="368" stopIfTrue="1" operator="between">
      <formula>1</formula>
      <formula>90</formula>
    </cfRule>
    <cfRule type="expression" dxfId="1953" priority="369" stopIfTrue="1">
      <formula>IF(R7=0,S7=0)</formula>
    </cfRule>
    <cfRule type="cellIs" dxfId="1952" priority="370" stopIfTrue="1" operator="between">
      <formula>90</formula>
      <formula>110</formula>
    </cfRule>
    <cfRule type="expression" dxfId="1951" priority="371" stopIfTrue="1">
      <formula>IF(R7&gt;0,S7=0)</formula>
    </cfRule>
    <cfRule type="expression" dxfId="1950" priority="372" stopIfTrue="1">
      <formula>IF(R7=0,S7&gt;0)</formula>
    </cfRule>
  </conditionalFormatting>
  <conditionalFormatting sqref="W8 K8">
    <cfRule type="cellIs" dxfId="1949" priority="337" stopIfTrue="1" operator="greaterThan">
      <formula>110</formula>
    </cfRule>
    <cfRule type="cellIs" dxfId="1948" priority="338" stopIfTrue="1" operator="between">
      <formula>1</formula>
      <formula>90</formula>
    </cfRule>
    <cfRule type="expression" dxfId="1947" priority="339" stopIfTrue="1">
      <formula>IF(I8=0,J8=0)</formula>
    </cfRule>
    <cfRule type="cellIs" dxfId="1946" priority="340" stopIfTrue="1" operator="between">
      <formula>90</formula>
      <formula>110</formula>
    </cfRule>
    <cfRule type="expression" dxfId="1945" priority="341" stopIfTrue="1">
      <formula>IF(I8&gt;0,J8=0)</formula>
    </cfRule>
    <cfRule type="expression" dxfId="1944" priority="342" stopIfTrue="1">
      <formula>IF(I8=0,J8&gt;0)</formula>
    </cfRule>
  </conditionalFormatting>
  <conditionalFormatting sqref="N8">
    <cfRule type="cellIs" dxfId="1943" priority="355" stopIfTrue="1" operator="greaterThan">
      <formula>110</formula>
    </cfRule>
    <cfRule type="cellIs" dxfId="1942" priority="356" stopIfTrue="1" operator="between">
      <formula>1</formula>
      <formula>90</formula>
    </cfRule>
    <cfRule type="expression" dxfId="1941" priority="357" stopIfTrue="1">
      <formula>IF(L8=0,M8=0)</formula>
    </cfRule>
    <cfRule type="cellIs" dxfId="1940" priority="358" stopIfTrue="1" operator="between">
      <formula>90</formula>
      <formula>110</formula>
    </cfRule>
    <cfRule type="expression" dxfId="1939" priority="359" stopIfTrue="1">
      <formula>IF(L8&gt;0,M8=0)</formula>
    </cfRule>
    <cfRule type="expression" dxfId="1938" priority="360" stopIfTrue="1">
      <formula>IF(L8=0,M8&gt;0)</formula>
    </cfRule>
  </conditionalFormatting>
  <conditionalFormatting sqref="Q8">
    <cfRule type="cellIs" dxfId="1937" priority="349" stopIfTrue="1" operator="greaterThan">
      <formula>110</formula>
    </cfRule>
    <cfRule type="cellIs" dxfId="1936" priority="350" stopIfTrue="1" operator="between">
      <formula>1</formula>
      <formula>90</formula>
    </cfRule>
    <cfRule type="expression" dxfId="1935" priority="351" stopIfTrue="1">
      <formula>IF(O8=0,P8=0)</formula>
    </cfRule>
    <cfRule type="cellIs" dxfId="1934" priority="352" stopIfTrue="1" operator="between">
      <formula>90</formula>
      <formula>110</formula>
    </cfRule>
    <cfRule type="expression" dxfId="1933" priority="353" stopIfTrue="1">
      <formula>IF(O8&gt;0,P8=0)</formula>
    </cfRule>
    <cfRule type="expression" dxfId="1932" priority="354" stopIfTrue="1">
      <formula>IF(O8=0,P8&gt;0)</formula>
    </cfRule>
  </conditionalFormatting>
  <conditionalFormatting sqref="T8">
    <cfRule type="cellIs" dxfId="1931" priority="343" stopIfTrue="1" operator="greaterThan">
      <formula>110</formula>
    </cfRule>
    <cfRule type="cellIs" dxfId="1930" priority="344" stopIfTrue="1" operator="between">
      <formula>1</formula>
      <formula>90</formula>
    </cfRule>
    <cfRule type="expression" dxfId="1929" priority="345" stopIfTrue="1">
      <formula>IF(R8=0,S8=0)</formula>
    </cfRule>
    <cfRule type="cellIs" dxfId="1928" priority="346" stopIfTrue="1" operator="between">
      <formula>90</formula>
      <formula>110</formula>
    </cfRule>
    <cfRule type="expression" dxfId="1927" priority="347" stopIfTrue="1">
      <formula>IF(R8&gt;0,S8=0)</formula>
    </cfRule>
    <cfRule type="expression" dxfId="1926" priority="348" stopIfTrue="1">
      <formula>IF(R8=0,S8&gt;0)</formula>
    </cfRule>
  </conditionalFormatting>
  <conditionalFormatting sqref="W9 K9 N9 Q9 T9">
    <cfRule type="cellIs" dxfId="1925" priority="331" stopIfTrue="1" operator="greaterThan">
      <formula>110</formula>
    </cfRule>
    <cfRule type="cellIs" dxfId="1924" priority="332" stopIfTrue="1" operator="between">
      <formula>1</formula>
      <formula>90</formula>
    </cfRule>
    <cfRule type="expression" dxfId="1923" priority="333" stopIfTrue="1">
      <formula>IF(I9=0,J9=0)</formula>
    </cfRule>
    <cfRule type="cellIs" dxfId="1922" priority="334" stopIfTrue="1" operator="between">
      <formula>90</formula>
      <formula>110</formula>
    </cfRule>
    <cfRule type="expression" dxfId="1921" priority="335" stopIfTrue="1">
      <formula>IF(I9&gt;0,J9=0)</formula>
    </cfRule>
    <cfRule type="expression" dxfId="1920" priority="336" stopIfTrue="1">
      <formula>IF(I9=0,J9&gt;0)</formula>
    </cfRule>
  </conditionalFormatting>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00000"/>
  </sheetPr>
  <dimension ref="A1:AA27"/>
  <sheetViews>
    <sheetView topLeftCell="B1" zoomScale="80" zoomScaleNormal="80" workbookViewId="0">
      <selection activeCell="A4" sqref="A4:W4"/>
    </sheetView>
  </sheetViews>
  <sheetFormatPr baseColWidth="10" defaultColWidth="11.42578125" defaultRowHeight="15" x14ac:dyDescent="0.25"/>
  <cols>
    <col min="1" max="1" width="16.85546875" style="7" hidden="1" customWidth="1"/>
    <col min="2" max="2" width="8.7109375" style="7" customWidth="1"/>
    <col min="3" max="3" width="38.28515625" style="7" customWidth="1"/>
    <col min="4" max="5" width="16" style="7" customWidth="1"/>
    <col min="6" max="6" width="24.5703125" style="7" customWidth="1"/>
    <col min="7" max="7" width="12.7109375" style="7" customWidth="1"/>
    <col min="8" max="8" width="8.7109375" style="7" customWidth="1"/>
    <col min="9" max="23" width="6.85546875" style="7" customWidth="1"/>
    <col min="24" max="27" width="15" style="7" customWidth="1"/>
    <col min="28" max="16384" width="11.42578125" style="7"/>
  </cols>
  <sheetData>
    <row r="1" spans="1:27" ht="6" customHeight="1" x14ac:dyDescent="0.25"/>
    <row r="2" spans="1:27" ht="15" customHeight="1" x14ac:dyDescent="0.25">
      <c r="A2" s="854" t="s">
        <v>26</v>
      </c>
      <c r="B2" s="854"/>
      <c r="C2" s="854"/>
      <c r="D2" s="854"/>
      <c r="E2" s="854"/>
      <c r="F2" s="854"/>
      <c r="G2" s="854"/>
      <c r="H2" s="854"/>
      <c r="I2" s="854"/>
      <c r="J2" s="854"/>
      <c r="K2" s="854"/>
      <c r="L2" s="854"/>
      <c r="M2" s="854"/>
      <c r="N2" s="854"/>
      <c r="O2" s="854"/>
      <c r="P2" s="854"/>
      <c r="Q2" s="854"/>
      <c r="R2" s="854"/>
      <c r="S2" s="854"/>
      <c r="T2" s="854"/>
      <c r="U2" s="854"/>
      <c r="V2" s="854"/>
      <c r="W2" s="854"/>
    </row>
    <row r="3" spans="1:27" ht="15" customHeight="1" x14ac:dyDescent="0.25">
      <c r="A3" s="854" t="s">
        <v>0</v>
      </c>
      <c r="B3" s="854"/>
      <c r="C3" s="854"/>
      <c r="D3" s="854"/>
      <c r="E3" s="854"/>
      <c r="F3" s="854"/>
      <c r="G3" s="854"/>
      <c r="H3" s="854"/>
      <c r="I3" s="854"/>
      <c r="J3" s="854"/>
      <c r="K3" s="854"/>
      <c r="L3" s="854"/>
      <c r="M3" s="854"/>
      <c r="N3" s="854"/>
      <c r="O3" s="854"/>
      <c r="P3" s="854"/>
      <c r="Q3" s="854"/>
      <c r="R3" s="854"/>
      <c r="S3" s="854"/>
      <c r="T3" s="854"/>
      <c r="U3" s="854"/>
      <c r="V3" s="854"/>
      <c r="W3" s="854"/>
    </row>
    <row r="4" spans="1:27" ht="15" customHeight="1" x14ac:dyDescent="0.25">
      <c r="A4" s="855" t="s">
        <v>2612</v>
      </c>
      <c r="B4" s="855"/>
      <c r="C4" s="855"/>
      <c r="D4" s="855"/>
      <c r="E4" s="855"/>
      <c r="F4" s="855"/>
      <c r="G4" s="855"/>
      <c r="H4" s="855"/>
      <c r="I4" s="855"/>
      <c r="J4" s="855"/>
      <c r="K4" s="855"/>
      <c r="L4" s="855"/>
      <c r="M4" s="855"/>
      <c r="N4" s="855"/>
      <c r="O4" s="855"/>
      <c r="P4" s="855"/>
      <c r="Q4" s="855"/>
      <c r="R4" s="855"/>
      <c r="S4" s="855"/>
      <c r="T4" s="855"/>
      <c r="U4" s="855"/>
      <c r="V4" s="855"/>
      <c r="W4" s="855"/>
    </row>
    <row r="5" spans="1:27" ht="22.5" customHeight="1" x14ac:dyDescent="0.25">
      <c r="A5" s="838" t="s">
        <v>30</v>
      </c>
      <c r="B5" s="856" t="s">
        <v>1</v>
      </c>
      <c r="C5" s="838" t="s">
        <v>28</v>
      </c>
      <c r="D5" s="838" t="s">
        <v>2</v>
      </c>
      <c r="E5" s="839" t="s">
        <v>1475</v>
      </c>
      <c r="F5" s="838" t="s">
        <v>3</v>
      </c>
      <c r="G5" s="838" t="s">
        <v>4</v>
      </c>
      <c r="H5" s="838" t="s">
        <v>1474</v>
      </c>
      <c r="I5" s="853" t="s">
        <v>5</v>
      </c>
      <c r="J5" s="853"/>
      <c r="K5" s="853"/>
      <c r="L5" s="853" t="s">
        <v>6</v>
      </c>
      <c r="M5" s="853"/>
      <c r="N5" s="853"/>
      <c r="O5" s="853" t="s">
        <v>7</v>
      </c>
      <c r="P5" s="853"/>
      <c r="Q5" s="853"/>
      <c r="R5" s="853" t="s">
        <v>8</v>
      </c>
      <c r="S5" s="853"/>
      <c r="T5" s="853"/>
      <c r="U5" s="853" t="s">
        <v>9</v>
      </c>
      <c r="V5" s="853"/>
      <c r="W5" s="853"/>
      <c r="X5" s="838" t="s">
        <v>1489</v>
      </c>
      <c r="Y5" s="838" t="s">
        <v>1490</v>
      </c>
      <c r="Z5" s="838" t="s">
        <v>1491</v>
      </c>
      <c r="AA5" s="838" t="s">
        <v>1492</v>
      </c>
    </row>
    <row r="6" spans="1:27" x14ac:dyDescent="0.25">
      <c r="A6" s="838"/>
      <c r="B6" s="856"/>
      <c r="C6" s="838"/>
      <c r="D6" s="839"/>
      <c r="E6" s="852"/>
      <c r="F6" s="839"/>
      <c r="G6" s="839"/>
      <c r="H6" s="839"/>
      <c r="I6" s="5" t="s">
        <v>10</v>
      </c>
      <c r="J6" s="5" t="s">
        <v>11</v>
      </c>
      <c r="K6" s="6" t="s">
        <v>12</v>
      </c>
      <c r="L6" s="5" t="s">
        <v>10</v>
      </c>
      <c r="M6" s="5" t="s">
        <v>11</v>
      </c>
      <c r="N6" s="6" t="s">
        <v>12</v>
      </c>
      <c r="O6" s="5" t="s">
        <v>10</v>
      </c>
      <c r="P6" s="5" t="s">
        <v>11</v>
      </c>
      <c r="Q6" s="6" t="s">
        <v>12</v>
      </c>
      <c r="R6" s="5" t="s">
        <v>10</v>
      </c>
      <c r="S6" s="5" t="s">
        <v>11</v>
      </c>
      <c r="T6" s="6" t="s">
        <v>12</v>
      </c>
      <c r="U6" s="5" t="s">
        <v>10</v>
      </c>
      <c r="V6" s="5" t="s">
        <v>11</v>
      </c>
      <c r="W6" s="6" t="s">
        <v>12</v>
      </c>
      <c r="X6" s="839"/>
      <c r="Y6" s="839"/>
      <c r="Z6" s="839"/>
      <c r="AA6" s="839"/>
    </row>
    <row r="7" spans="1:27" ht="36" x14ac:dyDescent="0.25">
      <c r="A7" s="10"/>
      <c r="B7" s="503" t="s">
        <v>519</v>
      </c>
      <c r="C7" s="505" t="s">
        <v>1315</v>
      </c>
      <c r="D7" s="505" t="s">
        <v>540</v>
      </c>
      <c r="E7" s="505" t="s">
        <v>1316</v>
      </c>
      <c r="F7" s="505" t="s">
        <v>1317</v>
      </c>
      <c r="G7" s="503" t="s">
        <v>523</v>
      </c>
      <c r="H7" s="503">
        <v>2</v>
      </c>
      <c r="I7" s="2">
        <f>'VS17'!I7</f>
        <v>0</v>
      </c>
      <c r="J7" s="2">
        <f>'VS17'!J7</f>
        <v>0</v>
      </c>
      <c r="K7" s="11" t="e">
        <f>J7/I7*100</f>
        <v>#DIV/0!</v>
      </c>
      <c r="L7" s="2">
        <f>'VS17'!L7</f>
        <v>1</v>
      </c>
      <c r="M7" s="2">
        <f>'VS17'!M7</f>
        <v>1</v>
      </c>
      <c r="N7" s="12">
        <f>M7/L7*100</f>
        <v>100</v>
      </c>
      <c r="O7" s="2">
        <f>'VS17'!O7</f>
        <v>0</v>
      </c>
      <c r="P7" s="2">
        <f>'VS17'!P7</f>
        <v>0</v>
      </c>
      <c r="Q7" s="12" t="e">
        <f>P7/O7*100</f>
        <v>#DIV/0!</v>
      </c>
      <c r="R7" s="2">
        <f>'VS17'!R7</f>
        <v>1</v>
      </c>
      <c r="S7" s="2">
        <f>'VS17'!S7</f>
        <v>1</v>
      </c>
      <c r="T7" s="12">
        <f>S7/R7*100</f>
        <v>100</v>
      </c>
      <c r="U7" s="89">
        <f>I7+L7+O7+R7</f>
        <v>2</v>
      </c>
      <c r="V7" s="89">
        <f>J7+M7+P7+S7</f>
        <v>2</v>
      </c>
      <c r="W7" s="12">
        <f>V7/U7*100</f>
        <v>100</v>
      </c>
      <c r="X7" s="30"/>
      <c r="Y7" s="30"/>
      <c r="Z7" s="30"/>
      <c r="AA7" s="30"/>
    </row>
    <row r="8" spans="1:27" ht="24" x14ac:dyDescent="0.25">
      <c r="A8" s="10"/>
      <c r="B8" s="503" t="s">
        <v>538</v>
      </c>
      <c r="C8" s="506" t="s">
        <v>539</v>
      </c>
      <c r="D8" s="505" t="s">
        <v>540</v>
      </c>
      <c r="E8" s="505" t="s">
        <v>1319</v>
      </c>
      <c r="F8" s="506" t="s">
        <v>541</v>
      </c>
      <c r="G8" s="503" t="s">
        <v>1425</v>
      </c>
      <c r="H8" s="408">
        <v>0.15</v>
      </c>
      <c r="I8" s="2">
        <f>'VS17'!I11</f>
        <v>0</v>
      </c>
      <c r="J8" s="2">
        <f>'VS17'!J11</f>
        <v>9</v>
      </c>
      <c r="K8" s="11" t="e">
        <f t="shared" ref="K8:K13" si="0">J8/I8*100</f>
        <v>#DIV/0!</v>
      </c>
      <c r="L8" s="2">
        <f>'VS17'!L11</f>
        <v>5</v>
      </c>
      <c r="M8" s="2">
        <f>'VS17'!M11</f>
        <v>14</v>
      </c>
      <c r="N8" s="12">
        <f t="shared" ref="N8:N13" si="1">M8/L8*100</f>
        <v>280</v>
      </c>
      <c r="O8" s="2">
        <f>'VS17'!O11</f>
        <v>5</v>
      </c>
      <c r="P8" s="2">
        <f>'VS17'!P11</f>
        <v>32.67</v>
      </c>
      <c r="Q8" s="12">
        <f t="shared" ref="Q8:Q13" si="2">P8/O8*100</f>
        <v>653.40000000000009</v>
      </c>
      <c r="R8" s="2">
        <f>'VS17'!R11</f>
        <v>5</v>
      </c>
      <c r="S8" s="2">
        <f>'VS17'!S11</f>
        <v>23.87</v>
      </c>
      <c r="T8" s="12">
        <f t="shared" ref="T8:T13" si="3">S8/R8*100</f>
        <v>477.4</v>
      </c>
      <c r="U8" s="89">
        <f t="shared" ref="U8:V13" si="4">I8+L8+O8+R8</f>
        <v>15</v>
      </c>
      <c r="V8" s="89">
        <f t="shared" si="4"/>
        <v>79.540000000000006</v>
      </c>
      <c r="W8" s="12">
        <f t="shared" ref="W8:W13" si="5">V8/U8*100</f>
        <v>530.26666666666665</v>
      </c>
      <c r="X8" s="30"/>
      <c r="Y8" s="30"/>
      <c r="Z8" s="30"/>
      <c r="AA8" s="30"/>
    </row>
    <row r="9" spans="1:27" ht="48" x14ac:dyDescent="0.25">
      <c r="A9" s="10"/>
      <c r="B9" s="503" t="s">
        <v>573</v>
      </c>
      <c r="C9" s="506" t="s">
        <v>574</v>
      </c>
      <c r="D9" s="506" t="s">
        <v>575</v>
      </c>
      <c r="E9" s="506" t="s">
        <v>982</v>
      </c>
      <c r="F9" s="506" t="s">
        <v>576</v>
      </c>
      <c r="G9" s="504" t="s">
        <v>577</v>
      </c>
      <c r="H9" s="503">
        <v>5</v>
      </c>
      <c r="I9" s="2">
        <f>'VS17'!I16</f>
        <v>0</v>
      </c>
      <c r="J9" s="2">
        <f>'VS17'!J16</f>
        <v>0</v>
      </c>
      <c r="K9" s="11" t="e">
        <f t="shared" si="0"/>
        <v>#DIV/0!</v>
      </c>
      <c r="L9" s="2">
        <f>'VS17'!L16</f>
        <v>1</v>
      </c>
      <c r="M9" s="2">
        <f>'VS17'!M16</f>
        <v>1</v>
      </c>
      <c r="N9" s="12">
        <f t="shared" si="1"/>
        <v>100</v>
      </c>
      <c r="O9" s="2">
        <f>'VS17'!O16</f>
        <v>2</v>
      </c>
      <c r="P9" s="2">
        <f>'VS17'!P16</f>
        <v>0</v>
      </c>
      <c r="Q9" s="12">
        <f t="shared" si="2"/>
        <v>0</v>
      </c>
      <c r="R9" s="2">
        <f>'VS17'!R16</f>
        <v>2</v>
      </c>
      <c r="S9" s="2">
        <f>'VS17'!S16</f>
        <v>0</v>
      </c>
      <c r="T9" s="12">
        <f t="shared" si="3"/>
        <v>0</v>
      </c>
      <c r="U9" s="89">
        <f t="shared" si="4"/>
        <v>5</v>
      </c>
      <c r="V9" s="89">
        <f t="shared" si="4"/>
        <v>1</v>
      </c>
      <c r="W9" s="12">
        <f t="shared" si="5"/>
        <v>20</v>
      </c>
      <c r="X9" s="30"/>
      <c r="Y9" s="30"/>
      <c r="Z9" s="30"/>
      <c r="AA9" s="30"/>
    </row>
    <row r="10" spans="1:27" ht="62.25" customHeight="1" x14ac:dyDescent="0.25">
      <c r="A10" s="10"/>
      <c r="B10" s="912" t="s">
        <v>592</v>
      </c>
      <c r="C10" s="913" t="s">
        <v>593</v>
      </c>
      <c r="D10" s="913" t="s">
        <v>540</v>
      </c>
      <c r="E10" s="913"/>
      <c r="F10" s="506" t="s">
        <v>1320</v>
      </c>
      <c r="G10" s="503" t="s">
        <v>2124</v>
      </c>
      <c r="H10" s="408">
        <v>0.1</v>
      </c>
      <c r="I10" s="2">
        <f>'VS17'!I22</f>
        <v>5</v>
      </c>
      <c r="J10" s="2">
        <f>'VS17'!J22</f>
        <v>0</v>
      </c>
      <c r="K10" s="11">
        <f t="shared" si="0"/>
        <v>0</v>
      </c>
      <c r="L10" s="2">
        <f>'VS17'!L22</f>
        <v>0</v>
      </c>
      <c r="M10" s="2">
        <f>'VS17'!M22</f>
        <v>0</v>
      </c>
      <c r="N10" s="12" t="e">
        <f t="shared" si="1"/>
        <v>#DIV/0!</v>
      </c>
      <c r="O10" s="2">
        <f>'VS17'!O22</f>
        <v>0</v>
      </c>
      <c r="P10" s="2">
        <f>'VS17'!P22</f>
        <v>0</v>
      </c>
      <c r="Q10" s="12" t="e">
        <f t="shared" si="2"/>
        <v>#DIV/0!</v>
      </c>
      <c r="R10" s="2">
        <f>'VS17'!R22</f>
        <v>5</v>
      </c>
      <c r="S10" s="2">
        <f>'VS17'!S22</f>
        <v>0</v>
      </c>
      <c r="T10" s="12">
        <f t="shared" si="3"/>
        <v>0</v>
      </c>
      <c r="U10" s="89">
        <f t="shared" si="4"/>
        <v>10</v>
      </c>
      <c r="V10" s="89">
        <f t="shared" si="4"/>
        <v>0</v>
      </c>
      <c r="W10" s="12">
        <f t="shared" si="5"/>
        <v>0</v>
      </c>
      <c r="X10" s="30"/>
      <c r="Y10" s="30"/>
      <c r="Z10" s="30"/>
      <c r="AA10" s="30"/>
    </row>
    <row r="11" spans="1:27" ht="15.75" x14ac:dyDescent="0.25">
      <c r="A11" s="10"/>
      <c r="B11" s="912"/>
      <c r="C11" s="913"/>
      <c r="D11" s="913"/>
      <c r="E11" s="913"/>
      <c r="F11" s="506" t="s">
        <v>1322</v>
      </c>
      <c r="G11" s="503" t="s">
        <v>62</v>
      </c>
      <c r="H11" s="408">
        <v>0.05</v>
      </c>
      <c r="I11" s="2">
        <f>'VS17'!I23</f>
        <v>0</v>
      </c>
      <c r="J11" s="2">
        <f>'VS17'!J23</f>
        <v>0</v>
      </c>
      <c r="K11" s="11" t="e">
        <f t="shared" si="0"/>
        <v>#DIV/0!</v>
      </c>
      <c r="L11" s="2">
        <f>'VS17'!L23</f>
        <v>0</v>
      </c>
      <c r="M11" s="2">
        <f>'VS17'!M23</f>
        <v>0</v>
      </c>
      <c r="N11" s="12" t="e">
        <f t="shared" si="1"/>
        <v>#DIV/0!</v>
      </c>
      <c r="O11" s="2">
        <f>'VS17'!O23</f>
        <v>5</v>
      </c>
      <c r="P11" s="2">
        <f>'VS17'!P23</f>
        <v>0</v>
      </c>
      <c r="Q11" s="12">
        <f t="shared" si="2"/>
        <v>0</v>
      </c>
      <c r="R11" s="2">
        <f>'VS17'!R23</f>
        <v>0</v>
      </c>
      <c r="S11" s="2">
        <f>'VS17'!S23</f>
        <v>0</v>
      </c>
      <c r="T11" s="12" t="e">
        <f t="shared" si="3"/>
        <v>#DIV/0!</v>
      </c>
      <c r="U11" s="89">
        <f t="shared" si="4"/>
        <v>5</v>
      </c>
      <c r="V11" s="89">
        <f t="shared" si="4"/>
        <v>0</v>
      </c>
      <c r="W11" s="12">
        <f t="shared" si="5"/>
        <v>0</v>
      </c>
      <c r="X11" s="30"/>
      <c r="Y11" s="30"/>
      <c r="Z11" s="30"/>
      <c r="AA11" s="30"/>
    </row>
    <row r="12" spans="1:27" ht="48" x14ac:dyDescent="0.25">
      <c r="A12" s="10"/>
      <c r="B12" s="912"/>
      <c r="C12" s="913"/>
      <c r="D12" s="913"/>
      <c r="E12" s="913"/>
      <c r="F12" s="506" t="s">
        <v>1324</v>
      </c>
      <c r="G12" s="503" t="s">
        <v>62</v>
      </c>
      <c r="H12" s="408">
        <v>0.02</v>
      </c>
      <c r="I12" s="2">
        <f>'VS17'!I24</f>
        <v>0</v>
      </c>
      <c r="J12" s="2">
        <f>'VS17'!J24</f>
        <v>0</v>
      </c>
      <c r="K12" s="11" t="e">
        <f t="shared" si="0"/>
        <v>#DIV/0!</v>
      </c>
      <c r="L12" s="2">
        <f>'VS17'!L24</f>
        <v>1</v>
      </c>
      <c r="M12" s="2">
        <f>'VS17'!M24</f>
        <v>0</v>
      </c>
      <c r="N12" s="12">
        <f t="shared" si="1"/>
        <v>0</v>
      </c>
      <c r="O12" s="2">
        <f>'VS17'!O24</f>
        <v>0</v>
      </c>
      <c r="P12" s="2">
        <f>'VS17'!P24</f>
        <v>0</v>
      </c>
      <c r="Q12" s="12" t="e">
        <f t="shared" si="2"/>
        <v>#DIV/0!</v>
      </c>
      <c r="R12" s="2">
        <f>'VS17'!R24</f>
        <v>1</v>
      </c>
      <c r="S12" s="2">
        <f>'VS17'!S24</f>
        <v>0</v>
      </c>
      <c r="T12" s="12">
        <f t="shared" si="3"/>
        <v>0</v>
      </c>
      <c r="U12" s="89">
        <f t="shared" si="4"/>
        <v>2</v>
      </c>
      <c r="V12" s="89">
        <f t="shared" si="4"/>
        <v>0</v>
      </c>
      <c r="W12" s="12">
        <f t="shared" si="5"/>
        <v>0</v>
      </c>
      <c r="X12" s="30"/>
      <c r="Y12" s="30"/>
      <c r="Z12" s="30"/>
      <c r="AA12" s="30"/>
    </row>
    <row r="13" spans="1:27" ht="24" x14ac:dyDescent="0.25">
      <c r="A13" s="10"/>
      <c r="B13" s="912"/>
      <c r="C13" s="913"/>
      <c r="D13" s="913"/>
      <c r="E13" s="913"/>
      <c r="F13" s="506" t="s">
        <v>1325</v>
      </c>
      <c r="G13" s="503" t="s">
        <v>62</v>
      </c>
      <c r="H13" s="408">
        <v>0.2</v>
      </c>
      <c r="I13" s="2">
        <f>'VS17'!I25</f>
        <v>20</v>
      </c>
      <c r="J13" s="2">
        <f>'VS17'!J25</f>
        <v>0</v>
      </c>
      <c r="K13" s="11">
        <f t="shared" si="0"/>
        <v>0</v>
      </c>
      <c r="L13" s="2">
        <f>'VS17'!L25</f>
        <v>0</v>
      </c>
      <c r="M13" s="2">
        <f>'VS17'!M25</f>
        <v>0</v>
      </c>
      <c r="N13" s="12" t="e">
        <f t="shared" si="1"/>
        <v>#DIV/0!</v>
      </c>
      <c r="O13" s="2">
        <f>'VS17'!O25</f>
        <v>0</v>
      </c>
      <c r="P13" s="2">
        <f>'VS17'!P25</f>
        <v>0</v>
      </c>
      <c r="Q13" s="12" t="e">
        <f t="shared" si="2"/>
        <v>#DIV/0!</v>
      </c>
      <c r="R13" s="2">
        <f>'VS17'!R25</f>
        <v>0</v>
      </c>
      <c r="S13" s="2">
        <f>'VS17'!S25</f>
        <v>5.6</v>
      </c>
      <c r="T13" s="12" t="e">
        <f t="shared" si="3"/>
        <v>#DIV/0!</v>
      </c>
      <c r="U13" s="89">
        <f t="shared" si="4"/>
        <v>20</v>
      </c>
      <c r="V13" s="89">
        <f t="shared" si="4"/>
        <v>5.6</v>
      </c>
      <c r="W13" s="12">
        <f t="shared" si="5"/>
        <v>27.999999999999996</v>
      </c>
      <c r="X13" s="30"/>
      <c r="Y13" s="30"/>
      <c r="Z13" s="30"/>
      <c r="AA13" s="30"/>
    </row>
    <row r="14" spans="1:27" x14ac:dyDescent="0.25">
      <c r="A14" s="843" t="s">
        <v>23</v>
      </c>
      <c r="B14" s="844"/>
      <c r="C14" s="844"/>
      <c r="D14" s="844"/>
      <c r="E14" s="844"/>
      <c r="F14" s="844"/>
      <c r="G14" s="844"/>
      <c r="H14" s="845"/>
      <c r="I14" s="3"/>
      <c r="J14" s="3"/>
      <c r="K14" s="13" t="e">
        <f>SUM(K20:K26)/(COUNTIF(K20:K26,"&lt;&gt;0"))</f>
        <v>#DIV/0!</v>
      </c>
      <c r="L14" s="3"/>
      <c r="M14" s="3"/>
      <c r="N14" s="13" t="e">
        <f>SUM(N20:N26)/(COUNTIF(N20:N26,"&lt;&gt;0"))</f>
        <v>#DIV/0!</v>
      </c>
      <c r="O14" s="3"/>
      <c r="P14" s="3"/>
      <c r="Q14" s="13" t="e">
        <f>SUM(Q20:Q26)/(COUNTIF(Q20:Q26,"&lt;&gt;0"))</f>
        <v>#DIV/0!</v>
      </c>
      <c r="R14" s="3"/>
      <c r="S14" s="3"/>
      <c r="T14" s="13" t="e">
        <f>SUM(T20:T26)/(COUNTIF(T20:T26,"&lt;&gt;0"))</f>
        <v>#DIV/0!</v>
      </c>
      <c r="U14" s="3"/>
      <c r="V14" s="3"/>
      <c r="W14" s="13">
        <f>SUM(W20:W26)/(COUNTIF(W20:W26,"&lt;&gt;0"))</f>
        <v>62</v>
      </c>
      <c r="X14" s="30"/>
      <c r="Y14" s="30"/>
      <c r="Z14" s="30"/>
      <c r="AA14" s="30"/>
    </row>
    <row r="15" spans="1:27" x14ac:dyDescent="0.25">
      <c r="A15" s="846" t="s">
        <v>24</v>
      </c>
      <c r="B15" s="847"/>
      <c r="C15" s="847"/>
      <c r="D15" s="847"/>
      <c r="E15" s="847"/>
      <c r="F15" s="847"/>
      <c r="G15" s="847"/>
      <c r="H15" s="848"/>
      <c r="I15" s="4"/>
      <c r="J15" s="4"/>
      <c r="K15" s="14"/>
      <c r="L15" s="4"/>
      <c r="M15" s="4"/>
      <c r="N15" s="14"/>
      <c r="O15" s="4"/>
      <c r="P15" s="4"/>
      <c r="Q15" s="14"/>
      <c r="R15" s="4"/>
      <c r="S15" s="4"/>
      <c r="T15" s="14"/>
      <c r="U15" s="4"/>
      <c r="V15" s="4"/>
      <c r="W15" s="14"/>
      <c r="X15" s="30"/>
      <c r="Y15" s="30"/>
      <c r="Z15" s="30"/>
      <c r="AA15" s="30"/>
    </row>
    <row r="16" spans="1:27" ht="14.45" x14ac:dyDescent="0.35">
      <c r="A16" s="846" t="s">
        <v>1283</v>
      </c>
      <c r="B16" s="847"/>
      <c r="C16" s="847"/>
      <c r="D16" s="847"/>
      <c r="E16" s="847"/>
      <c r="F16" s="847"/>
      <c r="G16" s="847"/>
      <c r="H16" s="848"/>
      <c r="I16" s="4"/>
      <c r="J16" s="4"/>
      <c r="K16" s="14"/>
      <c r="L16" s="4"/>
      <c r="M16" s="4"/>
      <c r="N16" s="14"/>
      <c r="O16" s="4"/>
      <c r="P16" s="4"/>
      <c r="Q16" s="14"/>
      <c r="R16" s="4"/>
      <c r="S16" s="4"/>
      <c r="T16" s="14"/>
      <c r="U16" s="4"/>
      <c r="V16" s="4"/>
      <c r="W16" s="14"/>
      <c r="X16" s="30"/>
      <c r="Y16" s="30"/>
      <c r="Z16" s="30"/>
      <c r="AA16" s="30"/>
    </row>
    <row r="17" spans="1:27" ht="14.45" x14ac:dyDescent="0.35">
      <c r="A17" s="846" t="s">
        <v>1339</v>
      </c>
      <c r="B17" s="847"/>
      <c r="C17" s="847"/>
      <c r="D17" s="847"/>
      <c r="E17" s="847"/>
      <c r="F17" s="847"/>
      <c r="G17" s="847"/>
      <c r="H17" s="848"/>
      <c r="I17" s="4"/>
      <c r="J17" s="4"/>
      <c r="K17" s="14"/>
      <c r="L17" s="4"/>
      <c r="M17" s="4"/>
      <c r="N17" s="14"/>
      <c r="O17" s="4"/>
      <c r="P17" s="4"/>
      <c r="Q17" s="14"/>
      <c r="R17" s="4"/>
      <c r="S17" s="4"/>
      <c r="T17" s="14"/>
      <c r="U17" s="4"/>
      <c r="V17" s="4"/>
      <c r="W17" s="14"/>
      <c r="X17" s="30"/>
      <c r="Y17" s="30"/>
      <c r="Z17" s="30"/>
      <c r="AA17" s="30"/>
    </row>
    <row r="18" spans="1:27" x14ac:dyDescent="0.25">
      <c r="A18" s="846" t="s">
        <v>1340</v>
      </c>
      <c r="B18" s="847"/>
      <c r="C18" s="847"/>
      <c r="D18" s="847"/>
      <c r="E18" s="847"/>
      <c r="F18" s="847"/>
      <c r="G18" s="847"/>
      <c r="H18" s="848"/>
      <c r="I18" s="4"/>
      <c r="J18" s="4"/>
      <c r="K18" s="14"/>
      <c r="L18" s="4"/>
      <c r="M18" s="4"/>
      <c r="N18" s="14"/>
      <c r="O18" s="4"/>
      <c r="P18" s="4"/>
      <c r="Q18" s="14"/>
      <c r="R18" s="4"/>
      <c r="S18" s="4"/>
      <c r="T18" s="14"/>
      <c r="U18" s="4"/>
      <c r="V18" s="4"/>
      <c r="W18" s="14"/>
      <c r="X18" s="30"/>
      <c r="Y18" s="30"/>
      <c r="Z18" s="30"/>
      <c r="AA18" s="30"/>
    </row>
    <row r="19" spans="1:27" x14ac:dyDescent="0.25">
      <c r="A19" s="846" t="s">
        <v>1341</v>
      </c>
      <c r="B19" s="847"/>
      <c r="C19" s="847"/>
      <c r="D19" s="847"/>
      <c r="E19" s="847"/>
      <c r="F19" s="847"/>
      <c r="G19" s="847"/>
      <c r="H19" s="848"/>
      <c r="I19" s="4"/>
      <c r="J19" s="4"/>
      <c r="K19" s="14"/>
      <c r="L19" s="4"/>
      <c r="M19" s="4"/>
      <c r="N19" s="14"/>
      <c r="O19" s="4"/>
      <c r="P19" s="4"/>
      <c r="Q19" s="14"/>
      <c r="R19" s="4"/>
      <c r="S19" s="4"/>
      <c r="T19" s="14"/>
      <c r="U19" s="4"/>
      <c r="V19" s="4"/>
      <c r="W19" s="14"/>
      <c r="X19" s="30"/>
      <c r="Y19" s="30"/>
      <c r="Z19" s="30"/>
      <c r="AA19" s="30"/>
    </row>
    <row r="20" spans="1:27" x14ac:dyDescent="0.25">
      <c r="K20" s="32" t="e">
        <f>IF(K7&gt;99.99,100,K7)</f>
        <v>#DIV/0!</v>
      </c>
      <c r="N20" s="32">
        <f>IF(N7&gt;99.99,100,N7)</f>
        <v>100</v>
      </c>
      <c r="Q20" s="32" t="e">
        <f>IF(Q7&gt;99.99,100,Q7)</f>
        <v>#DIV/0!</v>
      </c>
      <c r="T20" s="32">
        <f>IF(T7&gt;99.99,100,T7)</f>
        <v>100</v>
      </c>
      <c r="W20" s="32">
        <f>IF(W7&gt;99.99,100,W7)</f>
        <v>100</v>
      </c>
    </row>
    <row r="21" spans="1:27" x14ac:dyDescent="0.25">
      <c r="K21" s="32" t="e">
        <f t="shared" ref="K21:K26" si="6">IF(K8&gt;99.99,100,K8)</f>
        <v>#DIV/0!</v>
      </c>
      <c r="N21" s="32">
        <f t="shared" ref="N21:N26" si="7">IF(N8&gt;99.99,100,N8)</f>
        <v>100</v>
      </c>
      <c r="Q21" s="32">
        <f t="shared" ref="Q21:Q26" si="8">IF(Q8&gt;99.99,100,Q8)</f>
        <v>100</v>
      </c>
      <c r="T21" s="32">
        <f t="shared" ref="T21:T26" si="9">IF(T8&gt;99.99,100,T8)</f>
        <v>100</v>
      </c>
      <c r="W21" s="32">
        <f t="shared" ref="W21:W26" si="10">IF(W8&gt;99.99,100,W8)</f>
        <v>100</v>
      </c>
    </row>
    <row r="22" spans="1:27" x14ac:dyDescent="0.25">
      <c r="K22" s="32" t="e">
        <f t="shared" si="6"/>
        <v>#DIV/0!</v>
      </c>
      <c r="N22" s="32">
        <f t="shared" si="7"/>
        <v>100</v>
      </c>
      <c r="Q22" s="32">
        <f t="shared" si="8"/>
        <v>0</v>
      </c>
      <c r="T22" s="32">
        <f t="shared" si="9"/>
        <v>0</v>
      </c>
      <c r="W22" s="32">
        <f t="shared" si="10"/>
        <v>20</v>
      </c>
    </row>
    <row r="23" spans="1:27" x14ac:dyDescent="0.25">
      <c r="K23" s="32">
        <f t="shared" si="6"/>
        <v>0</v>
      </c>
      <c r="N23" s="32" t="e">
        <f t="shared" si="7"/>
        <v>#DIV/0!</v>
      </c>
      <c r="Q23" s="32" t="e">
        <f t="shared" si="8"/>
        <v>#DIV/0!</v>
      </c>
      <c r="T23" s="32">
        <f t="shared" si="9"/>
        <v>0</v>
      </c>
      <c r="W23" s="32">
        <f t="shared" si="10"/>
        <v>0</v>
      </c>
    </row>
    <row r="24" spans="1:27" x14ac:dyDescent="0.25">
      <c r="K24" s="32" t="e">
        <f t="shared" si="6"/>
        <v>#DIV/0!</v>
      </c>
      <c r="N24" s="32" t="e">
        <f t="shared" si="7"/>
        <v>#DIV/0!</v>
      </c>
      <c r="Q24" s="32">
        <f t="shared" si="8"/>
        <v>0</v>
      </c>
      <c r="T24" s="32" t="e">
        <f t="shared" si="9"/>
        <v>#DIV/0!</v>
      </c>
      <c r="W24" s="32">
        <f t="shared" si="10"/>
        <v>0</v>
      </c>
    </row>
    <row r="25" spans="1:27" x14ac:dyDescent="0.25">
      <c r="K25" s="32" t="e">
        <f t="shared" si="6"/>
        <v>#DIV/0!</v>
      </c>
      <c r="N25" s="32">
        <f t="shared" si="7"/>
        <v>0</v>
      </c>
      <c r="Q25" s="32" t="e">
        <f t="shared" si="8"/>
        <v>#DIV/0!</v>
      </c>
      <c r="T25" s="32">
        <f t="shared" si="9"/>
        <v>0</v>
      </c>
      <c r="W25" s="32">
        <f t="shared" si="10"/>
        <v>0</v>
      </c>
    </row>
    <row r="26" spans="1:27" x14ac:dyDescent="0.25">
      <c r="K26" s="32">
        <f t="shared" si="6"/>
        <v>0</v>
      </c>
      <c r="N26" s="32" t="e">
        <f t="shared" si="7"/>
        <v>#DIV/0!</v>
      </c>
      <c r="Q26" s="32" t="e">
        <f t="shared" si="8"/>
        <v>#DIV/0!</v>
      </c>
      <c r="T26" s="32" t="e">
        <f t="shared" si="9"/>
        <v>#DIV/0!</v>
      </c>
      <c r="W26" s="32">
        <f t="shared" si="10"/>
        <v>27.999999999999996</v>
      </c>
    </row>
    <row r="27" spans="1:27" x14ac:dyDescent="0.25">
      <c r="K27" s="32"/>
    </row>
  </sheetData>
  <mergeCells count="30">
    <mergeCell ref="A16:H16"/>
    <mergeCell ref="A17:H17"/>
    <mergeCell ref="A18:H18"/>
    <mergeCell ref="A19:H19"/>
    <mergeCell ref="B10:B13"/>
    <mergeCell ref="C10:C13"/>
    <mergeCell ref="D10:D13"/>
    <mergeCell ref="E10:E13"/>
    <mergeCell ref="A15:H15"/>
    <mergeCell ref="X5:X6"/>
    <mergeCell ref="Y5:Y6"/>
    <mergeCell ref="Z5:Z6"/>
    <mergeCell ref="AA5:AA6"/>
    <mergeCell ref="A14:H14"/>
    <mergeCell ref="H5:H6"/>
    <mergeCell ref="I5:K5"/>
    <mergeCell ref="L5:N5"/>
    <mergeCell ref="O5:Q5"/>
    <mergeCell ref="R5:T5"/>
    <mergeCell ref="U5:W5"/>
    <mergeCell ref="A2:W2"/>
    <mergeCell ref="A3:W3"/>
    <mergeCell ref="A4:W4"/>
    <mergeCell ref="A5:A6"/>
    <mergeCell ref="B5:B6"/>
    <mergeCell ref="C5:C6"/>
    <mergeCell ref="D5:D6"/>
    <mergeCell ref="E5:E6"/>
    <mergeCell ref="F5:F6"/>
    <mergeCell ref="G5:G6"/>
  </mergeCells>
  <conditionalFormatting sqref="W7:W13 K7:K13">
    <cfRule type="cellIs" dxfId="1919" priority="25" stopIfTrue="1" operator="greaterThan">
      <formula>110</formula>
    </cfRule>
    <cfRule type="cellIs" dxfId="1918" priority="26" stopIfTrue="1" operator="between">
      <formula>1</formula>
      <formula>90</formula>
    </cfRule>
    <cfRule type="expression" dxfId="1917" priority="27" stopIfTrue="1">
      <formula>IF(I7=0,J7=0)</formula>
    </cfRule>
    <cfRule type="cellIs" dxfId="1916" priority="28" stopIfTrue="1" operator="between">
      <formula>90</formula>
      <formula>110</formula>
    </cfRule>
    <cfRule type="expression" dxfId="1915" priority="29" stopIfTrue="1">
      <formula>IF(I7&gt;0,J7=0)</formula>
    </cfRule>
    <cfRule type="expression" dxfId="1914" priority="30" stopIfTrue="1">
      <formula>IF(I7=0,J7&gt;0)</formula>
    </cfRule>
  </conditionalFormatting>
  <conditionalFormatting sqref="N7:N13">
    <cfRule type="cellIs" dxfId="1913" priority="43" stopIfTrue="1" operator="greaterThan">
      <formula>110</formula>
    </cfRule>
    <cfRule type="cellIs" dxfId="1912" priority="44" stopIfTrue="1" operator="between">
      <formula>1</formula>
      <formula>90</formula>
    </cfRule>
    <cfRule type="expression" dxfId="1911" priority="45" stopIfTrue="1">
      <formula>IF(L7=0,M7=0)</formula>
    </cfRule>
    <cfRule type="cellIs" dxfId="1910" priority="46" stopIfTrue="1" operator="between">
      <formula>90</formula>
      <formula>110</formula>
    </cfRule>
    <cfRule type="expression" dxfId="1909" priority="47" stopIfTrue="1">
      <formula>IF(L7&gt;0,M7=0)</formula>
    </cfRule>
    <cfRule type="expression" dxfId="1908" priority="48" stopIfTrue="1">
      <formula>IF(L7=0,M7&gt;0)</formula>
    </cfRule>
  </conditionalFormatting>
  <conditionalFormatting sqref="Q7:Q13">
    <cfRule type="cellIs" dxfId="1907" priority="37" stopIfTrue="1" operator="greaterThan">
      <formula>110</formula>
    </cfRule>
    <cfRule type="cellIs" dxfId="1906" priority="38" stopIfTrue="1" operator="between">
      <formula>1</formula>
      <formula>90</formula>
    </cfRule>
    <cfRule type="expression" dxfId="1905" priority="39" stopIfTrue="1">
      <formula>IF(O7=0,P7=0)</formula>
    </cfRule>
    <cfRule type="cellIs" dxfId="1904" priority="40" stopIfTrue="1" operator="between">
      <formula>90</formula>
      <formula>110</formula>
    </cfRule>
    <cfRule type="expression" dxfId="1903" priority="41" stopIfTrue="1">
      <formula>IF(O7&gt;0,P7=0)</formula>
    </cfRule>
    <cfRule type="expression" dxfId="1902" priority="42" stopIfTrue="1">
      <formula>IF(O7=0,P7&gt;0)</formula>
    </cfRule>
  </conditionalFormatting>
  <conditionalFormatting sqref="T7:T13">
    <cfRule type="cellIs" dxfId="1901" priority="31" stopIfTrue="1" operator="greaterThan">
      <formula>110</formula>
    </cfRule>
    <cfRule type="cellIs" dxfId="1900" priority="32" stopIfTrue="1" operator="between">
      <formula>1</formula>
      <formula>90</formula>
    </cfRule>
    <cfRule type="expression" dxfId="1899" priority="33" stopIfTrue="1">
      <formula>IF(R7=0,S7=0)</formula>
    </cfRule>
    <cfRule type="cellIs" dxfId="1898" priority="34" stopIfTrue="1" operator="between">
      <formula>90</formula>
      <formula>110</formula>
    </cfRule>
    <cfRule type="expression" dxfId="1897" priority="35" stopIfTrue="1">
      <formula>IF(R7&gt;0,S7=0)</formula>
    </cfRule>
    <cfRule type="expression" dxfId="1896" priority="36" stopIfTrue="1">
      <formula>IF(R7=0,S7&gt;0)</formula>
    </cfRule>
  </conditionalFormatting>
  <pageMargins left="0.7" right="0.7" top="0.75" bottom="0.75" header="0.3" footer="0.3"/>
  <pageSetup orientation="portrait" horizontalDpi="4294967293" verticalDpi="0"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00000"/>
  </sheetPr>
  <dimension ref="A1:W40"/>
  <sheetViews>
    <sheetView showGridLines="0" topLeftCell="B3" zoomScaleNormal="100" workbookViewId="0">
      <pane ySplit="5" topLeftCell="A8" activePane="bottomLeft" state="frozen"/>
      <selection activeCell="B3" sqref="B3"/>
      <selection pane="bottomLeft" activeCell="H14" sqref="H14"/>
    </sheetView>
  </sheetViews>
  <sheetFormatPr baseColWidth="10" defaultColWidth="11.42578125" defaultRowHeight="15" x14ac:dyDescent="0.25"/>
  <cols>
    <col min="1" max="1" width="16.85546875" style="7" hidden="1" customWidth="1"/>
    <col min="2" max="2" width="8.7109375" style="7" customWidth="1"/>
    <col min="3" max="3" width="33" style="7" customWidth="1"/>
    <col min="4" max="5" width="16" style="7" customWidth="1"/>
    <col min="6" max="6" width="28.28515625" style="7" customWidth="1"/>
    <col min="7" max="7" width="12.7109375" style="7" customWidth="1"/>
    <col min="8" max="8" width="10.28515625" style="7" customWidth="1"/>
    <col min="9" max="23" width="6.85546875" style="7" customWidth="1"/>
    <col min="24" max="16384" width="11.42578125" style="7"/>
  </cols>
  <sheetData>
    <row r="1" spans="1:23" ht="6" customHeight="1" x14ac:dyDescent="0.25"/>
    <row r="2" spans="1:23" ht="15" customHeight="1" x14ac:dyDescent="0.25">
      <c r="A2" s="854" t="s">
        <v>26</v>
      </c>
      <c r="B2" s="854"/>
      <c r="C2" s="854"/>
      <c r="D2" s="854"/>
      <c r="E2" s="854"/>
      <c r="F2" s="854"/>
      <c r="G2" s="854"/>
      <c r="H2" s="854"/>
      <c r="I2" s="854"/>
      <c r="J2" s="854"/>
      <c r="K2" s="854"/>
      <c r="L2" s="854"/>
      <c r="M2" s="854"/>
      <c r="N2" s="854"/>
      <c r="O2" s="854"/>
      <c r="P2" s="854"/>
      <c r="Q2" s="854"/>
      <c r="R2" s="854"/>
      <c r="S2" s="854"/>
      <c r="T2" s="854"/>
      <c r="U2" s="854"/>
      <c r="V2" s="854"/>
      <c r="W2" s="854"/>
    </row>
    <row r="3" spans="1:23" ht="15" customHeight="1" x14ac:dyDescent="0.25">
      <c r="A3" s="854" t="s">
        <v>0</v>
      </c>
      <c r="B3" s="854"/>
      <c r="C3" s="854"/>
      <c r="D3" s="854"/>
      <c r="E3" s="854"/>
      <c r="F3" s="854"/>
      <c r="G3" s="854"/>
      <c r="H3" s="854"/>
      <c r="I3" s="854"/>
      <c r="J3" s="854"/>
      <c r="K3" s="854"/>
      <c r="L3" s="854"/>
      <c r="M3" s="854"/>
      <c r="N3" s="854"/>
      <c r="O3" s="854"/>
      <c r="P3" s="854"/>
      <c r="Q3" s="854"/>
      <c r="R3" s="854"/>
      <c r="S3" s="854"/>
      <c r="T3" s="854"/>
      <c r="U3" s="854"/>
      <c r="V3" s="854"/>
      <c r="W3" s="854"/>
    </row>
    <row r="4" spans="1:23" ht="15" customHeight="1" x14ac:dyDescent="0.25">
      <c r="A4" s="854" t="s">
        <v>2808</v>
      </c>
      <c r="B4" s="854"/>
      <c r="C4" s="854"/>
      <c r="D4" s="854"/>
      <c r="E4" s="854"/>
      <c r="F4" s="854"/>
      <c r="G4" s="854"/>
      <c r="H4" s="854"/>
      <c r="I4" s="854"/>
      <c r="J4" s="854"/>
      <c r="K4" s="854"/>
      <c r="L4" s="854"/>
      <c r="M4" s="854"/>
      <c r="N4" s="854"/>
      <c r="O4" s="854"/>
      <c r="P4" s="854"/>
      <c r="Q4" s="854"/>
      <c r="R4" s="854"/>
      <c r="S4" s="854"/>
      <c r="T4" s="854"/>
      <c r="U4" s="854"/>
      <c r="V4" s="854"/>
      <c r="W4" s="854"/>
    </row>
    <row r="5" spans="1:23" ht="15" customHeight="1" x14ac:dyDescent="0.25">
      <c r="A5" s="648"/>
      <c r="B5" s="880" t="s">
        <v>2612</v>
      </c>
      <c r="C5" s="880"/>
      <c r="D5" s="880"/>
      <c r="E5" s="880"/>
      <c r="F5" s="880"/>
      <c r="G5" s="880"/>
      <c r="H5" s="880"/>
      <c r="I5" s="880"/>
      <c r="J5" s="880"/>
      <c r="K5" s="880"/>
      <c r="L5" s="880"/>
      <c r="M5" s="880"/>
      <c r="N5" s="880"/>
      <c r="O5" s="880"/>
      <c r="P5" s="880"/>
      <c r="Q5" s="880"/>
      <c r="R5" s="880"/>
      <c r="S5" s="880"/>
      <c r="T5" s="880"/>
      <c r="U5" s="880"/>
      <c r="V5" s="880"/>
      <c r="W5" s="880"/>
    </row>
    <row r="6" spans="1:23" ht="23.25" customHeight="1" x14ac:dyDescent="0.25">
      <c r="A6" s="838" t="s">
        <v>30</v>
      </c>
      <c r="B6" s="881" t="s">
        <v>1</v>
      </c>
      <c r="C6" s="838" t="s">
        <v>28</v>
      </c>
      <c r="D6" s="838" t="s">
        <v>2</v>
      </c>
      <c r="E6" s="839" t="s">
        <v>1475</v>
      </c>
      <c r="F6" s="838" t="s">
        <v>3</v>
      </c>
      <c r="G6" s="838" t="s">
        <v>4</v>
      </c>
      <c r="H6" s="838" t="s">
        <v>2819</v>
      </c>
      <c r="I6" s="853" t="s">
        <v>5</v>
      </c>
      <c r="J6" s="853"/>
      <c r="K6" s="853"/>
      <c r="L6" s="853" t="s">
        <v>6</v>
      </c>
      <c r="M6" s="853"/>
      <c r="N6" s="853"/>
      <c r="O6" s="853" t="s">
        <v>7</v>
      </c>
      <c r="P6" s="853"/>
      <c r="Q6" s="853"/>
      <c r="R6" s="853" t="s">
        <v>8</v>
      </c>
      <c r="S6" s="853"/>
      <c r="T6" s="853"/>
      <c r="U6" s="853" t="s">
        <v>9</v>
      </c>
      <c r="V6" s="853"/>
      <c r="W6" s="853"/>
    </row>
    <row r="7" spans="1:23" ht="23.25" customHeight="1" x14ac:dyDescent="0.25">
      <c r="A7" s="838"/>
      <c r="B7" s="882"/>
      <c r="C7" s="838"/>
      <c r="D7" s="839"/>
      <c r="E7" s="852"/>
      <c r="F7" s="839"/>
      <c r="G7" s="839"/>
      <c r="H7" s="839"/>
      <c r="I7" s="5" t="s">
        <v>10</v>
      </c>
      <c r="J7" s="5" t="s">
        <v>11</v>
      </c>
      <c r="K7" s="6" t="s">
        <v>12</v>
      </c>
      <c r="L7" s="5" t="s">
        <v>10</v>
      </c>
      <c r="M7" s="5" t="s">
        <v>11</v>
      </c>
      <c r="N7" s="6" t="s">
        <v>12</v>
      </c>
      <c r="O7" s="5" t="s">
        <v>10</v>
      </c>
      <c r="P7" s="5" t="s">
        <v>11</v>
      </c>
      <c r="Q7" s="6" t="s">
        <v>12</v>
      </c>
      <c r="R7" s="5" t="s">
        <v>10</v>
      </c>
      <c r="S7" s="5" t="s">
        <v>11</v>
      </c>
      <c r="T7" s="6" t="s">
        <v>12</v>
      </c>
      <c r="U7" s="5" t="s">
        <v>10</v>
      </c>
      <c r="V7" s="5" t="s">
        <v>11</v>
      </c>
      <c r="W7" s="6" t="s">
        <v>12</v>
      </c>
    </row>
    <row r="8" spans="1:23" ht="38.25" x14ac:dyDescent="0.25">
      <c r="A8" s="10"/>
      <c r="B8" s="647" t="s">
        <v>519</v>
      </c>
      <c r="C8" s="209" t="s">
        <v>1315</v>
      </c>
      <c r="D8" s="209" t="s">
        <v>540</v>
      </c>
      <c r="E8" s="647" t="s">
        <v>1316</v>
      </c>
      <c r="F8" s="209" t="s">
        <v>1317</v>
      </c>
      <c r="G8" s="647" t="s">
        <v>523</v>
      </c>
      <c r="H8" s="647">
        <v>1</v>
      </c>
      <c r="I8" s="2">
        <f>'VS18'!O8</f>
        <v>0</v>
      </c>
      <c r="J8" s="2">
        <f>'VS18'!P8</f>
        <v>0</v>
      </c>
      <c r="K8" s="11" t="e">
        <f t="shared" ref="K8:K14" si="0">J8/I8*100</f>
        <v>#DIV/0!</v>
      </c>
      <c r="L8" s="2">
        <f>'VS18'!S8</f>
        <v>0</v>
      </c>
      <c r="M8" s="2">
        <f>'VS18'!T8</f>
        <v>0</v>
      </c>
      <c r="N8" s="11" t="e">
        <f t="shared" ref="N8:N14" si="1">M8/L8*100</f>
        <v>#DIV/0!</v>
      </c>
      <c r="O8" s="2">
        <f>'VS18'!W8</f>
        <v>0</v>
      </c>
      <c r="P8" s="2">
        <f>'VS18'!X8</f>
        <v>0</v>
      </c>
      <c r="Q8" s="11" t="e">
        <f t="shared" ref="Q8:Q14" si="2">P8/O8*100</f>
        <v>#DIV/0!</v>
      </c>
      <c r="R8" s="2">
        <f>'VS18'!AA8</f>
        <v>1</v>
      </c>
      <c r="S8" s="2">
        <f>'VS18'!AB8</f>
        <v>0</v>
      </c>
      <c r="T8" s="11">
        <f t="shared" ref="T8:T14" si="3">S8/R8*100</f>
        <v>0</v>
      </c>
      <c r="U8" s="89">
        <f>I8+L8+O8+R8</f>
        <v>1</v>
      </c>
      <c r="V8" s="89">
        <f>J8+M8+P8+S8</f>
        <v>0</v>
      </c>
      <c r="W8" s="11">
        <f t="shared" ref="W8:W14" si="4">V8/U8*100</f>
        <v>0</v>
      </c>
    </row>
    <row r="9" spans="1:23" ht="25.5" x14ac:dyDescent="0.25">
      <c r="A9" s="10"/>
      <c r="B9" s="647" t="s">
        <v>538</v>
      </c>
      <c r="C9" s="209" t="s">
        <v>539</v>
      </c>
      <c r="D9" s="209" t="s">
        <v>540</v>
      </c>
      <c r="E9" s="647" t="s">
        <v>2821</v>
      </c>
      <c r="F9" s="209" t="s">
        <v>2822</v>
      </c>
      <c r="G9" s="647" t="s">
        <v>2823</v>
      </c>
      <c r="H9" s="647">
        <v>1000</v>
      </c>
      <c r="I9" s="2">
        <f>'VS18'!O18</f>
        <v>250</v>
      </c>
      <c r="J9" s="2">
        <f>'VS18'!P18</f>
        <v>0</v>
      </c>
      <c r="K9" s="11">
        <f t="shared" si="0"/>
        <v>0</v>
      </c>
      <c r="L9" s="2">
        <f>'VS18'!S18</f>
        <v>250</v>
      </c>
      <c r="M9" s="2">
        <f>'VS18'!T18</f>
        <v>0</v>
      </c>
      <c r="N9" s="11">
        <f t="shared" si="1"/>
        <v>0</v>
      </c>
      <c r="O9" s="2">
        <f>'VS18'!W18</f>
        <v>250</v>
      </c>
      <c r="P9" s="2">
        <f>'VS18'!X18</f>
        <v>0</v>
      </c>
      <c r="Q9" s="11">
        <f t="shared" si="2"/>
        <v>0</v>
      </c>
      <c r="R9" s="2">
        <f>'VS18'!AA18</f>
        <v>250</v>
      </c>
      <c r="S9" s="2">
        <f>'VS18'!AB18</f>
        <v>0</v>
      </c>
      <c r="T9" s="11">
        <f t="shared" si="3"/>
        <v>0</v>
      </c>
      <c r="U9" s="89">
        <f t="shared" ref="U9:U14" si="5">I9+L9+O9+R9</f>
        <v>1000</v>
      </c>
      <c r="V9" s="89">
        <f t="shared" ref="V9:V14" si="6">J9+M9+P9+S9</f>
        <v>0</v>
      </c>
      <c r="W9" s="11">
        <f t="shared" si="4"/>
        <v>0</v>
      </c>
    </row>
    <row r="10" spans="1:23" ht="38.25" x14ac:dyDescent="0.25">
      <c r="A10" s="10"/>
      <c r="B10" s="664" t="s">
        <v>573</v>
      </c>
      <c r="C10" s="209" t="s">
        <v>574</v>
      </c>
      <c r="D10" s="209" t="s">
        <v>2824</v>
      </c>
      <c r="E10" s="647" t="s">
        <v>2825</v>
      </c>
      <c r="F10" s="209" t="s">
        <v>576</v>
      </c>
      <c r="G10" s="647" t="s">
        <v>577</v>
      </c>
      <c r="H10" s="647">
        <v>10</v>
      </c>
      <c r="I10" s="2">
        <f>'VS18'!O44</f>
        <v>0</v>
      </c>
      <c r="J10" s="2">
        <f>'VS18'!P44</f>
        <v>0</v>
      </c>
      <c r="K10" s="11" t="e">
        <f t="shared" si="0"/>
        <v>#DIV/0!</v>
      </c>
      <c r="L10" s="2">
        <f>'VS18'!S44</f>
        <v>0</v>
      </c>
      <c r="M10" s="2">
        <f>'VS18'!T44</f>
        <v>0</v>
      </c>
      <c r="N10" s="11" t="e">
        <f t="shared" si="1"/>
        <v>#DIV/0!</v>
      </c>
      <c r="O10" s="2">
        <f>'VS18'!W44</f>
        <v>0</v>
      </c>
      <c r="P10" s="2">
        <f>'VS18'!X44</f>
        <v>0</v>
      </c>
      <c r="Q10" s="11" t="e">
        <f t="shared" si="2"/>
        <v>#DIV/0!</v>
      </c>
      <c r="R10" s="2">
        <f>'VS18'!AA44</f>
        <v>10</v>
      </c>
      <c r="S10" s="2">
        <f>'VS18'!AB44</f>
        <v>0</v>
      </c>
      <c r="T10" s="11">
        <f t="shared" si="3"/>
        <v>0</v>
      </c>
      <c r="U10" s="89">
        <f t="shared" si="5"/>
        <v>10</v>
      </c>
      <c r="V10" s="89">
        <f t="shared" si="6"/>
        <v>0</v>
      </c>
      <c r="W10" s="11">
        <f t="shared" si="4"/>
        <v>0</v>
      </c>
    </row>
    <row r="11" spans="1:23" ht="25.5" x14ac:dyDescent="0.25">
      <c r="A11" s="10"/>
      <c r="B11" s="888" t="s">
        <v>592</v>
      </c>
      <c r="C11" s="890" t="s">
        <v>593</v>
      </c>
      <c r="D11" s="890" t="s">
        <v>540</v>
      </c>
      <c r="E11" s="877"/>
      <c r="F11" s="209" t="s">
        <v>1320</v>
      </c>
      <c r="G11" s="647" t="s">
        <v>62</v>
      </c>
      <c r="H11" s="671">
        <v>0.05</v>
      </c>
      <c r="I11" s="2">
        <f>'VS18'!O9</f>
        <v>0</v>
      </c>
      <c r="J11" s="2">
        <f>'VS18'!P9</f>
        <v>0</v>
      </c>
      <c r="K11" s="11" t="e">
        <f t="shared" si="0"/>
        <v>#DIV/0!</v>
      </c>
      <c r="L11" s="2">
        <f>'VS18'!S9</f>
        <v>0</v>
      </c>
      <c r="M11" s="2">
        <f>'VS18'!T9</f>
        <v>0</v>
      </c>
      <c r="N11" s="11" t="e">
        <f t="shared" si="1"/>
        <v>#DIV/0!</v>
      </c>
      <c r="O11" s="2">
        <f>'VS18'!W9</f>
        <v>0</v>
      </c>
      <c r="P11" s="2">
        <f>'VS18'!X9</f>
        <v>0</v>
      </c>
      <c r="Q11" s="11" t="e">
        <f t="shared" si="2"/>
        <v>#DIV/0!</v>
      </c>
      <c r="R11" s="2">
        <f>'VS18'!AA9</f>
        <v>5</v>
      </c>
      <c r="S11" s="2">
        <f>'VS18'!AB9</f>
        <v>0</v>
      </c>
      <c r="T11" s="11">
        <f t="shared" si="3"/>
        <v>0</v>
      </c>
      <c r="U11" s="89">
        <f t="shared" si="5"/>
        <v>5</v>
      </c>
      <c r="V11" s="89">
        <f t="shared" si="6"/>
        <v>0</v>
      </c>
      <c r="W11" s="11">
        <f t="shared" si="4"/>
        <v>0</v>
      </c>
    </row>
    <row r="12" spans="1:23" ht="15.75" x14ac:dyDescent="0.25">
      <c r="A12" s="10"/>
      <c r="B12" s="888"/>
      <c r="C12" s="890"/>
      <c r="D12" s="890"/>
      <c r="E12" s="878"/>
      <c r="F12" s="209" t="s">
        <v>1322</v>
      </c>
      <c r="G12" s="647" t="s">
        <v>62</v>
      </c>
      <c r="H12" s="671">
        <v>0.05</v>
      </c>
      <c r="I12" s="2">
        <f>'VS18'!O10</f>
        <v>0</v>
      </c>
      <c r="J12" s="2">
        <f>'VS18'!P10</f>
        <v>0</v>
      </c>
      <c r="K12" s="11" t="e">
        <f t="shared" si="0"/>
        <v>#DIV/0!</v>
      </c>
      <c r="L12" s="2">
        <f>'VS18'!S10</f>
        <v>0</v>
      </c>
      <c r="M12" s="2">
        <f>'VS18'!T10</f>
        <v>0</v>
      </c>
      <c r="N12" s="11" t="e">
        <f t="shared" si="1"/>
        <v>#DIV/0!</v>
      </c>
      <c r="O12" s="2">
        <f>'VS18'!W10</f>
        <v>0</v>
      </c>
      <c r="P12" s="2">
        <f>'VS18'!X10</f>
        <v>0</v>
      </c>
      <c r="Q12" s="11" t="e">
        <f t="shared" si="2"/>
        <v>#DIV/0!</v>
      </c>
      <c r="R12" s="2">
        <f>'VS18'!AA10</f>
        <v>5</v>
      </c>
      <c r="S12" s="2">
        <f>'VS18'!AB10</f>
        <v>0</v>
      </c>
      <c r="T12" s="11">
        <f t="shared" si="3"/>
        <v>0</v>
      </c>
      <c r="U12" s="89">
        <f t="shared" si="5"/>
        <v>5</v>
      </c>
      <c r="V12" s="89">
        <f t="shared" si="6"/>
        <v>0</v>
      </c>
      <c r="W12" s="11">
        <f t="shared" si="4"/>
        <v>0</v>
      </c>
    </row>
    <row r="13" spans="1:23" ht="38.25" x14ac:dyDescent="0.25">
      <c r="A13" s="10"/>
      <c r="B13" s="888"/>
      <c r="C13" s="890"/>
      <c r="D13" s="890"/>
      <c r="E13" s="878"/>
      <c r="F13" s="209" t="s">
        <v>1324</v>
      </c>
      <c r="G13" s="671" t="s">
        <v>62</v>
      </c>
      <c r="H13" s="671">
        <v>0.02</v>
      </c>
      <c r="I13" s="2">
        <f>'VS18'!O11</f>
        <v>0</v>
      </c>
      <c r="J13" s="2">
        <f>'VS18'!P11</f>
        <v>0</v>
      </c>
      <c r="K13" s="11" t="e">
        <f t="shared" si="0"/>
        <v>#DIV/0!</v>
      </c>
      <c r="L13" s="2">
        <f>'VS18'!S11</f>
        <v>0</v>
      </c>
      <c r="M13" s="2">
        <f>'VS18'!T11</f>
        <v>0</v>
      </c>
      <c r="N13" s="11" t="e">
        <f t="shared" si="1"/>
        <v>#DIV/0!</v>
      </c>
      <c r="O13" s="2">
        <f>'VS18'!W11</f>
        <v>0</v>
      </c>
      <c r="P13" s="2">
        <f>'VS18'!X11</f>
        <v>0</v>
      </c>
      <c r="Q13" s="11" t="e">
        <f>P13/O13*100</f>
        <v>#DIV/0!</v>
      </c>
      <c r="R13" s="2">
        <f>'VS18'!AA11</f>
        <v>2</v>
      </c>
      <c r="S13" s="2">
        <f>'VS18'!AB11</f>
        <v>0</v>
      </c>
      <c r="T13" s="11">
        <f t="shared" si="3"/>
        <v>0</v>
      </c>
      <c r="U13" s="89">
        <f>I13+L13+O13+R13</f>
        <v>2</v>
      </c>
      <c r="V13" s="89">
        <f>J13+M13+P13+S13</f>
        <v>0</v>
      </c>
      <c r="W13" s="11">
        <f t="shared" si="4"/>
        <v>0</v>
      </c>
    </row>
    <row r="14" spans="1:23" ht="25.5" x14ac:dyDescent="0.25">
      <c r="A14" s="10"/>
      <c r="B14" s="888"/>
      <c r="C14" s="890"/>
      <c r="D14" s="890"/>
      <c r="E14" s="879"/>
      <c r="F14" s="209" t="s">
        <v>1325</v>
      </c>
      <c r="G14" s="647" t="s">
        <v>62</v>
      </c>
      <c r="H14" s="727">
        <v>0.2</v>
      </c>
      <c r="I14" s="2"/>
      <c r="J14" s="2"/>
      <c r="K14" s="11" t="e">
        <f t="shared" si="0"/>
        <v>#DIV/0!</v>
      </c>
      <c r="L14" s="2"/>
      <c r="M14" s="2"/>
      <c r="N14" s="11" t="e">
        <f t="shared" si="1"/>
        <v>#DIV/0!</v>
      </c>
      <c r="O14" s="2"/>
      <c r="P14" s="2"/>
      <c r="Q14" s="11" t="e">
        <f t="shared" si="2"/>
        <v>#DIV/0!</v>
      </c>
      <c r="R14" s="2"/>
      <c r="S14" s="2"/>
      <c r="T14" s="11" t="e">
        <f t="shared" si="3"/>
        <v>#DIV/0!</v>
      </c>
      <c r="U14" s="89">
        <f t="shared" si="5"/>
        <v>0</v>
      </c>
      <c r="V14" s="89">
        <f t="shared" si="6"/>
        <v>0</v>
      </c>
      <c r="W14" s="11" t="e">
        <f t="shared" si="4"/>
        <v>#DIV/0!</v>
      </c>
    </row>
    <row r="15" spans="1:23" x14ac:dyDescent="0.25">
      <c r="A15" s="843" t="s">
        <v>23</v>
      </c>
      <c r="B15" s="844"/>
      <c r="C15" s="844"/>
      <c r="D15" s="844"/>
      <c r="E15" s="844"/>
      <c r="F15" s="844"/>
      <c r="G15" s="844"/>
      <c r="H15" s="845"/>
      <c r="I15" s="3"/>
      <c r="J15" s="3"/>
      <c r="K15" s="13" t="e">
        <f>SUM(K21:K27)/(COUNTIF(K21:K27,"&lt;&gt;0"))</f>
        <v>#DIV/0!</v>
      </c>
      <c r="L15" s="3"/>
      <c r="M15" s="3"/>
      <c r="N15" s="13" t="e">
        <f>SUM(N21:N27)/(COUNTIF(N21:N27,"&lt;&gt;0"))</f>
        <v>#DIV/0!</v>
      </c>
      <c r="O15" s="3"/>
      <c r="P15" s="3"/>
      <c r="Q15" s="13" t="e">
        <f>SUM(Q21:Q27)/(COUNTIF(Q21:Q27,"&lt;&gt;0"))</f>
        <v>#DIV/0!</v>
      </c>
      <c r="R15" s="3"/>
      <c r="S15" s="3"/>
      <c r="T15" s="13" t="e">
        <f>SUM(T21:T27)/(COUNTIF(T21:T27,"&lt;&gt;0"))</f>
        <v>#DIV/0!</v>
      </c>
      <c r="U15" s="3"/>
      <c r="V15" s="3"/>
      <c r="W15" s="13" t="e">
        <f>SUM(W21:W27)/(COUNTIF(W21:W27,"&lt;&gt;0"))</f>
        <v>#DIV/0!</v>
      </c>
    </row>
    <row r="16" spans="1:23" x14ac:dyDescent="0.25">
      <c r="A16" s="846" t="s">
        <v>24</v>
      </c>
      <c r="B16" s="847"/>
      <c r="C16" s="847"/>
      <c r="D16" s="847"/>
      <c r="E16" s="847"/>
      <c r="F16" s="847"/>
      <c r="G16" s="847"/>
      <c r="H16" s="848"/>
      <c r="I16" s="4"/>
      <c r="J16" s="4"/>
      <c r="K16" s="14"/>
      <c r="L16" s="4"/>
      <c r="M16" s="4"/>
      <c r="N16" s="14"/>
      <c r="O16" s="4"/>
      <c r="P16" s="4"/>
      <c r="Q16" s="14"/>
      <c r="R16" s="4"/>
      <c r="S16" s="4"/>
      <c r="T16" s="14"/>
      <c r="U16" s="4"/>
      <c r="V16" s="4"/>
      <c r="W16" s="14"/>
    </row>
    <row r="17" spans="1:23" x14ac:dyDescent="0.25">
      <c r="A17" s="846" t="s">
        <v>1283</v>
      </c>
      <c r="B17" s="847"/>
      <c r="C17" s="847"/>
      <c r="D17" s="847"/>
      <c r="E17" s="847"/>
      <c r="F17" s="847"/>
      <c r="G17" s="847"/>
      <c r="H17" s="848"/>
      <c r="I17" s="4"/>
      <c r="J17" s="4"/>
      <c r="K17" s="14"/>
      <c r="L17" s="4"/>
      <c r="M17" s="4"/>
      <c r="N17" s="14"/>
      <c r="O17" s="4"/>
      <c r="P17" s="4"/>
      <c r="Q17" s="14"/>
      <c r="R17" s="4"/>
      <c r="S17" s="4"/>
      <c r="T17" s="14"/>
      <c r="U17" s="4"/>
      <c r="V17" s="4"/>
      <c r="W17" s="14"/>
    </row>
    <row r="18" spans="1:23" x14ac:dyDescent="0.25">
      <c r="A18" s="846" t="s">
        <v>1339</v>
      </c>
      <c r="B18" s="847"/>
      <c r="C18" s="847"/>
      <c r="D18" s="847"/>
      <c r="E18" s="847"/>
      <c r="F18" s="847"/>
      <c r="G18" s="847"/>
      <c r="H18" s="848"/>
      <c r="I18" s="4"/>
      <c r="J18" s="4"/>
      <c r="K18" s="14"/>
      <c r="L18" s="4"/>
      <c r="M18" s="4"/>
      <c r="N18" s="14"/>
      <c r="O18" s="4"/>
      <c r="P18" s="4"/>
      <c r="Q18" s="14"/>
      <c r="R18" s="4"/>
      <c r="S18" s="4"/>
      <c r="T18" s="14"/>
      <c r="U18" s="4"/>
      <c r="V18" s="4"/>
      <c r="W18" s="14"/>
    </row>
    <row r="19" spans="1:23" x14ac:dyDescent="0.25">
      <c r="A19" s="846" t="s">
        <v>1340</v>
      </c>
      <c r="B19" s="847"/>
      <c r="C19" s="847"/>
      <c r="D19" s="847"/>
      <c r="E19" s="847"/>
      <c r="F19" s="847"/>
      <c r="G19" s="847"/>
      <c r="H19" s="848"/>
      <c r="I19" s="4"/>
      <c r="J19" s="4"/>
      <c r="K19" s="14"/>
      <c r="L19" s="4"/>
      <c r="M19" s="4"/>
      <c r="N19" s="14"/>
      <c r="O19" s="4"/>
      <c r="P19" s="4"/>
      <c r="Q19" s="14"/>
      <c r="R19" s="4"/>
      <c r="S19" s="4"/>
      <c r="T19" s="14"/>
      <c r="U19" s="4"/>
      <c r="V19" s="4"/>
      <c r="W19" s="14"/>
    </row>
    <row r="20" spans="1:23" x14ac:dyDescent="0.25">
      <c r="A20" s="846" t="s">
        <v>1341</v>
      </c>
      <c r="B20" s="847"/>
      <c r="C20" s="847"/>
      <c r="D20" s="847"/>
      <c r="E20" s="847"/>
      <c r="F20" s="847"/>
      <c r="G20" s="847"/>
      <c r="H20" s="848"/>
      <c r="I20" s="4"/>
      <c r="J20" s="4"/>
      <c r="K20" s="14"/>
      <c r="L20" s="4"/>
      <c r="M20" s="4"/>
      <c r="N20" s="14"/>
      <c r="O20" s="4"/>
      <c r="P20" s="4"/>
      <c r="Q20" s="14"/>
      <c r="R20" s="4"/>
      <c r="S20" s="4"/>
      <c r="T20" s="14"/>
      <c r="U20" s="4"/>
      <c r="V20" s="4"/>
      <c r="W20" s="14"/>
    </row>
    <row r="21" spans="1:23" x14ac:dyDescent="0.25">
      <c r="K21" s="32" t="e">
        <f t="shared" ref="K21:K27" si="7">IF(K8&gt;99.99,100,K8)</f>
        <v>#DIV/0!</v>
      </c>
      <c r="N21" s="32" t="e">
        <f t="shared" ref="N21:N27" si="8">IF(N8&gt;99.99,100,N8)</f>
        <v>#DIV/0!</v>
      </c>
      <c r="Q21" s="32" t="e">
        <f t="shared" ref="Q21:Q27" si="9">IF(Q8&gt;99.99,100,Q8)</f>
        <v>#DIV/0!</v>
      </c>
      <c r="T21" s="32">
        <f t="shared" ref="T21:T27" si="10">IF(T8&gt;99.99,100,T8)</f>
        <v>0</v>
      </c>
      <c r="W21" s="32">
        <f t="shared" ref="W21:W27" si="11">IF(W8&gt;99.99,100,W8)</f>
        <v>0</v>
      </c>
    </row>
    <row r="22" spans="1:23" x14ac:dyDescent="0.25">
      <c r="K22" s="32">
        <f t="shared" si="7"/>
        <v>0</v>
      </c>
      <c r="N22" s="32">
        <f t="shared" si="8"/>
        <v>0</v>
      </c>
      <c r="Q22" s="32">
        <f t="shared" si="9"/>
        <v>0</v>
      </c>
      <c r="T22" s="32">
        <f t="shared" si="10"/>
        <v>0</v>
      </c>
      <c r="W22" s="32">
        <f t="shared" si="11"/>
        <v>0</v>
      </c>
    </row>
    <row r="23" spans="1:23" x14ac:dyDescent="0.25">
      <c r="K23" s="32" t="e">
        <f t="shared" si="7"/>
        <v>#DIV/0!</v>
      </c>
      <c r="N23" s="32" t="e">
        <f t="shared" si="8"/>
        <v>#DIV/0!</v>
      </c>
      <c r="Q23" s="32" t="e">
        <f t="shared" si="9"/>
        <v>#DIV/0!</v>
      </c>
      <c r="T23" s="32">
        <f t="shared" si="10"/>
        <v>0</v>
      </c>
      <c r="W23" s="32">
        <f t="shared" si="11"/>
        <v>0</v>
      </c>
    </row>
    <row r="24" spans="1:23" x14ac:dyDescent="0.25">
      <c r="K24" s="32" t="e">
        <f t="shared" si="7"/>
        <v>#DIV/0!</v>
      </c>
      <c r="N24" s="32" t="e">
        <f t="shared" si="8"/>
        <v>#DIV/0!</v>
      </c>
      <c r="Q24" s="32" t="e">
        <f t="shared" si="9"/>
        <v>#DIV/0!</v>
      </c>
      <c r="T24" s="32">
        <f t="shared" si="10"/>
        <v>0</v>
      </c>
      <c r="W24" s="32">
        <f t="shared" si="11"/>
        <v>0</v>
      </c>
    </row>
    <row r="25" spans="1:23" x14ac:dyDescent="0.25">
      <c r="K25" s="32" t="e">
        <f t="shared" si="7"/>
        <v>#DIV/0!</v>
      </c>
      <c r="N25" s="32" t="e">
        <f t="shared" si="8"/>
        <v>#DIV/0!</v>
      </c>
      <c r="Q25" s="32" t="e">
        <f t="shared" si="9"/>
        <v>#DIV/0!</v>
      </c>
      <c r="T25" s="32">
        <f t="shared" si="10"/>
        <v>0</v>
      </c>
      <c r="W25" s="32">
        <f t="shared" si="11"/>
        <v>0</v>
      </c>
    </row>
    <row r="26" spans="1:23" x14ac:dyDescent="0.25">
      <c r="K26" s="32" t="e">
        <f t="shared" si="7"/>
        <v>#DIV/0!</v>
      </c>
      <c r="N26" s="32" t="e">
        <f t="shared" si="8"/>
        <v>#DIV/0!</v>
      </c>
      <c r="Q26" s="32" t="e">
        <f t="shared" si="9"/>
        <v>#DIV/0!</v>
      </c>
      <c r="T26" s="32">
        <f t="shared" si="10"/>
        <v>0</v>
      </c>
      <c r="W26" s="32">
        <f t="shared" si="11"/>
        <v>0</v>
      </c>
    </row>
    <row r="27" spans="1:23" x14ac:dyDescent="0.25">
      <c r="K27" s="32" t="e">
        <f t="shared" si="7"/>
        <v>#DIV/0!</v>
      </c>
      <c r="N27" s="32" t="e">
        <f t="shared" si="8"/>
        <v>#DIV/0!</v>
      </c>
      <c r="Q27" s="32" t="e">
        <f t="shared" si="9"/>
        <v>#DIV/0!</v>
      </c>
      <c r="T27" s="32" t="e">
        <f t="shared" si="10"/>
        <v>#DIV/0!</v>
      </c>
      <c r="W27" s="32" t="e">
        <f t="shared" si="11"/>
        <v>#DIV/0!</v>
      </c>
    </row>
    <row r="28" spans="1:23" x14ac:dyDescent="0.25">
      <c r="K28" s="32"/>
    </row>
    <row r="29" spans="1:23" x14ac:dyDescent="0.25">
      <c r="K29" s="32"/>
    </row>
    <row r="30" spans="1:23" x14ac:dyDescent="0.25">
      <c r="K30" s="32"/>
    </row>
    <row r="31" spans="1:23" x14ac:dyDescent="0.25">
      <c r="K31" s="32"/>
    </row>
    <row r="32" spans="1:23" x14ac:dyDescent="0.25">
      <c r="K32" s="32"/>
    </row>
    <row r="33" spans="11:11" x14ac:dyDescent="0.25">
      <c r="K33" s="32"/>
    </row>
    <row r="34" spans="11:11" x14ac:dyDescent="0.25">
      <c r="K34" s="32"/>
    </row>
    <row r="35" spans="11:11" x14ac:dyDescent="0.25">
      <c r="K35" s="32"/>
    </row>
    <row r="36" spans="11:11" x14ac:dyDescent="0.25">
      <c r="K36" s="32"/>
    </row>
    <row r="37" spans="11:11" x14ac:dyDescent="0.25">
      <c r="K37" s="32"/>
    </row>
    <row r="38" spans="11:11" x14ac:dyDescent="0.25">
      <c r="K38" s="32"/>
    </row>
    <row r="39" spans="11:11" x14ac:dyDescent="0.25">
      <c r="K39" s="32"/>
    </row>
    <row r="40" spans="11:11" x14ac:dyDescent="0.25">
      <c r="K40" s="32"/>
    </row>
  </sheetData>
  <mergeCells count="27">
    <mergeCell ref="R6:T6"/>
    <mergeCell ref="A20:H20"/>
    <mergeCell ref="B11:B14"/>
    <mergeCell ref="C11:C14"/>
    <mergeCell ref="D11:D14"/>
    <mergeCell ref="E11:E14"/>
    <mergeCell ref="A15:H15"/>
    <mergeCell ref="A16:H16"/>
    <mergeCell ref="A17:H17"/>
    <mergeCell ref="A18:H18"/>
    <mergeCell ref="A19:H19"/>
    <mergeCell ref="A2:W2"/>
    <mergeCell ref="A3:W3"/>
    <mergeCell ref="A4:W4"/>
    <mergeCell ref="B5:W5"/>
    <mergeCell ref="A6:A7"/>
    <mergeCell ref="B6:B7"/>
    <mergeCell ref="C6:C7"/>
    <mergeCell ref="D6:D7"/>
    <mergeCell ref="E6:E7"/>
    <mergeCell ref="F6:F7"/>
    <mergeCell ref="G6:G7"/>
    <mergeCell ref="U6:W6"/>
    <mergeCell ref="H6:H7"/>
    <mergeCell ref="I6:K6"/>
    <mergeCell ref="L6:N6"/>
    <mergeCell ref="O6:Q6"/>
  </mergeCells>
  <conditionalFormatting sqref="W8:W14 K8:K14 N8:N14 Q8:Q14 T8:T14">
    <cfRule type="cellIs" dxfId="1895" priority="1" stopIfTrue="1" operator="greaterThan">
      <formula>110</formula>
    </cfRule>
    <cfRule type="cellIs" dxfId="1894" priority="2" stopIfTrue="1" operator="between">
      <formula>1</formula>
      <formula>90</formula>
    </cfRule>
    <cfRule type="expression" dxfId="1893" priority="3" stopIfTrue="1">
      <formula>IF(I8=0,J8=0)</formula>
    </cfRule>
    <cfRule type="cellIs" dxfId="1892" priority="4" stopIfTrue="1" operator="between">
      <formula>90</formula>
      <formula>110</formula>
    </cfRule>
    <cfRule type="expression" dxfId="1891" priority="5" stopIfTrue="1">
      <formula>IF(I8&gt;0,J8=0)</formula>
    </cfRule>
    <cfRule type="expression" dxfId="1890" priority="6" stopIfTrue="1">
      <formula>IF(I8=0,J8&gt;0)</formula>
    </cfRule>
  </conditionalFormatting>
  <pageMargins left="0.7" right="0.7" top="0.75" bottom="0.75" header="0.3" footer="0.3"/>
  <pageSetup orientation="portrait" horizontalDpi="4294967293"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61"/>
  <sheetViews>
    <sheetView showGridLines="0" workbookViewId="0">
      <selection activeCell="F11" sqref="F11"/>
    </sheetView>
  </sheetViews>
  <sheetFormatPr baseColWidth="10" defaultColWidth="11.42578125" defaultRowHeight="15" x14ac:dyDescent="0.25"/>
  <cols>
    <col min="1" max="1" width="16.85546875" style="7" customWidth="1"/>
    <col min="2" max="2" width="8.7109375" style="7" customWidth="1"/>
    <col min="3" max="3" width="38.28515625" style="7" customWidth="1"/>
    <col min="4" max="5" width="16" style="7" customWidth="1"/>
    <col min="6" max="6" width="24.5703125" style="7" customWidth="1"/>
    <col min="7" max="7" width="12.7109375" style="7" customWidth="1"/>
    <col min="8" max="8" width="8.7109375" style="7" customWidth="1"/>
    <col min="9" max="23" width="6.85546875" style="7" customWidth="1"/>
    <col min="24" max="27" width="15" style="7" customWidth="1"/>
    <col min="28" max="16384" width="11.42578125" style="7"/>
  </cols>
  <sheetData>
    <row r="1" spans="1:27" ht="6" customHeight="1" x14ac:dyDescent="0.25"/>
    <row r="2" spans="1:27" ht="15" customHeight="1" x14ac:dyDescent="0.25">
      <c r="A2" s="854" t="s">
        <v>26</v>
      </c>
      <c r="B2" s="854"/>
      <c r="C2" s="854"/>
      <c r="D2" s="854"/>
      <c r="E2" s="854"/>
      <c r="F2" s="854"/>
      <c r="G2" s="854"/>
      <c r="H2" s="854"/>
      <c r="I2" s="854"/>
      <c r="J2" s="854"/>
      <c r="K2" s="854"/>
      <c r="L2" s="854"/>
      <c r="M2" s="854"/>
      <c r="N2" s="854"/>
      <c r="O2" s="854"/>
      <c r="P2" s="854"/>
      <c r="Q2" s="854"/>
      <c r="R2" s="854"/>
      <c r="S2" s="854"/>
      <c r="T2" s="854"/>
      <c r="U2" s="854"/>
      <c r="V2" s="854"/>
      <c r="W2" s="854"/>
    </row>
    <row r="3" spans="1:27" ht="15" customHeight="1" x14ac:dyDescent="0.25">
      <c r="A3" s="854" t="s">
        <v>0</v>
      </c>
      <c r="B3" s="854"/>
      <c r="C3" s="854"/>
      <c r="D3" s="854"/>
      <c r="E3" s="854"/>
      <c r="F3" s="854"/>
      <c r="G3" s="854"/>
      <c r="H3" s="854"/>
      <c r="I3" s="854"/>
      <c r="J3" s="854"/>
      <c r="K3" s="854"/>
      <c r="L3" s="854"/>
      <c r="M3" s="854"/>
      <c r="N3" s="854"/>
      <c r="O3" s="854"/>
      <c r="P3" s="854"/>
      <c r="Q3" s="854"/>
      <c r="R3" s="854"/>
      <c r="S3" s="854"/>
      <c r="T3" s="854"/>
      <c r="U3" s="854"/>
      <c r="V3" s="854"/>
      <c r="W3" s="854"/>
    </row>
    <row r="4" spans="1:27" ht="15" customHeight="1" x14ac:dyDescent="0.25">
      <c r="A4" s="855" t="s">
        <v>27</v>
      </c>
      <c r="B4" s="855"/>
      <c r="C4" s="855"/>
      <c r="D4" s="855"/>
      <c r="E4" s="855"/>
      <c r="F4" s="855"/>
      <c r="G4" s="855"/>
      <c r="H4" s="855"/>
      <c r="I4" s="855"/>
      <c r="J4" s="855"/>
      <c r="K4" s="855"/>
      <c r="L4" s="855"/>
      <c r="M4" s="855"/>
      <c r="N4" s="855"/>
      <c r="O4" s="855"/>
      <c r="P4" s="855"/>
      <c r="Q4" s="855"/>
      <c r="R4" s="855"/>
      <c r="S4" s="855"/>
      <c r="T4" s="855"/>
      <c r="U4" s="855"/>
      <c r="V4" s="855"/>
      <c r="W4" s="855"/>
    </row>
    <row r="5" spans="1:27" ht="22.5" customHeight="1" x14ac:dyDescent="0.25">
      <c r="A5" s="838" t="s">
        <v>30</v>
      </c>
      <c r="B5" s="856" t="s">
        <v>1</v>
      </c>
      <c r="C5" s="838" t="s">
        <v>28</v>
      </c>
      <c r="D5" s="838" t="s">
        <v>2</v>
      </c>
      <c r="E5" s="839" t="s">
        <v>1475</v>
      </c>
      <c r="F5" s="838" t="s">
        <v>3</v>
      </c>
      <c r="G5" s="838" t="s">
        <v>4</v>
      </c>
      <c r="H5" s="838" t="s">
        <v>2794</v>
      </c>
      <c r="I5" s="853" t="s">
        <v>5</v>
      </c>
      <c r="J5" s="853"/>
      <c r="K5" s="853"/>
      <c r="L5" s="853" t="s">
        <v>6</v>
      </c>
      <c r="M5" s="853"/>
      <c r="N5" s="853"/>
      <c r="O5" s="853" t="s">
        <v>7</v>
      </c>
      <c r="P5" s="853"/>
      <c r="Q5" s="853"/>
      <c r="R5" s="853" t="s">
        <v>8</v>
      </c>
      <c r="S5" s="853"/>
      <c r="T5" s="853"/>
      <c r="U5" s="853" t="s">
        <v>9</v>
      </c>
      <c r="V5" s="853"/>
      <c r="W5" s="853"/>
      <c r="X5" s="838" t="s">
        <v>1489</v>
      </c>
      <c r="Y5" s="838" t="s">
        <v>1490</v>
      </c>
      <c r="Z5" s="838" t="s">
        <v>1491</v>
      </c>
      <c r="AA5" s="838" t="s">
        <v>1492</v>
      </c>
    </row>
    <row r="6" spans="1:27" x14ac:dyDescent="0.25">
      <c r="A6" s="838"/>
      <c r="B6" s="856"/>
      <c r="C6" s="838"/>
      <c r="D6" s="839"/>
      <c r="E6" s="852"/>
      <c r="F6" s="839"/>
      <c r="G6" s="839"/>
      <c r="H6" s="839"/>
      <c r="I6" s="5" t="s">
        <v>10</v>
      </c>
      <c r="J6" s="5" t="s">
        <v>11</v>
      </c>
      <c r="K6" s="6" t="s">
        <v>12</v>
      </c>
      <c r="L6" s="5" t="s">
        <v>10</v>
      </c>
      <c r="M6" s="5" t="s">
        <v>11</v>
      </c>
      <c r="N6" s="6" t="s">
        <v>12</v>
      </c>
      <c r="O6" s="5" t="s">
        <v>10</v>
      </c>
      <c r="P6" s="5" t="s">
        <v>11</v>
      </c>
      <c r="Q6" s="6" t="s">
        <v>12</v>
      </c>
      <c r="R6" s="5" t="s">
        <v>10</v>
      </c>
      <c r="S6" s="5" t="s">
        <v>11</v>
      </c>
      <c r="T6" s="6" t="s">
        <v>12</v>
      </c>
      <c r="U6" s="5" t="s">
        <v>10</v>
      </c>
      <c r="V6" s="5" t="s">
        <v>11</v>
      </c>
      <c r="W6" s="6" t="s">
        <v>12</v>
      </c>
      <c r="X6" s="839"/>
      <c r="Y6" s="839"/>
      <c r="Z6" s="839"/>
      <c r="AA6" s="839"/>
    </row>
    <row r="7" spans="1:27" ht="15.75" x14ac:dyDescent="0.25">
      <c r="A7" s="10"/>
      <c r="B7" s="10"/>
      <c r="C7" s="10"/>
      <c r="D7" s="10"/>
      <c r="E7" s="10"/>
      <c r="F7" s="10"/>
      <c r="G7" s="10"/>
      <c r="H7" s="10"/>
      <c r="I7" s="2"/>
      <c r="J7" s="2"/>
      <c r="K7" s="11" t="e">
        <f>J7/I7*100</f>
        <v>#DIV/0!</v>
      </c>
      <c r="L7" s="2"/>
      <c r="M7" s="2"/>
      <c r="N7" s="12" t="e">
        <f>M7/L7*100</f>
        <v>#DIV/0!</v>
      </c>
      <c r="O7" s="2"/>
      <c r="P7" s="2"/>
      <c r="Q7" s="12" t="e">
        <f>P7/O7*100</f>
        <v>#DIV/0!</v>
      </c>
      <c r="R7" s="2"/>
      <c r="S7" s="2"/>
      <c r="T7" s="12" t="e">
        <f>S7/R7*100</f>
        <v>#DIV/0!</v>
      </c>
      <c r="U7" s="89">
        <f>I7+L7+O7+R7</f>
        <v>0</v>
      </c>
      <c r="V7" s="89">
        <f>J7+M7+P7+S7</f>
        <v>0</v>
      </c>
      <c r="W7" s="12" t="e">
        <f>V7/U7*100</f>
        <v>#DIV/0!</v>
      </c>
      <c r="X7" s="30"/>
      <c r="Y7" s="30"/>
      <c r="Z7" s="30"/>
      <c r="AA7" s="30"/>
    </row>
    <row r="8" spans="1:27" ht="15.75" x14ac:dyDescent="0.25">
      <c r="A8" s="10"/>
      <c r="B8" s="10"/>
      <c r="C8" s="10"/>
      <c r="D8" s="10"/>
      <c r="E8" s="10"/>
      <c r="F8" s="10"/>
      <c r="G8" s="10"/>
      <c r="H8" s="10"/>
      <c r="I8" s="2"/>
      <c r="J8" s="2"/>
      <c r="K8" s="11" t="e">
        <f t="shared" ref="K8:K54" si="0">J8/I8*100</f>
        <v>#DIV/0!</v>
      </c>
      <c r="L8" s="2"/>
      <c r="M8" s="2"/>
      <c r="N8" s="12" t="e">
        <f t="shared" ref="N8:N54" si="1">M8/L8*100</f>
        <v>#DIV/0!</v>
      </c>
      <c r="O8" s="2"/>
      <c r="P8" s="2"/>
      <c r="Q8" s="12" t="e">
        <f t="shared" ref="Q8:Q54" si="2">P8/O8*100</f>
        <v>#DIV/0!</v>
      </c>
      <c r="R8" s="2"/>
      <c r="S8" s="2"/>
      <c r="T8" s="12" t="e">
        <f t="shared" ref="T8:T54" si="3">S8/R8*100</f>
        <v>#DIV/0!</v>
      </c>
      <c r="U8" s="89">
        <f t="shared" ref="U8:U54" si="4">I8+L8+O8+R8</f>
        <v>0</v>
      </c>
      <c r="V8" s="89">
        <f t="shared" ref="V8:V54" si="5">J8+M8+P8+S8</f>
        <v>0</v>
      </c>
      <c r="W8" s="12" t="e">
        <f t="shared" ref="W8:W54" si="6">V8/U8*100</f>
        <v>#DIV/0!</v>
      </c>
      <c r="X8" s="30"/>
      <c r="Y8" s="30"/>
      <c r="Z8" s="30"/>
      <c r="AA8" s="30"/>
    </row>
    <row r="9" spans="1:27" ht="15.75" x14ac:dyDescent="0.25">
      <c r="A9" s="10"/>
      <c r="B9" s="10"/>
      <c r="C9" s="10"/>
      <c r="D9" s="10"/>
      <c r="E9" s="10"/>
      <c r="F9" s="10"/>
      <c r="G9" s="10"/>
      <c r="H9" s="10"/>
      <c r="I9" s="2"/>
      <c r="J9" s="2"/>
      <c r="K9" s="11" t="e">
        <f t="shared" si="0"/>
        <v>#DIV/0!</v>
      </c>
      <c r="L9" s="2"/>
      <c r="M9" s="2"/>
      <c r="N9" s="12" t="e">
        <f t="shared" si="1"/>
        <v>#DIV/0!</v>
      </c>
      <c r="O9" s="2"/>
      <c r="P9" s="2"/>
      <c r="Q9" s="12" t="e">
        <f t="shared" si="2"/>
        <v>#DIV/0!</v>
      </c>
      <c r="R9" s="2"/>
      <c r="S9" s="2"/>
      <c r="T9" s="12" t="e">
        <f t="shared" si="3"/>
        <v>#DIV/0!</v>
      </c>
      <c r="U9" s="89">
        <f t="shared" si="4"/>
        <v>0</v>
      </c>
      <c r="V9" s="89">
        <f t="shared" si="5"/>
        <v>0</v>
      </c>
      <c r="W9" s="12" t="e">
        <f t="shared" si="6"/>
        <v>#DIV/0!</v>
      </c>
      <c r="X9" s="30"/>
      <c r="Y9" s="30"/>
      <c r="Z9" s="30"/>
      <c r="AA9" s="30"/>
    </row>
    <row r="10" spans="1:27" ht="15.75" x14ac:dyDescent="0.25">
      <c r="A10" s="10"/>
      <c r="B10" s="10"/>
      <c r="C10" s="10"/>
      <c r="D10" s="10"/>
      <c r="E10" s="10"/>
      <c r="F10" s="10"/>
      <c r="G10" s="10"/>
      <c r="H10" s="10"/>
      <c r="I10" s="2"/>
      <c r="J10" s="2"/>
      <c r="K10" s="11" t="e">
        <f t="shared" si="0"/>
        <v>#DIV/0!</v>
      </c>
      <c r="L10" s="2"/>
      <c r="M10" s="2"/>
      <c r="N10" s="12" t="e">
        <f t="shared" si="1"/>
        <v>#DIV/0!</v>
      </c>
      <c r="O10" s="2"/>
      <c r="P10" s="2"/>
      <c r="Q10" s="12" t="e">
        <f t="shared" si="2"/>
        <v>#DIV/0!</v>
      </c>
      <c r="R10" s="2"/>
      <c r="S10" s="2"/>
      <c r="T10" s="12" t="e">
        <f t="shared" si="3"/>
        <v>#DIV/0!</v>
      </c>
      <c r="U10" s="89">
        <f t="shared" si="4"/>
        <v>0</v>
      </c>
      <c r="V10" s="89">
        <f t="shared" si="5"/>
        <v>0</v>
      </c>
      <c r="W10" s="12" t="e">
        <f t="shared" si="6"/>
        <v>#DIV/0!</v>
      </c>
      <c r="X10" s="30"/>
      <c r="Y10" s="30"/>
      <c r="Z10" s="30"/>
      <c r="AA10" s="30"/>
    </row>
    <row r="11" spans="1:27" ht="15.75" x14ac:dyDescent="0.25">
      <c r="A11" s="10"/>
      <c r="B11" s="10"/>
      <c r="C11" s="10"/>
      <c r="D11" s="10"/>
      <c r="E11" s="10"/>
      <c r="F11" s="10"/>
      <c r="G11" s="10"/>
      <c r="H11" s="10"/>
      <c r="I11" s="2"/>
      <c r="J11" s="2"/>
      <c r="K11" s="11" t="e">
        <f t="shared" si="0"/>
        <v>#DIV/0!</v>
      </c>
      <c r="L11" s="2"/>
      <c r="M11" s="2"/>
      <c r="N11" s="12" t="e">
        <f t="shared" si="1"/>
        <v>#DIV/0!</v>
      </c>
      <c r="O11" s="2"/>
      <c r="P11" s="2"/>
      <c r="Q11" s="12" t="e">
        <f t="shared" si="2"/>
        <v>#DIV/0!</v>
      </c>
      <c r="R11" s="2"/>
      <c r="S11" s="2"/>
      <c r="T11" s="12" t="e">
        <f t="shared" si="3"/>
        <v>#DIV/0!</v>
      </c>
      <c r="U11" s="89">
        <f t="shared" si="4"/>
        <v>0</v>
      </c>
      <c r="V11" s="89">
        <f t="shared" si="5"/>
        <v>0</v>
      </c>
      <c r="W11" s="12" t="e">
        <f t="shared" si="6"/>
        <v>#DIV/0!</v>
      </c>
      <c r="X11" s="30"/>
      <c r="Y11" s="30"/>
      <c r="Z11" s="30"/>
      <c r="AA11" s="30"/>
    </row>
    <row r="12" spans="1:27" ht="15.75" x14ac:dyDescent="0.25">
      <c r="A12" s="10"/>
      <c r="B12" s="10"/>
      <c r="C12" s="10"/>
      <c r="D12" s="10"/>
      <c r="E12" s="10"/>
      <c r="F12" s="10"/>
      <c r="G12" s="10"/>
      <c r="H12" s="10"/>
      <c r="I12" s="2"/>
      <c r="J12" s="2"/>
      <c r="K12" s="11" t="e">
        <f t="shared" si="0"/>
        <v>#DIV/0!</v>
      </c>
      <c r="L12" s="2"/>
      <c r="M12" s="2"/>
      <c r="N12" s="12" t="e">
        <f t="shared" si="1"/>
        <v>#DIV/0!</v>
      </c>
      <c r="O12" s="2"/>
      <c r="P12" s="2"/>
      <c r="Q12" s="12" t="e">
        <f t="shared" si="2"/>
        <v>#DIV/0!</v>
      </c>
      <c r="R12" s="2"/>
      <c r="S12" s="2"/>
      <c r="T12" s="12" t="e">
        <f t="shared" si="3"/>
        <v>#DIV/0!</v>
      </c>
      <c r="U12" s="89">
        <f t="shared" si="4"/>
        <v>0</v>
      </c>
      <c r="V12" s="89">
        <f t="shared" si="5"/>
        <v>0</v>
      </c>
      <c r="W12" s="12" t="e">
        <f t="shared" si="6"/>
        <v>#DIV/0!</v>
      </c>
      <c r="X12" s="30"/>
      <c r="Y12" s="30"/>
      <c r="Z12" s="30"/>
      <c r="AA12" s="30"/>
    </row>
    <row r="13" spans="1:27" ht="15.75" x14ac:dyDescent="0.25">
      <c r="A13" s="10"/>
      <c r="B13" s="10"/>
      <c r="C13" s="10"/>
      <c r="D13" s="10"/>
      <c r="E13" s="10"/>
      <c r="F13" s="10"/>
      <c r="G13" s="10"/>
      <c r="H13" s="10"/>
      <c r="I13" s="2"/>
      <c r="J13" s="2"/>
      <c r="K13" s="11" t="e">
        <f t="shared" si="0"/>
        <v>#DIV/0!</v>
      </c>
      <c r="L13" s="2"/>
      <c r="M13" s="2"/>
      <c r="N13" s="12" t="e">
        <f t="shared" si="1"/>
        <v>#DIV/0!</v>
      </c>
      <c r="O13" s="2"/>
      <c r="P13" s="2"/>
      <c r="Q13" s="12" t="e">
        <f t="shared" si="2"/>
        <v>#DIV/0!</v>
      </c>
      <c r="R13" s="2"/>
      <c r="S13" s="2"/>
      <c r="T13" s="12" t="e">
        <f t="shared" si="3"/>
        <v>#DIV/0!</v>
      </c>
      <c r="U13" s="89">
        <f t="shared" si="4"/>
        <v>0</v>
      </c>
      <c r="V13" s="89">
        <f t="shared" si="5"/>
        <v>0</v>
      </c>
      <c r="W13" s="12" t="e">
        <f t="shared" si="6"/>
        <v>#DIV/0!</v>
      </c>
      <c r="X13" s="30"/>
      <c r="Y13" s="30"/>
      <c r="Z13" s="30"/>
      <c r="AA13" s="30"/>
    </row>
    <row r="14" spans="1:27" ht="15.75" x14ac:dyDescent="0.25">
      <c r="A14" s="10"/>
      <c r="B14" s="10"/>
      <c r="C14" s="10"/>
      <c r="D14" s="10"/>
      <c r="E14" s="10"/>
      <c r="F14" s="10"/>
      <c r="G14" s="10"/>
      <c r="H14" s="10"/>
      <c r="I14" s="2"/>
      <c r="J14" s="2"/>
      <c r="K14" s="11" t="e">
        <f t="shared" si="0"/>
        <v>#DIV/0!</v>
      </c>
      <c r="L14" s="2"/>
      <c r="M14" s="2"/>
      <c r="N14" s="11" t="e">
        <f t="shared" si="1"/>
        <v>#DIV/0!</v>
      </c>
      <c r="O14" s="2"/>
      <c r="P14" s="2"/>
      <c r="Q14" s="11" t="e">
        <f t="shared" si="2"/>
        <v>#DIV/0!</v>
      </c>
      <c r="R14" s="2"/>
      <c r="S14" s="2"/>
      <c r="T14" s="11" t="e">
        <f t="shared" si="3"/>
        <v>#DIV/0!</v>
      </c>
      <c r="U14" s="89">
        <f t="shared" si="4"/>
        <v>0</v>
      </c>
      <c r="V14" s="89">
        <f t="shared" si="5"/>
        <v>0</v>
      </c>
      <c r="W14" s="11" t="e">
        <f t="shared" si="6"/>
        <v>#DIV/0!</v>
      </c>
      <c r="X14" s="30"/>
      <c r="Y14" s="30"/>
      <c r="Z14" s="30"/>
      <c r="AA14" s="30"/>
    </row>
    <row r="15" spans="1:27" ht="15.75" x14ac:dyDescent="0.25">
      <c r="A15" s="10"/>
      <c r="B15" s="10"/>
      <c r="C15" s="10"/>
      <c r="D15" s="10"/>
      <c r="E15" s="10"/>
      <c r="F15" s="10"/>
      <c r="G15" s="10"/>
      <c r="H15" s="10"/>
      <c r="I15" s="2"/>
      <c r="J15" s="2"/>
      <c r="K15" s="11" t="e">
        <f t="shared" si="0"/>
        <v>#DIV/0!</v>
      </c>
      <c r="L15" s="2"/>
      <c r="M15" s="2"/>
      <c r="N15" s="11" t="e">
        <f t="shared" si="1"/>
        <v>#DIV/0!</v>
      </c>
      <c r="O15" s="2"/>
      <c r="P15" s="2"/>
      <c r="Q15" s="11" t="e">
        <f t="shared" si="2"/>
        <v>#DIV/0!</v>
      </c>
      <c r="R15" s="2"/>
      <c r="S15" s="2"/>
      <c r="T15" s="11" t="e">
        <f t="shared" si="3"/>
        <v>#DIV/0!</v>
      </c>
      <c r="U15" s="89">
        <f t="shared" si="4"/>
        <v>0</v>
      </c>
      <c r="V15" s="89">
        <f t="shared" si="5"/>
        <v>0</v>
      </c>
      <c r="W15" s="11" t="e">
        <f t="shared" si="6"/>
        <v>#DIV/0!</v>
      </c>
      <c r="X15" s="30"/>
      <c r="Y15" s="30"/>
      <c r="Z15" s="30"/>
      <c r="AA15" s="30"/>
    </row>
    <row r="16" spans="1:27" ht="15.75" x14ac:dyDescent="0.25">
      <c r="A16" s="10"/>
      <c r="B16" s="10"/>
      <c r="C16" s="10"/>
      <c r="D16" s="10"/>
      <c r="E16" s="10"/>
      <c r="F16" s="10"/>
      <c r="G16" s="10"/>
      <c r="H16" s="10"/>
      <c r="I16" s="2"/>
      <c r="J16" s="2"/>
      <c r="K16" s="11" t="e">
        <f t="shared" si="0"/>
        <v>#DIV/0!</v>
      </c>
      <c r="L16" s="2"/>
      <c r="M16" s="2"/>
      <c r="N16" s="11" t="e">
        <f t="shared" si="1"/>
        <v>#DIV/0!</v>
      </c>
      <c r="O16" s="2"/>
      <c r="P16" s="2"/>
      <c r="Q16" s="11" t="e">
        <f t="shared" si="2"/>
        <v>#DIV/0!</v>
      </c>
      <c r="R16" s="2"/>
      <c r="S16" s="2"/>
      <c r="T16" s="11" t="e">
        <f t="shared" si="3"/>
        <v>#DIV/0!</v>
      </c>
      <c r="U16" s="89">
        <f t="shared" si="4"/>
        <v>0</v>
      </c>
      <c r="V16" s="89">
        <f t="shared" si="5"/>
        <v>0</v>
      </c>
      <c r="W16" s="11" t="e">
        <f t="shared" si="6"/>
        <v>#DIV/0!</v>
      </c>
      <c r="X16" s="30"/>
      <c r="Y16" s="30"/>
      <c r="Z16" s="30"/>
      <c r="AA16" s="30"/>
    </row>
    <row r="17" spans="1:27" ht="15.75" x14ac:dyDescent="0.25">
      <c r="A17" s="10"/>
      <c r="B17" s="10"/>
      <c r="C17" s="10"/>
      <c r="D17" s="10"/>
      <c r="E17" s="10"/>
      <c r="F17" s="10"/>
      <c r="G17" s="10"/>
      <c r="H17" s="10"/>
      <c r="I17" s="2"/>
      <c r="J17" s="2"/>
      <c r="K17" s="11" t="e">
        <f t="shared" si="0"/>
        <v>#DIV/0!</v>
      </c>
      <c r="L17" s="2"/>
      <c r="M17" s="2"/>
      <c r="N17" s="11" t="e">
        <f t="shared" si="1"/>
        <v>#DIV/0!</v>
      </c>
      <c r="O17" s="2"/>
      <c r="P17" s="2"/>
      <c r="Q17" s="11" t="e">
        <f t="shared" si="2"/>
        <v>#DIV/0!</v>
      </c>
      <c r="R17" s="2"/>
      <c r="S17" s="2"/>
      <c r="T17" s="11" t="e">
        <f t="shared" si="3"/>
        <v>#DIV/0!</v>
      </c>
      <c r="U17" s="89">
        <f t="shared" si="4"/>
        <v>0</v>
      </c>
      <c r="V17" s="89">
        <f t="shared" si="5"/>
        <v>0</v>
      </c>
      <c r="W17" s="11" t="e">
        <f t="shared" si="6"/>
        <v>#DIV/0!</v>
      </c>
      <c r="X17" s="30"/>
      <c r="Y17" s="30"/>
      <c r="Z17" s="30"/>
      <c r="AA17" s="30"/>
    </row>
    <row r="18" spans="1:27" ht="15.75" x14ac:dyDescent="0.25">
      <c r="A18" s="10"/>
      <c r="B18" s="10"/>
      <c r="C18" s="10"/>
      <c r="D18" s="10"/>
      <c r="E18" s="10"/>
      <c r="F18" s="10"/>
      <c r="G18" s="10"/>
      <c r="H18" s="10"/>
      <c r="I18" s="2"/>
      <c r="J18" s="2"/>
      <c r="K18" s="11" t="e">
        <f t="shared" si="0"/>
        <v>#DIV/0!</v>
      </c>
      <c r="L18" s="2"/>
      <c r="M18" s="2"/>
      <c r="N18" s="11" t="e">
        <f t="shared" si="1"/>
        <v>#DIV/0!</v>
      </c>
      <c r="O18" s="2"/>
      <c r="P18" s="2"/>
      <c r="Q18" s="11" t="e">
        <f t="shared" si="2"/>
        <v>#DIV/0!</v>
      </c>
      <c r="R18" s="2"/>
      <c r="S18" s="2"/>
      <c r="T18" s="11" t="e">
        <f t="shared" si="3"/>
        <v>#DIV/0!</v>
      </c>
      <c r="U18" s="89">
        <f t="shared" si="4"/>
        <v>0</v>
      </c>
      <c r="V18" s="89">
        <f t="shared" si="5"/>
        <v>0</v>
      </c>
      <c r="W18" s="11" t="e">
        <f t="shared" si="6"/>
        <v>#DIV/0!</v>
      </c>
      <c r="X18" s="30"/>
      <c r="Y18" s="30"/>
      <c r="Z18" s="30"/>
      <c r="AA18" s="30"/>
    </row>
    <row r="19" spans="1:27" ht="15.75" x14ac:dyDescent="0.25">
      <c r="A19" s="10"/>
      <c r="B19" s="10"/>
      <c r="C19" s="10"/>
      <c r="D19" s="10"/>
      <c r="E19" s="10"/>
      <c r="F19" s="10"/>
      <c r="G19" s="10"/>
      <c r="H19" s="10"/>
      <c r="I19" s="2"/>
      <c r="J19" s="2"/>
      <c r="K19" s="11" t="e">
        <f t="shared" si="0"/>
        <v>#DIV/0!</v>
      </c>
      <c r="L19" s="2"/>
      <c r="M19" s="2"/>
      <c r="N19" s="11" t="e">
        <f t="shared" si="1"/>
        <v>#DIV/0!</v>
      </c>
      <c r="O19" s="2"/>
      <c r="P19" s="2"/>
      <c r="Q19" s="11" t="e">
        <f t="shared" si="2"/>
        <v>#DIV/0!</v>
      </c>
      <c r="R19" s="2"/>
      <c r="S19" s="2"/>
      <c r="T19" s="11" t="e">
        <f t="shared" si="3"/>
        <v>#DIV/0!</v>
      </c>
      <c r="U19" s="89">
        <f t="shared" si="4"/>
        <v>0</v>
      </c>
      <c r="V19" s="89">
        <f t="shared" si="5"/>
        <v>0</v>
      </c>
      <c r="W19" s="11" t="e">
        <f t="shared" si="6"/>
        <v>#DIV/0!</v>
      </c>
      <c r="X19" s="30"/>
      <c r="Y19" s="30"/>
      <c r="Z19" s="30"/>
      <c r="AA19" s="30"/>
    </row>
    <row r="20" spans="1:27" ht="15.75" x14ac:dyDescent="0.25">
      <c r="A20" s="10"/>
      <c r="B20" s="10"/>
      <c r="C20" s="10"/>
      <c r="D20" s="10"/>
      <c r="E20" s="10"/>
      <c r="F20" s="10"/>
      <c r="G20" s="10"/>
      <c r="H20" s="10"/>
      <c r="I20" s="2"/>
      <c r="J20" s="2"/>
      <c r="K20" s="11" t="e">
        <f t="shared" si="0"/>
        <v>#DIV/0!</v>
      </c>
      <c r="L20" s="2"/>
      <c r="M20" s="2"/>
      <c r="N20" s="11" t="e">
        <f t="shared" si="1"/>
        <v>#DIV/0!</v>
      </c>
      <c r="O20" s="2"/>
      <c r="P20" s="2"/>
      <c r="Q20" s="11" t="e">
        <f t="shared" si="2"/>
        <v>#DIV/0!</v>
      </c>
      <c r="R20" s="2"/>
      <c r="S20" s="2"/>
      <c r="T20" s="11" t="e">
        <f t="shared" si="3"/>
        <v>#DIV/0!</v>
      </c>
      <c r="U20" s="89">
        <f t="shared" si="4"/>
        <v>0</v>
      </c>
      <c r="V20" s="89">
        <f t="shared" si="5"/>
        <v>0</v>
      </c>
      <c r="W20" s="11" t="e">
        <f t="shared" si="6"/>
        <v>#DIV/0!</v>
      </c>
      <c r="X20" s="30"/>
      <c r="Y20" s="30"/>
      <c r="Z20" s="30"/>
      <c r="AA20" s="30"/>
    </row>
    <row r="21" spans="1:27" ht="15.75" x14ac:dyDescent="0.25">
      <c r="A21" s="10"/>
      <c r="B21" s="10"/>
      <c r="C21" s="10"/>
      <c r="D21" s="10"/>
      <c r="E21" s="10"/>
      <c r="F21" s="10"/>
      <c r="G21" s="10"/>
      <c r="H21" s="10"/>
      <c r="I21" s="2"/>
      <c r="J21" s="2"/>
      <c r="K21" s="11" t="e">
        <f t="shared" si="0"/>
        <v>#DIV/0!</v>
      </c>
      <c r="L21" s="2"/>
      <c r="M21" s="2"/>
      <c r="N21" s="11" t="e">
        <f t="shared" si="1"/>
        <v>#DIV/0!</v>
      </c>
      <c r="O21" s="2"/>
      <c r="P21" s="2"/>
      <c r="Q21" s="11" t="e">
        <f t="shared" si="2"/>
        <v>#DIV/0!</v>
      </c>
      <c r="R21" s="2"/>
      <c r="S21" s="2"/>
      <c r="T21" s="11" t="e">
        <f t="shared" si="3"/>
        <v>#DIV/0!</v>
      </c>
      <c r="U21" s="89">
        <f t="shared" si="4"/>
        <v>0</v>
      </c>
      <c r="V21" s="89">
        <f t="shared" si="5"/>
        <v>0</v>
      </c>
      <c r="W21" s="11" t="e">
        <f t="shared" si="6"/>
        <v>#DIV/0!</v>
      </c>
      <c r="X21" s="30"/>
      <c r="Y21" s="30"/>
      <c r="Z21" s="30"/>
      <c r="AA21" s="30"/>
    </row>
    <row r="22" spans="1:27" ht="15.75" x14ac:dyDescent="0.25">
      <c r="A22" s="10"/>
      <c r="B22" s="10"/>
      <c r="C22" s="10"/>
      <c r="D22" s="10"/>
      <c r="E22" s="10"/>
      <c r="F22" s="10"/>
      <c r="G22" s="10"/>
      <c r="H22" s="10"/>
      <c r="I22" s="2"/>
      <c r="J22" s="2"/>
      <c r="K22" s="11" t="e">
        <f t="shared" si="0"/>
        <v>#DIV/0!</v>
      </c>
      <c r="L22" s="2"/>
      <c r="M22" s="2"/>
      <c r="N22" s="11" t="e">
        <f t="shared" si="1"/>
        <v>#DIV/0!</v>
      </c>
      <c r="O22" s="2"/>
      <c r="P22" s="2"/>
      <c r="Q22" s="11" t="e">
        <f t="shared" si="2"/>
        <v>#DIV/0!</v>
      </c>
      <c r="R22" s="2"/>
      <c r="S22" s="2"/>
      <c r="T22" s="11" t="e">
        <f t="shared" si="3"/>
        <v>#DIV/0!</v>
      </c>
      <c r="U22" s="89">
        <f t="shared" si="4"/>
        <v>0</v>
      </c>
      <c r="V22" s="89">
        <f t="shared" si="5"/>
        <v>0</v>
      </c>
      <c r="W22" s="11" t="e">
        <f t="shared" si="6"/>
        <v>#DIV/0!</v>
      </c>
      <c r="X22" s="30"/>
      <c r="Y22" s="30"/>
      <c r="Z22" s="30"/>
      <c r="AA22" s="30"/>
    </row>
    <row r="23" spans="1:27" ht="15.75" x14ac:dyDescent="0.25">
      <c r="A23" s="10"/>
      <c r="B23" s="10"/>
      <c r="C23" s="10"/>
      <c r="D23" s="10"/>
      <c r="E23" s="10"/>
      <c r="F23" s="10"/>
      <c r="G23" s="10"/>
      <c r="H23" s="10"/>
      <c r="I23" s="2"/>
      <c r="J23" s="2"/>
      <c r="K23" s="11" t="e">
        <f t="shared" si="0"/>
        <v>#DIV/0!</v>
      </c>
      <c r="L23" s="2"/>
      <c r="M23" s="2"/>
      <c r="N23" s="11" t="e">
        <f t="shared" si="1"/>
        <v>#DIV/0!</v>
      </c>
      <c r="O23" s="2"/>
      <c r="P23" s="2"/>
      <c r="Q23" s="11" t="e">
        <f t="shared" si="2"/>
        <v>#DIV/0!</v>
      </c>
      <c r="R23" s="2"/>
      <c r="S23" s="2"/>
      <c r="T23" s="11" t="e">
        <f t="shared" si="3"/>
        <v>#DIV/0!</v>
      </c>
      <c r="U23" s="89">
        <f t="shared" si="4"/>
        <v>0</v>
      </c>
      <c r="V23" s="89">
        <f t="shared" si="5"/>
        <v>0</v>
      </c>
      <c r="W23" s="11" t="e">
        <f t="shared" si="6"/>
        <v>#DIV/0!</v>
      </c>
      <c r="X23" s="30"/>
      <c r="Y23" s="30"/>
      <c r="Z23" s="30"/>
      <c r="AA23" s="30"/>
    </row>
    <row r="24" spans="1:27" ht="15.75" x14ac:dyDescent="0.25">
      <c r="A24" s="10"/>
      <c r="B24" s="10"/>
      <c r="C24" s="10"/>
      <c r="D24" s="10"/>
      <c r="E24" s="10"/>
      <c r="F24" s="10"/>
      <c r="G24" s="10"/>
      <c r="H24" s="10"/>
      <c r="I24" s="2"/>
      <c r="J24" s="2"/>
      <c r="K24" s="11" t="e">
        <f t="shared" si="0"/>
        <v>#DIV/0!</v>
      </c>
      <c r="L24" s="2"/>
      <c r="M24" s="2"/>
      <c r="N24" s="11" t="e">
        <f t="shared" si="1"/>
        <v>#DIV/0!</v>
      </c>
      <c r="O24" s="2"/>
      <c r="P24" s="2"/>
      <c r="Q24" s="11" t="e">
        <f t="shared" si="2"/>
        <v>#DIV/0!</v>
      </c>
      <c r="R24" s="2"/>
      <c r="S24" s="2"/>
      <c r="T24" s="11" t="e">
        <f t="shared" si="3"/>
        <v>#DIV/0!</v>
      </c>
      <c r="U24" s="89">
        <f t="shared" si="4"/>
        <v>0</v>
      </c>
      <c r="V24" s="89">
        <f t="shared" si="5"/>
        <v>0</v>
      </c>
      <c r="W24" s="11" t="e">
        <f t="shared" si="6"/>
        <v>#DIV/0!</v>
      </c>
      <c r="X24" s="30"/>
      <c r="Y24" s="30"/>
      <c r="Z24" s="30"/>
      <c r="AA24" s="30"/>
    </row>
    <row r="25" spans="1:27" ht="15.75" x14ac:dyDescent="0.25">
      <c r="A25" s="10"/>
      <c r="B25" s="10"/>
      <c r="C25" s="10"/>
      <c r="D25" s="10"/>
      <c r="E25" s="10"/>
      <c r="F25" s="10"/>
      <c r="G25" s="10"/>
      <c r="H25" s="10"/>
      <c r="I25" s="2"/>
      <c r="J25" s="2"/>
      <c r="K25" s="11" t="e">
        <f t="shared" si="0"/>
        <v>#DIV/0!</v>
      </c>
      <c r="L25" s="2"/>
      <c r="M25" s="2"/>
      <c r="N25" s="11" t="e">
        <f t="shared" si="1"/>
        <v>#DIV/0!</v>
      </c>
      <c r="O25" s="2"/>
      <c r="P25" s="2"/>
      <c r="Q25" s="11" t="e">
        <f t="shared" si="2"/>
        <v>#DIV/0!</v>
      </c>
      <c r="R25" s="2"/>
      <c r="S25" s="2"/>
      <c r="T25" s="11" t="e">
        <f t="shared" si="3"/>
        <v>#DIV/0!</v>
      </c>
      <c r="U25" s="89">
        <f t="shared" si="4"/>
        <v>0</v>
      </c>
      <c r="V25" s="89">
        <f t="shared" si="5"/>
        <v>0</v>
      </c>
      <c r="W25" s="11" t="e">
        <f t="shared" si="6"/>
        <v>#DIV/0!</v>
      </c>
      <c r="X25" s="30"/>
      <c r="Y25" s="30"/>
      <c r="Z25" s="30"/>
      <c r="AA25" s="30"/>
    </row>
    <row r="26" spans="1:27" ht="15.75" x14ac:dyDescent="0.25">
      <c r="A26" s="10"/>
      <c r="B26" s="10"/>
      <c r="C26" s="10"/>
      <c r="D26" s="10"/>
      <c r="E26" s="10"/>
      <c r="F26" s="10"/>
      <c r="G26" s="10"/>
      <c r="H26" s="10"/>
      <c r="I26" s="2"/>
      <c r="J26" s="2"/>
      <c r="K26" s="11" t="e">
        <f t="shared" si="0"/>
        <v>#DIV/0!</v>
      </c>
      <c r="L26" s="2"/>
      <c r="M26" s="2"/>
      <c r="N26" s="11" t="e">
        <f t="shared" si="1"/>
        <v>#DIV/0!</v>
      </c>
      <c r="O26" s="2"/>
      <c r="P26" s="2"/>
      <c r="Q26" s="11" t="e">
        <f t="shared" si="2"/>
        <v>#DIV/0!</v>
      </c>
      <c r="R26" s="2"/>
      <c r="S26" s="2"/>
      <c r="T26" s="11" t="e">
        <f t="shared" si="3"/>
        <v>#DIV/0!</v>
      </c>
      <c r="U26" s="89">
        <f t="shared" si="4"/>
        <v>0</v>
      </c>
      <c r="V26" s="89">
        <f t="shared" si="5"/>
        <v>0</v>
      </c>
      <c r="W26" s="11" t="e">
        <f t="shared" si="6"/>
        <v>#DIV/0!</v>
      </c>
      <c r="X26" s="30"/>
      <c r="Y26" s="30"/>
      <c r="Z26" s="30"/>
      <c r="AA26" s="30"/>
    </row>
    <row r="27" spans="1:27" ht="15.75" x14ac:dyDescent="0.25">
      <c r="A27" s="10"/>
      <c r="B27" s="10"/>
      <c r="C27" s="10"/>
      <c r="D27" s="10"/>
      <c r="E27" s="10"/>
      <c r="F27" s="10"/>
      <c r="G27" s="10"/>
      <c r="H27" s="10"/>
      <c r="I27" s="2"/>
      <c r="J27" s="2"/>
      <c r="K27" s="11" t="e">
        <f t="shared" si="0"/>
        <v>#DIV/0!</v>
      </c>
      <c r="L27" s="2"/>
      <c r="M27" s="2"/>
      <c r="N27" s="11" t="e">
        <f t="shared" si="1"/>
        <v>#DIV/0!</v>
      </c>
      <c r="O27" s="2"/>
      <c r="P27" s="2"/>
      <c r="Q27" s="11" t="e">
        <f t="shared" si="2"/>
        <v>#DIV/0!</v>
      </c>
      <c r="R27" s="2"/>
      <c r="S27" s="2"/>
      <c r="T27" s="11" t="e">
        <f t="shared" si="3"/>
        <v>#DIV/0!</v>
      </c>
      <c r="U27" s="89">
        <f t="shared" si="4"/>
        <v>0</v>
      </c>
      <c r="V27" s="89">
        <f t="shared" si="5"/>
        <v>0</v>
      </c>
      <c r="W27" s="11" t="e">
        <f t="shared" si="6"/>
        <v>#DIV/0!</v>
      </c>
      <c r="X27" s="30"/>
      <c r="Y27" s="30"/>
      <c r="Z27" s="30"/>
      <c r="AA27" s="30"/>
    </row>
    <row r="28" spans="1:27" ht="15.75" x14ac:dyDescent="0.25">
      <c r="A28" s="10"/>
      <c r="B28" s="10"/>
      <c r="C28" s="10"/>
      <c r="D28" s="10"/>
      <c r="E28" s="10"/>
      <c r="F28" s="10"/>
      <c r="G28" s="10"/>
      <c r="H28" s="10"/>
      <c r="I28" s="2"/>
      <c r="J28" s="2"/>
      <c r="K28" s="11" t="e">
        <f t="shared" si="0"/>
        <v>#DIV/0!</v>
      </c>
      <c r="L28" s="2"/>
      <c r="M28" s="2"/>
      <c r="N28" s="11" t="e">
        <f t="shared" si="1"/>
        <v>#DIV/0!</v>
      </c>
      <c r="O28" s="2"/>
      <c r="P28" s="2"/>
      <c r="Q28" s="11" t="e">
        <f t="shared" si="2"/>
        <v>#DIV/0!</v>
      </c>
      <c r="R28" s="2"/>
      <c r="S28" s="2"/>
      <c r="T28" s="11" t="e">
        <f t="shared" si="3"/>
        <v>#DIV/0!</v>
      </c>
      <c r="U28" s="89">
        <f t="shared" si="4"/>
        <v>0</v>
      </c>
      <c r="V28" s="89">
        <f t="shared" si="5"/>
        <v>0</v>
      </c>
      <c r="W28" s="11" t="e">
        <f t="shared" si="6"/>
        <v>#DIV/0!</v>
      </c>
      <c r="X28" s="30"/>
      <c r="Y28" s="30"/>
      <c r="Z28" s="30"/>
      <c r="AA28" s="30"/>
    </row>
    <row r="29" spans="1:27" ht="15.75" x14ac:dyDescent="0.25">
      <c r="A29" s="10"/>
      <c r="B29" s="10"/>
      <c r="C29" s="10"/>
      <c r="D29" s="10"/>
      <c r="E29" s="10"/>
      <c r="F29" s="10"/>
      <c r="G29" s="10"/>
      <c r="H29" s="10"/>
      <c r="I29" s="2"/>
      <c r="J29" s="2"/>
      <c r="K29" s="11" t="e">
        <f t="shared" si="0"/>
        <v>#DIV/0!</v>
      </c>
      <c r="L29" s="2"/>
      <c r="M29" s="2"/>
      <c r="N29" s="11" t="e">
        <f t="shared" si="1"/>
        <v>#DIV/0!</v>
      </c>
      <c r="O29" s="2"/>
      <c r="P29" s="2"/>
      <c r="Q29" s="11" t="e">
        <f t="shared" si="2"/>
        <v>#DIV/0!</v>
      </c>
      <c r="R29" s="2"/>
      <c r="S29" s="2"/>
      <c r="T29" s="11" t="e">
        <f t="shared" si="3"/>
        <v>#DIV/0!</v>
      </c>
      <c r="U29" s="89">
        <f t="shared" si="4"/>
        <v>0</v>
      </c>
      <c r="V29" s="89">
        <f t="shared" si="5"/>
        <v>0</v>
      </c>
      <c r="W29" s="11" t="e">
        <f t="shared" si="6"/>
        <v>#DIV/0!</v>
      </c>
      <c r="X29" s="30"/>
      <c r="Y29" s="30"/>
      <c r="Z29" s="30"/>
      <c r="AA29" s="30"/>
    </row>
    <row r="30" spans="1:27" ht="15.75" x14ac:dyDescent="0.25">
      <c r="A30" s="10"/>
      <c r="B30" s="10"/>
      <c r="C30" s="10"/>
      <c r="D30" s="10"/>
      <c r="E30" s="10"/>
      <c r="F30" s="10"/>
      <c r="G30" s="10"/>
      <c r="H30" s="10"/>
      <c r="I30" s="2"/>
      <c r="J30" s="2"/>
      <c r="K30" s="11" t="e">
        <f t="shared" si="0"/>
        <v>#DIV/0!</v>
      </c>
      <c r="L30" s="2"/>
      <c r="M30" s="2"/>
      <c r="N30" s="11" t="e">
        <f t="shared" si="1"/>
        <v>#DIV/0!</v>
      </c>
      <c r="O30" s="2"/>
      <c r="P30" s="2"/>
      <c r="Q30" s="11" t="e">
        <f t="shared" si="2"/>
        <v>#DIV/0!</v>
      </c>
      <c r="R30" s="2"/>
      <c r="S30" s="2"/>
      <c r="T30" s="11" t="e">
        <f t="shared" si="3"/>
        <v>#DIV/0!</v>
      </c>
      <c r="U30" s="89">
        <f t="shared" si="4"/>
        <v>0</v>
      </c>
      <c r="V30" s="89">
        <f t="shared" si="5"/>
        <v>0</v>
      </c>
      <c r="W30" s="11" t="e">
        <f t="shared" si="6"/>
        <v>#DIV/0!</v>
      </c>
      <c r="X30" s="30"/>
      <c r="Y30" s="30"/>
      <c r="Z30" s="30"/>
      <c r="AA30" s="30"/>
    </row>
    <row r="31" spans="1:27" ht="15.75" x14ac:dyDescent="0.25">
      <c r="A31" s="10"/>
      <c r="B31" s="10"/>
      <c r="C31" s="10"/>
      <c r="D31" s="10"/>
      <c r="E31" s="10"/>
      <c r="F31" s="10"/>
      <c r="G31" s="10"/>
      <c r="H31" s="10"/>
      <c r="I31" s="2"/>
      <c r="J31" s="2"/>
      <c r="K31" s="11" t="e">
        <f t="shared" si="0"/>
        <v>#DIV/0!</v>
      </c>
      <c r="L31" s="2"/>
      <c r="M31" s="2"/>
      <c r="N31" s="11" t="e">
        <f t="shared" si="1"/>
        <v>#DIV/0!</v>
      </c>
      <c r="O31" s="2"/>
      <c r="P31" s="2"/>
      <c r="Q31" s="11" t="e">
        <f t="shared" si="2"/>
        <v>#DIV/0!</v>
      </c>
      <c r="R31" s="2"/>
      <c r="S31" s="2"/>
      <c r="T31" s="11" t="e">
        <f t="shared" si="3"/>
        <v>#DIV/0!</v>
      </c>
      <c r="U31" s="89">
        <f t="shared" si="4"/>
        <v>0</v>
      </c>
      <c r="V31" s="89">
        <f t="shared" si="5"/>
        <v>0</v>
      </c>
      <c r="W31" s="11" t="e">
        <f t="shared" si="6"/>
        <v>#DIV/0!</v>
      </c>
      <c r="X31" s="30"/>
      <c r="Y31" s="30"/>
      <c r="Z31" s="30"/>
      <c r="AA31" s="30"/>
    </row>
    <row r="32" spans="1:27" ht="15.75" x14ac:dyDescent="0.25">
      <c r="A32" s="10"/>
      <c r="B32" s="10"/>
      <c r="C32" s="10"/>
      <c r="D32" s="10"/>
      <c r="E32" s="10"/>
      <c r="F32" s="10"/>
      <c r="G32" s="10"/>
      <c r="H32" s="10"/>
      <c r="I32" s="2"/>
      <c r="J32" s="2"/>
      <c r="K32" s="11" t="e">
        <f t="shared" si="0"/>
        <v>#DIV/0!</v>
      </c>
      <c r="L32" s="2"/>
      <c r="M32" s="2"/>
      <c r="N32" s="11" t="e">
        <f t="shared" si="1"/>
        <v>#DIV/0!</v>
      </c>
      <c r="O32" s="2"/>
      <c r="P32" s="2"/>
      <c r="Q32" s="11" t="e">
        <f t="shared" si="2"/>
        <v>#DIV/0!</v>
      </c>
      <c r="R32" s="2"/>
      <c r="S32" s="2"/>
      <c r="T32" s="11" t="e">
        <f t="shared" si="3"/>
        <v>#DIV/0!</v>
      </c>
      <c r="U32" s="89">
        <f t="shared" si="4"/>
        <v>0</v>
      </c>
      <c r="V32" s="89">
        <f t="shared" si="5"/>
        <v>0</v>
      </c>
      <c r="W32" s="11" t="e">
        <f t="shared" si="6"/>
        <v>#DIV/0!</v>
      </c>
      <c r="X32" s="30"/>
      <c r="Y32" s="30"/>
      <c r="Z32" s="30"/>
      <c r="AA32" s="30"/>
    </row>
    <row r="33" spans="1:27" ht="15.75" x14ac:dyDescent="0.25">
      <c r="A33" s="10"/>
      <c r="B33" s="10"/>
      <c r="C33" s="10"/>
      <c r="D33" s="10"/>
      <c r="E33" s="10"/>
      <c r="F33" s="10"/>
      <c r="G33" s="10"/>
      <c r="H33" s="10"/>
      <c r="I33" s="2"/>
      <c r="J33" s="2"/>
      <c r="K33" s="11" t="e">
        <f t="shared" si="0"/>
        <v>#DIV/0!</v>
      </c>
      <c r="L33" s="2"/>
      <c r="M33" s="2"/>
      <c r="N33" s="11" t="e">
        <f t="shared" si="1"/>
        <v>#DIV/0!</v>
      </c>
      <c r="O33" s="2"/>
      <c r="P33" s="2"/>
      <c r="Q33" s="11" t="e">
        <f t="shared" si="2"/>
        <v>#DIV/0!</v>
      </c>
      <c r="R33" s="2"/>
      <c r="S33" s="2"/>
      <c r="T33" s="11" t="e">
        <f t="shared" si="3"/>
        <v>#DIV/0!</v>
      </c>
      <c r="U33" s="89">
        <f t="shared" si="4"/>
        <v>0</v>
      </c>
      <c r="V33" s="89">
        <f t="shared" si="5"/>
        <v>0</v>
      </c>
      <c r="W33" s="11" t="e">
        <f t="shared" si="6"/>
        <v>#DIV/0!</v>
      </c>
      <c r="X33" s="30"/>
      <c r="Y33" s="30"/>
      <c r="Z33" s="30"/>
      <c r="AA33" s="30"/>
    </row>
    <row r="34" spans="1:27" ht="15.75" x14ac:dyDescent="0.25">
      <c r="A34" s="10"/>
      <c r="B34" s="10"/>
      <c r="C34" s="10"/>
      <c r="D34" s="10"/>
      <c r="E34" s="10"/>
      <c r="F34" s="10"/>
      <c r="G34" s="10"/>
      <c r="H34" s="10"/>
      <c r="I34" s="2"/>
      <c r="J34" s="2"/>
      <c r="K34" s="11" t="e">
        <f t="shared" si="0"/>
        <v>#DIV/0!</v>
      </c>
      <c r="L34" s="2"/>
      <c r="M34" s="2"/>
      <c r="N34" s="11" t="e">
        <f t="shared" si="1"/>
        <v>#DIV/0!</v>
      </c>
      <c r="O34" s="2"/>
      <c r="P34" s="2"/>
      <c r="Q34" s="11" t="e">
        <f t="shared" si="2"/>
        <v>#DIV/0!</v>
      </c>
      <c r="R34" s="2"/>
      <c r="S34" s="2"/>
      <c r="T34" s="11" t="e">
        <f t="shared" si="3"/>
        <v>#DIV/0!</v>
      </c>
      <c r="U34" s="89">
        <f t="shared" si="4"/>
        <v>0</v>
      </c>
      <c r="V34" s="89">
        <f t="shared" si="5"/>
        <v>0</v>
      </c>
      <c r="W34" s="11" t="e">
        <f t="shared" si="6"/>
        <v>#DIV/0!</v>
      </c>
      <c r="X34" s="30"/>
      <c r="Y34" s="30"/>
      <c r="Z34" s="30"/>
      <c r="AA34" s="30"/>
    </row>
    <row r="35" spans="1:27" ht="15.75" x14ac:dyDescent="0.25">
      <c r="A35" s="10"/>
      <c r="B35" s="10"/>
      <c r="C35" s="10"/>
      <c r="D35" s="10"/>
      <c r="E35" s="10"/>
      <c r="F35" s="10"/>
      <c r="G35" s="10"/>
      <c r="H35" s="10"/>
      <c r="I35" s="2"/>
      <c r="J35" s="2"/>
      <c r="K35" s="11" t="e">
        <f t="shared" si="0"/>
        <v>#DIV/0!</v>
      </c>
      <c r="L35" s="2"/>
      <c r="M35" s="2"/>
      <c r="N35" s="11" t="e">
        <f t="shared" si="1"/>
        <v>#DIV/0!</v>
      </c>
      <c r="O35" s="2"/>
      <c r="P35" s="2"/>
      <c r="Q35" s="11" t="e">
        <f t="shared" si="2"/>
        <v>#DIV/0!</v>
      </c>
      <c r="R35" s="2"/>
      <c r="S35" s="2"/>
      <c r="T35" s="11" t="e">
        <f t="shared" si="3"/>
        <v>#DIV/0!</v>
      </c>
      <c r="U35" s="89">
        <f t="shared" si="4"/>
        <v>0</v>
      </c>
      <c r="V35" s="89">
        <f t="shared" si="5"/>
        <v>0</v>
      </c>
      <c r="W35" s="11" t="e">
        <f t="shared" si="6"/>
        <v>#DIV/0!</v>
      </c>
      <c r="X35" s="30"/>
      <c r="Y35" s="30"/>
      <c r="Z35" s="30"/>
      <c r="AA35" s="30"/>
    </row>
    <row r="36" spans="1:27" ht="15.75" x14ac:dyDescent="0.25">
      <c r="A36" s="10"/>
      <c r="B36" s="10"/>
      <c r="C36" s="10"/>
      <c r="D36" s="10"/>
      <c r="E36" s="10"/>
      <c r="F36" s="10"/>
      <c r="G36" s="10"/>
      <c r="H36" s="10"/>
      <c r="I36" s="2"/>
      <c r="J36" s="2"/>
      <c r="K36" s="11" t="e">
        <f t="shared" si="0"/>
        <v>#DIV/0!</v>
      </c>
      <c r="L36" s="2"/>
      <c r="M36" s="2"/>
      <c r="N36" s="11" t="e">
        <f t="shared" si="1"/>
        <v>#DIV/0!</v>
      </c>
      <c r="O36" s="2"/>
      <c r="P36" s="2"/>
      <c r="Q36" s="11" t="e">
        <f t="shared" si="2"/>
        <v>#DIV/0!</v>
      </c>
      <c r="R36" s="2"/>
      <c r="S36" s="2"/>
      <c r="T36" s="11" t="e">
        <f t="shared" si="3"/>
        <v>#DIV/0!</v>
      </c>
      <c r="U36" s="89">
        <f t="shared" si="4"/>
        <v>0</v>
      </c>
      <c r="V36" s="89">
        <f t="shared" si="5"/>
        <v>0</v>
      </c>
      <c r="W36" s="11" t="e">
        <f t="shared" si="6"/>
        <v>#DIV/0!</v>
      </c>
      <c r="X36" s="30"/>
      <c r="Y36" s="30"/>
      <c r="Z36" s="30"/>
      <c r="AA36" s="30"/>
    </row>
    <row r="37" spans="1:27" ht="15.75" x14ac:dyDescent="0.25">
      <c r="A37" s="10"/>
      <c r="B37" s="10"/>
      <c r="C37" s="10"/>
      <c r="D37" s="10"/>
      <c r="E37" s="10"/>
      <c r="F37" s="10"/>
      <c r="G37" s="10"/>
      <c r="H37" s="10"/>
      <c r="I37" s="2"/>
      <c r="J37" s="2"/>
      <c r="K37" s="11" t="e">
        <f t="shared" si="0"/>
        <v>#DIV/0!</v>
      </c>
      <c r="L37" s="2"/>
      <c r="M37" s="2"/>
      <c r="N37" s="11" t="e">
        <f t="shared" si="1"/>
        <v>#DIV/0!</v>
      </c>
      <c r="O37" s="2"/>
      <c r="P37" s="2"/>
      <c r="Q37" s="11" t="e">
        <f t="shared" si="2"/>
        <v>#DIV/0!</v>
      </c>
      <c r="R37" s="2"/>
      <c r="S37" s="2"/>
      <c r="T37" s="11" t="e">
        <f t="shared" si="3"/>
        <v>#DIV/0!</v>
      </c>
      <c r="U37" s="89">
        <f t="shared" si="4"/>
        <v>0</v>
      </c>
      <c r="V37" s="89">
        <f t="shared" si="5"/>
        <v>0</v>
      </c>
      <c r="W37" s="11" t="e">
        <f t="shared" si="6"/>
        <v>#DIV/0!</v>
      </c>
      <c r="X37" s="30"/>
      <c r="Y37" s="30"/>
      <c r="Z37" s="30"/>
      <c r="AA37" s="30"/>
    </row>
    <row r="38" spans="1:27" ht="15.75" x14ac:dyDescent="0.25">
      <c r="A38" s="10"/>
      <c r="B38" s="10"/>
      <c r="C38" s="10"/>
      <c r="D38" s="10"/>
      <c r="E38" s="10"/>
      <c r="F38" s="10"/>
      <c r="G38" s="10"/>
      <c r="H38" s="10"/>
      <c r="I38" s="2"/>
      <c r="J38" s="2"/>
      <c r="K38" s="11" t="e">
        <f t="shared" si="0"/>
        <v>#DIV/0!</v>
      </c>
      <c r="L38" s="2"/>
      <c r="M38" s="2"/>
      <c r="N38" s="11" t="e">
        <f t="shared" si="1"/>
        <v>#DIV/0!</v>
      </c>
      <c r="O38" s="2"/>
      <c r="P38" s="2"/>
      <c r="Q38" s="11" t="e">
        <f t="shared" si="2"/>
        <v>#DIV/0!</v>
      </c>
      <c r="R38" s="2"/>
      <c r="S38" s="2"/>
      <c r="T38" s="11" t="e">
        <f t="shared" si="3"/>
        <v>#DIV/0!</v>
      </c>
      <c r="U38" s="89">
        <f t="shared" si="4"/>
        <v>0</v>
      </c>
      <c r="V38" s="89">
        <f t="shared" si="5"/>
        <v>0</v>
      </c>
      <c r="W38" s="11" t="e">
        <f t="shared" si="6"/>
        <v>#DIV/0!</v>
      </c>
      <c r="X38" s="30"/>
      <c r="Y38" s="30"/>
      <c r="Z38" s="30"/>
      <c r="AA38" s="30"/>
    </row>
    <row r="39" spans="1:27" ht="15.75" x14ac:dyDescent="0.25">
      <c r="A39" s="10"/>
      <c r="B39" s="10"/>
      <c r="C39" s="10"/>
      <c r="D39" s="10"/>
      <c r="E39" s="10"/>
      <c r="F39" s="10"/>
      <c r="G39" s="10"/>
      <c r="H39" s="10"/>
      <c r="I39" s="2"/>
      <c r="J39" s="2"/>
      <c r="K39" s="11" t="e">
        <f t="shared" si="0"/>
        <v>#DIV/0!</v>
      </c>
      <c r="L39" s="2"/>
      <c r="M39" s="2"/>
      <c r="N39" s="11" t="e">
        <f t="shared" si="1"/>
        <v>#DIV/0!</v>
      </c>
      <c r="O39" s="2"/>
      <c r="P39" s="2"/>
      <c r="Q39" s="11" t="e">
        <f t="shared" si="2"/>
        <v>#DIV/0!</v>
      </c>
      <c r="R39" s="2"/>
      <c r="S39" s="2"/>
      <c r="T39" s="11" t="e">
        <f t="shared" si="3"/>
        <v>#DIV/0!</v>
      </c>
      <c r="U39" s="89">
        <f t="shared" si="4"/>
        <v>0</v>
      </c>
      <c r="V39" s="89">
        <f t="shared" si="5"/>
        <v>0</v>
      </c>
      <c r="W39" s="11" t="e">
        <f t="shared" si="6"/>
        <v>#DIV/0!</v>
      </c>
      <c r="X39" s="30"/>
      <c r="Y39" s="30"/>
      <c r="Z39" s="30"/>
      <c r="AA39" s="30"/>
    </row>
    <row r="40" spans="1:27" ht="15.75" x14ac:dyDescent="0.25">
      <c r="A40" s="10"/>
      <c r="B40" s="10"/>
      <c r="C40" s="10"/>
      <c r="D40" s="10"/>
      <c r="E40" s="10"/>
      <c r="F40" s="10"/>
      <c r="G40" s="10"/>
      <c r="H40" s="10"/>
      <c r="I40" s="2"/>
      <c r="J40" s="2"/>
      <c r="K40" s="11" t="e">
        <f t="shared" si="0"/>
        <v>#DIV/0!</v>
      </c>
      <c r="L40" s="2"/>
      <c r="M40" s="2"/>
      <c r="N40" s="11" t="e">
        <f t="shared" si="1"/>
        <v>#DIV/0!</v>
      </c>
      <c r="O40" s="2"/>
      <c r="P40" s="2"/>
      <c r="Q40" s="11" t="e">
        <f t="shared" si="2"/>
        <v>#DIV/0!</v>
      </c>
      <c r="R40" s="2"/>
      <c r="S40" s="2"/>
      <c r="T40" s="11" t="e">
        <f t="shared" si="3"/>
        <v>#DIV/0!</v>
      </c>
      <c r="U40" s="89">
        <f t="shared" si="4"/>
        <v>0</v>
      </c>
      <c r="V40" s="89">
        <f t="shared" si="5"/>
        <v>0</v>
      </c>
      <c r="W40" s="11" t="e">
        <f t="shared" si="6"/>
        <v>#DIV/0!</v>
      </c>
      <c r="X40" s="30"/>
      <c r="Y40" s="30"/>
      <c r="Z40" s="30"/>
      <c r="AA40" s="30"/>
    </row>
    <row r="41" spans="1:27" ht="15.75" x14ac:dyDescent="0.25">
      <c r="A41" s="10"/>
      <c r="B41" s="10"/>
      <c r="C41" s="10"/>
      <c r="D41" s="10"/>
      <c r="E41" s="10"/>
      <c r="F41" s="10"/>
      <c r="G41" s="10"/>
      <c r="H41" s="10"/>
      <c r="I41" s="2"/>
      <c r="J41" s="2"/>
      <c r="K41" s="11" t="e">
        <f t="shared" si="0"/>
        <v>#DIV/0!</v>
      </c>
      <c r="L41" s="2"/>
      <c r="M41" s="2"/>
      <c r="N41" s="11" t="e">
        <f t="shared" si="1"/>
        <v>#DIV/0!</v>
      </c>
      <c r="O41" s="2"/>
      <c r="P41" s="2"/>
      <c r="Q41" s="11" t="e">
        <f t="shared" si="2"/>
        <v>#DIV/0!</v>
      </c>
      <c r="R41" s="2"/>
      <c r="S41" s="2"/>
      <c r="T41" s="11" t="e">
        <f t="shared" si="3"/>
        <v>#DIV/0!</v>
      </c>
      <c r="U41" s="89">
        <f t="shared" si="4"/>
        <v>0</v>
      </c>
      <c r="V41" s="89">
        <f t="shared" si="5"/>
        <v>0</v>
      </c>
      <c r="W41" s="11" t="e">
        <f t="shared" si="6"/>
        <v>#DIV/0!</v>
      </c>
      <c r="X41" s="30"/>
      <c r="Y41" s="30"/>
      <c r="Z41" s="30"/>
      <c r="AA41" s="30"/>
    </row>
    <row r="42" spans="1:27" ht="15.75" x14ac:dyDescent="0.25">
      <c r="A42" s="10"/>
      <c r="B42" s="10"/>
      <c r="C42" s="10"/>
      <c r="D42" s="10"/>
      <c r="E42" s="10"/>
      <c r="F42" s="10"/>
      <c r="G42" s="10"/>
      <c r="H42" s="10"/>
      <c r="I42" s="2"/>
      <c r="J42" s="2"/>
      <c r="K42" s="11" t="e">
        <f t="shared" si="0"/>
        <v>#DIV/0!</v>
      </c>
      <c r="L42" s="2"/>
      <c r="M42" s="2"/>
      <c r="N42" s="11" t="e">
        <f t="shared" si="1"/>
        <v>#DIV/0!</v>
      </c>
      <c r="O42" s="2"/>
      <c r="P42" s="2"/>
      <c r="Q42" s="11" t="e">
        <f t="shared" si="2"/>
        <v>#DIV/0!</v>
      </c>
      <c r="R42" s="2"/>
      <c r="S42" s="2"/>
      <c r="T42" s="11" t="e">
        <f t="shared" si="3"/>
        <v>#DIV/0!</v>
      </c>
      <c r="U42" s="89">
        <f t="shared" si="4"/>
        <v>0</v>
      </c>
      <c r="V42" s="89">
        <f t="shared" si="5"/>
        <v>0</v>
      </c>
      <c r="W42" s="11" t="e">
        <f t="shared" si="6"/>
        <v>#DIV/0!</v>
      </c>
      <c r="X42" s="30"/>
      <c r="Y42" s="30"/>
      <c r="Z42" s="30"/>
      <c r="AA42" s="30"/>
    </row>
    <row r="43" spans="1:27" ht="15.75" x14ac:dyDescent="0.25">
      <c r="A43" s="10"/>
      <c r="B43" s="10"/>
      <c r="C43" s="10"/>
      <c r="D43" s="10"/>
      <c r="E43" s="10"/>
      <c r="F43" s="10"/>
      <c r="G43" s="10"/>
      <c r="H43" s="10"/>
      <c r="I43" s="2"/>
      <c r="J43" s="2"/>
      <c r="K43" s="11" t="e">
        <f t="shared" si="0"/>
        <v>#DIV/0!</v>
      </c>
      <c r="L43" s="2"/>
      <c r="M43" s="2"/>
      <c r="N43" s="11" t="e">
        <f t="shared" si="1"/>
        <v>#DIV/0!</v>
      </c>
      <c r="O43" s="2"/>
      <c r="P43" s="2"/>
      <c r="Q43" s="11" t="e">
        <f t="shared" si="2"/>
        <v>#DIV/0!</v>
      </c>
      <c r="R43" s="2"/>
      <c r="S43" s="2"/>
      <c r="T43" s="11" t="e">
        <f t="shared" si="3"/>
        <v>#DIV/0!</v>
      </c>
      <c r="U43" s="89">
        <f t="shared" si="4"/>
        <v>0</v>
      </c>
      <c r="V43" s="89">
        <f t="shared" si="5"/>
        <v>0</v>
      </c>
      <c r="W43" s="11" t="e">
        <f t="shared" si="6"/>
        <v>#DIV/0!</v>
      </c>
      <c r="X43" s="30"/>
      <c r="Y43" s="30"/>
      <c r="Z43" s="30"/>
      <c r="AA43" s="30"/>
    </row>
    <row r="44" spans="1:27" ht="15.75" x14ac:dyDescent="0.25">
      <c r="A44" s="10"/>
      <c r="B44" s="10"/>
      <c r="C44" s="10"/>
      <c r="D44" s="10"/>
      <c r="E44" s="10"/>
      <c r="F44" s="10"/>
      <c r="G44" s="10"/>
      <c r="H44" s="10"/>
      <c r="I44" s="2"/>
      <c r="J44" s="2"/>
      <c r="K44" s="11" t="e">
        <f t="shared" si="0"/>
        <v>#DIV/0!</v>
      </c>
      <c r="L44" s="2"/>
      <c r="M44" s="2"/>
      <c r="N44" s="11" t="e">
        <f t="shared" si="1"/>
        <v>#DIV/0!</v>
      </c>
      <c r="O44" s="2"/>
      <c r="P44" s="2"/>
      <c r="Q44" s="11" t="e">
        <f t="shared" si="2"/>
        <v>#DIV/0!</v>
      </c>
      <c r="R44" s="2"/>
      <c r="S44" s="2"/>
      <c r="T44" s="11" t="e">
        <f t="shared" si="3"/>
        <v>#DIV/0!</v>
      </c>
      <c r="U44" s="89">
        <f t="shared" si="4"/>
        <v>0</v>
      </c>
      <c r="V44" s="89">
        <f t="shared" si="5"/>
        <v>0</v>
      </c>
      <c r="W44" s="11" t="e">
        <f t="shared" si="6"/>
        <v>#DIV/0!</v>
      </c>
      <c r="X44" s="30"/>
      <c r="Y44" s="30"/>
      <c r="Z44" s="30"/>
      <c r="AA44" s="30"/>
    </row>
    <row r="45" spans="1:27" ht="15.75" x14ac:dyDescent="0.25">
      <c r="A45" s="10"/>
      <c r="B45" s="10"/>
      <c r="C45" s="10"/>
      <c r="D45" s="10"/>
      <c r="E45" s="10"/>
      <c r="F45" s="10"/>
      <c r="G45" s="10"/>
      <c r="H45" s="10"/>
      <c r="I45" s="2"/>
      <c r="J45" s="2"/>
      <c r="K45" s="11" t="e">
        <f t="shared" si="0"/>
        <v>#DIV/0!</v>
      </c>
      <c r="L45" s="2"/>
      <c r="M45" s="2"/>
      <c r="N45" s="11" t="e">
        <f t="shared" si="1"/>
        <v>#DIV/0!</v>
      </c>
      <c r="O45" s="2"/>
      <c r="P45" s="2"/>
      <c r="Q45" s="11" t="e">
        <f t="shared" si="2"/>
        <v>#DIV/0!</v>
      </c>
      <c r="R45" s="2"/>
      <c r="S45" s="2"/>
      <c r="T45" s="11" t="e">
        <f t="shared" si="3"/>
        <v>#DIV/0!</v>
      </c>
      <c r="U45" s="89">
        <f t="shared" si="4"/>
        <v>0</v>
      </c>
      <c r="V45" s="89">
        <f t="shared" si="5"/>
        <v>0</v>
      </c>
      <c r="W45" s="11" t="e">
        <f t="shared" si="6"/>
        <v>#DIV/0!</v>
      </c>
      <c r="X45" s="30"/>
      <c r="Y45" s="30"/>
      <c r="Z45" s="30"/>
      <c r="AA45" s="30"/>
    </row>
    <row r="46" spans="1:27" ht="15.75" x14ac:dyDescent="0.25">
      <c r="A46" s="10"/>
      <c r="B46" s="10"/>
      <c r="C46" s="10"/>
      <c r="D46" s="10"/>
      <c r="E46" s="10"/>
      <c r="F46" s="10"/>
      <c r="G46" s="10"/>
      <c r="H46" s="10"/>
      <c r="I46" s="2"/>
      <c r="J46" s="2"/>
      <c r="K46" s="11" t="e">
        <f t="shared" si="0"/>
        <v>#DIV/0!</v>
      </c>
      <c r="L46" s="2"/>
      <c r="M46" s="2"/>
      <c r="N46" s="11" t="e">
        <f t="shared" si="1"/>
        <v>#DIV/0!</v>
      </c>
      <c r="O46" s="2"/>
      <c r="P46" s="2"/>
      <c r="Q46" s="11" t="e">
        <f t="shared" si="2"/>
        <v>#DIV/0!</v>
      </c>
      <c r="R46" s="2"/>
      <c r="S46" s="2"/>
      <c r="T46" s="11" t="e">
        <f t="shared" si="3"/>
        <v>#DIV/0!</v>
      </c>
      <c r="U46" s="89">
        <f t="shared" si="4"/>
        <v>0</v>
      </c>
      <c r="V46" s="89">
        <f t="shared" si="5"/>
        <v>0</v>
      </c>
      <c r="W46" s="11" t="e">
        <f t="shared" si="6"/>
        <v>#DIV/0!</v>
      </c>
      <c r="X46" s="30"/>
      <c r="Y46" s="30"/>
      <c r="Z46" s="30"/>
      <c r="AA46" s="30"/>
    </row>
    <row r="47" spans="1:27" ht="15.75" x14ac:dyDescent="0.25">
      <c r="A47" s="10"/>
      <c r="B47" s="10"/>
      <c r="C47" s="10"/>
      <c r="D47" s="10"/>
      <c r="E47" s="10"/>
      <c r="F47" s="10"/>
      <c r="G47" s="10"/>
      <c r="H47" s="10"/>
      <c r="I47" s="2"/>
      <c r="J47" s="2"/>
      <c r="K47" s="11" t="e">
        <f t="shared" si="0"/>
        <v>#DIV/0!</v>
      </c>
      <c r="L47" s="2"/>
      <c r="M47" s="2"/>
      <c r="N47" s="11" t="e">
        <f t="shared" si="1"/>
        <v>#DIV/0!</v>
      </c>
      <c r="O47" s="2"/>
      <c r="P47" s="2"/>
      <c r="Q47" s="11" t="e">
        <f t="shared" si="2"/>
        <v>#DIV/0!</v>
      </c>
      <c r="R47" s="2"/>
      <c r="S47" s="2"/>
      <c r="T47" s="11" t="e">
        <f t="shared" si="3"/>
        <v>#DIV/0!</v>
      </c>
      <c r="U47" s="89">
        <f t="shared" si="4"/>
        <v>0</v>
      </c>
      <c r="V47" s="89">
        <f t="shared" si="5"/>
        <v>0</v>
      </c>
      <c r="W47" s="11" t="e">
        <f t="shared" si="6"/>
        <v>#DIV/0!</v>
      </c>
      <c r="X47" s="30"/>
      <c r="Y47" s="30"/>
      <c r="Z47" s="30"/>
      <c r="AA47" s="30"/>
    </row>
    <row r="48" spans="1:27" ht="15.75" x14ac:dyDescent="0.25">
      <c r="A48" s="10"/>
      <c r="B48" s="10"/>
      <c r="C48" s="10"/>
      <c r="D48" s="10"/>
      <c r="E48" s="10"/>
      <c r="F48" s="10"/>
      <c r="G48" s="10"/>
      <c r="H48" s="10"/>
      <c r="I48" s="2"/>
      <c r="J48" s="2"/>
      <c r="K48" s="11" t="e">
        <f t="shared" si="0"/>
        <v>#DIV/0!</v>
      </c>
      <c r="L48" s="2"/>
      <c r="M48" s="2"/>
      <c r="N48" s="11" t="e">
        <f t="shared" si="1"/>
        <v>#DIV/0!</v>
      </c>
      <c r="O48" s="2"/>
      <c r="P48" s="2"/>
      <c r="Q48" s="11" t="e">
        <f t="shared" si="2"/>
        <v>#DIV/0!</v>
      </c>
      <c r="R48" s="2"/>
      <c r="S48" s="2"/>
      <c r="T48" s="11" t="e">
        <f t="shared" si="3"/>
        <v>#DIV/0!</v>
      </c>
      <c r="U48" s="89">
        <f t="shared" si="4"/>
        <v>0</v>
      </c>
      <c r="V48" s="89">
        <f t="shared" si="5"/>
        <v>0</v>
      </c>
      <c r="W48" s="11" t="e">
        <f t="shared" si="6"/>
        <v>#DIV/0!</v>
      </c>
      <c r="X48" s="30"/>
      <c r="Y48" s="30"/>
      <c r="Z48" s="30"/>
      <c r="AA48" s="30"/>
    </row>
    <row r="49" spans="1:27" ht="15.75" x14ac:dyDescent="0.25">
      <c r="A49" s="10"/>
      <c r="B49" s="10"/>
      <c r="C49" s="10"/>
      <c r="D49" s="10"/>
      <c r="E49" s="10"/>
      <c r="F49" s="10"/>
      <c r="G49" s="10"/>
      <c r="H49" s="10"/>
      <c r="I49" s="2"/>
      <c r="J49" s="2"/>
      <c r="K49" s="11" t="e">
        <f t="shared" si="0"/>
        <v>#DIV/0!</v>
      </c>
      <c r="L49" s="2"/>
      <c r="M49" s="2"/>
      <c r="N49" s="11" t="e">
        <f t="shared" si="1"/>
        <v>#DIV/0!</v>
      </c>
      <c r="O49" s="2"/>
      <c r="P49" s="2"/>
      <c r="Q49" s="11" t="e">
        <f t="shared" si="2"/>
        <v>#DIV/0!</v>
      </c>
      <c r="R49" s="2"/>
      <c r="S49" s="2"/>
      <c r="T49" s="11" t="e">
        <f t="shared" si="3"/>
        <v>#DIV/0!</v>
      </c>
      <c r="U49" s="89">
        <f t="shared" si="4"/>
        <v>0</v>
      </c>
      <c r="V49" s="89">
        <f t="shared" si="5"/>
        <v>0</v>
      </c>
      <c r="W49" s="11" t="e">
        <f t="shared" si="6"/>
        <v>#DIV/0!</v>
      </c>
      <c r="X49" s="30"/>
      <c r="Y49" s="30"/>
      <c r="Z49" s="30"/>
      <c r="AA49" s="30"/>
    </row>
    <row r="50" spans="1:27" ht="15.75" x14ac:dyDescent="0.25">
      <c r="A50" s="10"/>
      <c r="B50" s="10"/>
      <c r="C50" s="10"/>
      <c r="D50" s="10"/>
      <c r="E50" s="10"/>
      <c r="F50" s="10"/>
      <c r="G50" s="10"/>
      <c r="H50" s="10"/>
      <c r="I50" s="2"/>
      <c r="J50" s="2"/>
      <c r="K50" s="11" t="e">
        <f t="shared" si="0"/>
        <v>#DIV/0!</v>
      </c>
      <c r="L50" s="2"/>
      <c r="M50" s="2"/>
      <c r="N50" s="11" t="e">
        <f t="shared" si="1"/>
        <v>#DIV/0!</v>
      </c>
      <c r="O50" s="2"/>
      <c r="P50" s="2"/>
      <c r="Q50" s="11" t="e">
        <f t="shared" si="2"/>
        <v>#DIV/0!</v>
      </c>
      <c r="R50" s="2"/>
      <c r="S50" s="2"/>
      <c r="T50" s="11" t="e">
        <f t="shared" si="3"/>
        <v>#DIV/0!</v>
      </c>
      <c r="U50" s="89">
        <f t="shared" si="4"/>
        <v>0</v>
      </c>
      <c r="V50" s="89">
        <f t="shared" si="5"/>
        <v>0</v>
      </c>
      <c r="W50" s="11" t="e">
        <f t="shared" si="6"/>
        <v>#DIV/0!</v>
      </c>
      <c r="X50" s="30"/>
      <c r="Y50" s="30"/>
      <c r="Z50" s="30"/>
      <c r="AA50" s="30"/>
    </row>
    <row r="51" spans="1:27" ht="15.75" x14ac:dyDescent="0.25">
      <c r="A51" s="10"/>
      <c r="B51" s="10"/>
      <c r="C51" s="10"/>
      <c r="D51" s="10"/>
      <c r="E51" s="10"/>
      <c r="F51" s="10"/>
      <c r="G51" s="10"/>
      <c r="H51" s="10"/>
      <c r="I51" s="2"/>
      <c r="J51" s="2"/>
      <c r="K51" s="11" t="e">
        <f t="shared" si="0"/>
        <v>#DIV/0!</v>
      </c>
      <c r="L51" s="2"/>
      <c r="M51" s="2"/>
      <c r="N51" s="11" t="e">
        <f t="shared" si="1"/>
        <v>#DIV/0!</v>
      </c>
      <c r="O51" s="2"/>
      <c r="P51" s="2"/>
      <c r="Q51" s="11" t="e">
        <f t="shared" si="2"/>
        <v>#DIV/0!</v>
      </c>
      <c r="R51" s="2"/>
      <c r="S51" s="2"/>
      <c r="T51" s="11" t="e">
        <f t="shared" si="3"/>
        <v>#DIV/0!</v>
      </c>
      <c r="U51" s="89">
        <f t="shared" si="4"/>
        <v>0</v>
      </c>
      <c r="V51" s="89">
        <f t="shared" si="5"/>
        <v>0</v>
      </c>
      <c r="W51" s="11" t="e">
        <f t="shared" si="6"/>
        <v>#DIV/0!</v>
      </c>
      <c r="X51" s="30"/>
      <c r="Y51" s="30"/>
      <c r="Z51" s="30"/>
      <c r="AA51" s="30"/>
    </row>
    <row r="52" spans="1:27" ht="15.75" x14ac:dyDescent="0.25">
      <c r="A52" s="10"/>
      <c r="B52" s="10"/>
      <c r="C52" s="10"/>
      <c r="D52" s="10"/>
      <c r="E52" s="10"/>
      <c r="F52" s="10"/>
      <c r="G52" s="10"/>
      <c r="H52" s="10"/>
      <c r="I52" s="2"/>
      <c r="J52" s="2"/>
      <c r="K52" s="11" t="e">
        <f t="shared" si="0"/>
        <v>#DIV/0!</v>
      </c>
      <c r="L52" s="2"/>
      <c r="M52" s="2"/>
      <c r="N52" s="11" t="e">
        <f t="shared" si="1"/>
        <v>#DIV/0!</v>
      </c>
      <c r="O52" s="2"/>
      <c r="P52" s="2"/>
      <c r="Q52" s="11" t="e">
        <f t="shared" si="2"/>
        <v>#DIV/0!</v>
      </c>
      <c r="R52" s="2"/>
      <c r="S52" s="2"/>
      <c r="T52" s="11" t="e">
        <f t="shared" si="3"/>
        <v>#DIV/0!</v>
      </c>
      <c r="U52" s="89">
        <f t="shared" si="4"/>
        <v>0</v>
      </c>
      <c r="V52" s="89">
        <f t="shared" si="5"/>
        <v>0</v>
      </c>
      <c r="W52" s="11" t="e">
        <f t="shared" si="6"/>
        <v>#DIV/0!</v>
      </c>
      <c r="X52" s="30"/>
      <c r="Y52" s="30"/>
      <c r="Z52" s="30"/>
      <c r="AA52" s="30"/>
    </row>
    <row r="53" spans="1:27" ht="15.75" x14ac:dyDescent="0.25">
      <c r="A53" s="10"/>
      <c r="B53" s="10"/>
      <c r="C53" s="10"/>
      <c r="D53" s="10"/>
      <c r="E53" s="10"/>
      <c r="F53" s="10"/>
      <c r="G53" s="10"/>
      <c r="H53" s="10"/>
      <c r="I53" s="2"/>
      <c r="J53" s="2"/>
      <c r="K53" s="11" t="e">
        <f t="shared" si="0"/>
        <v>#DIV/0!</v>
      </c>
      <c r="L53" s="2"/>
      <c r="M53" s="2"/>
      <c r="N53" s="11" t="e">
        <f t="shared" si="1"/>
        <v>#DIV/0!</v>
      </c>
      <c r="O53" s="2"/>
      <c r="P53" s="2"/>
      <c r="Q53" s="11" t="e">
        <f t="shared" si="2"/>
        <v>#DIV/0!</v>
      </c>
      <c r="R53" s="2"/>
      <c r="S53" s="2"/>
      <c r="T53" s="11" t="e">
        <f t="shared" si="3"/>
        <v>#DIV/0!</v>
      </c>
      <c r="U53" s="89">
        <f t="shared" si="4"/>
        <v>0</v>
      </c>
      <c r="V53" s="89">
        <f t="shared" si="5"/>
        <v>0</v>
      </c>
      <c r="W53" s="11" t="e">
        <f t="shared" si="6"/>
        <v>#DIV/0!</v>
      </c>
      <c r="X53" s="30"/>
      <c r="Y53" s="30"/>
      <c r="Z53" s="30"/>
      <c r="AA53" s="30"/>
    </row>
    <row r="54" spans="1:27" ht="15.75" x14ac:dyDescent="0.25">
      <c r="A54" s="10"/>
      <c r="B54" s="10"/>
      <c r="C54" s="10"/>
      <c r="D54" s="10"/>
      <c r="E54" s="10"/>
      <c r="F54" s="10"/>
      <c r="G54" s="10"/>
      <c r="H54" s="10"/>
      <c r="I54" s="2"/>
      <c r="J54" s="2"/>
      <c r="K54" s="11" t="e">
        <f t="shared" si="0"/>
        <v>#DIV/0!</v>
      </c>
      <c r="L54" s="2"/>
      <c r="M54" s="2"/>
      <c r="N54" s="11" t="e">
        <f t="shared" si="1"/>
        <v>#DIV/0!</v>
      </c>
      <c r="O54" s="2"/>
      <c r="P54" s="2"/>
      <c r="Q54" s="11" t="e">
        <f t="shared" si="2"/>
        <v>#DIV/0!</v>
      </c>
      <c r="R54" s="2"/>
      <c r="S54" s="2"/>
      <c r="T54" s="11" t="e">
        <f t="shared" si="3"/>
        <v>#DIV/0!</v>
      </c>
      <c r="U54" s="89">
        <f t="shared" si="4"/>
        <v>0</v>
      </c>
      <c r="V54" s="89">
        <f t="shared" si="5"/>
        <v>0</v>
      </c>
      <c r="W54" s="11" t="e">
        <f t="shared" si="6"/>
        <v>#DIV/0!</v>
      </c>
      <c r="X54" s="30"/>
      <c r="Y54" s="30"/>
      <c r="Z54" s="30"/>
      <c r="AA54" s="30"/>
    </row>
    <row r="55" spans="1:27" x14ac:dyDescent="0.25">
      <c r="A55" s="843" t="s">
        <v>23</v>
      </c>
      <c r="B55" s="844"/>
      <c r="C55" s="844"/>
      <c r="D55" s="844"/>
      <c r="E55" s="844"/>
      <c r="F55" s="844"/>
      <c r="G55" s="844"/>
      <c r="H55" s="845"/>
      <c r="I55" s="3"/>
      <c r="J55" s="3"/>
      <c r="K55" s="13">
        <f>SUM(K67:K85)/(COUNTIF(K67:K85,"&lt;&gt;0"))</f>
        <v>0</v>
      </c>
      <c r="L55" s="3"/>
      <c r="M55" s="3"/>
      <c r="N55" s="13">
        <f>SUM(N67:N85)/(COUNTIF(N67:N85,"&lt;&gt;0"))</f>
        <v>0</v>
      </c>
      <c r="O55" s="3"/>
      <c r="P55" s="3"/>
      <c r="Q55" s="13">
        <f>SUM(Q67:Q85)/(COUNTIF(Q67:Q85,"&lt;&gt;0"))</f>
        <v>0</v>
      </c>
      <c r="R55" s="3"/>
      <c r="S55" s="3"/>
      <c r="T55" s="13">
        <f>SUM(T67:T85)/(COUNTIF(T67:T85,"&lt;&gt;0"))</f>
        <v>0</v>
      </c>
      <c r="U55" s="3"/>
      <c r="V55" s="3"/>
      <c r="W55" s="13">
        <f>SUM(W67:W85)/(COUNTIF(W67:W85,"&lt;&gt;0"))</f>
        <v>0</v>
      </c>
      <c r="X55" s="30"/>
      <c r="Y55" s="30"/>
      <c r="Z55" s="30"/>
      <c r="AA55" s="30"/>
    </row>
    <row r="56" spans="1:27" x14ac:dyDescent="0.25">
      <c r="A56" s="846" t="s">
        <v>24</v>
      </c>
      <c r="B56" s="847"/>
      <c r="C56" s="847"/>
      <c r="D56" s="847"/>
      <c r="E56" s="847"/>
      <c r="F56" s="847"/>
      <c r="G56" s="847"/>
      <c r="H56" s="848"/>
      <c r="I56" s="4"/>
      <c r="J56" s="4"/>
      <c r="K56" s="14"/>
      <c r="L56" s="4"/>
      <c r="M56" s="4"/>
      <c r="N56" s="14"/>
      <c r="O56" s="4"/>
      <c r="P56" s="4"/>
      <c r="Q56" s="14"/>
      <c r="R56" s="4"/>
      <c r="S56" s="4"/>
      <c r="T56" s="14"/>
      <c r="U56" s="4"/>
      <c r="V56" s="4"/>
      <c r="W56" s="14"/>
      <c r="X56" s="30"/>
      <c r="Y56" s="30"/>
      <c r="Z56" s="30"/>
      <c r="AA56" s="30"/>
    </row>
    <row r="57" spans="1:27" x14ac:dyDescent="0.25">
      <c r="A57" s="846" t="s">
        <v>1283</v>
      </c>
      <c r="B57" s="847"/>
      <c r="C57" s="847"/>
      <c r="D57" s="847"/>
      <c r="E57" s="847"/>
      <c r="F57" s="847"/>
      <c r="G57" s="847"/>
      <c r="H57" s="848"/>
      <c r="I57" s="4"/>
      <c r="J57" s="4"/>
      <c r="K57" s="14"/>
      <c r="L57" s="4"/>
      <c r="M57" s="4"/>
      <c r="N57" s="14"/>
      <c r="O57" s="4"/>
      <c r="P57" s="4"/>
      <c r="Q57" s="14"/>
      <c r="R57" s="4"/>
      <c r="S57" s="4"/>
      <c r="T57" s="14"/>
      <c r="U57" s="4"/>
      <c r="V57" s="4"/>
      <c r="W57" s="14"/>
      <c r="X57" s="30"/>
      <c r="Y57" s="30"/>
      <c r="Z57" s="30"/>
      <c r="AA57" s="30"/>
    </row>
    <row r="58" spans="1:27" x14ac:dyDescent="0.25">
      <c r="A58" s="846" t="s">
        <v>1339</v>
      </c>
      <c r="B58" s="847"/>
      <c r="C58" s="847"/>
      <c r="D58" s="847"/>
      <c r="E58" s="847"/>
      <c r="F58" s="847"/>
      <c r="G58" s="847"/>
      <c r="H58" s="848"/>
      <c r="I58" s="4"/>
      <c r="J58" s="4"/>
      <c r="K58" s="14"/>
      <c r="L58" s="4"/>
      <c r="M58" s="4"/>
      <c r="N58" s="14"/>
      <c r="O58" s="4"/>
      <c r="P58" s="4"/>
      <c r="Q58" s="14"/>
      <c r="R58" s="4"/>
      <c r="S58" s="4"/>
      <c r="T58" s="14"/>
      <c r="U58" s="4"/>
      <c r="V58" s="4"/>
      <c r="W58" s="14"/>
      <c r="X58" s="30"/>
      <c r="Y58" s="30"/>
      <c r="Z58" s="30"/>
      <c r="AA58" s="30"/>
    </row>
    <row r="59" spans="1:27" x14ac:dyDescent="0.25">
      <c r="A59" s="846" t="s">
        <v>1340</v>
      </c>
      <c r="B59" s="847"/>
      <c r="C59" s="847"/>
      <c r="D59" s="847"/>
      <c r="E59" s="847"/>
      <c r="F59" s="847"/>
      <c r="G59" s="847"/>
      <c r="H59" s="848"/>
      <c r="I59" s="4"/>
      <c r="J59" s="4"/>
      <c r="K59" s="14"/>
      <c r="L59" s="4"/>
      <c r="M59" s="4"/>
      <c r="N59" s="14"/>
      <c r="O59" s="4"/>
      <c r="P59" s="4"/>
      <c r="Q59" s="14"/>
      <c r="R59" s="4"/>
      <c r="S59" s="4"/>
      <c r="T59" s="14"/>
      <c r="U59" s="4"/>
      <c r="V59" s="4"/>
      <c r="W59" s="14"/>
      <c r="X59" s="30"/>
      <c r="Y59" s="30"/>
      <c r="Z59" s="30"/>
      <c r="AA59" s="30"/>
    </row>
    <row r="60" spans="1:27" x14ac:dyDescent="0.25">
      <c r="A60" s="846" t="s">
        <v>1341</v>
      </c>
      <c r="B60" s="847"/>
      <c r="C60" s="847"/>
      <c r="D60" s="847"/>
      <c r="E60" s="847"/>
      <c r="F60" s="847"/>
      <c r="G60" s="847"/>
      <c r="H60" s="848"/>
      <c r="I60" s="4"/>
      <c r="J60" s="4"/>
      <c r="K60" s="14"/>
      <c r="L60" s="4"/>
      <c r="M60" s="4"/>
      <c r="N60" s="14"/>
      <c r="O60" s="4"/>
      <c r="P60" s="4"/>
      <c r="Q60" s="14"/>
      <c r="R60" s="4"/>
      <c r="S60" s="4"/>
      <c r="T60" s="14"/>
      <c r="U60" s="4"/>
      <c r="V60" s="4"/>
      <c r="W60" s="14"/>
      <c r="X60" s="30"/>
      <c r="Y60" s="30"/>
      <c r="Z60" s="30"/>
      <c r="AA60" s="30"/>
    </row>
    <row r="61" spans="1:27" x14ac:dyDescent="0.25">
      <c r="K61" s="32" t="e">
        <f>IF(K7&gt;99.99,100,K7)</f>
        <v>#DIV/0!</v>
      </c>
    </row>
  </sheetData>
  <mergeCells count="26">
    <mergeCell ref="AA5:AA6"/>
    <mergeCell ref="A60:H60"/>
    <mergeCell ref="Y5:Y6"/>
    <mergeCell ref="Z5:Z6"/>
    <mergeCell ref="A55:H55"/>
    <mergeCell ref="A56:H56"/>
    <mergeCell ref="A58:H58"/>
    <mergeCell ref="A59:H59"/>
    <mergeCell ref="X5:X6"/>
    <mergeCell ref="A57:H57"/>
    <mergeCell ref="A5:A6"/>
    <mergeCell ref="A2:W2"/>
    <mergeCell ref="A3:W3"/>
    <mergeCell ref="A4:W4"/>
    <mergeCell ref="B5:B6"/>
    <mergeCell ref="C5:C6"/>
    <mergeCell ref="D5:D6"/>
    <mergeCell ref="F5:F6"/>
    <mergeCell ref="G5:G6"/>
    <mergeCell ref="H5:H6"/>
    <mergeCell ref="I5:K5"/>
    <mergeCell ref="L5:N5"/>
    <mergeCell ref="O5:Q5"/>
    <mergeCell ref="R5:T5"/>
    <mergeCell ref="U5:W5"/>
    <mergeCell ref="E5:E6"/>
  </mergeCells>
  <conditionalFormatting sqref="W7:W13">
    <cfRule type="cellIs" dxfId="3191" priority="25" stopIfTrue="1" operator="greaterThan">
      <formula>110</formula>
    </cfRule>
    <cfRule type="cellIs" dxfId="3190" priority="26" stopIfTrue="1" operator="between">
      <formula>1</formula>
      <formula>90</formula>
    </cfRule>
    <cfRule type="expression" dxfId="3189" priority="27" stopIfTrue="1">
      <formula>IF(U7=0,V7=0)</formula>
    </cfRule>
    <cfRule type="cellIs" dxfId="3188" priority="28" stopIfTrue="1" operator="between">
      <formula>90</formula>
      <formula>110</formula>
    </cfRule>
    <cfRule type="expression" dxfId="3187" priority="29" stopIfTrue="1">
      <formula>IF(U7&gt;0,V7=0)</formula>
    </cfRule>
    <cfRule type="expression" dxfId="3186" priority="30" stopIfTrue="1">
      <formula>IF(U7=0,V7&gt;0)</formula>
    </cfRule>
  </conditionalFormatting>
  <conditionalFormatting sqref="W14:W54">
    <cfRule type="cellIs" dxfId="3185" priority="1" stopIfTrue="1" operator="greaterThan">
      <formula>110</formula>
    </cfRule>
    <cfRule type="cellIs" dxfId="3184" priority="2" stopIfTrue="1" operator="between">
      <formula>1</formula>
      <formula>90</formula>
    </cfRule>
    <cfRule type="expression" dxfId="3183" priority="3" stopIfTrue="1">
      <formula>IF(U14=0,V14=0)</formula>
    </cfRule>
    <cfRule type="cellIs" dxfId="3182" priority="4" stopIfTrue="1" operator="between">
      <formula>90</formula>
      <formula>110</formula>
    </cfRule>
    <cfRule type="expression" dxfId="3181" priority="5" stopIfTrue="1">
      <formula>IF(U14&gt;0,V14=0)</formula>
    </cfRule>
    <cfRule type="expression" dxfId="3180" priority="6" stopIfTrue="1">
      <formula>IF(U14=0,V14&gt;0)</formula>
    </cfRule>
  </conditionalFormatting>
  <conditionalFormatting sqref="K7:K54">
    <cfRule type="cellIs" dxfId="3179" priority="49" stopIfTrue="1" operator="greaterThan">
      <formula>110</formula>
    </cfRule>
    <cfRule type="cellIs" dxfId="3178" priority="50" stopIfTrue="1" operator="between">
      <formula>1</formula>
      <formula>90</formula>
    </cfRule>
    <cfRule type="expression" dxfId="3177" priority="51" stopIfTrue="1">
      <formula>IF(I7=0,J7=0)</formula>
    </cfRule>
    <cfRule type="cellIs" dxfId="3176" priority="52" stopIfTrue="1" operator="between">
      <formula>90</formula>
      <formula>110</formula>
    </cfRule>
    <cfRule type="expression" dxfId="3175" priority="53" stopIfTrue="1">
      <formula>IF(I7&gt;0,J7=0)</formula>
    </cfRule>
    <cfRule type="expression" dxfId="3174" priority="54" stopIfTrue="1">
      <formula>IF(I7=0,J7&gt;0)</formula>
    </cfRule>
  </conditionalFormatting>
  <conditionalFormatting sqref="N7:N13">
    <cfRule type="cellIs" dxfId="3173" priority="43" stopIfTrue="1" operator="greaterThan">
      <formula>110</formula>
    </cfRule>
    <cfRule type="cellIs" dxfId="3172" priority="44" stopIfTrue="1" operator="between">
      <formula>1</formula>
      <formula>90</formula>
    </cfRule>
    <cfRule type="expression" dxfId="3171" priority="45" stopIfTrue="1">
      <formula>IF(L7=0,M7=0)</formula>
    </cfRule>
    <cfRule type="cellIs" dxfId="3170" priority="46" stopIfTrue="1" operator="between">
      <formula>90</formula>
      <formula>110</formula>
    </cfRule>
    <cfRule type="expression" dxfId="3169" priority="47" stopIfTrue="1">
      <formula>IF(L7&gt;0,M7=0)</formula>
    </cfRule>
    <cfRule type="expression" dxfId="3168" priority="48" stopIfTrue="1">
      <formula>IF(L7=0,M7&gt;0)</formula>
    </cfRule>
  </conditionalFormatting>
  <conditionalFormatting sqref="Q7:Q13">
    <cfRule type="cellIs" dxfId="3167" priority="37" stopIfTrue="1" operator="greaterThan">
      <formula>110</formula>
    </cfRule>
    <cfRule type="cellIs" dxfId="3166" priority="38" stopIfTrue="1" operator="between">
      <formula>1</formula>
      <formula>90</formula>
    </cfRule>
    <cfRule type="expression" dxfId="3165" priority="39" stopIfTrue="1">
      <formula>IF(O7=0,P7=0)</formula>
    </cfRule>
    <cfRule type="cellIs" dxfId="3164" priority="40" stopIfTrue="1" operator="between">
      <formula>90</formula>
      <formula>110</formula>
    </cfRule>
    <cfRule type="expression" dxfId="3163" priority="41" stopIfTrue="1">
      <formula>IF(O7&gt;0,P7=0)</formula>
    </cfRule>
    <cfRule type="expression" dxfId="3162" priority="42" stopIfTrue="1">
      <formula>IF(O7=0,P7&gt;0)</formula>
    </cfRule>
  </conditionalFormatting>
  <conditionalFormatting sqref="T7:T13">
    <cfRule type="cellIs" dxfId="3161" priority="31" stopIfTrue="1" operator="greaterThan">
      <formula>110</formula>
    </cfRule>
    <cfRule type="cellIs" dxfId="3160" priority="32" stopIfTrue="1" operator="between">
      <formula>1</formula>
      <formula>90</formula>
    </cfRule>
    <cfRule type="expression" dxfId="3159" priority="33" stopIfTrue="1">
      <formula>IF(R7=0,S7=0)</formula>
    </cfRule>
    <cfRule type="cellIs" dxfId="3158" priority="34" stopIfTrue="1" operator="between">
      <formula>90</formula>
      <formula>110</formula>
    </cfRule>
    <cfRule type="expression" dxfId="3157" priority="35" stopIfTrue="1">
      <formula>IF(R7&gt;0,S7=0)</formula>
    </cfRule>
    <cfRule type="expression" dxfId="3156" priority="36" stopIfTrue="1">
      <formula>IF(R7=0,S7&gt;0)</formula>
    </cfRule>
  </conditionalFormatting>
  <conditionalFormatting sqref="N14:N54">
    <cfRule type="cellIs" dxfId="3155" priority="19" stopIfTrue="1" operator="greaterThan">
      <formula>110</formula>
    </cfRule>
    <cfRule type="cellIs" dxfId="3154" priority="20" stopIfTrue="1" operator="between">
      <formula>1</formula>
      <formula>90</formula>
    </cfRule>
    <cfRule type="expression" dxfId="3153" priority="21" stopIfTrue="1">
      <formula>IF(L14=0,M14=0)</formula>
    </cfRule>
    <cfRule type="cellIs" dxfId="3152" priority="22" stopIfTrue="1" operator="between">
      <formula>90</formula>
      <formula>110</formula>
    </cfRule>
    <cfRule type="expression" dxfId="3151" priority="23" stopIfTrue="1">
      <formula>IF(L14&gt;0,M14=0)</formula>
    </cfRule>
    <cfRule type="expression" dxfId="3150" priority="24" stopIfTrue="1">
      <formula>IF(L14=0,M14&gt;0)</formula>
    </cfRule>
  </conditionalFormatting>
  <conditionalFormatting sqref="Q14:Q54">
    <cfRule type="cellIs" dxfId="3149" priority="13" stopIfTrue="1" operator="greaterThan">
      <formula>110</formula>
    </cfRule>
    <cfRule type="cellIs" dxfId="3148" priority="14" stopIfTrue="1" operator="between">
      <formula>1</formula>
      <formula>90</formula>
    </cfRule>
    <cfRule type="expression" dxfId="3147" priority="15" stopIfTrue="1">
      <formula>IF(O14=0,P14=0)</formula>
    </cfRule>
    <cfRule type="cellIs" dxfId="3146" priority="16" stopIfTrue="1" operator="between">
      <formula>90</formula>
      <formula>110</formula>
    </cfRule>
    <cfRule type="expression" dxfId="3145" priority="17" stopIfTrue="1">
      <formula>IF(O14&gt;0,P14=0)</formula>
    </cfRule>
    <cfRule type="expression" dxfId="3144" priority="18" stopIfTrue="1">
      <formula>IF(O14=0,P14&gt;0)</formula>
    </cfRule>
  </conditionalFormatting>
  <conditionalFormatting sqref="T14:T54">
    <cfRule type="cellIs" dxfId="3143" priority="7" stopIfTrue="1" operator="greaterThan">
      <formula>110</formula>
    </cfRule>
    <cfRule type="cellIs" dxfId="3142" priority="8" stopIfTrue="1" operator="between">
      <formula>1</formula>
      <formula>90</formula>
    </cfRule>
    <cfRule type="expression" dxfId="3141" priority="9" stopIfTrue="1">
      <formula>IF(R14=0,S14=0)</formula>
    </cfRule>
    <cfRule type="cellIs" dxfId="3140" priority="10" stopIfTrue="1" operator="between">
      <formula>90</formula>
      <formula>110</formula>
    </cfRule>
    <cfRule type="expression" dxfId="3139" priority="11" stopIfTrue="1">
      <formula>IF(R14&gt;0,S14=0)</formula>
    </cfRule>
    <cfRule type="expression" dxfId="3138" priority="12" stopIfTrue="1">
      <formula>IF(R14=0,S14&gt;0)</formula>
    </cfRule>
  </conditionalFormatting>
  <pageMargins left="0.7" right="0.7" top="0.75" bottom="0.75" header="0.3" footer="0.3"/>
  <pageSetup orientation="portrait" horizontalDpi="4294967293" verticalDpi="0" r:id="rId1"/>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X83"/>
  <sheetViews>
    <sheetView workbookViewId="0">
      <selection activeCell="A3" sqref="A3:W3"/>
    </sheetView>
  </sheetViews>
  <sheetFormatPr baseColWidth="10" defaultColWidth="11.42578125" defaultRowHeight="15" x14ac:dyDescent="0.25"/>
  <cols>
    <col min="1" max="1" width="16.85546875" style="7" customWidth="1"/>
    <col min="2" max="2" width="38.28515625" style="7" customWidth="1"/>
    <col min="3" max="3" width="16" style="7" customWidth="1"/>
    <col min="4" max="4" width="15" style="7" customWidth="1"/>
    <col min="5" max="5" width="31.28515625" style="7" customWidth="1"/>
    <col min="6" max="6" width="10.85546875" style="7" customWidth="1"/>
    <col min="7" max="7" width="8.7109375" style="7" customWidth="1"/>
    <col min="8" max="8" width="14.5703125" style="7" customWidth="1"/>
    <col min="9" max="17" width="6.85546875" style="7" customWidth="1"/>
    <col min="18" max="18" width="7.5703125" style="7" customWidth="1"/>
    <col min="19" max="23" width="6.85546875" style="7" customWidth="1"/>
    <col min="24" max="24" width="51.7109375" style="7" customWidth="1"/>
    <col min="25" max="16384" width="11.42578125" style="7"/>
  </cols>
  <sheetData>
    <row r="1" spans="1:24" ht="15" customHeight="1" x14ac:dyDescent="0.25">
      <c r="A1" s="854" t="s">
        <v>26</v>
      </c>
      <c r="B1" s="854"/>
      <c r="C1" s="854"/>
      <c r="D1" s="854"/>
      <c r="E1" s="854"/>
      <c r="F1" s="854"/>
      <c r="G1" s="854"/>
      <c r="H1" s="854"/>
      <c r="I1" s="854"/>
      <c r="J1" s="854"/>
      <c r="K1" s="854"/>
      <c r="L1" s="854"/>
      <c r="M1" s="854"/>
      <c r="N1" s="854"/>
      <c r="O1" s="854"/>
      <c r="P1" s="854"/>
      <c r="Q1" s="854"/>
      <c r="R1" s="854"/>
      <c r="S1" s="854"/>
      <c r="T1" s="854"/>
      <c r="U1" s="854"/>
      <c r="V1" s="854"/>
      <c r="W1" s="854"/>
    </row>
    <row r="2" spans="1:24" ht="15" customHeight="1" x14ac:dyDescent="0.25">
      <c r="A2" s="854" t="s">
        <v>0</v>
      </c>
      <c r="B2" s="854"/>
      <c r="C2" s="854"/>
      <c r="D2" s="854"/>
      <c r="E2" s="854"/>
      <c r="F2" s="854"/>
      <c r="G2" s="854"/>
      <c r="H2" s="854"/>
      <c r="I2" s="854"/>
      <c r="J2" s="854"/>
      <c r="K2" s="854"/>
      <c r="L2" s="854"/>
      <c r="M2" s="854"/>
      <c r="N2" s="854"/>
      <c r="O2" s="854"/>
      <c r="P2" s="854"/>
      <c r="Q2" s="854"/>
      <c r="R2" s="854"/>
      <c r="S2" s="854"/>
      <c r="T2" s="854"/>
      <c r="U2" s="854"/>
      <c r="V2" s="854"/>
      <c r="W2" s="854"/>
    </row>
    <row r="3" spans="1:24" ht="15" customHeight="1" x14ac:dyDescent="0.25">
      <c r="A3" s="855" t="s">
        <v>1326</v>
      </c>
      <c r="B3" s="855"/>
      <c r="C3" s="855"/>
      <c r="D3" s="855"/>
      <c r="E3" s="855"/>
      <c r="F3" s="855"/>
      <c r="G3" s="855"/>
      <c r="H3" s="855"/>
      <c r="I3" s="855"/>
      <c r="J3" s="855"/>
      <c r="K3" s="855"/>
      <c r="L3" s="855"/>
      <c r="M3" s="855"/>
      <c r="N3" s="855"/>
      <c r="O3" s="855"/>
      <c r="P3" s="855"/>
      <c r="Q3" s="855"/>
      <c r="R3" s="855"/>
      <c r="S3" s="855"/>
      <c r="T3" s="855"/>
      <c r="U3" s="855"/>
      <c r="V3" s="855"/>
      <c r="W3" s="855"/>
    </row>
    <row r="4" spans="1:24" ht="22.5" customHeight="1" x14ac:dyDescent="0.25">
      <c r="A4" s="839" t="s">
        <v>1</v>
      </c>
      <c r="B4" s="838" t="s">
        <v>28</v>
      </c>
      <c r="C4" s="838" t="s">
        <v>2</v>
      </c>
      <c r="D4" s="838" t="s">
        <v>1285</v>
      </c>
      <c r="E4" s="839" t="s">
        <v>1334</v>
      </c>
      <c r="F4" s="838" t="s">
        <v>4</v>
      </c>
      <c r="G4" s="838" t="s">
        <v>29</v>
      </c>
      <c r="H4" s="839" t="s">
        <v>1286</v>
      </c>
      <c r="I4" s="853" t="s">
        <v>5</v>
      </c>
      <c r="J4" s="853"/>
      <c r="K4" s="853"/>
      <c r="L4" s="853" t="s">
        <v>6</v>
      </c>
      <c r="M4" s="853"/>
      <c r="N4" s="853"/>
      <c r="O4" s="853" t="s">
        <v>7</v>
      </c>
      <c r="P4" s="853"/>
      <c r="Q4" s="853"/>
      <c r="R4" s="853" t="s">
        <v>8</v>
      </c>
      <c r="S4" s="853"/>
      <c r="T4" s="853"/>
      <c r="U4" s="853" t="s">
        <v>9</v>
      </c>
      <c r="V4" s="853"/>
      <c r="W4" s="853"/>
      <c r="X4" s="838" t="s">
        <v>178</v>
      </c>
    </row>
    <row r="5" spans="1:24" x14ac:dyDescent="0.25">
      <c r="A5" s="852"/>
      <c r="B5" s="838"/>
      <c r="C5" s="839"/>
      <c r="D5" s="839"/>
      <c r="E5" s="852"/>
      <c r="F5" s="839"/>
      <c r="G5" s="839"/>
      <c r="H5" s="852"/>
      <c r="I5" s="5" t="s">
        <v>10</v>
      </c>
      <c r="J5" s="5" t="s">
        <v>11</v>
      </c>
      <c r="K5" s="6" t="s">
        <v>12</v>
      </c>
      <c r="L5" s="5" t="s">
        <v>10</v>
      </c>
      <c r="M5" s="5" t="s">
        <v>11</v>
      </c>
      <c r="N5" s="6" t="s">
        <v>12</v>
      </c>
      <c r="O5" s="5" t="s">
        <v>10</v>
      </c>
      <c r="P5" s="5" t="s">
        <v>11</v>
      </c>
      <c r="Q5" s="6" t="s">
        <v>12</v>
      </c>
      <c r="R5" s="5" t="s">
        <v>10</v>
      </c>
      <c r="S5" s="5" t="s">
        <v>11</v>
      </c>
      <c r="T5" s="6" t="s">
        <v>12</v>
      </c>
      <c r="U5" s="5" t="s">
        <v>10</v>
      </c>
      <c r="V5" s="5" t="s">
        <v>11</v>
      </c>
      <c r="W5" s="6" t="s">
        <v>12</v>
      </c>
      <c r="X5" s="839"/>
    </row>
    <row r="6" spans="1:24" ht="15.75" customHeight="1" x14ac:dyDescent="0.25">
      <c r="A6" s="840" t="s">
        <v>1326</v>
      </c>
      <c r="B6" s="841"/>
      <c r="C6" s="841"/>
      <c r="D6" s="841"/>
      <c r="E6" s="841"/>
      <c r="F6" s="841"/>
      <c r="G6" s="841"/>
      <c r="H6" s="841"/>
      <c r="I6" s="841"/>
      <c r="J6" s="841"/>
      <c r="K6" s="841"/>
      <c r="L6" s="841"/>
      <c r="M6" s="841"/>
      <c r="N6" s="841"/>
      <c r="O6" s="841"/>
      <c r="P6" s="841"/>
      <c r="Q6" s="841"/>
      <c r="R6" s="841"/>
      <c r="S6" s="841"/>
      <c r="T6" s="841"/>
      <c r="U6" s="841"/>
      <c r="V6" s="841"/>
      <c r="W6" s="842"/>
      <c r="X6" s="30"/>
    </row>
    <row r="7" spans="1:24" ht="25.5" x14ac:dyDescent="0.25">
      <c r="A7" s="849" t="s">
        <v>395</v>
      </c>
      <c r="B7" s="37" t="s">
        <v>396</v>
      </c>
      <c r="C7" s="194" t="s">
        <v>397</v>
      </c>
      <c r="D7" s="194"/>
      <c r="E7" s="256" t="s">
        <v>61</v>
      </c>
      <c r="F7" s="36" t="s">
        <v>62</v>
      </c>
      <c r="G7" s="42">
        <v>20</v>
      </c>
      <c r="H7" s="261">
        <v>33000</v>
      </c>
      <c r="I7" s="2">
        <v>5</v>
      </c>
      <c r="J7" s="2">
        <f>(J8/2)+(J9/2)</f>
        <v>0.5</v>
      </c>
      <c r="K7" s="12">
        <f>J7/I7*100</f>
        <v>10</v>
      </c>
      <c r="L7" s="2">
        <v>5</v>
      </c>
      <c r="M7" s="2">
        <f>(M8/2)+(M9/2)</f>
        <v>0.75</v>
      </c>
      <c r="N7" s="11">
        <f>M8/L8*100</f>
        <v>33.333333333333329</v>
      </c>
      <c r="O7" s="2">
        <v>5</v>
      </c>
      <c r="P7" s="2">
        <f>(P8/2)+(P9/2)</f>
        <v>0</v>
      </c>
      <c r="Q7" s="11">
        <f>P8/O8*100</f>
        <v>0</v>
      </c>
      <c r="R7" s="2">
        <v>5</v>
      </c>
      <c r="S7" s="2">
        <f>(S8/2)+(S9/2)</f>
        <v>0</v>
      </c>
      <c r="T7" s="11">
        <f>S8/R8*100</f>
        <v>0</v>
      </c>
      <c r="U7" s="89">
        <f t="shared" ref="U7:U18" si="0">I7+L7+O7+R7</f>
        <v>20</v>
      </c>
      <c r="V7" s="89">
        <f t="shared" ref="V7:V18" si="1">J7+M7+P7+S7</f>
        <v>1.25</v>
      </c>
      <c r="W7" s="11">
        <f t="shared" ref="W7:W40" si="2">V7/U7*100</f>
        <v>6.25</v>
      </c>
      <c r="X7" s="30"/>
    </row>
    <row r="8" spans="1:24" ht="25.5" x14ac:dyDescent="0.25">
      <c r="A8" s="850"/>
      <c r="B8" s="206" t="s">
        <v>396</v>
      </c>
      <c r="C8" s="198" t="s">
        <v>961</v>
      </c>
      <c r="D8" s="198"/>
      <c r="E8" s="255" t="s">
        <v>61</v>
      </c>
      <c r="F8" s="253" t="s">
        <v>62</v>
      </c>
      <c r="G8" s="215">
        <v>20</v>
      </c>
      <c r="H8" s="216">
        <v>33000</v>
      </c>
      <c r="I8" s="2">
        <f>'MR16'!H6</f>
        <v>3.5</v>
      </c>
      <c r="J8" s="2">
        <f>'MR16'!I6</f>
        <v>1</v>
      </c>
      <c r="K8" s="12">
        <f>J8/I8*100</f>
        <v>28.571428571428569</v>
      </c>
      <c r="L8" s="2">
        <f>'MR16'!K6</f>
        <v>4.5</v>
      </c>
      <c r="M8" s="2">
        <f>'MR16'!L6</f>
        <v>1.5</v>
      </c>
      <c r="N8" s="11" t="e">
        <f>M9/L9*100</f>
        <v>#DIV/0!</v>
      </c>
      <c r="O8" s="2">
        <f>'MR16'!N6</f>
        <v>6</v>
      </c>
      <c r="P8" s="2">
        <f>'MR16'!O6</f>
        <v>0</v>
      </c>
      <c r="Q8" s="11" t="e">
        <f>P9/O9*100</f>
        <v>#DIV/0!</v>
      </c>
      <c r="R8" s="2">
        <f>'MR16'!Q6</f>
        <v>6</v>
      </c>
      <c r="S8" s="2">
        <f>'MR16'!R6</f>
        <v>0</v>
      </c>
      <c r="T8" s="11">
        <f>S9/R9*100</f>
        <v>0</v>
      </c>
      <c r="U8" s="89">
        <f t="shared" si="0"/>
        <v>20</v>
      </c>
      <c r="V8" s="89">
        <f t="shared" si="1"/>
        <v>2.5</v>
      </c>
      <c r="W8" s="11">
        <f>V8/U8*100</f>
        <v>12.5</v>
      </c>
      <c r="X8" s="30"/>
    </row>
    <row r="9" spans="1:24" ht="25.5" x14ac:dyDescent="0.25">
      <c r="A9" s="851"/>
      <c r="B9" s="206" t="s">
        <v>396</v>
      </c>
      <c r="C9" s="198" t="s">
        <v>413</v>
      </c>
      <c r="D9" s="198"/>
      <c r="E9" s="255" t="s">
        <v>61</v>
      </c>
      <c r="F9" s="253" t="s">
        <v>62</v>
      </c>
      <c r="G9" s="215">
        <v>20</v>
      </c>
      <c r="H9" s="216">
        <v>33000</v>
      </c>
      <c r="I9" s="2">
        <f>'CO16'!H6</f>
        <v>0</v>
      </c>
      <c r="J9" s="2">
        <f>'CO16'!I6</f>
        <v>0</v>
      </c>
      <c r="K9" s="12" t="e">
        <f>J9/I9*100</f>
        <v>#DIV/0!</v>
      </c>
      <c r="L9" s="2">
        <f>'CO16'!K6</f>
        <v>0</v>
      </c>
      <c r="M9" s="2">
        <f>'CO16'!L6</f>
        <v>0</v>
      </c>
      <c r="N9" s="11" t="e">
        <f>M10/L10*100</f>
        <v>#DIV/0!</v>
      </c>
      <c r="O9" s="2">
        <f>'CO16'!N6</f>
        <v>0</v>
      </c>
      <c r="P9" s="2">
        <f>'CO16'!O6</f>
        <v>0</v>
      </c>
      <c r="Q9" s="11">
        <f>P10/O10*100</f>
        <v>0</v>
      </c>
      <c r="R9" s="2">
        <f>'CO16'!Q6</f>
        <v>20</v>
      </c>
      <c r="S9" s="2">
        <f>'CO16'!R6</f>
        <v>0</v>
      </c>
      <c r="T9" s="11" t="e">
        <f>S10/R10*100</f>
        <v>#DIV/0!</v>
      </c>
      <c r="U9" s="89">
        <f t="shared" si="0"/>
        <v>20</v>
      </c>
      <c r="V9" s="89">
        <f t="shared" si="1"/>
        <v>0</v>
      </c>
      <c r="W9" s="11">
        <f>V9/U9*100</f>
        <v>0</v>
      </c>
      <c r="X9" s="30"/>
    </row>
    <row r="10" spans="1:24" ht="38.25" x14ac:dyDescent="0.25">
      <c r="A10" s="214" t="s">
        <v>411</v>
      </c>
      <c r="B10" s="206" t="s">
        <v>412</v>
      </c>
      <c r="C10" s="198" t="s">
        <v>413</v>
      </c>
      <c r="D10" s="198"/>
      <c r="E10" s="238" t="s">
        <v>61</v>
      </c>
      <c r="F10" s="233" t="s">
        <v>62</v>
      </c>
      <c r="G10" s="215">
        <v>20</v>
      </c>
      <c r="H10" s="237">
        <v>500</v>
      </c>
      <c r="I10" s="232">
        <f>'CO16'!H11</f>
        <v>0</v>
      </c>
      <c r="J10" s="232">
        <f>'CO16'!I11</f>
        <v>0</v>
      </c>
      <c r="K10" s="12" t="e">
        <f t="shared" ref="K10:K40" si="3">J10/I10*100</f>
        <v>#DIV/0!</v>
      </c>
      <c r="L10" s="232">
        <f>'CO16'!K11</f>
        <v>0</v>
      </c>
      <c r="M10" s="232">
        <f>'CO16'!L11</f>
        <v>0</v>
      </c>
      <c r="N10" s="12" t="e">
        <f t="shared" ref="N10:N40" si="4">M10/L10*100</f>
        <v>#DIV/0!</v>
      </c>
      <c r="O10" s="232">
        <f>'CO16'!N11</f>
        <v>20</v>
      </c>
      <c r="P10" s="232">
        <f>'CO16'!O11</f>
        <v>0</v>
      </c>
      <c r="Q10" s="12">
        <f t="shared" ref="Q10:Q40" si="5">P10/O10*100</f>
        <v>0</v>
      </c>
      <c r="R10" s="232">
        <f>'CO16'!Q11</f>
        <v>0</v>
      </c>
      <c r="S10" s="232">
        <f>'CO16'!R11</f>
        <v>0</v>
      </c>
      <c r="T10" s="12" t="e">
        <f t="shared" ref="T10:T40" si="6">S10/R10*100</f>
        <v>#DIV/0!</v>
      </c>
      <c r="U10" s="89">
        <f t="shared" si="0"/>
        <v>20</v>
      </c>
      <c r="V10" s="89">
        <f t="shared" si="1"/>
        <v>0</v>
      </c>
      <c r="W10" s="12">
        <f t="shared" si="2"/>
        <v>0</v>
      </c>
      <c r="X10" s="30"/>
    </row>
    <row r="11" spans="1:24" ht="25.5" x14ac:dyDescent="0.25">
      <c r="A11" s="214" t="s">
        <v>119</v>
      </c>
      <c r="B11" s="206" t="s">
        <v>120</v>
      </c>
      <c r="C11" s="198" t="s">
        <v>121</v>
      </c>
      <c r="D11" s="198"/>
      <c r="E11" s="238" t="s">
        <v>61</v>
      </c>
      <c r="F11" s="233" t="s">
        <v>62</v>
      </c>
      <c r="G11" s="215">
        <v>20</v>
      </c>
      <c r="H11" s="216">
        <v>1000</v>
      </c>
      <c r="I11" s="232">
        <f>'DB16'!H6</f>
        <v>5</v>
      </c>
      <c r="J11" s="232">
        <f>'DB16'!I6</f>
        <v>5</v>
      </c>
      <c r="K11" s="12">
        <f>J11/I11*100</f>
        <v>100</v>
      </c>
      <c r="L11" s="232">
        <f>'DB16'!K6</f>
        <v>5</v>
      </c>
      <c r="M11" s="232">
        <f>'DB16'!L6</f>
        <v>0</v>
      </c>
      <c r="N11" s="12">
        <f>M11/L11*100</f>
        <v>0</v>
      </c>
      <c r="O11" s="232">
        <f>'DB16'!N6</f>
        <v>5</v>
      </c>
      <c r="P11" s="232">
        <f>'DB16'!O6</f>
        <v>0</v>
      </c>
      <c r="Q11" s="12">
        <f>P11/O11*100</f>
        <v>0</v>
      </c>
      <c r="R11" s="232">
        <f>'DB16'!Q6</f>
        <v>5</v>
      </c>
      <c r="S11" s="232">
        <f>'DB16'!R6</f>
        <v>0</v>
      </c>
      <c r="T11" s="12">
        <f>S11/R11*100</f>
        <v>0</v>
      </c>
      <c r="U11" s="232">
        <f t="shared" si="0"/>
        <v>20</v>
      </c>
      <c r="V11" s="232">
        <f t="shared" si="1"/>
        <v>5</v>
      </c>
      <c r="W11" s="12">
        <f>V11/U11*100</f>
        <v>25</v>
      </c>
      <c r="X11" s="30"/>
    </row>
    <row r="12" spans="1:24" ht="26.25" customHeight="1" x14ac:dyDescent="0.25">
      <c r="A12" s="849" t="s">
        <v>162</v>
      </c>
      <c r="B12" s="37" t="s">
        <v>163</v>
      </c>
      <c r="C12" s="37" t="s">
        <v>164</v>
      </c>
      <c r="D12" s="37" t="s">
        <v>1327</v>
      </c>
      <c r="E12" s="41" t="s">
        <v>1342</v>
      </c>
      <c r="F12" s="36" t="s">
        <v>1338</v>
      </c>
      <c r="G12" s="42">
        <v>50000</v>
      </c>
      <c r="H12" s="261">
        <v>0</v>
      </c>
      <c r="I12" s="284">
        <f>(((I14+I13)*5%)/50000)</f>
        <v>2.5000000000000001E-4</v>
      </c>
      <c r="J12" s="284">
        <f>(((J14+J13)*5%)/50000)</f>
        <v>2.9999999999999997E-4</v>
      </c>
      <c r="K12" s="11">
        <f t="shared" si="3"/>
        <v>120</v>
      </c>
      <c r="L12" s="284">
        <f>(((L14+L13)*5%)/50000)</f>
        <v>2.5000000000000001E-4</v>
      </c>
      <c r="M12" s="284">
        <f>(((M14+M13)*5%)/50000)</f>
        <v>1.9999999999999999E-6</v>
      </c>
      <c r="N12" s="11">
        <f t="shared" si="4"/>
        <v>0.8</v>
      </c>
      <c r="O12" s="284">
        <f>(((O14+O13)*5%)/50000)</f>
        <v>2.5000000000000001E-4</v>
      </c>
      <c r="P12" s="284">
        <f>(((P14+P13)*5%)/50000)</f>
        <v>0</v>
      </c>
      <c r="Q12" s="11">
        <f t="shared" si="5"/>
        <v>0</v>
      </c>
      <c r="R12" s="284">
        <f>(((R14+R13)*5%)/50000)</f>
        <v>4.9250000000000002E-2</v>
      </c>
      <c r="S12" s="284">
        <f>(((S14+S13)*5%)/50000)</f>
        <v>4.9000000000000002E-2</v>
      </c>
      <c r="T12" s="11">
        <f t="shared" si="6"/>
        <v>99.492385786802032</v>
      </c>
      <c r="U12" s="285">
        <f t="shared" si="0"/>
        <v>0.05</v>
      </c>
      <c r="V12" s="285">
        <f t="shared" si="1"/>
        <v>4.9301999999999999E-2</v>
      </c>
      <c r="W12" s="11">
        <f t="shared" si="2"/>
        <v>98.603999999999985</v>
      </c>
      <c r="X12" s="30"/>
    </row>
    <row r="13" spans="1:24" ht="25.5" x14ac:dyDescent="0.25">
      <c r="A13" s="850"/>
      <c r="B13" s="206" t="s">
        <v>163</v>
      </c>
      <c r="C13" s="206" t="s">
        <v>164</v>
      </c>
      <c r="D13" s="206" t="s">
        <v>1327</v>
      </c>
      <c r="E13" s="209" t="s">
        <v>1342</v>
      </c>
      <c r="F13" s="281" t="s">
        <v>1338</v>
      </c>
      <c r="G13" s="215">
        <v>49000</v>
      </c>
      <c r="H13" s="216"/>
      <c r="I13" s="2">
        <f>DA_1!H6</f>
        <v>0</v>
      </c>
      <c r="J13" s="2">
        <f>DA_1!I6</f>
        <v>0</v>
      </c>
      <c r="K13" s="11" t="e">
        <f t="shared" si="3"/>
        <v>#DIV/0!</v>
      </c>
      <c r="L13" s="2">
        <f>DA_1!K6</f>
        <v>0</v>
      </c>
      <c r="M13" s="2">
        <f>DA_1!L6</f>
        <v>2</v>
      </c>
      <c r="N13" s="11" t="e">
        <f t="shared" si="4"/>
        <v>#DIV/0!</v>
      </c>
      <c r="O13" s="2">
        <f>DA_1!N6</f>
        <v>0</v>
      </c>
      <c r="P13" s="2">
        <f>DA_1!O6</f>
        <v>0</v>
      </c>
      <c r="Q13" s="11" t="e">
        <f t="shared" si="5"/>
        <v>#DIV/0!</v>
      </c>
      <c r="R13" s="2">
        <f>DA_1!Q6</f>
        <v>49000</v>
      </c>
      <c r="S13" s="2">
        <f>DA_1!R6</f>
        <v>49000</v>
      </c>
      <c r="T13" s="11">
        <f t="shared" si="6"/>
        <v>100</v>
      </c>
      <c r="U13" s="89">
        <f t="shared" si="0"/>
        <v>49000</v>
      </c>
      <c r="V13" s="89">
        <f t="shared" si="1"/>
        <v>49002</v>
      </c>
      <c r="W13" s="11">
        <f t="shared" si="2"/>
        <v>100.00408163265307</v>
      </c>
      <c r="X13" s="30"/>
    </row>
    <row r="14" spans="1:24" ht="25.5" x14ac:dyDescent="0.25">
      <c r="A14" s="851"/>
      <c r="B14" s="206" t="s">
        <v>163</v>
      </c>
      <c r="C14" s="206" t="s">
        <v>961</v>
      </c>
      <c r="D14" s="206" t="s">
        <v>1327</v>
      </c>
      <c r="E14" s="209" t="s">
        <v>1342</v>
      </c>
      <c r="F14" s="281" t="s">
        <v>1338</v>
      </c>
      <c r="G14" s="215">
        <v>1000</v>
      </c>
      <c r="H14" s="216"/>
      <c r="I14" s="2">
        <f>'MR16'!H12</f>
        <v>250</v>
      </c>
      <c r="J14" s="2">
        <f>'MR16'!I12</f>
        <v>300</v>
      </c>
      <c r="K14" s="11">
        <f t="shared" si="3"/>
        <v>120</v>
      </c>
      <c r="L14" s="2">
        <f>'MR16'!K12</f>
        <v>250</v>
      </c>
      <c r="M14" s="2">
        <f>'MR16'!L12</f>
        <v>0</v>
      </c>
      <c r="N14" s="11">
        <f t="shared" si="4"/>
        <v>0</v>
      </c>
      <c r="O14" s="2">
        <f>'MR16'!N12</f>
        <v>250</v>
      </c>
      <c r="P14" s="2">
        <f>'MR16'!O12</f>
        <v>0</v>
      </c>
      <c r="Q14" s="11">
        <f t="shared" si="5"/>
        <v>0</v>
      </c>
      <c r="R14" s="2">
        <f>'MR16'!Q12</f>
        <v>250</v>
      </c>
      <c r="S14" s="2">
        <f>'MR16'!R12</f>
        <v>0</v>
      </c>
      <c r="T14" s="11">
        <f t="shared" si="6"/>
        <v>0</v>
      </c>
      <c r="U14" s="89">
        <f t="shared" si="0"/>
        <v>1000</v>
      </c>
      <c r="V14" s="89">
        <f t="shared" si="1"/>
        <v>300</v>
      </c>
      <c r="W14" s="11">
        <f t="shared" si="2"/>
        <v>30</v>
      </c>
      <c r="X14" s="30"/>
    </row>
    <row r="15" spans="1:24" ht="25.5" x14ac:dyDescent="0.25">
      <c r="A15" s="849" t="s">
        <v>395</v>
      </c>
      <c r="B15" s="37" t="s">
        <v>396</v>
      </c>
      <c r="C15" s="37" t="s">
        <v>397</v>
      </c>
      <c r="D15" s="37"/>
      <c r="E15" s="41" t="s">
        <v>398</v>
      </c>
      <c r="F15" s="36" t="s">
        <v>62</v>
      </c>
      <c r="G15" s="42">
        <v>3</v>
      </c>
      <c r="H15" s="262">
        <v>0</v>
      </c>
      <c r="I15" s="232"/>
      <c r="J15" s="2">
        <f>(J16/2)+(J17/2)</f>
        <v>0</v>
      </c>
      <c r="K15" s="12" t="e">
        <f t="shared" si="3"/>
        <v>#DIV/0!</v>
      </c>
      <c r="L15" s="232"/>
      <c r="M15" s="2">
        <f>(M16/2)+(M17/2)</f>
        <v>0</v>
      </c>
      <c r="N15" s="12" t="e">
        <f t="shared" si="4"/>
        <v>#DIV/0!</v>
      </c>
      <c r="O15" s="232"/>
      <c r="P15" s="2">
        <f>(P16/2)+(P17/2)</f>
        <v>0</v>
      </c>
      <c r="Q15" s="12" t="e">
        <f t="shared" si="5"/>
        <v>#DIV/0!</v>
      </c>
      <c r="R15" s="232">
        <v>0</v>
      </c>
      <c r="S15" s="2">
        <f>(S16/2)+(S17/2)</f>
        <v>0</v>
      </c>
      <c r="T15" s="12" t="e">
        <f t="shared" si="6"/>
        <v>#DIV/0!</v>
      </c>
      <c r="U15" s="89">
        <f t="shared" si="0"/>
        <v>0</v>
      </c>
      <c r="V15" s="89">
        <f t="shared" si="1"/>
        <v>0</v>
      </c>
      <c r="W15" s="12" t="e">
        <f t="shared" si="2"/>
        <v>#DIV/0!</v>
      </c>
      <c r="X15" s="30"/>
    </row>
    <row r="16" spans="1:24" ht="25.5" x14ac:dyDescent="0.25">
      <c r="A16" s="850"/>
      <c r="B16" s="206" t="s">
        <v>396</v>
      </c>
      <c r="C16" s="206" t="s">
        <v>961</v>
      </c>
      <c r="D16" s="206"/>
      <c r="E16" s="209" t="s">
        <v>398</v>
      </c>
      <c r="F16" s="253" t="s">
        <v>62</v>
      </c>
      <c r="G16" s="215">
        <v>3</v>
      </c>
      <c r="H16" s="216">
        <v>0</v>
      </c>
      <c r="I16" s="232">
        <f>'MR16'!H7</f>
        <v>0</v>
      </c>
      <c r="J16" s="232">
        <f>'MR16'!I7</f>
        <v>0</v>
      </c>
      <c r="K16" s="12" t="e">
        <f t="shared" si="3"/>
        <v>#DIV/0!</v>
      </c>
      <c r="L16" s="232">
        <f>'MR16'!K7</f>
        <v>0</v>
      </c>
      <c r="M16" s="232">
        <f>'MR16'!L7</f>
        <v>0</v>
      </c>
      <c r="N16" s="12" t="e">
        <f t="shared" si="4"/>
        <v>#DIV/0!</v>
      </c>
      <c r="O16" s="232">
        <f>'MR16'!N7</f>
        <v>0</v>
      </c>
      <c r="P16" s="232">
        <f>'MR16'!O7</f>
        <v>0</v>
      </c>
      <c r="Q16" s="12" t="e">
        <f t="shared" si="5"/>
        <v>#DIV/0!</v>
      </c>
      <c r="R16" s="232">
        <f>'MR16'!Q7</f>
        <v>0</v>
      </c>
      <c r="S16" s="232">
        <f>'MR16'!R7</f>
        <v>0</v>
      </c>
      <c r="T16" s="12" t="e">
        <f t="shared" si="6"/>
        <v>#DIV/0!</v>
      </c>
      <c r="U16" s="89">
        <f t="shared" si="0"/>
        <v>0</v>
      </c>
      <c r="V16" s="89">
        <f t="shared" si="1"/>
        <v>0</v>
      </c>
      <c r="W16" s="12" t="e">
        <f t="shared" si="2"/>
        <v>#DIV/0!</v>
      </c>
      <c r="X16" s="30"/>
    </row>
    <row r="17" spans="1:24" ht="25.5" x14ac:dyDescent="0.25">
      <c r="A17" s="851"/>
      <c r="B17" s="206" t="s">
        <v>396</v>
      </c>
      <c r="C17" s="206" t="s">
        <v>413</v>
      </c>
      <c r="D17" s="206"/>
      <c r="E17" s="209" t="s">
        <v>398</v>
      </c>
      <c r="F17" s="253" t="s">
        <v>62</v>
      </c>
      <c r="G17" s="215">
        <v>3</v>
      </c>
      <c r="H17" s="216">
        <v>0</v>
      </c>
      <c r="I17" s="232">
        <f>'CO16'!H7</f>
        <v>0</v>
      </c>
      <c r="J17" s="232">
        <f>'CO16'!I7</f>
        <v>0</v>
      </c>
      <c r="K17" s="12" t="e">
        <f t="shared" si="3"/>
        <v>#DIV/0!</v>
      </c>
      <c r="L17" s="232">
        <f>'CO16'!K7</f>
        <v>0</v>
      </c>
      <c r="M17" s="232">
        <f>'CO16'!L7</f>
        <v>0</v>
      </c>
      <c r="N17" s="12" t="e">
        <f t="shared" si="4"/>
        <v>#DIV/0!</v>
      </c>
      <c r="O17" s="232">
        <f>'CO16'!N7</f>
        <v>0</v>
      </c>
      <c r="P17" s="232">
        <f>'CO16'!O7</f>
        <v>0</v>
      </c>
      <c r="Q17" s="12" t="e">
        <f t="shared" si="5"/>
        <v>#DIV/0!</v>
      </c>
      <c r="R17" s="232">
        <f>'CO16'!Q7</f>
        <v>0</v>
      </c>
      <c r="S17" s="232">
        <f>'MR16'!R8</f>
        <v>0</v>
      </c>
      <c r="T17" s="12" t="e">
        <f t="shared" si="6"/>
        <v>#DIV/0!</v>
      </c>
      <c r="U17" s="89">
        <f t="shared" si="0"/>
        <v>0</v>
      </c>
      <c r="V17" s="89">
        <f t="shared" si="1"/>
        <v>0</v>
      </c>
      <c r="W17" s="12" t="e">
        <f t="shared" si="2"/>
        <v>#DIV/0!</v>
      </c>
      <c r="X17" s="30"/>
    </row>
    <row r="18" spans="1:24" ht="25.5" x14ac:dyDescent="0.25">
      <c r="A18" s="1" t="s">
        <v>363</v>
      </c>
      <c r="B18" s="198" t="s">
        <v>364</v>
      </c>
      <c r="C18" s="217" t="s">
        <v>365</v>
      </c>
      <c r="D18" s="217"/>
      <c r="E18" s="209" t="s">
        <v>366</v>
      </c>
      <c r="F18" s="210" t="s">
        <v>21</v>
      </c>
      <c r="G18" s="215">
        <v>1</v>
      </c>
      <c r="H18" s="237">
        <f>3000+20400</f>
        <v>23400</v>
      </c>
      <c r="I18" s="2">
        <f>'PD16'!H6</f>
        <v>0</v>
      </c>
      <c r="J18" s="2">
        <f>'PD16'!I6</f>
        <v>0</v>
      </c>
      <c r="K18" s="11" t="e">
        <f>J18/I18*100</f>
        <v>#DIV/0!</v>
      </c>
      <c r="L18" s="2">
        <f>'PD16'!K6</f>
        <v>1</v>
      </c>
      <c r="M18" s="2">
        <f>'PD16'!L6</f>
        <v>1</v>
      </c>
      <c r="N18" s="12">
        <f t="shared" si="4"/>
        <v>100</v>
      </c>
      <c r="O18" s="2">
        <f>'PD16'!N6</f>
        <v>0</v>
      </c>
      <c r="P18" s="2">
        <f>'PD16'!O6</f>
        <v>0</v>
      </c>
      <c r="Q18" s="12" t="e">
        <f>P18/O18*100</f>
        <v>#DIV/0!</v>
      </c>
      <c r="R18" s="2">
        <f>'PD16'!Q6</f>
        <v>0</v>
      </c>
      <c r="S18" s="2">
        <f>'PD16'!R6</f>
        <v>0</v>
      </c>
      <c r="T18" s="12" t="e">
        <f>S18/R18*100</f>
        <v>#DIV/0!</v>
      </c>
      <c r="U18" s="89">
        <f t="shared" si="0"/>
        <v>1</v>
      </c>
      <c r="V18" s="89">
        <f t="shared" si="1"/>
        <v>1</v>
      </c>
      <c r="W18" s="12">
        <f>V18/U18*100</f>
        <v>100</v>
      </c>
      <c r="X18" s="30"/>
    </row>
    <row r="19" spans="1:24" ht="25.5" x14ac:dyDescent="0.25">
      <c r="A19" s="1" t="s">
        <v>372</v>
      </c>
      <c r="B19" s="198" t="s">
        <v>373</v>
      </c>
      <c r="C19" s="217" t="s">
        <v>365</v>
      </c>
      <c r="D19" s="217"/>
      <c r="E19" s="207" t="s">
        <v>374</v>
      </c>
      <c r="F19" s="210" t="s">
        <v>62</v>
      </c>
      <c r="G19" s="233">
        <v>50</v>
      </c>
      <c r="H19" s="216">
        <v>0</v>
      </c>
      <c r="I19" s="279">
        <f>'PD16'!H8</f>
        <v>1.7857000000000001</v>
      </c>
      <c r="J19" s="279">
        <f>'PD16'!I8</f>
        <v>1.696415</v>
      </c>
      <c r="K19" s="11">
        <f>J19/I19*100</f>
        <v>95</v>
      </c>
      <c r="L19" s="279">
        <f>'PD16'!K8</f>
        <v>13.690000000000001</v>
      </c>
      <c r="M19" s="279">
        <f>'PD16'!L8</f>
        <v>17.945910000000001</v>
      </c>
      <c r="N19" s="12">
        <f>M19/L19*100</f>
        <v>131.08772826880934</v>
      </c>
      <c r="O19" s="279">
        <f>'PD16'!N8</f>
        <v>13.6904</v>
      </c>
      <c r="P19" s="279">
        <f>'PD16'!O8</f>
        <v>11.3094</v>
      </c>
      <c r="Q19" s="12">
        <f>P19/O19*100</f>
        <v>82.608251037223155</v>
      </c>
      <c r="R19" s="279">
        <f>'PD16'!Q8</f>
        <v>20.833299999999998</v>
      </c>
      <c r="S19" s="279">
        <f>'PD16'!R8</f>
        <v>15.595140000000001</v>
      </c>
      <c r="T19" s="12">
        <f>S19/R19*100</f>
        <v>74.856791770866849</v>
      </c>
      <c r="U19" s="271">
        <f t="shared" ref="U19:V40" si="7">I19+L19+O19+R19</f>
        <v>49.999399999999994</v>
      </c>
      <c r="V19" s="271">
        <f t="shared" si="7"/>
        <v>46.546864999999997</v>
      </c>
      <c r="W19" s="12">
        <f>V19/U19*100</f>
        <v>93.094847138165662</v>
      </c>
      <c r="X19" s="30"/>
    </row>
    <row r="20" spans="1:24" ht="38.25" x14ac:dyDescent="0.25">
      <c r="A20" s="233" t="s">
        <v>260</v>
      </c>
      <c r="B20" s="198" t="s">
        <v>261</v>
      </c>
      <c r="C20" s="206" t="s">
        <v>251</v>
      </c>
      <c r="D20" s="206"/>
      <c r="E20" s="209" t="s">
        <v>262</v>
      </c>
      <c r="F20" s="210" t="s">
        <v>62</v>
      </c>
      <c r="G20" s="215">
        <v>25</v>
      </c>
      <c r="H20" s="216">
        <v>500</v>
      </c>
      <c r="I20" s="232">
        <f>'JD16'!H6</f>
        <v>0</v>
      </c>
      <c r="J20" s="232">
        <f>'JD16'!I6</f>
        <v>0</v>
      </c>
      <c r="K20" s="12" t="e">
        <f>J20/I20*100</f>
        <v>#DIV/0!</v>
      </c>
      <c r="L20" s="232">
        <f>'JD16'!K6</f>
        <v>12.5</v>
      </c>
      <c r="M20" s="232">
        <f>'JD16'!L6</f>
        <v>0</v>
      </c>
      <c r="N20" s="12">
        <f>M20/L20*100</f>
        <v>0</v>
      </c>
      <c r="O20" s="232">
        <f>'JD16'!N6</f>
        <v>12.5</v>
      </c>
      <c r="P20" s="232">
        <f>'JD16'!O6</f>
        <v>0</v>
      </c>
      <c r="Q20" s="12">
        <f>P20/O20*100</f>
        <v>0</v>
      </c>
      <c r="R20" s="232">
        <f>'JD16'!Q6</f>
        <v>0</v>
      </c>
      <c r="S20" s="232">
        <f>'JD16'!R6</f>
        <v>0</v>
      </c>
      <c r="T20" s="12" t="e">
        <f>S20/R20*100</f>
        <v>#DIV/0!</v>
      </c>
      <c r="U20" s="89">
        <f t="shared" si="7"/>
        <v>25</v>
      </c>
      <c r="V20" s="89">
        <f t="shared" si="7"/>
        <v>0</v>
      </c>
      <c r="W20" s="12">
        <f>V20/U20*100</f>
        <v>0</v>
      </c>
      <c r="X20" s="30"/>
    </row>
    <row r="21" spans="1:24" ht="25.5" x14ac:dyDescent="0.25">
      <c r="A21" s="1" t="s">
        <v>971</v>
      </c>
      <c r="B21" s="198" t="s">
        <v>972</v>
      </c>
      <c r="C21" s="206" t="s">
        <v>164</v>
      </c>
      <c r="D21" s="206"/>
      <c r="E21" s="209" t="s">
        <v>974</v>
      </c>
      <c r="F21" s="218" t="s">
        <v>62</v>
      </c>
      <c r="G21" s="233">
        <v>100</v>
      </c>
      <c r="H21" s="237">
        <v>200</v>
      </c>
      <c r="I21" s="2">
        <f>DA_1!H16</f>
        <v>50</v>
      </c>
      <c r="J21" s="2">
        <f>DA_1!I16</f>
        <v>60</v>
      </c>
      <c r="K21" s="11">
        <f>J21/I21*100</f>
        <v>120</v>
      </c>
      <c r="L21" s="2">
        <f>DA_1!K16</f>
        <v>50</v>
      </c>
      <c r="M21" s="2">
        <f>DA_1!L16</f>
        <v>0</v>
      </c>
      <c r="N21" s="11">
        <f t="shared" si="4"/>
        <v>0</v>
      </c>
      <c r="O21" s="2">
        <f>DA_1!N16</f>
        <v>0</v>
      </c>
      <c r="P21" s="2">
        <f>DA_1!O16</f>
        <v>0</v>
      </c>
      <c r="Q21" s="11" t="e">
        <f t="shared" si="5"/>
        <v>#DIV/0!</v>
      </c>
      <c r="R21" s="2">
        <f>DA_1!Q16</f>
        <v>0</v>
      </c>
      <c r="S21" s="2">
        <f>DA_1!R16</f>
        <v>0</v>
      </c>
      <c r="T21" s="11" t="e">
        <f t="shared" si="6"/>
        <v>#DIV/0!</v>
      </c>
      <c r="U21" s="89">
        <f t="shared" si="7"/>
        <v>100</v>
      </c>
      <c r="V21" s="89">
        <f t="shared" si="7"/>
        <v>60</v>
      </c>
      <c r="W21" s="11">
        <f t="shared" si="2"/>
        <v>60</v>
      </c>
      <c r="X21" s="30"/>
    </row>
    <row r="22" spans="1:24" ht="38.25" x14ac:dyDescent="0.25">
      <c r="A22" s="849" t="s">
        <v>979</v>
      </c>
      <c r="B22" s="41" t="s">
        <v>980</v>
      </c>
      <c r="C22" s="37" t="s">
        <v>981</v>
      </c>
      <c r="D22" s="37" t="s">
        <v>982</v>
      </c>
      <c r="E22" s="41" t="s">
        <v>1328</v>
      </c>
      <c r="F22" s="38" t="s">
        <v>62</v>
      </c>
      <c r="G22" s="42">
        <v>20</v>
      </c>
      <c r="H22" s="263">
        <v>25000</v>
      </c>
      <c r="I22" s="3">
        <v>5</v>
      </c>
      <c r="J22" s="3">
        <f>SUM(J23:J24)</f>
        <v>1</v>
      </c>
      <c r="K22" s="11">
        <f t="shared" si="3"/>
        <v>20</v>
      </c>
      <c r="L22" s="3">
        <v>5</v>
      </c>
      <c r="M22" s="3">
        <f>SUM(M23:M24)</f>
        <v>1</v>
      </c>
      <c r="N22" s="11">
        <f t="shared" si="4"/>
        <v>20</v>
      </c>
      <c r="O22" s="3">
        <v>5</v>
      </c>
      <c r="P22" s="3">
        <f>SUM(P23:P24)</f>
        <v>2</v>
      </c>
      <c r="Q22" s="11">
        <f t="shared" si="5"/>
        <v>40</v>
      </c>
      <c r="R22" s="3">
        <v>5</v>
      </c>
      <c r="S22" s="3">
        <f>SUM(S23:S24)</f>
        <v>0</v>
      </c>
      <c r="T22" s="11">
        <f>S22/R22*100</f>
        <v>0</v>
      </c>
      <c r="U22" s="89">
        <f t="shared" si="7"/>
        <v>20</v>
      </c>
      <c r="V22" s="89">
        <f t="shared" si="7"/>
        <v>4</v>
      </c>
      <c r="W22" s="11">
        <f t="shared" si="2"/>
        <v>20</v>
      </c>
      <c r="X22" s="30"/>
    </row>
    <row r="23" spans="1:24" ht="38.25" x14ac:dyDescent="0.25">
      <c r="A23" s="850"/>
      <c r="B23" s="264" t="s">
        <v>574</v>
      </c>
      <c r="C23" s="206" t="s">
        <v>540</v>
      </c>
      <c r="D23" s="206" t="s">
        <v>982</v>
      </c>
      <c r="E23" s="209" t="s">
        <v>576</v>
      </c>
      <c r="F23" s="210" t="s">
        <v>577</v>
      </c>
      <c r="G23" s="244">
        <v>2</v>
      </c>
      <c r="H23" s="254">
        <v>25000</v>
      </c>
      <c r="I23" s="3">
        <f>('VS16'!H22*7.5)</f>
        <v>0</v>
      </c>
      <c r="J23" s="3">
        <f>('VS16'!I22*7.5)</f>
        <v>0</v>
      </c>
      <c r="K23" s="11" t="e">
        <f t="shared" si="3"/>
        <v>#DIV/0!</v>
      </c>
      <c r="L23" s="3">
        <f>('VS16'!K22*7.5)</f>
        <v>7.5</v>
      </c>
      <c r="M23" s="3">
        <f>('VS16'!L22*7.5)</f>
        <v>0</v>
      </c>
      <c r="N23" s="11">
        <f t="shared" si="4"/>
        <v>0</v>
      </c>
      <c r="O23" s="3">
        <f>('VS16'!N22*7.5)</f>
        <v>0</v>
      </c>
      <c r="P23" s="3">
        <f>('VS16'!O22*7.5)</f>
        <v>0</v>
      </c>
      <c r="Q23" s="11" t="e">
        <f t="shared" si="5"/>
        <v>#DIV/0!</v>
      </c>
      <c r="R23" s="3">
        <f>('VS16'!Q22*7.5)</f>
        <v>7.5</v>
      </c>
      <c r="S23" s="3">
        <f>('VS16'!R22*7.5)</f>
        <v>0</v>
      </c>
      <c r="T23" s="11">
        <f t="shared" ref="T23:T31" si="8">S23/R23*100</f>
        <v>0</v>
      </c>
      <c r="U23" s="89">
        <f t="shared" ref="U23:U29" si="9">I23+L23+O23+R23</f>
        <v>15</v>
      </c>
      <c r="V23" s="89">
        <f t="shared" ref="V23:V29" si="10">J23+M23+P23+S23</f>
        <v>0</v>
      </c>
      <c r="W23" s="11">
        <f t="shared" si="2"/>
        <v>0</v>
      </c>
      <c r="X23" s="30"/>
    </row>
    <row r="24" spans="1:24" ht="38.25" x14ac:dyDescent="0.25">
      <c r="A24" s="851"/>
      <c r="B24" s="209" t="s">
        <v>980</v>
      </c>
      <c r="C24" s="206" t="s">
        <v>164</v>
      </c>
      <c r="D24" s="206" t="s">
        <v>982</v>
      </c>
      <c r="E24" s="209" t="s">
        <v>1328</v>
      </c>
      <c r="F24" s="210" t="s">
        <v>62</v>
      </c>
      <c r="G24" s="215">
        <v>20</v>
      </c>
      <c r="H24" s="254">
        <v>25000</v>
      </c>
      <c r="I24" s="3">
        <f>DA_1!H15</f>
        <v>0</v>
      </c>
      <c r="J24" s="3">
        <f>DA_1!I15</f>
        <v>1</v>
      </c>
      <c r="K24" s="11" t="e">
        <f t="shared" si="3"/>
        <v>#DIV/0!</v>
      </c>
      <c r="L24" s="3">
        <f>DA_1!K15</f>
        <v>0</v>
      </c>
      <c r="M24" s="3">
        <f>DA_1!L15</f>
        <v>1</v>
      </c>
      <c r="N24" s="11" t="e">
        <f t="shared" si="4"/>
        <v>#DIV/0!</v>
      </c>
      <c r="O24" s="3">
        <f>DA_1!N15</f>
        <v>0</v>
      </c>
      <c r="P24" s="3">
        <f>DA_1!O15</f>
        <v>2</v>
      </c>
      <c r="Q24" s="11" t="e">
        <f t="shared" si="5"/>
        <v>#DIV/0!</v>
      </c>
      <c r="R24" s="3">
        <f>DA_1!Q15</f>
        <v>5</v>
      </c>
      <c r="S24" s="3">
        <f>DA_1!R15</f>
        <v>0</v>
      </c>
      <c r="T24" s="11">
        <f t="shared" si="8"/>
        <v>0</v>
      </c>
      <c r="U24" s="89">
        <f t="shared" si="9"/>
        <v>5</v>
      </c>
      <c r="V24" s="89">
        <f t="shared" si="10"/>
        <v>4</v>
      </c>
      <c r="W24" s="11">
        <f t="shared" si="2"/>
        <v>80</v>
      </c>
      <c r="X24" s="30"/>
    </row>
    <row r="25" spans="1:24" ht="38.25" x14ac:dyDescent="0.25">
      <c r="A25" s="849" t="s">
        <v>988</v>
      </c>
      <c r="B25" s="194" t="s">
        <v>989</v>
      </c>
      <c r="C25" s="37" t="s">
        <v>990</v>
      </c>
      <c r="D25" s="37"/>
      <c r="E25" s="41" t="s">
        <v>262</v>
      </c>
      <c r="F25" s="38" t="s">
        <v>62</v>
      </c>
      <c r="G25" s="36">
        <v>33.33</v>
      </c>
      <c r="H25" s="263">
        <v>200</v>
      </c>
      <c r="I25" s="3">
        <v>10</v>
      </c>
      <c r="J25" s="3">
        <f>SUM(J26:J29)</f>
        <v>12.221175000000001</v>
      </c>
      <c r="K25" s="11">
        <f t="shared" si="3"/>
        <v>122.21174999999999</v>
      </c>
      <c r="L25" s="3">
        <v>10</v>
      </c>
      <c r="M25" s="3">
        <f>SUM(M26:M29)</f>
        <v>8.2769499999999994</v>
      </c>
      <c r="N25" s="11">
        <f t="shared" si="4"/>
        <v>82.769499999999994</v>
      </c>
      <c r="O25" s="3">
        <v>13.33</v>
      </c>
      <c r="P25" s="3">
        <f>SUM(P26:P29)</f>
        <v>7.7769999999999992</v>
      </c>
      <c r="Q25" s="11">
        <f t="shared" si="5"/>
        <v>58.342085521380341</v>
      </c>
      <c r="R25" s="3"/>
      <c r="S25" s="3">
        <f>SUM(S26:S29)</f>
        <v>7.2214999999999998</v>
      </c>
      <c r="T25" s="11" t="e">
        <f t="shared" si="8"/>
        <v>#DIV/0!</v>
      </c>
      <c r="U25" s="89">
        <f t="shared" si="9"/>
        <v>33.33</v>
      </c>
      <c r="V25" s="89">
        <f t="shared" si="10"/>
        <v>35.496625000000002</v>
      </c>
      <c r="W25" s="11">
        <f t="shared" si="2"/>
        <v>106.50052505250527</v>
      </c>
      <c r="X25" s="30"/>
    </row>
    <row r="26" spans="1:24" ht="38.25" x14ac:dyDescent="0.25">
      <c r="A26" s="850"/>
      <c r="B26" s="198" t="s">
        <v>989</v>
      </c>
      <c r="C26" s="206" t="s">
        <v>164</v>
      </c>
      <c r="D26" s="206"/>
      <c r="E26" s="209" t="s">
        <v>262</v>
      </c>
      <c r="F26" s="210" t="s">
        <v>62</v>
      </c>
      <c r="G26" s="253">
        <f>$G$25/4</f>
        <v>8.3324999999999996</v>
      </c>
      <c r="H26" s="254">
        <v>200</v>
      </c>
      <c r="I26" s="3">
        <f>($G$26/5)*DA_1!H19</f>
        <v>1.6664999999999999</v>
      </c>
      <c r="J26" s="3">
        <f>($G$26/5)*DA_1!I19</f>
        <v>1.5831749999999998</v>
      </c>
      <c r="K26" s="11">
        <f t="shared" si="3"/>
        <v>95</v>
      </c>
      <c r="L26" s="3">
        <f>($G$26/5)*DA_1!K19</f>
        <v>1.6664999999999999</v>
      </c>
      <c r="M26" s="3">
        <f>($G$26/5)*DA_1!L19</f>
        <v>1.3331999999999999</v>
      </c>
      <c r="N26" s="11">
        <f t="shared" si="4"/>
        <v>80</v>
      </c>
      <c r="O26" s="3">
        <f>($G$26/5)*DA_1!N19</f>
        <v>3.3329999999999997</v>
      </c>
      <c r="P26" s="3">
        <f>($G$26/5)*DA_1!O19</f>
        <v>3.3329999999999997</v>
      </c>
      <c r="Q26" s="11">
        <f t="shared" si="5"/>
        <v>100</v>
      </c>
      <c r="R26" s="3">
        <f>($G$26/5)*DA_1!Q19</f>
        <v>1.6664999999999999</v>
      </c>
      <c r="S26" s="3">
        <f>($G$26/5)*DA_1!R19</f>
        <v>0</v>
      </c>
      <c r="T26" s="11">
        <f t="shared" si="8"/>
        <v>0</v>
      </c>
      <c r="U26" s="89">
        <f t="shared" si="9"/>
        <v>8.3324999999999996</v>
      </c>
      <c r="V26" s="89">
        <f t="shared" si="10"/>
        <v>6.2493749999999988</v>
      </c>
      <c r="W26" s="11">
        <f t="shared" si="2"/>
        <v>74.999999999999986</v>
      </c>
      <c r="X26" s="30"/>
    </row>
    <row r="27" spans="1:24" ht="38.25" x14ac:dyDescent="0.25">
      <c r="A27" s="850"/>
      <c r="B27" s="198" t="s">
        <v>989</v>
      </c>
      <c r="C27" s="206" t="s">
        <v>512</v>
      </c>
      <c r="D27" s="206"/>
      <c r="E27" s="209" t="s">
        <v>262</v>
      </c>
      <c r="F27" s="210" t="s">
        <v>62</v>
      </c>
      <c r="G27" s="253">
        <f>$G$25/4</f>
        <v>8.3324999999999996</v>
      </c>
      <c r="H27" s="254">
        <v>200</v>
      </c>
      <c r="I27" s="3">
        <f>($G$27/50)*DIF_1!I26</f>
        <v>0</v>
      </c>
      <c r="J27" s="3">
        <f>($G$27/50)*DIF_1!J26</f>
        <v>7.49925</v>
      </c>
      <c r="K27" s="11" t="e">
        <f t="shared" si="3"/>
        <v>#DIV/0!</v>
      </c>
      <c r="L27" s="3">
        <f>($G$27/50)*DIF_1!L26</f>
        <v>4.1662499999999998</v>
      </c>
      <c r="M27" s="3">
        <f>($G$27/50)*DIF_1!M26</f>
        <v>4.1662499999999998</v>
      </c>
      <c r="N27" s="11">
        <f t="shared" si="4"/>
        <v>100</v>
      </c>
      <c r="O27" s="3">
        <f>($G$27/50)*DIF_1!O26</f>
        <v>4.1662499999999998</v>
      </c>
      <c r="P27" s="3">
        <f>($G$27/50)*DIF_1!P26</f>
        <v>1.6664999999999999</v>
      </c>
      <c r="Q27" s="11">
        <f t="shared" si="5"/>
        <v>40</v>
      </c>
      <c r="R27" s="3">
        <f>($G$27/50)*DIF_1!R26</f>
        <v>0</v>
      </c>
      <c r="S27" s="3">
        <f>($G$27/50)*DIF_1!S26</f>
        <v>5.8327499999999999</v>
      </c>
      <c r="T27" s="11" t="e">
        <f t="shared" si="8"/>
        <v>#DIV/0!</v>
      </c>
      <c r="U27" s="89">
        <f t="shared" si="9"/>
        <v>8.3324999999999996</v>
      </c>
      <c r="V27" s="89">
        <f t="shared" si="10"/>
        <v>19.164749999999998</v>
      </c>
      <c r="W27" s="11">
        <f t="shared" si="2"/>
        <v>229.99999999999997</v>
      </c>
      <c r="X27" s="30"/>
    </row>
    <row r="28" spans="1:24" ht="38.25" x14ac:dyDescent="0.25">
      <c r="A28" s="850"/>
      <c r="B28" s="198" t="s">
        <v>989</v>
      </c>
      <c r="C28" s="206" t="s">
        <v>1018</v>
      </c>
      <c r="D28" s="206"/>
      <c r="E28" s="209" t="s">
        <v>262</v>
      </c>
      <c r="F28" s="210" t="s">
        <v>62</v>
      </c>
      <c r="G28" s="253">
        <f>$G$25/4</f>
        <v>8.3324999999999996</v>
      </c>
      <c r="H28" s="254">
        <v>200</v>
      </c>
      <c r="I28" s="3">
        <f>($G$28/30)*'GT16'!H7</f>
        <v>2.7774999999999999</v>
      </c>
      <c r="J28" s="3">
        <f>($G$28/30)*'GT16'!I7</f>
        <v>1.3887499999999999</v>
      </c>
      <c r="K28" s="11">
        <f t="shared" si="3"/>
        <v>50</v>
      </c>
      <c r="L28" s="3">
        <f>($G$28/30)*'GT16'!K7</f>
        <v>2.7774999999999999</v>
      </c>
      <c r="M28" s="3">
        <f>($G$28/30)*'GT16'!L7</f>
        <v>2.7774999999999999</v>
      </c>
      <c r="N28" s="11">
        <f t="shared" si="4"/>
        <v>100</v>
      </c>
      <c r="O28" s="3">
        <f>($G$28/30)*'GT16'!N7</f>
        <v>2.7774999999999999</v>
      </c>
      <c r="P28" s="3">
        <f>($G$28/30)*'GT16'!O7</f>
        <v>2.7774999999999999</v>
      </c>
      <c r="Q28" s="11">
        <f t="shared" si="5"/>
        <v>100</v>
      </c>
      <c r="R28" s="3">
        <f>($G$28/30)*'GT16'!Q7</f>
        <v>0</v>
      </c>
      <c r="S28" s="3">
        <f>($G$28/30)*'GT16'!R7</f>
        <v>1.3887499999999999</v>
      </c>
      <c r="T28" s="11" t="e">
        <f t="shared" si="8"/>
        <v>#DIV/0!</v>
      </c>
      <c r="U28" s="89">
        <f t="shared" si="9"/>
        <v>8.3324999999999996</v>
      </c>
      <c r="V28" s="89">
        <f t="shared" si="10"/>
        <v>8.3324999999999996</v>
      </c>
      <c r="W28" s="11">
        <f t="shared" si="2"/>
        <v>100</v>
      </c>
      <c r="X28" s="30"/>
    </row>
    <row r="29" spans="1:24" ht="38.25" x14ac:dyDescent="0.25">
      <c r="A29" s="851"/>
      <c r="B29" s="198" t="s">
        <v>989</v>
      </c>
      <c r="C29" s="206" t="s">
        <v>961</v>
      </c>
      <c r="D29" s="206"/>
      <c r="E29" s="209" t="s">
        <v>262</v>
      </c>
      <c r="F29" s="210" t="s">
        <v>62</v>
      </c>
      <c r="G29" s="253">
        <f>$G$25/4</f>
        <v>8.3324999999999996</v>
      </c>
      <c r="H29" s="254">
        <v>200</v>
      </c>
      <c r="I29" s="3">
        <f>($G$29/33.33)*'MR16'!H19</f>
        <v>2.5</v>
      </c>
      <c r="J29" s="3">
        <f>($G$29/33.33)*'MR16'!I19</f>
        <v>1.75</v>
      </c>
      <c r="K29" s="11">
        <f t="shared" si="3"/>
        <v>70</v>
      </c>
      <c r="L29" s="3">
        <f>($G$29/33.33)*'MR16'!K19</f>
        <v>4.5824999999999996</v>
      </c>
      <c r="M29" s="3">
        <f>($G$29/33.33)*'MR16'!L19</f>
        <v>0</v>
      </c>
      <c r="N29" s="11">
        <f t="shared" si="4"/>
        <v>0</v>
      </c>
      <c r="O29" s="3">
        <f>($G$29/33.33)*'MR16'!N19</f>
        <v>1.25</v>
      </c>
      <c r="P29" s="3">
        <f>($G$29/33.33)*'MR16'!O19</f>
        <v>0</v>
      </c>
      <c r="Q29" s="11">
        <f t="shared" si="5"/>
        <v>0</v>
      </c>
      <c r="R29" s="3">
        <f>($G$29/33.33)*'MR16'!Q19</f>
        <v>0</v>
      </c>
      <c r="S29" s="3">
        <f>($G$29/33.33)*'MR16'!R19</f>
        <v>0</v>
      </c>
      <c r="T29" s="11" t="e">
        <f t="shared" si="8"/>
        <v>#DIV/0!</v>
      </c>
      <c r="U29" s="89">
        <f t="shared" si="9"/>
        <v>8.3324999999999996</v>
      </c>
      <c r="V29" s="89">
        <f t="shared" si="10"/>
        <v>1.75</v>
      </c>
      <c r="W29" s="11">
        <f t="shared" si="2"/>
        <v>21.002100210021002</v>
      </c>
      <c r="X29" s="30"/>
    </row>
    <row r="30" spans="1:24" ht="51" x14ac:dyDescent="0.25">
      <c r="A30" s="233" t="s">
        <v>331</v>
      </c>
      <c r="B30" s="198" t="s">
        <v>1329</v>
      </c>
      <c r="C30" s="206" t="s">
        <v>365</v>
      </c>
      <c r="D30" s="206" t="s">
        <v>338</v>
      </c>
      <c r="E30" s="209" t="s">
        <v>334</v>
      </c>
      <c r="F30" s="210" t="s">
        <v>62</v>
      </c>
      <c r="G30" s="233">
        <v>50</v>
      </c>
      <c r="H30" s="237">
        <v>8000</v>
      </c>
      <c r="I30" s="30">
        <f>'PD16'!H17</f>
        <v>0</v>
      </c>
      <c r="J30" s="30">
        <f>'PD16'!I17</f>
        <v>0</v>
      </c>
      <c r="K30" s="11" t="e">
        <f t="shared" si="3"/>
        <v>#DIV/0!</v>
      </c>
      <c r="L30" s="30">
        <f>'PD16'!K17</f>
        <v>0</v>
      </c>
      <c r="M30" s="30">
        <f>'PD16'!L17</f>
        <v>0</v>
      </c>
      <c r="N30" s="11" t="e">
        <f t="shared" si="4"/>
        <v>#DIV/0!</v>
      </c>
      <c r="O30" s="30">
        <f>'PD16'!N17</f>
        <v>0</v>
      </c>
      <c r="P30" s="30">
        <f>'PD16'!O17</f>
        <v>0</v>
      </c>
      <c r="Q30" s="11" t="e">
        <f t="shared" si="5"/>
        <v>#DIV/0!</v>
      </c>
      <c r="R30" s="30">
        <f>'PD16'!Q17</f>
        <v>50</v>
      </c>
      <c r="S30" s="30">
        <f>'PD16'!R17</f>
        <v>7.5</v>
      </c>
      <c r="T30" s="11">
        <f t="shared" si="8"/>
        <v>15</v>
      </c>
      <c r="U30" s="89">
        <f t="shared" si="7"/>
        <v>50</v>
      </c>
      <c r="V30" s="89">
        <f t="shared" si="7"/>
        <v>7.5</v>
      </c>
      <c r="W30" s="11">
        <f t="shared" si="2"/>
        <v>15</v>
      </c>
      <c r="X30" s="10"/>
    </row>
    <row r="31" spans="1:24" ht="25.5" x14ac:dyDescent="0.25">
      <c r="A31" s="253" t="s">
        <v>505</v>
      </c>
      <c r="B31" s="206" t="s">
        <v>506</v>
      </c>
      <c r="C31" s="198" t="s">
        <v>1234</v>
      </c>
      <c r="D31" s="198"/>
      <c r="E31" s="238" t="s">
        <v>508</v>
      </c>
      <c r="F31" s="233" t="s">
        <v>21</v>
      </c>
      <c r="G31" s="233">
        <v>1</v>
      </c>
      <c r="H31" s="237">
        <v>200</v>
      </c>
      <c r="I31" s="30">
        <f>DIF_1!I6</f>
        <v>0</v>
      </c>
      <c r="J31" s="30">
        <f>DIF_1!J6</f>
        <v>0</v>
      </c>
      <c r="K31" s="11" t="e">
        <f t="shared" si="3"/>
        <v>#DIV/0!</v>
      </c>
      <c r="L31" s="30">
        <f>DIF_1!L6</f>
        <v>0</v>
      </c>
      <c r="M31" s="30">
        <f>DIF_1!M6</f>
        <v>0</v>
      </c>
      <c r="N31" s="11" t="e">
        <f t="shared" si="4"/>
        <v>#DIV/0!</v>
      </c>
      <c r="O31" s="30">
        <f>DIF_1!O6</f>
        <v>0</v>
      </c>
      <c r="P31" s="30">
        <f>DIF_1!P6</f>
        <v>0</v>
      </c>
      <c r="Q31" s="11" t="e">
        <f t="shared" si="5"/>
        <v>#DIV/0!</v>
      </c>
      <c r="R31" s="30">
        <f>DIF_1!R6</f>
        <v>1</v>
      </c>
      <c r="S31" s="30">
        <f>DIF_1!S6</f>
        <v>1</v>
      </c>
      <c r="T31" s="11">
        <f t="shared" si="8"/>
        <v>100</v>
      </c>
      <c r="U31" s="89">
        <f t="shared" si="7"/>
        <v>1</v>
      </c>
      <c r="V31" s="89">
        <f t="shared" si="7"/>
        <v>1</v>
      </c>
      <c r="W31" s="11">
        <f t="shared" si="2"/>
        <v>100</v>
      </c>
      <c r="X31" s="10"/>
    </row>
    <row r="32" spans="1:24" ht="15.75" x14ac:dyDescent="0.25">
      <c r="A32" s="1" t="s">
        <v>1000</v>
      </c>
      <c r="B32" s="219" t="s">
        <v>1001</v>
      </c>
      <c r="C32" s="198" t="s">
        <v>1002</v>
      </c>
      <c r="D32" s="198"/>
      <c r="E32" s="238" t="s">
        <v>61</v>
      </c>
      <c r="F32" s="233" t="s">
        <v>62</v>
      </c>
      <c r="G32" s="233">
        <v>100</v>
      </c>
      <c r="H32" s="237">
        <v>3000</v>
      </c>
      <c r="I32" s="2">
        <f>'GT16'!H8</f>
        <v>10</v>
      </c>
      <c r="J32" s="2">
        <f>'GT16'!I8</f>
        <v>0</v>
      </c>
      <c r="K32" s="11">
        <f t="shared" si="3"/>
        <v>0</v>
      </c>
      <c r="L32" s="2">
        <f>'GT16'!K8</f>
        <v>30</v>
      </c>
      <c r="M32" s="2">
        <f>'GT16'!L8</f>
        <v>20</v>
      </c>
      <c r="N32" s="12">
        <f t="shared" si="4"/>
        <v>66.666666666666657</v>
      </c>
      <c r="O32" s="2">
        <f>'GT16'!N8</f>
        <v>30</v>
      </c>
      <c r="P32" s="2">
        <f>'GT16'!O8</f>
        <v>30</v>
      </c>
      <c r="Q32" s="12">
        <f t="shared" si="5"/>
        <v>100</v>
      </c>
      <c r="R32" s="2">
        <f>'GT16'!Q8</f>
        <v>30</v>
      </c>
      <c r="S32" s="2">
        <f>'GT16'!R8</f>
        <v>50</v>
      </c>
      <c r="T32" s="12">
        <f t="shared" si="6"/>
        <v>166.66666666666669</v>
      </c>
      <c r="U32" s="89">
        <f t="shared" si="7"/>
        <v>100</v>
      </c>
      <c r="V32" s="89">
        <f t="shared" si="7"/>
        <v>100</v>
      </c>
      <c r="W32" s="11">
        <f t="shared" si="2"/>
        <v>100</v>
      </c>
      <c r="X32" s="10"/>
    </row>
    <row r="33" spans="1:24" ht="25.5" x14ac:dyDescent="0.25">
      <c r="A33" s="1" t="s">
        <v>513</v>
      </c>
      <c r="B33" s="206" t="s">
        <v>514</v>
      </c>
      <c r="C33" s="198" t="s">
        <v>1335</v>
      </c>
      <c r="D33" s="198"/>
      <c r="E33" s="238" t="s">
        <v>61</v>
      </c>
      <c r="F33" s="233" t="s">
        <v>62</v>
      </c>
      <c r="G33" s="233">
        <v>100</v>
      </c>
      <c r="H33" s="237">
        <v>5000</v>
      </c>
      <c r="I33" s="30">
        <f>DIF_1!I8</f>
        <v>0</v>
      </c>
      <c r="J33" s="30">
        <f>DIF_1!J8</f>
        <v>0</v>
      </c>
      <c r="K33" s="11" t="e">
        <f t="shared" si="3"/>
        <v>#DIV/0!</v>
      </c>
      <c r="L33" s="30">
        <f>DIF_1!L8</f>
        <v>34</v>
      </c>
      <c r="M33" s="30">
        <f>DIF_1!M8</f>
        <v>10</v>
      </c>
      <c r="N33" s="11">
        <f t="shared" si="4"/>
        <v>29.411764705882355</v>
      </c>
      <c r="O33" s="30">
        <f>DIF_1!O8</f>
        <v>33</v>
      </c>
      <c r="P33" s="30">
        <f>DIF_1!P8</f>
        <v>25</v>
      </c>
      <c r="Q33" s="11">
        <f t="shared" si="5"/>
        <v>75.757575757575751</v>
      </c>
      <c r="R33" s="30">
        <f>DIF_1!R8</f>
        <v>33</v>
      </c>
      <c r="S33" s="30">
        <f>DIF_1!S8</f>
        <v>45</v>
      </c>
      <c r="T33" s="11">
        <f t="shared" si="6"/>
        <v>136.36363636363635</v>
      </c>
      <c r="U33" s="89">
        <f t="shared" si="7"/>
        <v>100</v>
      </c>
      <c r="V33" s="89">
        <f t="shared" si="7"/>
        <v>80</v>
      </c>
      <c r="W33" s="11">
        <f t="shared" si="2"/>
        <v>80</v>
      </c>
      <c r="X33" s="10"/>
    </row>
    <row r="34" spans="1:24" ht="51" x14ac:dyDescent="0.25">
      <c r="A34" s="1" t="s">
        <v>1011</v>
      </c>
      <c r="B34" s="206" t="s">
        <v>1012</v>
      </c>
      <c r="C34" s="198" t="s">
        <v>512</v>
      </c>
      <c r="D34" s="198"/>
      <c r="E34" s="238" t="s">
        <v>61</v>
      </c>
      <c r="F34" s="233" t="s">
        <v>62</v>
      </c>
      <c r="G34" s="233">
        <v>33.33</v>
      </c>
      <c r="H34" s="237">
        <v>10000</v>
      </c>
      <c r="I34" s="30">
        <f>DIF_1!I23</f>
        <v>0</v>
      </c>
      <c r="J34" s="30">
        <f>DIF_1!J23</f>
        <v>0</v>
      </c>
      <c r="K34" s="11" t="e">
        <f t="shared" si="3"/>
        <v>#DIV/0!</v>
      </c>
      <c r="L34" s="30">
        <f>DIF_1!L23</f>
        <v>0</v>
      </c>
      <c r="M34" s="30">
        <f>DIF_1!M23</f>
        <v>0</v>
      </c>
      <c r="N34" s="11" t="e">
        <f t="shared" si="4"/>
        <v>#DIV/0!</v>
      </c>
      <c r="O34" s="30">
        <f>DIF_1!O23</f>
        <v>0</v>
      </c>
      <c r="P34" s="30">
        <f>DIF_1!P23</f>
        <v>0</v>
      </c>
      <c r="Q34" s="11" t="e">
        <f t="shared" si="5"/>
        <v>#DIV/0!</v>
      </c>
      <c r="R34" s="30">
        <f>DIF_1!R23</f>
        <v>33.33</v>
      </c>
      <c r="S34" s="30">
        <f>DIF_1!S23</f>
        <v>0</v>
      </c>
      <c r="T34" s="11">
        <f t="shared" si="6"/>
        <v>0</v>
      </c>
      <c r="U34" s="89">
        <f t="shared" si="7"/>
        <v>33.33</v>
      </c>
      <c r="V34" s="89">
        <f t="shared" si="7"/>
        <v>0</v>
      </c>
      <c r="W34" s="11">
        <f t="shared" si="2"/>
        <v>0</v>
      </c>
      <c r="X34" s="10"/>
    </row>
    <row r="35" spans="1:24" ht="25.5" x14ac:dyDescent="0.25">
      <c r="A35" s="233" t="s">
        <v>77</v>
      </c>
      <c r="B35" s="206" t="s">
        <v>78</v>
      </c>
      <c r="C35" s="198" t="s">
        <v>79</v>
      </c>
      <c r="D35" s="198"/>
      <c r="E35" s="238" t="s">
        <v>61</v>
      </c>
      <c r="F35" s="233" t="s">
        <v>62</v>
      </c>
      <c r="G35" s="233">
        <v>100</v>
      </c>
      <c r="H35" s="216">
        <v>500</v>
      </c>
      <c r="I35" s="232">
        <f>'AI16'!H6</f>
        <v>25</v>
      </c>
      <c r="J35" s="232">
        <f>'AI16'!I6</f>
        <v>25</v>
      </c>
      <c r="K35" s="12">
        <f>J35/I35*100</f>
        <v>100</v>
      </c>
      <c r="L35" s="232">
        <f>'AI16'!K6</f>
        <v>25</v>
      </c>
      <c r="M35" s="232">
        <f>'AI16'!L6</f>
        <v>25</v>
      </c>
      <c r="N35" s="12">
        <f>M35/L35*100</f>
        <v>100</v>
      </c>
      <c r="O35" s="232">
        <f>'AI16'!N6</f>
        <v>25</v>
      </c>
      <c r="P35" s="232">
        <f>'AI16'!O6</f>
        <v>25</v>
      </c>
      <c r="Q35" s="12">
        <f>P35/O35*100</f>
        <v>100</v>
      </c>
      <c r="R35" s="232">
        <f>'AI16'!Q6</f>
        <v>25</v>
      </c>
      <c r="S35" s="232">
        <f>'AI16'!R6</f>
        <v>25</v>
      </c>
      <c r="T35" s="11">
        <f t="shared" si="6"/>
        <v>100</v>
      </c>
      <c r="U35" s="89">
        <f t="shared" si="7"/>
        <v>100</v>
      </c>
      <c r="V35" s="89">
        <f t="shared" si="7"/>
        <v>100</v>
      </c>
      <c r="W35" s="11">
        <f t="shared" si="2"/>
        <v>100</v>
      </c>
      <c r="X35" s="10"/>
    </row>
    <row r="36" spans="1:24" ht="15.75" x14ac:dyDescent="0.25">
      <c r="A36" s="268" t="s">
        <v>59</v>
      </c>
      <c r="B36" s="220" t="s">
        <v>1330</v>
      </c>
      <c r="C36" s="220" t="s">
        <v>43</v>
      </c>
      <c r="D36" s="220"/>
      <c r="E36" s="221" t="s">
        <v>61</v>
      </c>
      <c r="F36" s="222" t="s">
        <v>62</v>
      </c>
      <c r="G36" s="233">
        <v>100</v>
      </c>
      <c r="H36" s="237">
        <v>2000</v>
      </c>
      <c r="I36" s="232">
        <f>'DG16'!H12</f>
        <v>25</v>
      </c>
      <c r="J36" s="244">
        <f>'DG16'!I12</f>
        <v>100</v>
      </c>
      <c r="K36" s="12">
        <f>J36/I36*100</f>
        <v>400</v>
      </c>
      <c r="L36" s="232">
        <f>'DG16'!K12</f>
        <v>25</v>
      </c>
      <c r="M36" s="244">
        <f>'DG16'!L12</f>
        <v>25</v>
      </c>
      <c r="N36" s="12">
        <f>M36/L36*100</f>
        <v>100</v>
      </c>
      <c r="O36" s="232">
        <f>'DG16'!N12</f>
        <v>25</v>
      </c>
      <c r="P36" s="244">
        <f>'DG16'!O12</f>
        <v>0</v>
      </c>
      <c r="Q36" s="12">
        <f>P36/O36*100</f>
        <v>0</v>
      </c>
      <c r="R36" s="232">
        <f>'DG16'!Q12</f>
        <v>25</v>
      </c>
      <c r="S36" s="244">
        <f>'DG16'!R12</f>
        <v>25</v>
      </c>
      <c r="T36" s="11">
        <f t="shared" si="6"/>
        <v>100</v>
      </c>
      <c r="U36" s="89">
        <f t="shared" si="7"/>
        <v>100</v>
      </c>
      <c r="V36" s="89">
        <f t="shared" si="7"/>
        <v>150</v>
      </c>
      <c r="W36" s="11">
        <f t="shared" si="2"/>
        <v>150</v>
      </c>
      <c r="X36" s="10"/>
    </row>
    <row r="37" spans="1:24" ht="25.5" x14ac:dyDescent="0.25">
      <c r="A37" s="233" t="s">
        <v>270</v>
      </c>
      <c r="B37" s="220" t="s">
        <v>271</v>
      </c>
      <c r="C37" s="220" t="s">
        <v>251</v>
      </c>
      <c r="D37" s="220"/>
      <c r="E37" s="221" t="s">
        <v>272</v>
      </c>
      <c r="F37" s="222" t="s">
        <v>273</v>
      </c>
      <c r="G37" s="233">
        <v>1</v>
      </c>
      <c r="H37" s="237">
        <v>500</v>
      </c>
      <c r="I37" s="30">
        <f>'JD16'!H9</f>
        <v>0</v>
      </c>
      <c r="J37" s="30">
        <f>'JD16'!I9</f>
        <v>0</v>
      </c>
      <c r="K37" s="11" t="e">
        <f t="shared" si="3"/>
        <v>#DIV/0!</v>
      </c>
      <c r="L37" s="30">
        <f>'JD16'!K9</f>
        <v>1</v>
      </c>
      <c r="M37" s="30">
        <f>'JD16'!L9</f>
        <v>0</v>
      </c>
      <c r="N37" s="11">
        <f t="shared" si="4"/>
        <v>0</v>
      </c>
      <c r="O37" s="30">
        <f>'JD16'!N9</f>
        <v>0</v>
      </c>
      <c r="P37" s="30">
        <f>'JD16'!O9</f>
        <v>0</v>
      </c>
      <c r="Q37" s="11" t="e">
        <f t="shared" si="5"/>
        <v>#DIV/0!</v>
      </c>
      <c r="R37" s="30">
        <f>'JD16'!Q9</f>
        <v>0</v>
      </c>
      <c r="S37" s="30">
        <f>'JD16'!R9</f>
        <v>0</v>
      </c>
      <c r="T37" s="11" t="e">
        <f t="shared" si="6"/>
        <v>#DIV/0!</v>
      </c>
      <c r="U37" s="89">
        <f t="shared" si="7"/>
        <v>1</v>
      </c>
      <c r="V37" s="89">
        <f t="shared" si="7"/>
        <v>0</v>
      </c>
      <c r="W37" s="11">
        <f t="shared" si="2"/>
        <v>0</v>
      </c>
      <c r="X37" s="10"/>
    </row>
    <row r="38" spans="1:24" ht="38.25" x14ac:dyDescent="0.25">
      <c r="A38" s="233" t="s">
        <v>137</v>
      </c>
      <c r="B38" s="220" t="s">
        <v>1331</v>
      </c>
      <c r="C38" s="220" t="s">
        <v>121</v>
      </c>
      <c r="D38" s="220"/>
      <c r="E38" s="221" t="s">
        <v>1332</v>
      </c>
      <c r="F38" s="222" t="s">
        <v>140</v>
      </c>
      <c r="G38" s="233">
        <v>5</v>
      </c>
      <c r="H38" s="237">
        <v>1500</v>
      </c>
      <c r="I38" s="232">
        <f>'DB16'!H11</f>
        <v>1</v>
      </c>
      <c r="J38" s="232">
        <f>'DB16'!I11</f>
        <v>0</v>
      </c>
      <c r="K38" s="12">
        <f t="shared" si="3"/>
        <v>0</v>
      </c>
      <c r="L38" s="232">
        <f>'DB16'!K11</f>
        <v>2</v>
      </c>
      <c r="M38" s="232">
        <f>'DB16'!L11</f>
        <v>0</v>
      </c>
      <c r="N38" s="12">
        <f t="shared" si="4"/>
        <v>0</v>
      </c>
      <c r="O38" s="232">
        <f>'DB16'!N11</f>
        <v>1</v>
      </c>
      <c r="P38" s="232">
        <f>'DB16'!O11</f>
        <v>1</v>
      </c>
      <c r="Q38" s="12">
        <f t="shared" si="5"/>
        <v>100</v>
      </c>
      <c r="R38" s="232">
        <f>'DB16'!Q11</f>
        <v>1</v>
      </c>
      <c r="S38" s="232">
        <f>'DB16'!R11</f>
        <v>2</v>
      </c>
      <c r="T38" s="11">
        <f t="shared" si="6"/>
        <v>200</v>
      </c>
      <c r="U38" s="89">
        <f t="shared" si="7"/>
        <v>5</v>
      </c>
      <c r="V38" s="89">
        <f t="shared" si="7"/>
        <v>3</v>
      </c>
      <c r="W38" s="11">
        <f t="shared" si="2"/>
        <v>60</v>
      </c>
      <c r="X38" s="10"/>
    </row>
    <row r="39" spans="1:24" ht="63.75" x14ac:dyDescent="0.25">
      <c r="A39" s="1" t="s">
        <v>1016</v>
      </c>
      <c r="B39" s="198" t="s">
        <v>1017</v>
      </c>
      <c r="C39" s="206" t="s">
        <v>1018</v>
      </c>
      <c r="D39" s="206"/>
      <c r="E39" s="238" t="s">
        <v>61</v>
      </c>
      <c r="F39" s="210" t="s">
        <v>62</v>
      </c>
      <c r="G39" s="215">
        <v>20</v>
      </c>
      <c r="H39" s="237">
        <v>3000</v>
      </c>
      <c r="I39" s="2">
        <f>'GT16'!H9</f>
        <v>5</v>
      </c>
      <c r="J39" s="2">
        <f>'GT16'!I9</f>
        <v>5</v>
      </c>
      <c r="K39" s="11">
        <f t="shared" si="3"/>
        <v>100</v>
      </c>
      <c r="L39" s="2">
        <f>'GT16'!K9</f>
        <v>5</v>
      </c>
      <c r="M39" s="2">
        <f>'GT16'!L9</f>
        <v>3</v>
      </c>
      <c r="N39" s="12">
        <f t="shared" si="4"/>
        <v>60</v>
      </c>
      <c r="O39" s="2">
        <f>'GT16'!N9</f>
        <v>5</v>
      </c>
      <c r="P39" s="2">
        <f>'GT16'!O9</f>
        <v>5</v>
      </c>
      <c r="Q39" s="12">
        <f t="shared" si="5"/>
        <v>100</v>
      </c>
      <c r="R39" s="2">
        <f>'GT16'!Q9</f>
        <v>5</v>
      </c>
      <c r="S39" s="2">
        <f>'GT16'!R9</f>
        <v>0</v>
      </c>
      <c r="T39" s="11">
        <f t="shared" si="6"/>
        <v>0</v>
      </c>
      <c r="U39" s="89">
        <f t="shared" si="7"/>
        <v>20</v>
      </c>
      <c r="V39" s="89">
        <f t="shared" si="7"/>
        <v>13</v>
      </c>
      <c r="W39" s="11">
        <f t="shared" si="2"/>
        <v>65</v>
      </c>
      <c r="X39" s="10"/>
    </row>
    <row r="40" spans="1:24" ht="38.25" x14ac:dyDescent="0.25">
      <c r="A40" s="1" t="s">
        <v>1020</v>
      </c>
      <c r="B40" s="198" t="s">
        <v>1021</v>
      </c>
      <c r="C40" s="206" t="s">
        <v>1018</v>
      </c>
      <c r="D40" s="206"/>
      <c r="E40" s="238" t="s">
        <v>61</v>
      </c>
      <c r="F40" s="210" t="s">
        <v>62</v>
      </c>
      <c r="G40" s="233">
        <v>100</v>
      </c>
      <c r="H40" s="237">
        <v>17000</v>
      </c>
      <c r="I40" s="2">
        <f>'GT16'!H18</f>
        <v>50</v>
      </c>
      <c r="J40" s="2">
        <f>'GT16'!I18</f>
        <v>15</v>
      </c>
      <c r="K40" s="11">
        <f t="shared" si="3"/>
        <v>30</v>
      </c>
      <c r="L40" s="2">
        <f>'GT16'!K18</f>
        <v>50</v>
      </c>
      <c r="M40" s="2">
        <f>'GT16'!L18</f>
        <v>50</v>
      </c>
      <c r="N40" s="11">
        <f t="shared" si="4"/>
        <v>100</v>
      </c>
      <c r="O40" s="2">
        <f>'GT16'!N18</f>
        <v>0</v>
      </c>
      <c r="P40" s="2">
        <f>'GT16'!O18</f>
        <v>10</v>
      </c>
      <c r="Q40" s="11" t="e">
        <f t="shared" si="5"/>
        <v>#DIV/0!</v>
      </c>
      <c r="R40" s="2">
        <f>'GT16'!Q18</f>
        <v>0</v>
      </c>
      <c r="S40" s="2">
        <f>'GT16'!R18</f>
        <v>25</v>
      </c>
      <c r="T40" s="11" t="e">
        <f t="shared" si="6"/>
        <v>#DIV/0!</v>
      </c>
      <c r="U40" s="89">
        <f t="shared" si="7"/>
        <v>100</v>
      </c>
      <c r="V40" s="89">
        <f t="shared" si="7"/>
        <v>100</v>
      </c>
      <c r="W40" s="11">
        <f t="shared" si="2"/>
        <v>100</v>
      </c>
      <c r="X40" s="10"/>
    </row>
    <row r="41" spans="1:24" x14ac:dyDescent="0.25">
      <c r="A41" s="843" t="s">
        <v>23</v>
      </c>
      <c r="B41" s="844"/>
      <c r="C41" s="844"/>
      <c r="D41" s="844"/>
      <c r="E41" s="844"/>
      <c r="F41" s="844"/>
      <c r="G41" s="844"/>
      <c r="H41" s="845"/>
      <c r="I41" s="10"/>
      <c r="J41" s="10"/>
      <c r="K41" s="13" t="e">
        <f>SUM(K47:K68)/(COUNTIF(K47:K68,"&lt;&gt;0"))</f>
        <v>#DIV/0!</v>
      </c>
      <c r="L41" s="10"/>
      <c r="M41" s="10"/>
      <c r="N41" s="13" t="e">
        <f>SUM(N47:N68)/(COUNTIF(N47:N68,"&lt;&gt;0"))</f>
        <v>#DIV/0!</v>
      </c>
      <c r="O41" s="10"/>
      <c r="P41" s="10"/>
      <c r="Q41" s="13" t="e">
        <f>SUM(Q47:Q68)/(COUNTIF(Q47:Q68,"&lt;&gt;0"))</f>
        <v>#DIV/0!</v>
      </c>
      <c r="R41" s="10"/>
      <c r="S41" s="10"/>
      <c r="T41" s="13" t="e">
        <f>SUM(T47:T68)/(COUNTIF(T47:T68,"&lt;&gt;0"))</f>
        <v>#DIV/0!</v>
      </c>
      <c r="U41" s="10"/>
      <c r="V41" s="10"/>
      <c r="W41" s="13" t="e">
        <f>SUM(W47:W68)/(COUNTIF(W47:W68,"&lt;&gt;0"))</f>
        <v>#DIV/0!</v>
      </c>
      <c r="X41" s="10"/>
    </row>
    <row r="42" spans="1:24" x14ac:dyDescent="0.25">
      <c r="A42" s="846" t="s">
        <v>24</v>
      </c>
      <c r="B42" s="847"/>
      <c r="C42" s="847"/>
      <c r="D42" s="847"/>
      <c r="E42" s="847"/>
      <c r="F42" s="847"/>
      <c r="G42" s="847"/>
      <c r="H42" s="848"/>
      <c r="I42" s="10"/>
      <c r="J42" s="10"/>
      <c r="K42" s="14">
        <v>76</v>
      </c>
      <c r="L42" s="10"/>
      <c r="M42" s="10"/>
      <c r="N42" s="10">
        <v>64</v>
      </c>
      <c r="O42" s="10">
        <v>70</v>
      </c>
      <c r="P42" s="10"/>
      <c r="Q42" s="10"/>
      <c r="R42" s="10"/>
      <c r="S42" s="10"/>
      <c r="T42" s="10"/>
      <c r="U42" s="10"/>
      <c r="V42" s="10"/>
      <c r="W42" s="10"/>
      <c r="X42" s="10"/>
    </row>
    <row r="43" spans="1:24" x14ac:dyDescent="0.25">
      <c r="A43" s="846" t="s">
        <v>1283</v>
      </c>
      <c r="B43" s="847"/>
      <c r="C43" s="847"/>
      <c r="D43" s="847"/>
      <c r="E43" s="847"/>
      <c r="F43" s="847"/>
      <c r="G43" s="847"/>
      <c r="H43" s="848"/>
      <c r="I43" s="10">
        <v>13</v>
      </c>
      <c r="J43" s="10"/>
      <c r="K43" s="14">
        <v>63</v>
      </c>
      <c r="L43" s="10"/>
      <c r="M43" s="10"/>
      <c r="N43" s="10">
        <v>45</v>
      </c>
      <c r="O43" s="10">
        <v>54</v>
      </c>
      <c r="P43" s="10"/>
      <c r="Q43" s="10"/>
      <c r="R43" s="10"/>
      <c r="S43" s="10"/>
      <c r="T43" s="10"/>
      <c r="U43" s="10"/>
      <c r="V43" s="10"/>
      <c r="W43" s="10"/>
      <c r="X43" s="10"/>
    </row>
    <row r="44" spans="1:24" x14ac:dyDescent="0.25">
      <c r="A44" s="846" t="s">
        <v>1339</v>
      </c>
      <c r="B44" s="847"/>
      <c r="C44" s="847"/>
      <c r="D44" s="847"/>
      <c r="E44" s="847"/>
      <c r="F44" s="847"/>
      <c r="G44" s="847"/>
      <c r="H44" s="848"/>
      <c r="I44" s="288"/>
      <c r="J44" s="288"/>
      <c r="K44" s="14">
        <v>2</v>
      </c>
      <c r="L44" s="10"/>
      <c r="M44" s="10"/>
      <c r="N44" s="10">
        <v>9</v>
      </c>
      <c r="O44" s="10">
        <v>11</v>
      </c>
      <c r="P44" s="10"/>
      <c r="Q44" s="10"/>
      <c r="R44" s="10"/>
      <c r="S44" s="10"/>
      <c r="T44" s="10"/>
      <c r="U44" s="10"/>
      <c r="V44" s="10"/>
      <c r="W44" s="10"/>
      <c r="X44" s="159"/>
    </row>
    <row r="45" spans="1:24" x14ac:dyDescent="0.25">
      <c r="A45" s="846" t="s">
        <v>1340</v>
      </c>
      <c r="B45" s="847"/>
      <c r="C45" s="847"/>
      <c r="D45" s="847"/>
      <c r="E45" s="847"/>
      <c r="F45" s="847"/>
      <c r="G45" s="847"/>
      <c r="H45" s="848"/>
      <c r="I45" s="288"/>
      <c r="J45" s="288"/>
      <c r="K45" s="14">
        <v>2</v>
      </c>
      <c r="L45" s="10"/>
      <c r="M45" s="10"/>
      <c r="N45" s="10">
        <v>2</v>
      </c>
      <c r="O45" s="10">
        <v>4</v>
      </c>
      <c r="P45" s="10"/>
      <c r="Q45" s="10"/>
      <c r="R45" s="10"/>
      <c r="S45" s="10"/>
      <c r="T45" s="10"/>
      <c r="U45" s="10"/>
      <c r="V45" s="10"/>
      <c r="W45" s="10"/>
      <c r="X45" s="159"/>
    </row>
    <row r="46" spans="1:24" x14ac:dyDescent="0.25">
      <c r="A46" s="846" t="s">
        <v>1341</v>
      </c>
      <c r="B46" s="847"/>
      <c r="C46" s="847"/>
      <c r="D46" s="847"/>
      <c r="E46" s="847"/>
      <c r="F46" s="847"/>
      <c r="G46" s="847"/>
      <c r="H46" s="848"/>
      <c r="I46" s="288"/>
      <c r="J46" s="288"/>
      <c r="K46" s="14">
        <v>13</v>
      </c>
      <c r="L46" s="10"/>
      <c r="M46" s="10"/>
      <c r="N46" s="10">
        <v>26</v>
      </c>
      <c r="O46" s="10">
        <v>26</v>
      </c>
      <c r="P46" s="10"/>
      <c r="Q46" s="10"/>
      <c r="R46" s="10"/>
      <c r="S46" s="10"/>
      <c r="T46" s="10"/>
      <c r="U46" s="10"/>
      <c r="V46" s="10"/>
      <c r="W46" s="10"/>
      <c r="X46" s="159"/>
    </row>
    <row r="47" spans="1:24" x14ac:dyDescent="0.25">
      <c r="K47" s="276">
        <f>IF(K7&gt;99.99,100,K7)</f>
        <v>10</v>
      </c>
      <c r="L47" s="277"/>
      <c r="M47" s="277"/>
      <c r="N47" s="276">
        <f>IF(N7&gt;99.99,100,N7)</f>
        <v>33.333333333333329</v>
      </c>
      <c r="O47" s="277"/>
      <c r="P47" s="277"/>
      <c r="Q47" s="276">
        <f>IF(Q7&gt;99.99,100,Q7)</f>
        <v>0</v>
      </c>
      <c r="R47" s="277"/>
      <c r="S47" s="277"/>
      <c r="T47" s="276">
        <f>IF(T7&gt;99.99,100,T7)</f>
        <v>0</v>
      </c>
      <c r="U47" s="277"/>
      <c r="V47" s="277"/>
      <c r="W47" s="276">
        <f>IF(W7&gt;99.99,100,W7)</f>
        <v>6.25</v>
      </c>
    </row>
    <row r="48" spans="1:24" x14ac:dyDescent="0.25">
      <c r="K48" s="276" t="e">
        <f>IF(K10&gt;99.99,100,K10)</f>
        <v>#DIV/0!</v>
      </c>
      <c r="L48" s="277"/>
      <c r="M48" s="277"/>
      <c r="N48" s="276" t="e">
        <f>IF(N10&gt;99.99,100,N10)</f>
        <v>#DIV/0!</v>
      </c>
      <c r="O48" s="277"/>
      <c r="P48" s="277"/>
      <c r="Q48" s="276">
        <f>IF(Q10&gt;99.99,100,Q10)</f>
        <v>0</v>
      </c>
      <c r="R48" s="277"/>
      <c r="S48" s="277"/>
      <c r="T48" s="276" t="e">
        <f>IF(T10&gt;99.99,100,T10)</f>
        <v>#DIV/0!</v>
      </c>
      <c r="U48" s="277"/>
      <c r="V48" s="277"/>
      <c r="W48" s="276">
        <f>IF(W10&gt;99.99,100,W10)</f>
        <v>0</v>
      </c>
    </row>
    <row r="49" spans="8:23" x14ac:dyDescent="0.25">
      <c r="H49" s="7" t="s">
        <v>1344</v>
      </c>
      <c r="I49" s="7">
        <f>((100%*13)/63%)</f>
        <v>20.634920634920636</v>
      </c>
      <c r="K49" s="276">
        <f>IF(K11&gt;99.99,100,K11)</f>
        <v>100</v>
      </c>
      <c r="L49" s="277">
        <f>L41/2000</f>
        <v>0</v>
      </c>
      <c r="M49" s="277"/>
      <c r="N49" s="276">
        <f>IF(N11&gt;99.99,100,N11)</f>
        <v>0</v>
      </c>
      <c r="O49" s="277">
        <f>O41/2000</f>
        <v>0</v>
      </c>
      <c r="P49" s="277"/>
      <c r="Q49" s="276">
        <f>IF(Q11&gt;99.99,100,Q11)</f>
        <v>0</v>
      </c>
      <c r="R49" s="277">
        <f>R42/2000</f>
        <v>0</v>
      </c>
      <c r="S49" s="277"/>
      <c r="T49" s="276">
        <f>IF(T11&gt;99.99,100,T11)</f>
        <v>0</v>
      </c>
      <c r="U49" s="277"/>
      <c r="V49" s="277"/>
      <c r="W49" s="276">
        <f>IF(W11&gt;99.99,100,W11)</f>
        <v>25</v>
      </c>
    </row>
    <row r="50" spans="8:23" x14ac:dyDescent="0.25">
      <c r="K50" s="276">
        <f>IF(K12&gt;99.99,100,K12)</f>
        <v>100</v>
      </c>
      <c r="L50" s="277"/>
      <c r="M50" s="277"/>
      <c r="N50" s="276">
        <f>IF(N12&gt;99.99,100,N12)</f>
        <v>0.8</v>
      </c>
      <c r="O50" s="277"/>
      <c r="P50" s="277"/>
      <c r="Q50" s="276">
        <f>IF(Q12&gt;99.99,100,Q12)</f>
        <v>0</v>
      </c>
      <c r="R50" s="277"/>
      <c r="S50" s="277"/>
      <c r="T50" s="276">
        <f>IF(T12&gt;99.99,100,T12)</f>
        <v>99.492385786802032</v>
      </c>
      <c r="U50" s="277"/>
      <c r="V50" s="277"/>
      <c r="W50" s="276">
        <f>IF(W12&gt;99.99,100,W12)</f>
        <v>98.603999999999985</v>
      </c>
    </row>
    <row r="51" spans="8:23" x14ac:dyDescent="0.25">
      <c r="K51" s="276" t="e">
        <f>IF(K15&gt;99.99,100,K15)</f>
        <v>#DIV/0!</v>
      </c>
      <c r="L51" s="277"/>
      <c r="M51" s="277"/>
      <c r="N51" s="276" t="e">
        <f>IF(N15&gt;99.99,100,N15)</f>
        <v>#DIV/0!</v>
      </c>
      <c r="O51" s="277"/>
      <c r="P51" s="277"/>
      <c r="Q51" s="276" t="e">
        <f>IF(Q15&gt;99.99,100,Q15)</f>
        <v>#DIV/0!</v>
      </c>
      <c r="R51" s="277"/>
      <c r="S51" s="277"/>
      <c r="T51" s="276" t="e">
        <f>IF(T15&gt;99.99,100,T15)</f>
        <v>#DIV/0!</v>
      </c>
      <c r="U51" s="277"/>
      <c r="V51" s="277"/>
      <c r="W51" s="276" t="e">
        <f>IF(W15&gt;99.99,100,W15)</f>
        <v>#DIV/0!</v>
      </c>
    </row>
    <row r="52" spans="8:23" x14ac:dyDescent="0.25">
      <c r="K52" s="276" t="e">
        <f>IF(K18&gt;99.99,100,K18)</f>
        <v>#DIV/0!</v>
      </c>
      <c r="L52" s="277"/>
      <c r="M52" s="277"/>
      <c r="N52" s="276">
        <f>IF(N18&gt;99.99,100,N18)</f>
        <v>100</v>
      </c>
      <c r="O52" s="277"/>
      <c r="P52" s="277"/>
      <c r="Q52" s="276" t="e">
        <f>IF(Q18&gt;99.99,100,Q18)</f>
        <v>#DIV/0!</v>
      </c>
      <c r="R52" s="277"/>
      <c r="S52" s="277"/>
      <c r="T52" s="276" t="e">
        <f>IF(T18&gt;99.99,100,T18)</f>
        <v>#DIV/0!</v>
      </c>
      <c r="U52" s="277"/>
      <c r="V52" s="277"/>
      <c r="W52" s="276">
        <f>IF(W18&gt;99.99,100,W18)</f>
        <v>100</v>
      </c>
    </row>
    <row r="53" spans="8:23" x14ac:dyDescent="0.25">
      <c r="K53" s="276">
        <f>IF(K19&gt;99.99,100,K19)</f>
        <v>95</v>
      </c>
      <c r="L53" s="277"/>
      <c r="M53" s="277"/>
      <c r="N53" s="276">
        <f>IF(N19&gt;99.99,100,N19)</f>
        <v>100</v>
      </c>
      <c r="O53" s="277"/>
      <c r="P53" s="277"/>
      <c r="Q53" s="276">
        <f>IF(Q19&gt;99.99,100,Q19)</f>
        <v>82.608251037223155</v>
      </c>
      <c r="R53" s="277"/>
      <c r="S53" s="277"/>
      <c r="T53" s="276">
        <f>IF(T19&gt;99.99,100,T19)</f>
        <v>74.856791770866849</v>
      </c>
      <c r="U53" s="277"/>
      <c r="V53" s="277"/>
      <c r="W53" s="276">
        <f>IF(W19&gt;99.99,100,W19)</f>
        <v>93.094847138165662</v>
      </c>
    </row>
    <row r="54" spans="8:23" x14ac:dyDescent="0.25">
      <c r="K54" s="276" t="e">
        <f>IF(K20&gt;99.99,100,K20)</f>
        <v>#DIV/0!</v>
      </c>
      <c r="L54" s="277"/>
      <c r="M54" s="277"/>
      <c r="N54" s="276">
        <f>IF(N20&gt;99.99,100,N20)</f>
        <v>0</v>
      </c>
      <c r="O54" s="277"/>
      <c r="P54" s="277"/>
      <c r="Q54" s="276">
        <f>IF(Q20&gt;99.99,100,Q20)</f>
        <v>0</v>
      </c>
      <c r="R54" s="277"/>
      <c r="S54" s="277"/>
      <c r="T54" s="276" t="e">
        <f>IF(T20&gt;99.99,100,T20)</f>
        <v>#DIV/0!</v>
      </c>
      <c r="U54" s="277"/>
      <c r="V54" s="277"/>
      <c r="W54" s="276">
        <f>IF(W20&gt;99.99,100,W20)</f>
        <v>0</v>
      </c>
    </row>
    <row r="55" spans="8:23" x14ac:dyDescent="0.25">
      <c r="K55" s="276">
        <f>IF(K21&gt;99.99,100,K21)</f>
        <v>100</v>
      </c>
      <c r="L55" s="277"/>
      <c r="M55" s="277"/>
      <c r="N55" s="276">
        <f>IF(N21&gt;99.99,100,N21)</f>
        <v>0</v>
      </c>
      <c r="O55" s="277"/>
      <c r="P55" s="277"/>
      <c r="Q55" s="276" t="e">
        <f>IF(Q21&gt;99.99,100,Q21)</f>
        <v>#DIV/0!</v>
      </c>
      <c r="R55" s="277"/>
      <c r="S55" s="277"/>
      <c r="T55" s="276" t="e">
        <f>IF(T21&gt;99.99,100,T21)</f>
        <v>#DIV/0!</v>
      </c>
      <c r="U55" s="277"/>
      <c r="V55" s="277"/>
      <c r="W55" s="276">
        <f>IF(W21&gt;99.99,100,W21)</f>
        <v>60</v>
      </c>
    </row>
    <row r="56" spans="8:23" x14ac:dyDescent="0.25">
      <c r="K56" s="276">
        <f>IF(K22&gt;99.99,100,K22)</f>
        <v>20</v>
      </c>
      <c r="L56" s="277"/>
      <c r="M56" s="277"/>
      <c r="N56" s="276">
        <f>IF(N22&gt;99.99,100,N22)</f>
        <v>20</v>
      </c>
      <c r="O56" s="277"/>
      <c r="P56" s="277"/>
      <c r="Q56" s="276">
        <f>IF(Q22&gt;99.99,100,Q22)</f>
        <v>40</v>
      </c>
      <c r="R56" s="277"/>
      <c r="S56" s="277"/>
      <c r="T56" s="276">
        <f>IF(T22&gt;99.99,100,T22)</f>
        <v>0</v>
      </c>
      <c r="U56" s="277"/>
      <c r="V56" s="277"/>
      <c r="W56" s="276">
        <f>IF(W22&gt;99.99,100,W22)</f>
        <v>20</v>
      </c>
    </row>
    <row r="57" spans="8:23" x14ac:dyDescent="0.25">
      <c r="K57" s="276">
        <f>IF(K25&gt;99.99,100,K25)</f>
        <v>100</v>
      </c>
      <c r="L57" s="277"/>
      <c r="M57" s="277"/>
      <c r="N57" s="276">
        <f>IF(N25&gt;99.99,100,N25)</f>
        <v>82.769499999999994</v>
      </c>
      <c r="O57" s="277"/>
      <c r="P57" s="277"/>
      <c r="Q57" s="276">
        <f>IF(Q25&gt;99.99,100,Q25)</f>
        <v>58.342085521380341</v>
      </c>
      <c r="R57" s="277"/>
      <c r="S57" s="277"/>
      <c r="T57" s="276" t="e">
        <f>IF(T25&gt;99.99,100,T25)</f>
        <v>#DIV/0!</v>
      </c>
      <c r="U57" s="277"/>
      <c r="V57" s="277"/>
      <c r="W57" s="276">
        <f>IF(W25&gt;99.99,100,W25)</f>
        <v>100</v>
      </c>
    </row>
    <row r="58" spans="8:23" x14ac:dyDescent="0.25">
      <c r="K58" s="276" t="e">
        <f t="shared" ref="K58:K68" si="11">IF(K30&gt;99.99,100,K30)</f>
        <v>#DIV/0!</v>
      </c>
      <c r="L58" s="277"/>
      <c r="M58" s="277"/>
      <c r="N58" s="276" t="e">
        <f t="shared" ref="N58:N68" si="12">IF(N30&gt;99.99,100,N30)</f>
        <v>#DIV/0!</v>
      </c>
      <c r="O58" s="277"/>
      <c r="P58" s="277"/>
      <c r="Q58" s="276" t="e">
        <f t="shared" ref="Q58:Q68" si="13">IF(Q30&gt;99.99,100,Q30)</f>
        <v>#DIV/0!</v>
      </c>
      <c r="R58" s="277"/>
      <c r="S58" s="277"/>
      <c r="T58" s="276">
        <f t="shared" ref="T58:T68" si="14">IF(T30&gt;99.99,100,T30)</f>
        <v>15</v>
      </c>
      <c r="U58" s="277"/>
      <c r="V58" s="277"/>
      <c r="W58" s="276">
        <f t="shared" ref="W58:W68" si="15">IF(W30&gt;99.99,100,W30)</f>
        <v>15</v>
      </c>
    </row>
    <row r="59" spans="8:23" x14ac:dyDescent="0.25">
      <c r="K59" s="276" t="e">
        <f t="shared" si="11"/>
        <v>#DIV/0!</v>
      </c>
      <c r="L59" s="277"/>
      <c r="M59" s="277"/>
      <c r="N59" s="276" t="e">
        <f t="shared" si="12"/>
        <v>#DIV/0!</v>
      </c>
      <c r="O59" s="277"/>
      <c r="P59" s="277"/>
      <c r="Q59" s="276" t="e">
        <f t="shared" si="13"/>
        <v>#DIV/0!</v>
      </c>
      <c r="R59" s="277"/>
      <c r="S59" s="277"/>
      <c r="T59" s="276">
        <f t="shared" si="14"/>
        <v>100</v>
      </c>
      <c r="U59" s="277"/>
      <c r="V59" s="277"/>
      <c r="W59" s="276">
        <f t="shared" si="15"/>
        <v>100</v>
      </c>
    </row>
    <row r="60" spans="8:23" x14ac:dyDescent="0.25">
      <c r="K60" s="276">
        <f t="shared" si="11"/>
        <v>0</v>
      </c>
      <c r="L60" s="277"/>
      <c r="M60" s="277"/>
      <c r="N60" s="276">
        <f t="shared" si="12"/>
        <v>66.666666666666657</v>
      </c>
      <c r="O60" s="277"/>
      <c r="P60" s="277"/>
      <c r="Q60" s="276">
        <f t="shared" si="13"/>
        <v>100</v>
      </c>
      <c r="R60" s="277"/>
      <c r="S60" s="277"/>
      <c r="T60" s="276">
        <f t="shared" si="14"/>
        <v>100</v>
      </c>
      <c r="U60" s="277"/>
      <c r="V60" s="277"/>
      <c r="W60" s="276">
        <f t="shared" si="15"/>
        <v>100</v>
      </c>
    </row>
    <row r="61" spans="8:23" x14ac:dyDescent="0.25">
      <c r="K61" s="276" t="e">
        <f t="shared" si="11"/>
        <v>#DIV/0!</v>
      </c>
      <c r="L61" s="277"/>
      <c r="M61" s="277"/>
      <c r="N61" s="276">
        <f t="shared" si="12"/>
        <v>29.411764705882355</v>
      </c>
      <c r="O61" s="277"/>
      <c r="P61" s="277"/>
      <c r="Q61" s="276">
        <f t="shared" si="13"/>
        <v>75.757575757575751</v>
      </c>
      <c r="R61" s="277"/>
      <c r="S61" s="277"/>
      <c r="T61" s="276">
        <f t="shared" si="14"/>
        <v>100</v>
      </c>
      <c r="U61" s="277"/>
      <c r="V61" s="277"/>
      <c r="W61" s="276">
        <f t="shared" si="15"/>
        <v>80</v>
      </c>
    </row>
    <row r="62" spans="8:23" x14ac:dyDescent="0.25">
      <c r="K62" s="276" t="e">
        <f t="shared" si="11"/>
        <v>#DIV/0!</v>
      </c>
      <c r="L62" s="277"/>
      <c r="M62" s="277"/>
      <c r="N62" s="276" t="e">
        <f t="shared" si="12"/>
        <v>#DIV/0!</v>
      </c>
      <c r="O62" s="277"/>
      <c r="P62" s="277"/>
      <c r="Q62" s="276" t="e">
        <f t="shared" si="13"/>
        <v>#DIV/0!</v>
      </c>
      <c r="R62" s="277"/>
      <c r="S62" s="277"/>
      <c r="T62" s="276">
        <f t="shared" si="14"/>
        <v>0</v>
      </c>
      <c r="U62" s="277"/>
      <c r="V62" s="277"/>
      <c r="W62" s="276">
        <f t="shared" si="15"/>
        <v>0</v>
      </c>
    </row>
    <row r="63" spans="8:23" x14ac:dyDescent="0.25">
      <c r="K63" s="276">
        <f t="shared" si="11"/>
        <v>100</v>
      </c>
      <c r="L63" s="277"/>
      <c r="M63" s="277"/>
      <c r="N63" s="276">
        <f t="shared" si="12"/>
        <v>100</v>
      </c>
      <c r="O63" s="277"/>
      <c r="P63" s="277"/>
      <c r="Q63" s="276">
        <f t="shared" si="13"/>
        <v>100</v>
      </c>
      <c r="R63" s="277"/>
      <c r="S63" s="277"/>
      <c r="T63" s="276">
        <f t="shared" si="14"/>
        <v>100</v>
      </c>
      <c r="U63" s="277"/>
      <c r="V63" s="277"/>
      <c r="W63" s="276">
        <f t="shared" si="15"/>
        <v>100</v>
      </c>
    </row>
    <row r="64" spans="8:23" x14ac:dyDescent="0.25">
      <c r="K64" s="276">
        <f t="shared" si="11"/>
        <v>100</v>
      </c>
      <c r="L64" s="277"/>
      <c r="M64" s="277"/>
      <c r="N64" s="276">
        <f t="shared" si="12"/>
        <v>100</v>
      </c>
      <c r="O64" s="277"/>
      <c r="P64" s="277"/>
      <c r="Q64" s="276">
        <f t="shared" si="13"/>
        <v>0</v>
      </c>
      <c r="R64" s="277"/>
      <c r="S64" s="277"/>
      <c r="T64" s="276">
        <f t="shared" si="14"/>
        <v>100</v>
      </c>
      <c r="U64" s="277"/>
      <c r="V64" s="277"/>
      <c r="W64" s="276">
        <f t="shared" si="15"/>
        <v>100</v>
      </c>
    </row>
    <row r="65" spans="11:23" x14ac:dyDescent="0.25">
      <c r="K65" s="276" t="e">
        <f t="shared" si="11"/>
        <v>#DIV/0!</v>
      </c>
      <c r="L65" s="277"/>
      <c r="M65" s="277"/>
      <c r="N65" s="276">
        <f t="shared" si="12"/>
        <v>0</v>
      </c>
      <c r="O65" s="277"/>
      <c r="P65" s="277"/>
      <c r="Q65" s="276" t="e">
        <f t="shared" si="13"/>
        <v>#DIV/0!</v>
      </c>
      <c r="R65" s="277"/>
      <c r="S65" s="277"/>
      <c r="T65" s="276" t="e">
        <f t="shared" si="14"/>
        <v>#DIV/0!</v>
      </c>
      <c r="U65" s="277"/>
      <c r="V65" s="277"/>
      <c r="W65" s="276">
        <f t="shared" si="15"/>
        <v>0</v>
      </c>
    </row>
    <row r="66" spans="11:23" x14ac:dyDescent="0.25">
      <c r="K66" s="276">
        <f t="shared" si="11"/>
        <v>0</v>
      </c>
      <c r="L66" s="277"/>
      <c r="M66" s="277"/>
      <c r="N66" s="276">
        <f t="shared" si="12"/>
        <v>0</v>
      </c>
      <c r="O66" s="277"/>
      <c r="P66" s="277"/>
      <c r="Q66" s="276">
        <f t="shared" si="13"/>
        <v>100</v>
      </c>
      <c r="R66" s="277"/>
      <c r="S66" s="277"/>
      <c r="T66" s="276">
        <f t="shared" si="14"/>
        <v>100</v>
      </c>
      <c r="U66" s="277"/>
      <c r="V66" s="277"/>
      <c r="W66" s="276">
        <f t="shared" si="15"/>
        <v>60</v>
      </c>
    </row>
    <row r="67" spans="11:23" x14ac:dyDescent="0.25">
      <c r="K67" s="276">
        <f t="shared" si="11"/>
        <v>100</v>
      </c>
      <c r="L67" s="277"/>
      <c r="M67" s="277"/>
      <c r="N67" s="276">
        <f t="shared" si="12"/>
        <v>60</v>
      </c>
      <c r="O67" s="277"/>
      <c r="P67" s="277"/>
      <c r="Q67" s="276">
        <f t="shared" si="13"/>
        <v>100</v>
      </c>
      <c r="R67" s="277"/>
      <c r="S67" s="277"/>
      <c r="T67" s="276">
        <f t="shared" si="14"/>
        <v>0</v>
      </c>
      <c r="U67" s="277"/>
      <c r="V67" s="277"/>
      <c r="W67" s="276">
        <f t="shared" si="15"/>
        <v>65</v>
      </c>
    </row>
    <row r="68" spans="11:23" x14ac:dyDescent="0.25">
      <c r="K68" s="276">
        <f t="shared" si="11"/>
        <v>30</v>
      </c>
      <c r="L68" s="277"/>
      <c r="M68" s="277"/>
      <c r="N68" s="276">
        <f t="shared" si="12"/>
        <v>100</v>
      </c>
      <c r="O68" s="277"/>
      <c r="P68" s="277"/>
      <c r="Q68" s="276" t="e">
        <f t="shared" si="13"/>
        <v>#DIV/0!</v>
      </c>
      <c r="R68" s="277"/>
      <c r="S68" s="277"/>
      <c r="T68" s="276" t="e">
        <f t="shared" si="14"/>
        <v>#DIV/0!</v>
      </c>
      <c r="U68" s="277"/>
      <c r="V68" s="277"/>
      <c r="W68" s="276">
        <f t="shared" si="15"/>
        <v>100</v>
      </c>
    </row>
    <row r="69" spans="11:23" x14ac:dyDescent="0.25">
      <c r="K69" s="32"/>
    </row>
    <row r="70" spans="11:23" x14ac:dyDescent="0.25">
      <c r="K70" s="32"/>
    </row>
    <row r="71" spans="11:23" x14ac:dyDescent="0.25">
      <c r="K71" s="32"/>
    </row>
    <row r="72" spans="11:23" x14ac:dyDescent="0.25">
      <c r="K72" s="32"/>
    </row>
    <row r="73" spans="11:23" x14ac:dyDescent="0.25">
      <c r="K73" s="32">
        <v>12</v>
      </c>
      <c r="N73" s="7">
        <v>16</v>
      </c>
      <c r="Q73" s="7">
        <v>13</v>
      </c>
      <c r="T73" s="7">
        <v>15</v>
      </c>
      <c r="W73" s="7">
        <v>22</v>
      </c>
    </row>
    <row r="74" spans="11:23" x14ac:dyDescent="0.25">
      <c r="K74" s="32">
        <f>K73/W73</f>
        <v>0.54545454545454541</v>
      </c>
      <c r="N74" s="7">
        <f>N73/W73</f>
        <v>0.72727272727272729</v>
      </c>
      <c r="Q74" s="7">
        <f>Q73/W73</f>
        <v>0.59090909090909094</v>
      </c>
      <c r="T74" s="7">
        <f>T73/W73</f>
        <v>0.68181818181818177</v>
      </c>
    </row>
    <row r="75" spans="11:23" x14ac:dyDescent="0.25">
      <c r="K75" s="32"/>
    </row>
    <row r="76" spans="11:23" x14ac:dyDescent="0.25">
      <c r="K76" s="32"/>
    </row>
    <row r="77" spans="11:23" x14ac:dyDescent="0.25">
      <c r="K77" s="32"/>
    </row>
    <row r="78" spans="11:23" x14ac:dyDescent="0.25">
      <c r="K78" s="32"/>
      <c r="N78" s="7">
        <f>7/17</f>
        <v>0.41176470588235292</v>
      </c>
    </row>
    <row r="79" spans="11:23" x14ac:dyDescent="0.25">
      <c r="K79" s="32"/>
    </row>
    <row r="80" spans="11:23" x14ac:dyDescent="0.25">
      <c r="K80" s="32"/>
    </row>
    <row r="81" spans="11:11" x14ac:dyDescent="0.25">
      <c r="K81" s="32"/>
    </row>
    <row r="82" spans="11:11" x14ac:dyDescent="0.25">
      <c r="K82" s="32"/>
    </row>
    <row r="83" spans="11:11" x14ac:dyDescent="0.25">
      <c r="K83" s="32"/>
    </row>
  </sheetData>
  <mergeCells count="29">
    <mergeCell ref="A44:H44"/>
    <mergeCell ref="A45:H45"/>
    <mergeCell ref="A46:H46"/>
    <mergeCell ref="A1:W1"/>
    <mergeCell ref="A2:W2"/>
    <mergeCell ref="A3:W3"/>
    <mergeCell ref="A4:A5"/>
    <mergeCell ref="B4:B5"/>
    <mergeCell ref="C4:C5"/>
    <mergeCell ref="D4:D5"/>
    <mergeCell ref="E4:E5"/>
    <mergeCell ref="F4:F5"/>
    <mergeCell ref="G4:G5"/>
    <mergeCell ref="A42:H42"/>
    <mergeCell ref="A43:H43"/>
    <mergeCell ref="A6:W6"/>
    <mergeCell ref="X4:X5"/>
    <mergeCell ref="H4:H5"/>
    <mergeCell ref="I4:K4"/>
    <mergeCell ref="L4:N4"/>
    <mergeCell ref="O4:Q4"/>
    <mergeCell ref="R4:T4"/>
    <mergeCell ref="U4:W4"/>
    <mergeCell ref="A41:H41"/>
    <mergeCell ref="A7:A9"/>
    <mergeCell ref="A15:A17"/>
    <mergeCell ref="A22:A24"/>
    <mergeCell ref="A25:A29"/>
    <mergeCell ref="A12:A14"/>
  </mergeCells>
  <conditionalFormatting sqref="W7:W9 W21:W40 K22:K34 N21:N31 Q21:Q31 T21:T31 W12:W14">
    <cfRule type="cellIs" dxfId="1889" priority="673" stopIfTrue="1" operator="greaterThan">
      <formula>110</formula>
    </cfRule>
    <cfRule type="cellIs" dxfId="1888" priority="674" stopIfTrue="1" operator="between">
      <formula>1</formula>
      <formula>90</formula>
    </cfRule>
    <cfRule type="expression" dxfId="1887" priority="675" stopIfTrue="1">
      <formula>IF(I7=0,J7=0)</formula>
    </cfRule>
    <cfRule type="cellIs" dxfId="1886" priority="676" stopIfTrue="1" operator="between">
      <formula>90</formula>
      <formula>110</formula>
    </cfRule>
    <cfRule type="expression" dxfId="1885" priority="677" stopIfTrue="1">
      <formula>IF(I7&gt;0,J7=0)</formula>
    </cfRule>
    <cfRule type="expression" dxfId="1884" priority="678" stopIfTrue="1">
      <formula>IF(I7=0,J7&gt;0)</formula>
    </cfRule>
  </conditionalFormatting>
  <conditionalFormatting sqref="K37 K12:K14">
    <cfRule type="cellIs" dxfId="1883" priority="697" stopIfTrue="1" operator="greaterThan">
      <formula>110</formula>
    </cfRule>
    <cfRule type="cellIs" dxfId="1882" priority="698" stopIfTrue="1" operator="between">
      <formula>1</formula>
      <formula>90</formula>
    </cfRule>
    <cfRule type="expression" dxfId="1881" priority="699" stopIfTrue="1">
      <formula>IF(I12=0,J12=0)</formula>
    </cfRule>
    <cfRule type="cellIs" dxfId="1880" priority="700" stopIfTrue="1" operator="between">
      <formula>90</formula>
      <formula>110</formula>
    </cfRule>
    <cfRule type="expression" dxfId="1879" priority="701" stopIfTrue="1">
      <formula>IF(I12&gt;0,J12=0)</formula>
    </cfRule>
    <cfRule type="expression" dxfId="1878" priority="702" stopIfTrue="1">
      <formula>IF(I12=0,J12&gt;0)</formula>
    </cfRule>
  </conditionalFormatting>
  <conditionalFormatting sqref="N12:N14">
    <cfRule type="cellIs" dxfId="1877" priority="691" stopIfTrue="1" operator="greaterThan">
      <formula>110</formula>
    </cfRule>
    <cfRule type="cellIs" dxfId="1876" priority="692" stopIfTrue="1" operator="between">
      <formula>1</formula>
      <formula>90</formula>
    </cfRule>
    <cfRule type="expression" dxfId="1875" priority="693" stopIfTrue="1">
      <formula>IF(L12=0,M12=0)</formula>
    </cfRule>
    <cfRule type="cellIs" dxfId="1874" priority="694" stopIfTrue="1" operator="between">
      <formula>90</formula>
      <formula>110</formula>
    </cfRule>
    <cfRule type="expression" dxfId="1873" priority="695" stopIfTrue="1">
      <formula>IF(L12&gt;0,M12=0)</formula>
    </cfRule>
    <cfRule type="expression" dxfId="1872" priority="696" stopIfTrue="1">
      <formula>IF(L12=0,M12&gt;0)</formula>
    </cfRule>
  </conditionalFormatting>
  <conditionalFormatting sqref="Q12:Q14">
    <cfRule type="cellIs" dxfId="1871" priority="685" stopIfTrue="1" operator="greaterThan">
      <formula>110</formula>
    </cfRule>
    <cfRule type="cellIs" dxfId="1870" priority="686" stopIfTrue="1" operator="between">
      <formula>1</formula>
      <formula>90</formula>
    </cfRule>
    <cfRule type="expression" dxfId="1869" priority="687" stopIfTrue="1">
      <formula>IF(O12=0,P12=0)</formula>
    </cfRule>
    <cfRule type="cellIs" dxfId="1868" priority="688" stopIfTrue="1" operator="between">
      <formula>90</formula>
      <formula>110</formula>
    </cfRule>
    <cfRule type="expression" dxfId="1867" priority="689" stopIfTrue="1">
      <formula>IF(O12&gt;0,P12=0)</formula>
    </cfRule>
    <cfRule type="expression" dxfId="1866" priority="690" stopIfTrue="1">
      <formula>IF(O12=0,P12&gt;0)</formula>
    </cfRule>
  </conditionalFormatting>
  <conditionalFormatting sqref="T12:T14">
    <cfRule type="cellIs" dxfId="1865" priority="679" stopIfTrue="1" operator="greaterThan">
      <formula>110</formula>
    </cfRule>
    <cfRule type="cellIs" dxfId="1864" priority="680" stopIfTrue="1" operator="between">
      <formula>1</formula>
      <formula>90</formula>
    </cfRule>
    <cfRule type="expression" dxfId="1863" priority="681" stopIfTrue="1">
      <formula>IF(R12=0,S12=0)</formula>
    </cfRule>
    <cfRule type="cellIs" dxfId="1862" priority="682" stopIfTrue="1" operator="between">
      <formula>90</formula>
      <formula>110</formula>
    </cfRule>
    <cfRule type="expression" dxfId="1861" priority="683" stopIfTrue="1">
      <formula>IF(R12&gt;0,S12=0)</formula>
    </cfRule>
    <cfRule type="expression" dxfId="1860" priority="684" stopIfTrue="1">
      <formula>IF(R12=0,S12&gt;0)</formula>
    </cfRule>
  </conditionalFormatting>
  <conditionalFormatting sqref="N33:N34 N37">
    <cfRule type="cellIs" dxfId="1859" priority="667" stopIfTrue="1" operator="greaterThan">
      <formula>110</formula>
    </cfRule>
    <cfRule type="cellIs" dxfId="1858" priority="668" stopIfTrue="1" operator="between">
      <formula>1</formula>
      <formula>90</formula>
    </cfRule>
    <cfRule type="expression" dxfId="1857" priority="669" stopIfTrue="1">
      <formula>IF(L33=0,M33=0)</formula>
    </cfRule>
    <cfRule type="cellIs" dxfId="1856" priority="670" stopIfTrue="1" operator="between">
      <formula>90</formula>
      <formula>110</formula>
    </cfRule>
    <cfRule type="expression" dxfId="1855" priority="671" stopIfTrue="1">
      <formula>IF(L33&gt;0,M33=0)</formula>
    </cfRule>
    <cfRule type="expression" dxfId="1854" priority="672" stopIfTrue="1">
      <formula>IF(L33=0,M33&gt;0)</formula>
    </cfRule>
  </conditionalFormatting>
  <conditionalFormatting sqref="Q33:Q34 Q37">
    <cfRule type="cellIs" dxfId="1853" priority="661" stopIfTrue="1" operator="greaterThan">
      <formula>110</formula>
    </cfRule>
    <cfRule type="cellIs" dxfId="1852" priority="662" stopIfTrue="1" operator="between">
      <formula>1</formula>
      <formula>90</formula>
    </cfRule>
    <cfRule type="expression" dxfId="1851" priority="663" stopIfTrue="1">
      <formula>IF(O33=0,P33=0)</formula>
    </cfRule>
    <cfRule type="cellIs" dxfId="1850" priority="664" stopIfTrue="1" operator="between">
      <formula>90</formula>
      <formula>110</formula>
    </cfRule>
    <cfRule type="expression" dxfId="1849" priority="665" stopIfTrue="1">
      <formula>IF(O33&gt;0,P33=0)</formula>
    </cfRule>
    <cfRule type="expression" dxfId="1848" priority="666" stopIfTrue="1">
      <formula>IF(O33=0,P33&gt;0)</formula>
    </cfRule>
  </conditionalFormatting>
  <conditionalFormatting sqref="T33:T40">
    <cfRule type="cellIs" dxfId="1847" priority="655" stopIfTrue="1" operator="greaterThan">
      <formula>110</formula>
    </cfRule>
    <cfRule type="cellIs" dxfId="1846" priority="656" stopIfTrue="1" operator="between">
      <formula>1</formula>
      <formula>90</formula>
    </cfRule>
    <cfRule type="expression" dxfId="1845" priority="657" stopIfTrue="1">
      <formula>IF(R33=0,S33=0)</formula>
    </cfRule>
    <cfRule type="cellIs" dxfId="1844" priority="658" stopIfTrue="1" operator="between">
      <formula>90</formula>
      <formula>110</formula>
    </cfRule>
    <cfRule type="expression" dxfId="1843" priority="659" stopIfTrue="1">
      <formula>IF(R33&gt;0,S33=0)</formula>
    </cfRule>
    <cfRule type="expression" dxfId="1842" priority="660" stopIfTrue="1">
      <formula>IF(R33=0,S33&gt;0)</formula>
    </cfRule>
  </conditionalFormatting>
  <conditionalFormatting sqref="W10 K10">
    <cfRule type="cellIs" dxfId="1841" priority="373" stopIfTrue="1" operator="greaterThan">
      <formula>110</formula>
    </cfRule>
    <cfRule type="cellIs" dxfId="1840" priority="374" stopIfTrue="1" operator="between">
      <formula>1</formula>
      <formula>90</formula>
    </cfRule>
    <cfRule type="expression" dxfId="1839" priority="375" stopIfTrue="1">
      <formula>IF(I10=0,J10=0)</formula>
    </cfRule>
    <cfRule type="cellIs" dxfId="1838" priority="376" stopIfTrue="1" operator="between">
      <formula>90</formula>
      <formula>110</formula>
    </cfRule>
    <cfRule type="expression" dxfId="1837" priority="377" stopIfTrue="1">
      <formula>IF(I10&gt;0,J10=0)</formula>
    </cfRule>
    <cfRule type="expression" dxfId="1836" priority="378" stopIfTrue="1">
      <formula>IF(I10=0,J10&gt;0)</formula>
    </cfRule>
  </conditionalFormatting>
  <conditionalFormatting sqref="N10">
    <cfRule type="cellIs" dxfId="1835" priority="391" stopIfTrue="1" operator="greaterThan">
      <formula>110</formula>
    </cfRule>
    <cfRule type="cellIs" dxfId="1834" priority="392" stopIfTrue="1" operator="between">
      <formula>1</formula>
      <formula>90</formula>
    </cfRule>
    <cfRule type="expression" dxfId="1833" priority="393" stopIfTrue="1">
      <formula>IF(L10=0,M10=0)</formula>
    </cfRule>
    <cfRule type="cellIs" dxfId="1832" priority="394" stopIfTrue="1" operator="between">
      <formula>90</formula>
      <formula>110</formula>
    </cfRule>
    <cfRule type="expression" dxfId="1831" priority="395" stopIfTrue="1">
      <formula>IF(L10&gt;0,M10=0)</formula>
    </cfRule>
    <cfRule type="expression" dxfId="1830" priority="396" stopIfTrue="1">
      <formula>IF(L10=0,M10&gt;0)</formula>
    </cfRule>
  </conditionalFormatting>
  <conditionalFormatting sqref="Q10">
    <cfRule type="cellIs" dxfId="1829" priority="385" stopIfTrue="1" operator="greaterThan">
      <formula>110</formula>
    </cfRule>
    <cfRule type="cellIs" dxfId="1828" priority="386" stopIfTrue="1" operator="between">
      <formula>1</formula>
      <formula>90</formula>
    </cfRule>
    <cfRule type="expression" dxfId="1827" priority="387" stopIfTrue="1">
      <formula>IF(O10=0,P10=0)</formula>
    </cfRule>
    <cfRule type="cellIs" dxfId="1826" priority="388" stopIfTrue="1" operator="between">
      <formula>90</formula>
      <formula>110</formula>
    </cfRule>
    <cfRule type="expression" dxfId="1825" priority="389" stopIfTrue="1">
      <formula>IF(O10&gt;0,P10=0)</formula>
    </cfRule>
    <cfRule type="expression" dxfId="1824" priority="390" stopIfTrue="1">
      <formula>IF(O10=0,P10&gt;0)</formula>
    </cfRule>
  </conditionalFormatting>
  <conditionalFormatting sqref="T10">
    <cfRule type="cellIs" dxfId="1823" priority="379" stopIfTrue="1" operator="greaterThan">
      <formula>110</formula>
    </cfRule>
    <cfRule type="cellIs" dxfId="1822" priority="380" stopIfTrue="1" operator="between">
      <formula>1</formula>
      <formula>90</formula>
    </cfRule>
    <cfRule type="expression" dxfId="1821" priority="381" stopIfTrue="1">
      <formula>IF(R10=0,S10=0)</formula>
    </cfRule>
    <cfRule type="cellIs" dxfId="1820" priority="382" stopIfTrue="1" operator="between">
      <formula>90</formula>
      <formula>110</formula>
    </cfRule>
    <cfRule type="expression" dxfId="1819" priority="383" stopIfTrue="1">
      <formula>IF(R10&gt;0,S10=0)</formula>
    </cfRule>
    <cfRule type="expression" dxfId="1818" priority="384" stopIfTrue="1">
      <formula>IF(R10=0,S10&gt;0)</formula>
    </cfRule>
  </conditionalFormatting>
  <conditionalFormatting sqref="W11 K11">
    <cfRule type="cellIs" dxfId="1817" priority="349" stopIfTrue="1" operator="greaterThan">
      <formula>110</formula>
    </cfRule>
    <cfRule type="cellIs" dxfId="1816" priority="350" stopIfTrue="1" operator="between">
      <formula>1</formula>
      <formula>90</formula>
    </cfRule>
    <cfRule type="expression" dxfId="1815" priority="351" stopIfTrue="1">
      <formula>IF(I11=0,J11=0)</formula>
    </cfRule>
    <cfRule type="cellIs" dxfId="1814" priority="352" stopIfTrue="1" operator="between">
      <formula>90</formula>
      <formula>110</formula>
    </cfRule>
    <cfRule type="expression" dxfId="1813" priority="353" stopIfTrue="1">
      <formula>IF(I11&gt;0,J11=0)</formula>
    </cfRule>
    <cfRule type="expression" dxfId="1812" priority="354" stopIfTrue="1">
      <formula>IF(I11=0,J11&gt;0)</formula>
    </cfRule>
  </conditionalFormatting>
  <conditionalFormatting sqref="N11">
    <cfRule type="cellIs" dxfId="1811" priority="367" stopIfTrue="1" operator="greaterThan">
      <formula>110</formula>
    </cfRule>
    <cfRule type="cellIs" dxfId="1810" priority="368" stopIfTrue="1" operator="between">
      <formula>1</formula>
      <formula>90</formula>
    </cfRule>
    <cfRule type="expression" dxfId="1809" priority="369" stopIfTrue="1">
      <formula>IF(L11=0,M11=0)</formula>
    </cfRule>
    <cfRule type="cellIs" dxfId="1808" priority="370" stopIfTrue="1" operator="between">
      <formula>90</formula>
      <formula>110</formula>
    </cfRule>
    <cfRule type="expression" dxfId="1807" priority="371" stopIfTrue="1">
      <formula>IF(L11&gt;0,M11=0)</formula>
    </cfRule>
    <cfRule type="expression" dxfId="1806" priority="372" stopIfTrue="1">
      <formula>IF(L11=0,M11&gt;0)</formula>
    </cfRule>
  </conditionalFormatting>
  <conditionalFormatting sqref="Q11">
    <cfRule type="cellIs" dxfId="1805" priority="361" stopIfTrue="1" operator="greaterThan">
      <formula>110</formula>
    </cfRule>
    <cfRule type="cellIs" dxfId="1804" priority="362" stopIfTrue="1" operator="between">
      <formula>1</formula>
      <formula>90</formula>
    </cfRule>
    <cfRule type="expression" dxfId="1803" priority="363" stopIfTrue="1">
      <formula>IF(O11=0,P11=0)</formula>
    </cfRule>
    <cfRule type="cellIs" dxfId="1802" priority="364" stopIfTrue="1" operator="between">
      <formula>90</formula>
      <formula>110</formula>
    </cfRule>
    <cfRule type="expression" dxfId="1801" priority="365" stopIfTrue="1">
      <formula>IF(O11&gt;0,P11=0)</formula>
    </cfRule>
    <cfRule type="expression" dxfId="1800" priority="366" stopIfTrue="1">
      <formula>IF(O11=0,P11&gt;0)</formula>
    </cfRule>
  </conditionalFormatting>
  <conditionalFormatting sqref="T11">
    <cfRule type="cellIs" dxfId="1799" priority="355" stopIfTrue="1" operator="greaterThan">
      <formula>110</formula>
    </cfRule>
    <cfRule type="cellIs" dxfId="1798" priority="356" stopIfTrue="1" operator="between">
      <formula>1</formula>
      <formula>90</formula>
    </cfRule>
    <cfRule type="expression" dxfId="1797" priority="357" stopIfTrue="1">
      <formula>IF(R11=0,S11=0)</formula>
    </cfRule>
    <cfRule type="cellIs" dxfId="1796" priority="358" stopIfTrue="1" operator="between">
      <formula>90</formula>
      <formula>110</formula>
    </cfRule>
    <cfRule type="expression" dxfId="1795" priority="359" stopIfTrue="1">
      <formula>IF(R11&gt;0,S11=0)</formula>
    </cfRule>
    <cfRule type="expression" dxfId="1794" priority="360" stopIfTrue="1">
      <formula>IF(R11=0,S11&gt;0)</formula>
    </cfRule>
  </conditionalFormatting>
  <conditionalFormatting sqref="K15:K17 W15:W17">
    <cfRule type="cellIs" dxfId="1793" priority="325" stopIfTrue="1" operator="greaterThan">
      <formula>110</formula>
    </cfRule>
    <cfRule type="cellIs" dxfId="1792" priority="326" stopIfTrue="1" operator="between">
      <formula>1</formula>
      <formula>90</formula>
    </cfRule>
    <cfRule type="expression" dxfId="1791" priority="327" stopIfTrue="1">
      <formula>IF(I15=0,J15=0)</formula>
    </cfRule>
    <cfRule type="cellIs" dxfId="1790" priority="328" stopIfTrue="1" operator="between">
      <formula>90</formula>
      <formula>110</formula>
    </cfRule>
    <cfRule type="expression" dxfId="1789" priority="329" stopIfTrue="1">
      <formula>IF(I15&gt;0,J15=0)</formula>
    </cfRule>
    <cfRule type="expression" dxfId="1788" priority="330" stopIfTrue="1">
      <formula>IF(I15=0,J15&gt;0)</formula>
    </cfRule>
  </conditionalFormatting>
  <conditionalFormatting sqref="N15:N18">
    <cfRule type="cellIs" dxfId="1787" priority="343" stopIfTrue="1" operator="greaterThan">
      <formula>110</formula>
    </cfRule>
    <cfRule type="cellIs" dxfId="1786" priority="344" stopIfTrue="1" operator="between">
      <formula>1</formula>
      <formula>90</formula>
    </cfRule>
    <cfRule type="expression" dxfId="1785" priority="345" stopIfTrue="1">
      <formula>IF(L15=0,M15=0)</formula>
    </cfRule>
    <cfRule type="cellIs" dxfId="1784" priority="346" stopIfTrue="1" operator="between">
      <formula>90</formula>
      <formula>110</formula>
    </cfRule>
    <cfRule type="expression" dxfId="1783" priority="347" stopIfTrue="1">
      <formula>IF(L15&gt;0,M15=0)</formula>
    </cfRule>
    <cfRule type="expression" dxfId="1782" priority="348" stopIfTrue="1">
      <formula>IF(L15=0,M15&gt;0)</formula>
    </cfRule>
  </conditionalFormatting>
  <conditionalFormatting sqref="Q15:Q17">
    <cfRule type="cellIs" dxfId="1781" priority="337" stopIfTrue="1" operator="greaterThan">
      <formula>110</formula>
    </cfRule>
    <cfRule type="cellIs" dxfId="1780" priority="338" stopIfTrue="1" operator="between">
      <formula>1</formula>
      <formula>90</formula>
    </cfRule>
    <cfRule type="expression" dxfId="1779" priority="339" stopIfTrue="1">
      <formula>IF(O15=0,P15=0)</formula>
    </cfRule>
    <cfRule type="cellIs" dxfId="1778" priority="340" stopIfTrue="1" operator="between">
      <formula>90</formula>
      <formula>110</formula>
    </cfRule>
    <cfRule type="expression" dxfId="1777" priority="341" stopIfTrue="1">
      <formula>IF(O15&gt;0,P15=0)</formula>
    </cfRule>
    <cfRule type="expression" dxfId="1776" priority="342" stopIfTrue="1">
      <formula>IF(O15=0,P15&gt;0)</formula>
    </cfRule>
  </conditionalFormatting>
  <conditionalFormatting sqref="T15:T17">
    <cfRule type="cellIs" dxfId="1775" priority="331" stopIfTrue="1" operator="greaterThan">
      <formula>110</formula>
    </cfRule>
    <cfRule type="cellIs" dxfId="1774" priority="332" stopIfTrue="1" operator="between">
      <formula>1</formula>
      <formula>90</formula>
    </cfRule>
    <cfRule type="expression" dxfId="1773" priority="333" stopIfTrue="1">
      <formula>IF(R15=0,S15=0)</formula>
    </cfRule>
    <cfRule type="cellIs" dxfId="1772" priority="334" stopIfTrue="1" operator="between">
      <formula>90</formula>
      <formula>110</formula>
    </cfRule>
    <cfRule type="expression" dxfId="1771" priority="335" stopIfTrue="1">
      <formula>IF(R15&gt;0,S15=0)</formula>
    </cfRule>
    <cfRule type="expression" dxfId="1770" priority="336" stopIfTrue="1">
      <formula>IF(R15=0,S15&gt;0)</formula>
    </cfRule>
  </conditionalFormatting>
  <conditionalFormatting sqref="K18 W18">
    <cfRule type="cellIs" dxfId="1769" priority="301" stopIfTrue="1" operator="greaterThan">
      <formula>110</formula>
    </cfRule>
    <cfRule type="cellIs" dxfId="1768" priority="302" stopIfTrue="1" operator="between">
      <formula>1</formula>
      <formula>90</formula>
    </cfRule>
    <cfRule type="expression" dxfId="1767" priority="303" stopIfTrue="1">
      <formula>IF(I18=0,J18=0)</formula>
    </cfRule>
    <cfRule type="cellIs" dxfId="1766" priority="304" stopIfTrue="1" operator="between">
      <formula>90</formula>
      <formula>110</formula>
    </cfRule>
    <cfRule type="expression" dxfId="1765" priority="305" stopIfTrue="1">
      <formula>IF(I18&gt;0,J18=0)</formula>
    </cfRule>
    <cfRule type="expression" dxfId="1764" priority="306" stopIfTrue="1">
      <formula>IF(I18=0,J18&gt;0)</formula>
    </cfRule>
  </conditionalFormatting>
  <conditionalFormatting sqref="Q18">
    <cfRule type="cellIs" dxfId="1763" priority="313" stopIfTrue="1" operator="greaterThan">
      <formula>110</formula>
    </cfRule>
    <cfRule type="cellIs" dxfId="1762" priority="314" stopIfTrue="1" operator="between">
      <formula>1</formula>
      <formula>90</formula>
    </cfRule>
    <cfRule type="expression" dxfId="1761" priority="315" stopIfTrue="1">
      <formula>IF(O18=0,P18=0)</formula>
    </cfRule>
    <cfRule type="cellIs" dxfId="1760" priority="316" stopIfTrue="1" operator="between">
      <formula>90</formula>
      <formula>110</formula>
    </cfRule>
    <cfRule type="expression" dxfId="1759" priority="317" stopIfTrue="1">
      <formula>IF(O18&gt;0,P18=0)</formula>
    </cfRule>
    <cfRule type="expression" dxfId="1758" priority="318" stopIfTrue="1">
      <formula>IF(O18=0,P18&gt;0)</formula>
    </cfRule>
  </conditionalFormatting>
  <conditionalFormatting sqref="T18">
    <cfRule type="cellIs" dxfId="1757" priority="307" stopIfTrue="1" operator="greaterThan">
      <formula>110</formula>
    </cfRule>
    <cfRule type="cellIs" dxfId="1756" priority="308" stopIfTrue="1" operator="between">
      <formula>1</formula>
      <formula>90</formula>
    </cfRule>
    <cfRule type="expression" dxfId="1755" priority="309" stopIfTrue="1">
      <formula>IF(R18=0,S18=0)</formula>
    </cfRule>
    <cfRule type="cellIs" dxfId="1754" priority="310" stopIfTrue="1" operator="between">
      <formula>90</formula>
      <formula>110</formula>
    </cfRule>
    <cfRule type="expression" dxfId="1753" priority="311" stopIfTrue="1">
      <formula>IF(R18&gt;0,S18=0)</formula>
    </cfRule>
    <cfRule type="expression" dxfId="1752" priority="312" stopIfTrue="1">
      <formula>IF(R18=0,S18&gt;0)</formula>
    </cfRule>
  </conditionalFormatting>
  <conditionalFormatting sqref="K19 W19">
    <cfRule type="cellIs" dxfId="1751" priority="277" stopIfTrue="1" operator="greaterThan">
      <formula>110</formula>
    </cfRule>
    <cfRule type="cellIs" dxfId="1750" priority="278" stopIfTrue="1" operator="between">
      <formula>1</formula>
      <formula>90</formula>
    </cfRule>
    <cfRule type="expression" dxfId="1749" priority="279" stopIfTrue="1">
      <formula>IF(I19=0,J19=0)</formula>
    </cfRule>
    <cfRule type="cellIs" dxfId="1748" priority="280" stopIfTrue="1" operator="between">
      <formula>90</formula>
      <formula>110</formula>
    </cfRule>
    <cfRule type="expression" dxfId="1747" priority="281" stopIfTrue="1">
      <formula>IF(I19&gt;0,J19=0)</formula>
    </cfRule>
    <cfRule type="expression" dxfId="1746" priority="282" stopIfTrue="1">
      <formula>IF(I19=0,J19&gt;0)</formula>
    </cfRule>
  </conditionalFormatting>
  <conditionalFormatting sqref="N19">
    <cfRule type="cellIs" dxfId="1745" priority="295" stopIfTrue="1" operator="greaterThan">
      <formula>110</formula>
    </cfRule>
    <cfRule type="cellIs" dxfId="1744" priority="296" stopIfTrue="1" operator="between">
      <formula>1</formula>
      <formula>90</formula>
    </cfRule>
    <cfRule type="expression" dxfId="1743" priority="297" stopIfTrue="1">
      <formula>IF(L19=0,M19=0)</formula>
    </cfRule>
    <cfRule type="cellIs" dxfId="1742" priority="298" stopIfTrue="1" operator="between">
      <formula>90</formula>
      <formula>110</formula>
    </cfRule>
    <cfRule type="expression" dxfId="1741" priority="299" stopIfTrue="1">
      <formula>IF(L19&gt;0,M19=0)</formula>
    </cfRule>
    <cfRule type="expression" dxfId="1740" priority="300" stopIfTrue="1">
      <formula>IF(L19=0,M19&gt;0)</formula>
    </cfRule>
  </conditionalFormatting>
  <conditionalFormatting sqref="Q19">
    <cfRule type="cellIs" dxfId="1739" priority="289" stopIfTrue="1" operator="greaterThan">
      <formula>110</formula>
    </cfRule>
    <cfRule type="cellIs" dxfId="1738" priority="290" stopIfTrue="1" operator="between">
      <formula>1</formula>
      <formula>90</formula>
    </cfRule>
    <cfRule type="expression" dxfId="1737" priority="291" stopIfTrue="1">
      <formula>IF(O19=0,P19=0)</formula>
    </cfRule>
    <cfRule type="cellIs" dxfId="1736" priority="292" stopIfTrue="1" operator="between">
      <formula>90</formula>
      <formula>110</formula>
    </cfRule>
    <cfRule type="expression" dxfId="1735" priority="293" stopIfTrue="1">
      <formula>IF(O19&gt;0,P19=0)</formula>
    </cfRule>
    <cfRule type="expression" dxfId="1734" priority="294" stopIfTrue="1">
      <formula>IF(O19=0,P19&gt;0)</formula>
    </cfRule>
  </conditionalFormatting>
  <conditionalFormatting sqref="T19">
    <cfRule type="cellIs" dxfId="1733" priority="283" stopIfTrue="1" operator="greaterThan">
      <formula>110</formula>
    </cfRule>
    <cfRule type="cellIs" dxfId="1732" priority="284" stopIfTrue="1" operator="between">
      <formula>1</formula>
      <formula>90</formula>
    </cfRule>
    <cfRule type="expression" dxfId="1731" priority="285" stopIfTrue="1">
      <formula>IF(R19=0,S19=0)</formula>
    </cfRule>
    <cfRule type="cellIs" dxfId="1730" priority="286" stopIfTrue="1" operator="between">
      <formula>90</formula>
      <formula>110</formula>
    </cfRule>
    <cfRule type="expression" dxfId="1729" priority="287" stopIfTrue="1">
      <formula>IF(R19&gt;0,S19=0)</formula>
    </cfRule>
    <cfRule type="expression" dxfId="1728" priority="288" stopIfTrue="1">
      <formula>IF(R19=0,S19&gt;0)</formula>
    </cfRule>
  </conditionalFormatting>
  <conditionalFormatting sqref="W20 K20">
    <cfRule type="cellIs" dxfId="1727" priority="253" stopIfTrue="1" operator="greaterThan">
      <formula>110</formula>
    </cfRule>
    <cfRule type="cellIs" dxfId="1726" priority="254" stopIfTrue="1" operator="between">
      <formula>1</formula>
      <formula>90</formula>
    </cfRule>
    <cfRule type="expression" dxfId="1725" priority="255" stopIfTrue="1">
      <formula>IF(I20=0,J20=0)</formula>
    </cfRule>
    <cfRule type="cellIs" dxfId="1724" priority="256" stopIfTrue="1" operator="between">
      <formula>90</formula>
      <formula>110</formula>
    </cfRule>
    <cfRule type="expression" dxfId="1723" priority="257" stopIfTrue="1">
      <formula>IF(I20&gt;0,J20=0)</formula>
    </cfRule>
    <cfRule type="expression" dxfId="1722" priority="258" stopIfTrue="1">
      <formula>IF(I20=0,J20&gt;0)</formula>
    </cfRule>
  </conditionalFormatting>
  <conditionalFormatting sqref="N20">
    <cfRule type="cellIs" dxfId="1721" priority="271" stopIfTrue="1" operator="greaterThan">
      <formula>110</formula>
    </cfRule>
    <cfRule type="cellIs" dxfId="1720" priority="272" stopIfTrue="1" operator="between">
      <formula>1</formula>
      <formula>90</formula>
    </cfRule>
    <cfRule type="expression" dxfId="1719" priority="273" stopIfTrue="1">
      <formula>IF(L20=0,M20=0)</formula>
    </cfRule>
    <cfRule type="cellIs" dxfId="1718" priority="274" stopIfTrue="1" operator="between">
      <formula>90</formula>
      <formula>110</formula>
    </cfRule>
    <cfRule type="expression" dxfId="1717" priority="275" stopIfTrue="1">
      <formula>IF(L20&gt;0,M20=0)</formula>
    </cfRule>
    <cfRule type="expression" dxfId="1716" priority="276" stopIfTrue="1">
      <formula>IF(L20=0,M20&gt;0)</formula>
    </cfRule>
  </conditionalFormatting>
  <conditionalFormatting sqref="Q20">
    <cfRule type="cellIs" dxfId="1715" priority="265" stopIfTrue="1" operator="greaterThan">
      <formula>110</formula>
    </cfRule>
    <cfRule type="cellIs" dxfId="1714" priority="266" stopIfTrue="1" operator="between">
      <formula>1</formula>
      <formula>90</formula>
    </cfRule>
    <cfRule type="expression" dxfId="1713" priority="267" stopIfTrue="1">
      <formula>IF(O20=0,P20=0)</formula>
    </cfRule>
    <cfRule type="cellIs" dxfId="1712" priority="268" stopIfTrue="1" operator="between">
      <formula>90</formula>
      <formula>110</formula>
    </cfRule>
    <cfRule type="expression" dxfId="1711" priority="269" stopIfTrue="1">
      <formula>IF(O20&gt;0,P20=0)</formula>
    </cfRule>
    <cfRule type="expression" dxfId="1710" priority="270" stopIfTrue="1">
      <formula>IF(O20=0,P20&gt;0)</formula>
    </cfRule>
  </conditionalFormatting>
  <conditionalFormatting sqref="T20">
    <cfRule type="cellIs" dxfId="1709" priority="259" stopIfTrue="1" operator="greaterThan">
      <formula>110</formula>
    </cfRule>
    <cfRule type="cellIs" dxfId="1708" priority="260" stopIfTrue="1" operator="between">
      <formula>1</formula>
      <formula>90</formula>
    </cfRule>
    <cfRule type="expression" dxfId="1707" priority="261" stopIfTrue="1">
      <formula>IF(R20=0,S20=0)</formula>
    </cfRule>
    <cfRule type="cellIs" dxfId="1706" priority="262" stopIfTrue="1" operator="between">
      <formula>90</formula>
      <formula>110</formula>
    </cfRule>
    <cfRule type="expression" dxfId="1705" priority="263" stopIfTrue="1">
      <formula>IF(R20&gt;0,S20=0)</formula>
    </cfRule>
    <cfRule type="expression" dxfId="1704" priority="264" stopIfTrue="1">
      <formula>IF(R20=0,S20&gt;0)</formula>
    </cfRule>
  </conditionalFormatting>
  <conditionalFormatting sqref="K21">
    <cfRule type="cellIs" dxfId="1703" priority="247" stopIfTrue="1" operator="greaterThan">
      <formula>110</formula>
    </cfRule>
    <cfRule type="cellIs" dxfId="1702" priority="248" stopIfTrue="1" operator="between">
      <formula>1</formula>
      <formula>90</formula>
    </cfRule>
    <cfRule type="expression" dxfId="1701" priority="249" stopIfTrue="1">
      <formula>IF(I21=0,J21=0)</formula>
    </cfRule>
    <cfRule type="cellIs" dxfId="1700" priority="250" stopIfTrue="1" operator="between">
      <formula>90</formula>
      <formula>110</formula>
    </cfRule>
    <cfRule type="expression" dxfId="1699" priority="251" stopIfTrue="1">
      <formula>IF(I21&gt;0,J21=0)</formula>
    </cfRule>
    <cfRule type="expression" dxfId="1698" priority="252" stopIfTrue="1">
      <formula>IF(I21=0,J21&gt;0)</formula>
    </cfRule>
  </conditionalFormatting>
  <conditionalFormatting sqref="N32">
    <cfRule type="cellIs" dxfId="1697" priority="241" stopIfTrue="1" operator="greaterThan">
      <formula>110</formula>
    </cfRule>
    <cfRule type="cellIs" dxfId="1696" priority="242" stopIfTrue="1" operator="between">
      <formula>1</formula>
      <formula>90</formula>
    </cfRule>
    <cfRule type="expression" dxfId="1695" priority="243" stopIfTrue="1">
      <formula>IF(L32=0,M32=0)</formula>
    </cfRule>
    <cfRule type="cellIs" dxfId="1694" priority="244" stopIfTrue="1" operator="between">
      <formula>90</formula>
      <formula>110</formula>
    </cfRule>
    <cfRule type="expression" dxfId="1693" priority="245" stopIfTrue="1">
      <formula>IF(L32&gt;0,M32=0)</formula>
    </cfRule>
    <cfRule type="expression" dxfId="1692" priority="246" stopIfTrue="1">
      <formula>IF(L32=0,M32&gt;0)</formula>
    </cfRule>
  </conditionalFormatting>
  <conditionalFormatting sqref="Q32">
    <cfRule type="cellIs" dxfId="1691" priority="235" stopIfTrue="1" operator="greaterThan">
      <formula>110</formula>
    </cfRule>
    <cfRule type="cellIs" dxfId="1690" priority="236" stopIfTrue="1" operator="between">
      <formula>1</formula>
      <formula>90</formula>
    </cfRule>
    <cfRule type="expression" dxfId="1689" priority="237" stopIfTrue="1">
      <formula>IF(O32=0,P32=0)</formula>
    </cfRule>
    <cfRule type="cellIs" dxfId="1688" priority="238" stopIfTrue="1" operator="between">
      <formula>90</formula>
      <formula>110</formula>
    </cfRule>
    <cfRule type="expression" dxfId="1687" priority="239" stopIfTrue="1">
      <formula>IF(O32&gt;0,P32=0)</formula>
    </cfRule>
    <cfRule type="expression" dxfId="1686" priority="240" stopIfTrue="1">
      <formula>IF(O32=0,P32&gt;0)</formula>
    </cfRule>
  </conditionalFormatting>
  <conditionalFormatting sqref="T32">
    <cfRule type="cellIs" dxfId="1685" priority="229" stopIfTrue="1" operator="greaterThan">
      <formula>110</formula>
    </cfRule>
    <cfRule type="cellIs" dxfId="1684" priority="230" stopIfTrue="1" operator="between">
      <formula>1</formula>
      <formula>90</formula>
    </cfRule>
    <cfRule type="expression" dxfId="1683" priority="231" stopIfTrue="1">
      <formula>IF(R32=0,S32=0)</formula>
    </cfRule>
    <cfRule type="cellIs" dxfId="1682" priority="232" stopIfTrue="1" operator="between">
      <formula>90</formula>
      <formula>110</formula>
    </cfRule>
    <cfRule type="expression" dxfId="1681" priority="233" stopIfTrue="1">
      <formula>IF(R32&gt;0,S32=0)</formula>
    </cfRule>
    <cfRule type="expression" dxfId="1680" priority="234" stopIfTrue="1">
      <formula>IF(R32=0,S32&gt;0)</formula>
    </cfRule>
  </conditionalFormatting>
  <conditionalFormatting sqref="K35">
    <cfRule type="cellIs" dxfId="1679" priority="151" stopIfTrue="1" operator="greaterThan">
      <formula>110</formula>
    </cfRule>
    <cfRule type="cellIs" dxfId="1678" priority="152" stopIfTrue="1" operator="between">
      <formula>1</formula>
      <formula>90</formula>
    </cfRule>
    <cfRule type="expression" dxfId="1677" priority="153" stopIfTrue="1">
      <formula>IF(I35=0,J35=0)</formula>
    </cfRule>
    <cfRule type="cellIs" dxfId="1676" priority="154" stopIfTrue="1" operator="between">
      <formula>90</formula>
      <formula>110</formula>
    </cfRule>
    <cfRule type="expression" dxfId="1675" priority="155" stopIfTrue="1">
      <formula>IF(I35&gt;0,J35=0)</formula>
    </cfRule>
    <cfRule type="expression" dxfId="1674" priority="156" stopIfTrue="1">
      <formula>IF(I35=0,J35&gt;0)</formula>
    </cfRule>
  </conditionalFormatting>
  <conditionalFormatting sqref="N35">
    <cfRule type="cellIs" dxfId="1673" priority="163" stopIfTrue="1" operator="greaterThan">
      <formula>110</formula>
    </cfRule>
    <cfRule type="cellIs" dxfId="1672" priority="164" stopIfTrue="1" operator="between">
      <formula>1</formula>
      <formula>90</formula>
    </cfRule>
    <cfRule type="expression" dxfId="1671" priority="165" stopIfTrue="1">
      <formula>IF(L35=0,M35=0)</formula>
    </cfRule>
    <cfRule type="cellIs" dxfId="1670" priority="166" stopIfTrue="1" operator="between">
      <formula>90</formula>
      <formula>110</formula>
    </cfRule>
    <cfRule type="expression" dxfId="1669" priority="167" stopIfTrue="1">
      <formula>IF(L35&gt;0,M35=0)</formula>
    </cfRule>
    <cfRule type="expression" dxfId="1668" priority="168" stopIfTrue="1">
      <formula>IF(L35=0,M35&gt;0)</formula>
    </cfRule>
  </conditionalFormatting>
  <conditionalFormatting sqref="Q35">
    <cfRule type="cellIs" dxfId="1667" priority="157" stopIfTrue="1" operator="greaterThan">
      <formula>110</formula>
    </cfRule>
    <cfRule type="cellIs" dxfId="1666" priority="158" stopIfTrue="1" operator="between">
      <formula>1</formula>
      <formula>90</formula>
    </cfRule>
    <cfRule type="expression" dxfId="1665" priority="159" stopIfTrue="1">
      <formula>IF(O35=0,P35=0)</formula>
    </cfRule>
    <cfRule type="cellIs" dxfId="1664" priority="160" stopIfTrue="1" operator="between">
      <formula>90</formula>
      <formula>110</formula>
    </cfRule>
    <cfRule type="expression" dxfId="1663" priority="161" stopIfTrue="1">
      <formula>IF(O35&gt;0,P35=0)</formula>
    </cfRule>
    <cfRule type="expression" dxfId="1662" priority="162" stopIfTrue="1">
      <formula>IF(O35=0,P35&gt;0)</formula>
    </cfRule>
  </conditionalFormatting>
  <conditionalFormatting sqref="K36">
    <cfRule type="cellIs" dxfId="1661" priority="133" stopIfTrue="1" operator="greaterThan">
      <formula>110</formula>
    </cfRule>
    <cfRule type="cellIs" dxfId="1660" priority="134" stopIfTrue="1" operator="between">
      <formula>1</formula>
      <formula>90</formula>
    </cfRule>
    <cfRule type="expression" dxfId="1659" priority="135" stopIfTrue="1">
      <formula>IF(I36=0,J36=0)</formula>
    </cfRule>
    <cfRule type="cellIs" dxfId="1658" priority="136" stopIfTrue="1" operator="between">
      <formula>90</formula>
      <formula>110</formula>
    </cfRule>
    <cfRule type="expression" dxfId="1657" priority="137" stopIfTrue="1">
      <formula>IF(I36&gt;0,J36=0)</formula>
    </cfRule>
    <cfRule type="expression" dxfId="1656" priority="138" stopIfTrue="1">
      <formula>IF(I36=0,J36&gt;0)</formula>
    </cfRule>
  </conditionalFormatting>
  <conditionalFormatting sqref="N36">
    <cfRule type="cellIs" dxfId="1655" priority="145" stopIfTrue="1" operator="greaterThan">
      <formula>110</formula>
    </cfRule>
    <cfRule type="cellIs" dxfId="1654" priority="146" stopIfTrue="1" operator="between">
      <formula>1</formula>
      <formula>90</formula>
    </cfRule>
    <cfRule type="expression" dxfId="1653" priority="147" stopIfTrue="1">
      <formula>IF(L36=0,M36=0)</formula>
    </cfRule>
    <cfRule type="cellIs" dxfId="1652" priority="148" stopIfTrue="1" operator="between">
      <formula>90</formula>
      <formula>110</formula>
    </cfRule>
    <cfRule type="expression" dxfId="1651" priority="149" stopIfTrue="1">
      <formula>IF(L36&gt;0,M36=0)</formula>
    </cfRule>
    <cfRule type="expression" dxfId="1650" priority="150" stopIfTrue="1">
      <formula>IF(L36=0,M36&gt;0)</formula>
    </cfRule>
  </conditionalFormatting>
  <conditionalFormatting sqref="Q36">
    <cfRule type="cellIs" dxfId="1649" priority="139" stopIfTrue="1" operator="greaterThan">
      <formula>110</formula>
    </cfRule>
    <cfRule type="cellIs" dxfId="1648" priority="140" stopIfTrue="1" operator="between">
      <formula>1</formula>
      <formula>90</formula>
    </cfRule>
    <cfRule type="expression" dxfId="1647" priority="141" stopIfTrue="1">
      <formula>IF(O36=0,P36=0)</formula>
    </cfRule>
    <cfRule type="cellIs" dxfId="1646" priority="142" stopIfTrue="1" operator="between">
      <formula>90</formula>
      <formula>110</formula>
    </cfRule>
    <cfRule type="expression" dxfId="1645" priority="143" stopIfTrue="1">
      <formula>IF(O36&gt;0,P36=0)</formula>
    </cfRule>
    <cfRule type="expression" dxfId="1644" priority="144" stopIfTrue="1">
      <formula>IF(O36=0,P36&gt;0)</formula>
    </cfRule>
  </conditionalFormatting>
  <conditionalFormatting sqref="K38">
    <cfRule type="cellIs" dxfId="1643" priority="115" stopIfTrue="1" operator="greaterThan">
      <formula>110</formula>
    </cfRule>
    <cfRule type="cellIs" dxfId="1642" priority="116" stopIfTrue="1" operator="between">
      <formula>1</formula>
      <formula>90</formula>
    </cfRule>
    <cfRule type="expression" dxfId="1641" priority="117" stopIfTrue="1">
      <formula>IF(I38=0,J38=0)</formula>
    </cfRule>
    <cfRule type="cellIs" dxfId="1640" priority="118" stopIfTrue="1" operator="between">
      <formula>90</formula>
      <formula>110</formula>
    </cfRule>
    <cfRule type="expression" dxfId="1639" priority="119" stopIfTrue="1">
      <formula>IF(I38&gt;0,J38=0)</formula>
    </cfRule>
    <cfRule type="expression" dxfId="1638" priority="120" stopIfTrue="1">
      <formula>IF(I38=0,J38&gt;0)</formula>
    </cfRule>
  </conditionalFormatting>
  <conditionalFormatting sqref="N38">
    <cfRule type="cellIs" dxfId="1637" priority="127" stopIfTrue="1" operator="greaterThan">
      <formula>110</formula>
    </cfRule>
    <cfRule type="cellIs" dxfId="1636" priority="128" stopIfTrue="1" operator="between">
      <formula>1</formula>
      <formula>90</formula>
    </cfRule>
    <cfRule type="expression" dxfId="1635" priority="129" stopIfTrue="1">
      <formula>IF(L38=0,M38=0)</formula>
    </cfRule>
    <cfRule type="cellIs" dxfId="1634" priority="130" stopIfTrue="1" operator="between">
      <formula>90</formula>
      <formula>110</formula>
    </cfRule>
    <cfRule type="expression" dxfId="1633" priority="131" stopIfTrue="1">
      <formula>IF(L38&gt;0,M38=0)</formula>
    </cfRule>
    <cfRule type="expression" dxfId="1632" priority="132" stopIfTrue="1">
      <formula>IF(L38=0,M38&gt;0)</formula>
    </cfRule>
  </conditionalFormatting>
  <conditionalFormatting sqref="Q38">
    <cfRule type="cellIs" dxfId="1631" priority="121" stopIfTrue="1" operator="greaterThan">
      <formula>110</formula>
    </cfRule>
    <cfRule type="cellIs" dxfId="1630" priority="122" stopIfTrue="1" operator="between">
      <formula>1</formula>
      <formula>90</formula>
    </cfRule>
    <cfRule type="expression" dxfId="1629" priority="123" stopIfTrue="1">
      <formula>IF(O38=0,P38=0)</formula>
    </cfRule>
    <cfRule type="cellIs" dxfId="1628" priority="124" stopIfTrue="1" operator="between">
      <formula>90</formula>
      <formula>110</formula>
    </cfRule>
    <cfRule type="expression" dxfId="1627" priority="125" stopIfTrue="1">
      <formula>IF(O38&gt;0,P38=0)</formula>
    </cfRule>
    <cfRule type="expression" dxfId="1626" priority="126" stopIfTrue="1">
      <formula>IF(O38=0,P38&gt;0)</formula>
    </cfRule>
  </conditionalFormatting>
  <conditionalFormatting sqref="K39">
    <cfRule type="cellIs" dxfId="1625" priority="97" stopIfTrue="1" operator="greaterThan">
      <formula>110</formula>
    </cfRule>
    <cfRule type="cellIs" dxfId="1624" priority="98" stopIfTrue="1" operator="between">
      <formula>1</formula>
      <formula>90</formula>
    </cfRule>
    <cfRule type="expression" dxfId="1623" priority="99" stopIfTrue="1">
      <formula>IF(I39=0,J39=0)</formula>
    </cfRule>
    <cfRule type="cellIs" dxfId="1622" priority="100" stopIfTrue="1" operator="between">
      <formula>90</formula>
      <formula>110</formula>
    </cfRule>
    <cfRule type="expression" dxfId="1621" priority="101" stopIfTrue="1">
      <formula>IF(I39&gt;0,J39=0)</formula>
    </cfRule>
    <cfRule type="expression" dxfId="1620" priority="102" stopIfTrue="1">
      <formula>IF(I39=0,J39&gt;0)</formula>
    </cfRule>
  </conditionalFormatting>
  <conditionalFormatting sqref="N39">
    <cfRule type="cellIs" dxfId="1619" priority="109" stopIfTrue="1" operator="greaterThan">
      <formula>110</formula>
    </cfRule>
    <cfRule type="cellIs" dxfId="1618" priority="110" stopIfTrue="1" operator="between">
      <formula>1</formula>
      <formula>90</formula>
    </cfRule>
    <cfRule type="expression" dxfId="1617" priority="111" stopIfTrue="1">
      <formula>IF(L39=0,M39=0)</formula>
    </cfRule>
    <cfRule type="cellIs" dxfId="1616" priority="112" stopIfTrue="1" operator="between">
      <formula>90</formula>
      <formula>110</formula>
    </cfRule>
    <cfRule type="expression" dxfId="1615" priority="113" stopIfTrue="1">
      <formula>IF(L39&gt;0,M39=0)</formula>
    </cfRule>
    <cfRule type="expression" dxfId="1614" priority="114" stopIfTrue="1">
      <formula>IF(L39=0,M39&gt;0)</formula>
    </cfRule>
  </conditionalFormatting>
  <conditionalFormatting sqref="Q39">
    <cfRule type="cellIs" dxfId="1613" priority="103" stopIfTrue="1" operator="greaterThan">
      <formula>110</formula>
    </cfRule>
    <cfRule type="cellIs" dxfId="1612" priority="104" stopIfTrue="1" operator="between">
      <formula>1</formula>
      <formula>90</formula>
    </cfRule>
    <cfRule type="expression" dxfId="1611" priority="105" stopIfTrue="1">
      <formula>IF(O39=0,P39=0)</formula>
    </cfRule>
    <cfRule type="cellIs" dxfId="1610" priority="106" stopIfTrue="1" operator="between">
      <formula>90</formula>
      <formula>110</formula>
    </cfRule>
    <cfRule type="expression" dxfId="1609" priority="107" stopIfTrue="1">
      <formula>IF(O39&gt;0,P39=0)</formula>
    </cfRule>
    <cfRule type="expression" dxfId="1608" priority="108" stopIfTrue="1">
      <formula>IF(O39=0,P39&gt;0)</formula>
    </cfRule>
  </conditionalFormatting>
  <conditionalFormatting sqref="K40 N40 Q40">
    <cfRule type="cellIs" dxfId="1607" priority="91" stopIfTrue="1" operator="greaterThan">
      <formula>110</formula>
    </cfRule>
    <cfRule type="cellIs" dxfId="1606" priority="92" stopIfTrue="1" operator="between">
      <formula>1</formula>
      <formula>90</formula>
    </cfRule>
    <cfRule type="expression" dxfId="1605" priority="93" stopIfTrue="1">
      <formula>IF(I40=0,J40=0)</formula>
    </cfRule>
    <cfRule type="cellIs" dxfId="1604" priority="94" stopIfTrue="1" operator="between">
      <formula>90</formula>
      <formula>110</formula>
    </cfRule>
    <cfRule type="expression" dxfId="1603" priority="95" stopIfTrue="1">
      <formula>IF(I40&gt;0,J40=0)</formula>
    </cfRule>
    <cfRule type="expression" dxfId="1602" priority="96" stopIfTrue="1">
      <formula>IF(I40=0,J40&gt;0)</formula>
    </cfRule>
  </conditionalFormatting>
  <conditionalFormatting sqref="K7">
    <cfRule type="cellIs" dxfId="1601" priority="55" stopIfTrue="1" operator="greaterThan">
      <formula>110</formula>
    </cfRule>
    <cfRule type="cellIs" dxfId="1600" priority="56" stopIfTrue="1" operator="between">
      <formula>1</formula>
      <formula>90</formula>
    </cfRule>
    <cfRule type="expression" dxfId="1599" priority="57" stopIfTrue="1">
      <formula>IF(I7=0,J7=0)</formula>
    </cfRule>
    <cfRule type="cellIs" dxfId="1598" priority="58" stopIfTrue="1" operator="between">
      <formula>90</formula>
      <formula>110</formula>
    </cfRule>
    <cfRule type="expression" dxfId="1597" priority="59" stopIfTrue="1">
      <formula>IF(I7&gt;0,J7=0)</formula>
    </cfRule>
    <cfRule type="expression" dxfId="1596" priority="60" stopIfTrue="1">
      <formula>IF(I7=0,J7&gt;0)</formula>
    </cfRule>
  </conditionalFormatting>
  <conditionalFormatting sqref="T7 Q7 N7">
    <cfRule type="cellIs" dxfId="1595" priority="61" stopIfTrue="1" operator="greaterThan">
      <formula>110</formula>
    </cfRule>
    <cfRule type="cellIs" dxfId="1594" priority="62" stopIfTrue="1" operator="between">
      <formula>1</formula>
      <formula>90</formula>
    </cfRule>
    <cfRule type="expression" dxfId="1593" priority="63" stopIfTrue="1">
      <formula>IF(L8=0,M8=0)</formula>
    </cfRule>
    <cfRule type="cellIs" dxfId="1592" priority="64" stopIfTrue="1" operator="between">
      <formula>90</formula>
      <formula>110</formula>
    </cfRule>
    <cfRule type="expression" dxfId="1591" priority="65" stopIfTrue="1">
      <formula>IF(L8&gt;0,M8=0)</formula>
    </cfRule>
    <cfRule type="expression" dxfId="1590" priority="66" stopIfTrue="1">
      <formula>IF(L8=0,M8&gt;0)</formula>
    </cfRule>
  </conditionalFormatting>
  <conditionalFormatting sqref="K8:K9">
    <cfRule type="cellIs" dxfId="1589" priority="43" stopIfTrue="1" operator="greaterThan">
      <formula>110</formula>
    </cfRule>
    <cfRule type="cellIs" dxfId="1588" priority="44" stopIfTrue="1" operator="between">
      <formula>1</formula>
      <formula>90</formula>
    </cfRule>
    <cfRule type="expression" dxfId="1587" priority="45" stopIfTrue="1">
      <formula>IF(I8=0,J8=0)</formula>
    </cfRule>
    <cfRule type="cellIs" dxfId="1586" priority="46" stopIfTrue="1" operator="between">
      <formula>90</formula>
      <formula>110</formula>
    </cfRule>
    <cfRule type="expression" dxfId="1585" priority="47" stopIfTrue="1">
      <formula>IF(I8&gt;0,J8=0)</formula>
    </cfRule>
    <cfRule type="expression" dxfId="1584" priority="48" stopIfTrue="1">
      <formula>IF(I8=0,J8&gt;0)</formula>
    </cfRule>
  </conditionalFormatting>
  <conditionalFormatting sqref="T8:T9 Q8:Q9 N8:N9">
    <cfRule type="cellIs" dxfId="1583" priority="49" stopIfTrue="1" operator="greaterThan">
      <formula>110</formula>
    </cfRule>
    <cfRule type="cellIs" dxfId="1582" priority="50" stopIfTrue="1" operator="between">
      <formula>1</formula>
      <formula>90</formula>
    </cfRule>
    <cfRule type="expression" dxfId="1581" priority="51" stopIfTrue="1">
      <formula>IF(L9=0,M9=0)</formula>
    </cfRule>
    <cfRule type="cellIs" dxfId="1580" priority="52" stopIfTrue="1" operator="between">
      <formula>90</formula>
      <formula>110</formula>
    </cfRule>
    <cfRule type="expression" dxfId="1579" priority="53" stopIfTrue="1">
      <formula>IF(L9&gt;0,M9=0)</formula>
    </cfRule>
    <cfRule type="expression" dxfId="1578" priority="54" stopIfTrue="1">
      <formula>IF(L9=0,M9&gt;0)</formula>
    </cfRule>
  </conditionalFormatting>
  <pageMargins left="0.7" right="0.7" top="0.75" bottom="0.75" header="0.3" footer="0.3"/>
  <pageSetup orientation="portrait" horizontalDpi="4294967293" verticalDpi="0"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AA64"/>
  <sheetViews>
    <sheetView topLeftCell="B4" zoomScale="80" zoomScaleNormal="80" workbookViewId="0">
      <pane ySplit="3" topLeftCell="A13" activePane="bottomLeft" state="frozen"/>
      <selection activeCell="B4" sqref="B4"/>
      <selection pane="bottomLeft" activeCell="I16" sqref="I16"/>
    </sheetView>
  </sheetViews>
  <sheetFormatPr baseColWidth="10" defaultColWidth="11.42578125" defaultRowHeight="15" x14ac:dyDescent="0.25"/>
  <cols>
    <col min="1" max="1" width="16.85546875" style="7" hidden="1" customWidth="1"/>
    <col min="2" max="2" width="8.7109375" style="7" customWidth="1"/>
    <col min="3" max="3" width="38.28515625" style="7" customWidth="1"/>
    <col min="4" max="5" width="16" style="7" customWidth="1"/>
    <col min="6" max="6" width="24.5703125" style="7" customWidth="1"/>
    <col min="7" max="7" width="12.7109375" style="7" customWidth="1"/>
    <col min="8" max="8" width="8.7109375" style="7" customWidth="1"/>
    <col min="9" max="23" width="6.85546875" style="7" customWidth="1"/>
    <col min="24" max="27" width="15" style="7" customWidth="1"/>
    <col min="28" max="16384" width="11.42578125" style="7"/>
  </cols>
  <sheetData>
    <row r="1" spans="1:27" ht="6" customHeight="1" x14ac:dyDescent="0.25"/>
    <row r="2" spans="1:27" ht="15" customHeight="1" x14ac:dyDescent="0.25">
      <c r="A2" s="854" t="s">
        <v>26</v>
      </c>
      <c r="B2" s="854"/>
      <c r="C2" s="854"/>
      <c r="D2" s="854"/>
      <c r="E2" s="854"/>
      <c r="F2" s="854"/>
      <c r="G2" s="854"/>
      <c r="H2" s="854"/>
      <c r="I2" s="854"/>
      <c r="J2" s="854"/>
      <c r="K2" s="854"/>
      <c r="L2" s="854"/>
      <c r="M2" s="854"/>
      <c r="N2" s="854"/>
      <c r="O2" s="854"/>
      <c r="P2" s="854"/>
      <c r="Q2" s="854"/>
      <c r="R2" s="854"/>
      <c r="S2" s="854"/>
      <c r="T2" s="854"/>
      <c r="U2" s="854"/>
      <c r="V2" s="854"/>
      <c r="W2" s="854"/>
    </row>
    <row r="3" spans="1:27" ht="15" customHeight="1" x14ac:dyDescent="0.25">
      <c r="A3" s="854" t="s">
        <v>0</v>
      </c>
      <c r="B3" s="854"/>
      <c r="C3" s="854"/>
      <c r="D3" s="854"/>
      <c r="E3" s="854"/>
      <c r="F3" s="854"/>
      <c r="G3" s="854"/>
      <c r="H3" s="854"/>
      <c r="I3" s="854"/>
      <c r="J3" s="854"/>
      <c r="K3" s="854"/>
      <c r="L3" s="854"/>
      <c r="M3" s="854"/>
      <c r="N3" s="854"/>
      <c r="O3" s="854"/>
      <c r="P3" s="854"/>
      <c r="Q3" s="854"/>
      <c r="R3" s="854"/>
      <c r="S3" s="854"/>
      <c r="T3" s="854"/>
      <c r="U3" s="854"/>
      <c r="V3" s="854"/>
      <c r="W3" s="854"/>
    </row>
    <row r="4" spans="1:27" ht="15" customHeight="1" x14ac:dyDescent="0.25">
      <c r="A4" s="855" t="s">
        <v>2613</v>
      </c>
      <c r="B4" s="855"/>
      <c r="C4" s="855"/>
      <c r="D4" s="855"/>
      <c r="E4" s="855"/>
      <c r="F4" s="855"/>
      <c r="G4" s="855"/>
      <c r="H4" s="855"/>
      <c r="I4" s="855"/>
      <c r="J4" s="855"/>
      <c r="K4" s="855"/>
      <c r="L4" s="855"/>
      <c r="M4" s="855"/>
      <c r="N4" s="855"/>
      <c r="O4" s="855"/>
      <c r="P4" s="855"/>
      <c r="Q4" s="855"/>
      <c r="R4" s="855"/>
      <c r="S4" s="855"/>
      <c r="T4" s="855"/>
      <c r="U4" s="855"/>
      <c r="V4" s="855"/>
      <c r="W4" s="855"/>
    </row>
    <row r="5" spans="1:27" ht="22.5" customHeight="1" x14ac:dyDescent="0.25">
      <c r="A5" s="838" t="s">
        <v>30</v>
      </c>
      <c r="B5" s="856" t="s">
        <v>1</v>
      </c>
      <c r="C5" s="838" t="s">
        <v>28</v>
      </c>
      <c r="D5" s="838" t="s">
        <v>2</v>
      </c>
      <c r="E5" s="839" t="s">
        <v>1475</v>
      </c>
      <c r="F5" s="838" t="s">
        <v>3</v>
      </c>
      <c r="G5" s="838" t="s">
        <v>4</v>
      </c>
      <c r="H5" s="838" t="s">
        <v>1474</v>
      </c>
      <c r="I5" s="853" t="s">
        <v>5</v>
      </c>
      <c r="J5" s="853"/>
      <c r="K5" s="853"/>
      <c r="L5" s="853" t="s">
        <v>6</v>
      </c>
      <c r="M5" s="853"/>
      <c r="N5" s="853"/>
      <c r="O5" s="853" t="s">
        <v>7</v>
      </c>
      <c r="P5" s="853"/>
      <c r="Q5" s="853"/>
      <c r="R5" s="853" t="s">
        <v>8</v>
      </c>
      <c r="S5" s="853"/>
      <c r="T5" s="853"/>
      <c r="U5" s="853" t="s">
        <v>9</v>
      </c>
      <c r="V5" s="853"/>
      <c r="W5" s="853"/>
      <c r="X5" s="838" t="s">
        <v>1489</v>
      </c>
      <c r="Y5" s="838" t="s">
        <v>1490</v>
      </c>
      <c r="Z5" s="838" t="s">
        <v>1491</v>
      </c>
      <c r="AA5" s="838" t="s">
        <v>1492</v>
      </c>
    </row>
    <row r="6" spans="1:27" x14ac:dyDescent="0.25">
      <c r="A6" s="838"/>
      <c r="B6" s="856"/>
      <c r="C6" s="838"/>
      <c r="D6" s="839"/>
      <c r="E6" s="852"/>
      <c r="F6" s="839"/>
      <c r="G6" s="839"/>
      <c r="H6" s="839"/>
      <c r="I6" s="5" t="s">
        <v>10</v>
      </c>
      <c r="J6" s="5" t="s">
        <v>11</v>
      </c>
      <c r="K6" s="6" t="s">
        <v>12</v>
      </c>
      <c r="L6" s="5" t="s">
        <v>10</v>
      </c>
      <c r="M6" s="5" t="s">
        <v>11</v>
      </c>
      <c r="N6" s="6" t="s">
        <v>12</v>
      </c>
      <c r="O6" s="5" t="s">
        <v>10</v>
      </c>
      <c r="P6" s="5" t="s">
        <v>11</v>
      </c>
      <c r="Q6" s="6" t="s">
        <v>12</v>
      </c>
      <c r="R6" s="5" t="s">
        <v>10</v>
      </c>
      <c r="S6" s="5" t="s">
        <v>11</v>
      </c>
      <c r="T6" s="6" t="s">
        <v>12</v>
      </c>
      <c r="U6" s="5" t="s">
        <v>10</v>
      </c>
      <c r="V6" s="5" t="s">
        <v>11</v>
      </c>
      <c r="W6" s="6" t="s">
        <v>12</v>
      </c>
      <c r="X6" s="839"/>
      <c r="Y6" s="839"/>
      <c r="Z6" s="839"/>
      <c r="AA6" s="839"/>
    </row>
    <row r="7" spans="1:27" ht="63.75" x14ac:dyDescent="0.25">
      <c r="A7" s="10"/>
      <c r="B7" s="214" t="s">
        <v>395</v>
      </c>
      <c r="C7" s="209" t="s">
        <v>396</v>
      </c>
      <c r="D7" s="522" t="s">
        <v>1433</v>
      </c>
      <c r="E7" s="521"/>
      <c r="F7" s="522" t="s">
        <v>1707</v>
      </c>
      <c r="G7" s="521" t="s">
        <v>62</v>
      </c>
      <c r="H7" s="215">
        <v>20</v>
      </c>
      <c r="I7" s="2">
        <f>'MR17'!I6</f>
        <v>5</v>
      </c>
      <c r="J7" s="2">
        <f>'MR17'!J6</f>
        <v>0</v>
      </c>
      <c r="K7" s="11">
        <f>J7/I7*100</f>
        <v>0</v>
      </c>
      <c r="L7" s="2">
        <f>'MR17'!L6</f>
        <v>5</v>
      </c>
      <c r="M7" s="2">
        <f>'MR17'!M6</f>
        <v>0</v>
      </c>
      <c r="N7" s="12">
        <f>M7/L7*100</f>
        <v>0</v>
      </c>
      <c r="O7" s="2">
        <f>'MR17'!O6</f>
        <v>5</v>
      </c>
      <c r="P7" s="2">
        <f>'MR17'!P6</f>
        <v>0</v>
      </c>
      <c r="Q7" s="12">
        <f>P7/O7*100</f>
        <v>0</v>
      </c>
      <c r="R7" s="2">
        <f>'MR17'!R6</f>
        <v>5</v>
      </c>
      <c r="S7" s="2">
        <f>'MR17'!S6</f>
        <v>0</v>
      </c>
      <c r="T7" s="12">
        <f>S7/R7*100</f>
        <v>0</v>
      </c>
      <c r="U7" s="89">
        <f>I7+L7+O7+R7</f>
        <v>20</v>
      </c>
      <c r="V7" s="89">
        <f>J7+M7+P7+S7</f>
        <v>0</v>
      </c>
      <c r="W7" s="12">
        <f>V7/U7*100</f>
        <v>0</v>
      </c>
      <c r="X7" s="30"/>
      <c r="Y7" s="30"/>
      <c r="Z7" s="30"/>
      <c r="AA7" s="30"/>
    </row>
    <row r="8" spans="1:27" ht="38.25" x14ac:dyDescent="0.25">
      <c r="A8" s="10"/>
      <c r="B8" s="214" t="s">
        <v>411</v>
      </c>
      <c r="C8" s="209" t="s">
        <v>412</v>
      </c>
      <c r="D8" s="522" t="s">
        <v>1435</v>
      </c>
      <c r="E8" s="521"/>
      <c r="F8" s="522" t="s">
        <v>61</v>
      </c>
      <c r="G8" s="521" t="s">
        <v>62</v>
      </c>
      <c r="H8" s="553">
        <v>20</v>
      </c>
      <c r="I8" s="280">
        <f>'CO17'!I11</f>
        <v>4.5517676767676765</v>
      </c>
      <c r="J8" s="280">
        <f>'CO17'!J11</f>
        <v>4.5896464646464645</v>
      </c>
      <c r="K8" s="11">
        <f t="shared" ref="K8:K30" si="0">J8/I8*100</f>
        <v>100.83217753120665</v>
      </c>
      <c r="L8" s="280">
        <f>'CO17'!L11</f>
        <v>4.987373737373737</v>
      </c>
      <c r="M8" s="280">
        <f>'CO17'!M11</f>
        <v>4.362373737373737</v>
      </c>
      <c r="N8" s="12">
        <f t="shared" ref="N8:N30" si="1">M8/L8*100</f>
        <v>87.468354430379748</v>
      </c>
      <c r="O8" s="280">
        <f>'CO17'!O11</f>
        <v>6.7234848484848477</v>
      </c>
      <c r="P8" s="280">
        <f>'CO17'!P11</f>
        <v>10.890151515151516</v>
      </c>
      <c r="Q8" s="12">
        <f t="shared" ref="Q8:Q30" si="2">P8/O8*100</f>
        <v>161.97183098591552</v>
      </c>
      <c r="R8" s="280">
        <f>'CO17'!R11</f>
        <v>3.737373737373737</v>
      </c>
      <c r="S8" s="280">
        <f>'CO17'!S11</f>
        <v>8.3207070707070709</v>
      </c>
      <c r="T8" s="12">
        <f t="shared" ref="T8:T30" si="3">S8/R8*100</f>
        <v>222.63513513513519</v>
      </c>
      <c r="U8" s="89">
        <f t="shared" ref="U8:V30" si="4">I8+L8+O8+R8</f>
        <v>20</v>
      </c>
      <c r="V8" s="340">
        <f t="shared" si="4"/>
        <v>28.162878787878789</v>
      </c>
      <c r="W8" s="12">
        <f t="shared" ref="W8:W30" si="5">V8/U8*100</f>
        <v>140.81439393939394</v>
      </c>
      <c r="X8" s="30"/>
      <c r="Y8" s="30"/>
      <c r="Z8" s="30"/>
      <c r="AA8" s="30"/>
    </row>
    <row r="9" spans="1:27" ht="25.5" x14ac:dyDescent="0.25">
      <c r="A9" s="10"/>
      <c r="B9" s="214" t="s">
        <v>119</v>
      </c>
      <c r="C9" s="209" t="s">
        <v>120</v>
      </c>
      <c r="D9" s="522" t="s">
        <v>1462</v>
      </c>
      <c r="E9" s="521"/>
      <c r="F9" s="522" t="s">
        <v>61</v>
      </c>
      <c r="G9" s="521" t="s">
        <v>62</v>
      </c>
      <c r="H9" s="215">
        <v>20</v>
      </c>
      <c r="I9" s="2">
        <f>'DB17'!I6</f>
        <v>5</v>
      </c>
      <c r="J9" s="2">
        <f>'DB17'!J6</f>
        <v>9</v>
      </c>
      <c r="K9" s="11">
        <f t="shared" si="0"/>
        <v>180</v>
      </c>
      <c r="L9" s="2">
        <f>'DB17'!L6</f>
        <v>5</v>
      </c>
      <c r="M9" s="2">
        <f>'DB17'!M6</f>
        <v>7</v>
      </c>
      <c r="N9" s="12">
        <f t="shared" si="1"/>
        <v>140</v>
      </c>
      <c r="O9" s="2">
        <f>'DB17'!O6</f>
        <v>5</v>
      </c>
      <c r="P9" s="2">
        <f>'DB17'!P6</f>
        <v>5</v>
      </c>
      <c r="Q9" s="12">
        <f t="shared" si="2"/>
        <v>100</v>
      </c>
      <c r="R9" s="2">
        <f>'DB17'!R6</f>
        <v>5</v>
      </c>
      <c r="S9" s="2">
        <f>'DB17'!S6</f>
        <v>8</v>
      </c>
      <c r="T9" s="12">
        <f t="shared" si="3"/>
        <v>160</v>
      </c>
      <c r="U9" s="89">
        <f t="shared" si="4"/>
        <v>20</v>
      </c>
      <c r="V9" s="89">
        <f t="shared" si="4"/>
        <v>29</v>
      </c>
      <c r="W9" s="12">
        <f t="shared" si="5"/>
        <v>145</v>
      </c>
      <c r="X9" s="30"/>
      <c r="Y9" s="30"/>
      <c r="Z9" s="30"/>
      <c r="AA9" s="30"/>
    </row>
    <row r="10" spans="1:27" ht="25.5" x14ac:dyDescent="0.25">
      <c r="A10" s="10"/>
      <c r="B10" s="214" t="s">
        <v>162</v>
      </c>
      <c r="C10" s="209" t="s">
        <v>163</v>
      </c>
      <c r="D10" s="209" t="s">
        <v>1437</v>
      </c>
      <c r="E10" s="524" t="s">
        <v>1327</v>
      </c>
      <c r="F10" s="209" t="s">
        <v>165</v>
      </c>
      <c r="G10" s="521" t="s">
        <v>62</v>
      </c>
      <c r="H10" s="215">
        <v>5</v>
      </c>
      <c r="I10" s="2">
        <f>DA_2!I6</f>
        <v>0</v>
      </c>
      <c r="J10" s="2">
        <f>DA_2!J6</f>
        <v>0</v>
      </c>
      <c r="K10" s="11" t="e">
        <f t="shared" si="0"/>
        <v>#DIV/0!</v>
      </c>
      <c r="L10" s="2">
        <f>DA_2!L6</f>
        <v>2.5</v>
      </c>
      <c r="M10" s="2">
        <f>DA_2!M6</f>
        <v>0</v>
      </c>
      <c r="N10" s="12">
        <f t="shared" si="1"/>
        <v>0</v>
      </c>
      <c r="O10" s="2">
        <f>DA_2!O6</f>
        <v>0</v>
      </c>
      <c r="P10" s="2">
        <f>DA_2!P6</f>
        <v>0</v>
      </c>
      <c r="Q10" s="12" t="e">
        <f t="shared" si="2"/>
        <v>#DIV/0!</v>
      </c>
      <c r="R10" s="2">
        <f>DA_2!R6</f>
        <v>2.5</v>
      </c>
      <c r="S10" s="2">
        <f>DA_2!S6</f>
        <v>0</v>
      </c>
      <c r="T10" s="12">
        <f t="shared" si="3"/>
        <v>0</v>
      </c>
      <c r="U10" s="89">
        <f t="shared" si="4"/>
        <v>5</v>
      </c>
      <c r="V10" s="89">
        <f t="shared" si="4"/>
        <v>0</v>
      </c>
      <c r="W10" s="12">
        <f t="shared" si="5"/>
        <v>0</v>
      </c>
      <c r="X10" s="30"/>
      <c r="Y10" s="30"/>
      <c r="Z10" s="30"/>
      <c r="AA10" s="30"/>
    </row>
    <row r="11" spans="1:27" ht="38.25" x14ac:dyDescent="0.25">
      <c r="A11" s="10"/>
      <c r="B11" s="241" t="s">
        <v>395</v>
      </c>
      <c r="C11" s="530" t="s">
        <v>396</v>
      </c>
      <c r="D11" s="530" t="s">
        <v>1438</v>
      </c>
      <c r="E11" s="531"/>
      <c r="F11" s="530" t="s">
        <v>398</v>
      </c>
      <c r="G11" s="243" t="s">
        <v>62</v>
      </c>
      <c r="H11" s="532">
        <v>3</v>
      </c>
      <c r="I11" s="2"/>
      <c r="J11" s="2"/>
      <c r="K11" s="11" t="e">
        <f t="shared" si="0"/>
        <v>#DIV/0!</v>
      </c>
      <c r="L11" s="2"/>
      <c r="M11" s="2"/>
      <c r="N11" s="12" t="e">
        <f t="shared" si="1"/>
        <v>#DIV/0!</v>
      </c>
      <c r="O11" s="2"/>
      <c r="P11" s="2"/>
      <c r="Q11" s="12" t="e">
        <f t="shared" si="2"/>
        <v>#DIV/0!</v>
      </c>
      <c r="R11" s="2"/>
      <c r="S11" s="2"/>
      <c r="T11" s="12" t="e">
        <f t="shared" si="3"/>
        <v>#DIV/0!</v>
      </c>
      <c r="U11" s="89">
        <f t="shared" si="4"/>
        <v>0</v>
      </c>
      <c r="V11" s="89">
        <f t="shared" si="4"/>
        <v>0</v>
      </c>
      <c r="W11" s="12" t="e">
        <f t="shared" si="5"/>
        <v>#DIV/0!</v>
      </c>
      <c r="X11" s="30"/>
      <c r="Y11" s="30"/>
      <c r="Z11" s="30"/>
      <c r="AA11" s="30"/>
    </row>
    <row r="12" spans="1:27" ht="25.5" x14ac:dyDescent="0.25">
      <c r="A12" s="10"/>
      <c r="B12" s="520" t="s">
        <v>372</v>
      </c>
      <c r="C12" s="209" t="s">
        <v>373</v>
      </c>
      <c r="D12" s="209" t="s">
        <v>1440</v>
      </c>
      <c r="E12" s="524" t="s">
        <v>1441</v>
      </c>
      <c r="F12" s="209" t="s">
        <v>374</v>
      </c>
      <c r="G12" s="524" t="s">
        <v>62</v>
      </c>
      <c r="H12" s="215">
        <v>50</v>
      </c>
      <c r="I12" s="280">
        <f>'PD17'!I6</f>
        <v>21.432894736842105</v>
      </c>
      <c r="J12" s="280">
        <f>'PD17'!J6</f>
        <v>20.259473684210526</v>
      </c>
      <c r="K12" s="11">
        <f t="shared" si="0"/>
        <v>94.52513966480447</v>
      </c>
      <c r="L12" s="280">
        <f>'PD17'!L6</f>
        <v>10.417105263157893</v>
      </c>
      <c r="M12" s="280">
        <f>'PD17'!M6</f>
        <v>7.2321052631578944</v>
      </c>
      <c r="N12" s="12">
        <f t="shared" si="1"/>
        <v>69.425287356321846</v>
      </c>
      <c r="O12" s="280">
        <f>'PD17'!O6</f>
        <v>11.374999999999998</v>
      </c>
      <c r="P12" s="280">
        <f>'PD17'!P6</f>
        <v>2.2749999999999999</v>
      </c>
      <c r="Q12" s="12">
        <f t="shared" si="2"/>
        <v>20</v>
      </c>
      <c r="R12" s="280">
        <f>'PD17'!R6</f>
        <v>6.8250000000000002</v>
      </c>
      <c r="S12" s="280">
        <f>'PD17'!S6</f>
        <v>2.2749999999999999</v>
      </c>
      <c r="T12" s="12">
        <f t="shared" si="3"/>
        <v>33.333333333333329</v>
      </c>
      <c r="U12" s="340">
        <f t="shared" si="4"/>
        <v>50.05</v>
      </c>
      <c r="V12" s="340">
        <f t="shared" si="4"/>
        <v>32.041578947368421</v>
      </c>
      <c r="W12" s="12">
        <f t="shared" si="5"/>
        <v>64.019138755980862</v>
      </c>
      <c r="X12" s="30"/>
      <c r="Y12" s="30"/>
      <c r="Z12" s="30"/>
      <c r="AA12" s="30"/>
    </row>
    <row r="13" spans="1:27" ht="38.25" x14ac:dyDescent="0.25">
      <c r="A13" s="10"/>
      <c r="B13" s="520" t="s">
        <v>260</v>
      </c>
      <c r="C13" s="209" t="s">
        <v>261</v>
      </c>
      <c r="D13" s="209" t="s">
        <v>1442</v>
      </c>
      <c r="E13" s="524"/>
      <c r="F13" s="209" t="s">
        <v>262</v>
      </c>
      <c r="G13" s="524" t="s">
        <v>62</v>
      </c>
      <c r="H13" s="553">
        <v>25</v>
      </c>
      <c r="I13" s="2">
        <f>'JD17'!I6</f>
        <v>0</v>
      </c>
      <c r="J13" s="2">
        <f>'JD17'!J6</f>
        <v>0</v>
      </c>
      <c r="K13" s="11" t="e">
        <f t="shared" si="0"/>
        <v>#DIV/0!</v>
      </c>
      <c r="L13" s="2">
        <f>'JD17'!L6</f>
        <v>12.5</v>
      </c>
      <c r="M13" s="2">
        <f>'JD17'!M6</f>
        <v>0</v>
      </c>
      <c r="N13" s="12">
        <f t="shared" si="1"/>
        <v>0</v>
      </c>
      <c r="O13" s="2">
        <f>'JD17'!O6</f>
        <v>12.5</v>
      </c>
      <c r="P13" s="2">
        <f>'JD17'!P6</f>
        <v>0</v>
      </c>
      <c r="Q13" s="12">
        <f t="shared" si="2"/>
        <v>0</v>
      </c>
      <c r="R13" s="2">
        <f>'JD17'!R6</f>
        <v>0</v>
      </c>
      <c r="S13" s="2">
        <f>'JD17'!S6</f>
        <v>0</v>
      </c>
      <c r="T13" s="12" t="e">
        <f t="shared" si="3"/>
        <v>#DIV/0!</v>
      </c>
      <c r="U13" s="89">
        <f t="shared" si="4"/>
        <v>25</v>
      </c>
      <c r="V13" s="89">
        <f t="shared" si="4"/>
        <v>0</v>
      </c>
      <c r="W13" s="12">
        <f t="shared" si="5"/>
        <v>0</v>
      </c>
      <c r="X13" s="30"/>
      <c r="Y13" s="30"/>
      <c r="Z13" s="30"/>
      <c r="AA13" s="30"/>
    </row>
    <row r="14" spans="1:27" ht="51" x14ac:dyDescent="0.25">
      <c r="A14" s="10"/>
      <c r="B14" s="520" t="s">
        <v>979</v>
      </c>
      <c r="C14" s="209" t="s">
        <v>980</v>
      </c>
      <c r="D14" s="209" t="s">
        <v>1443</v>
      </c>
      <c r="E14" s="524" t="s">
        <v>1444</v>
      </c>
      <c r="F14" s="209" t="s">
        <v>1328</v>
      </c>
      <c r="G14" s="524" t="s">
        <v>62</v>
      </c>
      <c r="H14" s="215">
        <v>5</v>
      </c>
      <c r="I14" s="2">
        <f>'AF17'!I12</f>
        <v>0</v>
      </c>
      <c r="J14" s="2">
        <f>'AF17'!J12</f>
        <v>0</v>
      </c>
      <c r="K14" s="11" t="e">
        <f t="shared" si="0"/>
        <v>#DIV/0!</v>
      </c>
      <c r="L14" s="2">
        <f>'AF17'!L12</f>
        <v>0</v>
      </c>
      <c r="M14" s="2">
        <f>'AF17'!M12</f>
        <v>0</v>
      </c>
      <c r="N14" s="11" t="e">
        <f t="shared" si="1"/>
        <v>#DIV/0!</v>
      </c>
      <c r="O14" s="2">
        <f>'AF17'!O12</f>
        <v>0</v>
      </c>
      <c r="P14" s="2">
        <f>'AF17'!P12</f>
        <v>0</v>
      </c>
      <c r="Q14" s="11" t="e">
        <f t="shared" si="2"/>
        <v>#DIV/0!</v>
      </c>
      <c r="R14" s="2">
        <f>'AF17'!R12</f>
        <v>5</v>
      </c>
      <c r="S14" s="2">
        <f>'AF17'!S12</f>
        <v>2</v>
      </c>
      <c r="T14" s="11">
        <f t="shared" si="3"/>
        <v>40</v>
      </c>
      <c r="U14" s="89">
        <f t="shared" si="4"/>
        <v>5</v>
      </c>
      <c r="V14" s="89">
        <f t="shared" si="4"/>
        <v>2</v>
      </c>
      <c r="W14" s="11">
        <f t="shared" si="5"/>
        <v>40</v>
      </c>
      <c r="X14" s="30"/>
      <c r="Y14" s="30"/>
      <c r="Z14" s="30"/>
      <c r="AA14" s="30"/>
    </row>
    <row r="15" spans="1:27" ht="38.25" x14ac:dyDescent="0.25">
      <c r="A15" s="10"/>
      <c r="B15" s="860" t="s">
        <v>988</v>
      </c>
      <c r="C15" s="209" t="s">
        <v>989</v>
      </c>
      <c r="D15" s="209" t="s">
        <v>1445</v>
      </c>
      <c r="E15" s="524"/>
      <c r="F15" s="209" t="s">
        <v>262</v>
      </c>
      <c r="G15" s="524" t="s">
        <v>62</v>
      </c>
      <c r="H15" s="553">
        <v>33.33</v>
      </c>
      <c r="I15" s="280">
        <f>I16+I17</f>
        <v>16.664999999999999</v>
      </c>
      <c r="J15" s="280">
        <f>J16+J17</f>
        <v>6.6659999999999995</v>
      </c>
      <c r="K15" s="11">
        <f t="shared" si="0"/>
        <v>40</v>
      </c>
      <c r="L15" s="280">
        <f>L16+L17</f>
        <v>5.5549999999999997</v>
      </c>
      <c r="M15" s="280">
        <f>M16+M17</f>
        <v>3.3329999999999997</v>
      </c>
      <c r="N15" s="11">
        <f t="shared" si="1"/>
        <v>60</v>
      </c>
      <c r="O15" s="280">
        <f>O16+O17</f>
        <v>5.5549999999999997</v>
      </c>
      <c r="P15" s="280">
        <f>P16+P17</f>
        <v>5.5549999999999997</v>
      </c>
      <c r="Q15" s="11">
        <f t="shared" si="2"/>
        <v>100</v>
      </c>
      <c r="R15" s="280">
        <f>R16+R17</f>
        <v>5.5549999999999997</v>
      </c>
      <c r="S15" s="280">
        <f>S16+S17</f>
        <v>9.9990000000000006</v>
      </c>
      <c r="T15" s="11">
        <f t="shared" si="3"/>
        <v>180.00000000000003</v>
      </c>
      <c r="U15" s="340">
        <f t="shared" si="4"/>
        <v>33.33</v>
      </c>
      <c r="V15" s="340">
        <f t="shared" si="4"/>
        <v>25.552999999999997</v>
      </c>
      <c r="W15" s="11">
        <f t="shared" si="5"/>
        <v>76.666666666666657</v>
      </c>
      <c r="X15" s="30"/>
      <c r="Y15" s="30"/>
      <c r="Z15" s="30"/>
      <c r="AA15" s="30"/>
    </row>
    <row r="16" spans="1:27" ht="36" x14ac:dyDescent="0.25">
      <c r="A16" s="10"/>
      <c r="B16" s="861"/>
      <c r="C16" s="526" t="s">
        <v>989</v>
      </c>
      <c r="D16" s="526" t="s">
        <v>1706</v>
      </c>
      <c r="E16" s="526" t="s">
        <v>1466</v>
      </c>
      <c r="F16" s="526" t="s">
        <v>262</v>
      </c>
      <c r="G16" s="525" t="s">
        <v>62</v>
      </c>
      <c r="H16" s="528">
        <f>33.33/3</f>
        <v>11.11</v>
      </c>
      <c r="I16" s="280">
        <f>'MR17'!I15</f>
        <v>11.11</v>
      </c>
      <c r="J16" s="280">
        <f>'MR17'!J15</f>
        <v>5.5549999999999997</v>
      </c>
      <c r="K16" s="11">
        <f t="shared" si="0"/>
        <v>50</v>
      </c>
      <c r="L16" s="280">
        <f>'MR17'!L15</f>
        <v>0</v>
      </c>
      <c r="M16" s="280">
        <f>'MR17'!M15</f>
        <v>0</v>
      </c>
      <c r="N16" s="11" t="e">
        <f t="shared" si="1"/>
        <v>#DIV/0!</v>
      </c>
      <c r="O16" s="280">
        <f>'MR17'!O15</f>
        <v>0</v>
      </c>
      <c r="P16" s="280">
        <f>'MR17'!P15</f>
        <v>0</v>
      </c>
      <c r="Q16" s="11" t="e">
        <f t="shared" si="2"/>
        <v>#DIV/0!</v>
      </c>
      <c r="R16" s="280">
        <f>'MR17'!R15</f>
        <v>0</v>
      </c>
      <c r="S16" s="280">
        <f>'MR17'!S15</f>
        <v>0</v>
      </c>
      <c r="T16" s="11" t="e">
        <f t="shared" si="3"/>
        <v>#DIV/0!</v>
      </c>
      <c r="U16" s="340">
        <f t="shared" ref="U16" si="6">I16+L16+O16+R16</f>
        <v>11.11</v>
      </c>
      <c r="V16" s="340">
        <f t="shared" ref="V16" si="7">J16+M16+P16+S16</f>
        <v>5.5549999999999997</v>
      </c>
      <c r="W16" s="11">
        <f t="shared" ref="W16:W17" si="8">V16/U16*100</f>
        <v>50</v>
      </c>
      <c r="X16" s="30"/>
      <c r="Y16" s="30"/>
      <c r="Z16" s="30"/>
      <c r="AA16" s="30"/>
    </row>
    <row r="17" spans="1:27" ht="36" x14ac:dyDescent="0.25">
      <c r="A17" s="10"/>
      <c r="B17" s="862"/>
      <c r="C17" s="526" t="s">
        <v>989</v>
      </c>
      <c r="D17" s="526" t="s">
        <v>1437</v>
      </c>
      <c r="E17" s="526" t="s">
        <v>1466</v>
      </c>
      <c r="F17" s="526" t="s">
        <v>262</v>
      </c>
      <c r="G17" s="525" t="s">
        <v>62</v>
      </c>
      <c r="H17" s="554">
        <v>22.22</v>
      </c>
      <c r="I17" s="280">
        <f>DA_2!I10</f>
        <v>5.5549999999999997</v>
      </c>
      <c r="J17" s="280">
        <f>DA_2!J10</f>
        <v>1.111</v>
      </c>
      <c r="K17" s="11">
        <f t="shared" si="0"/>
        <v>20</v>
      </c>
      <c r="L17" s="280">
        <f>DA_2!L10</f>
        <v>5.5549999999999997</v>
      </c>
      <c r="M17" s="280">
        <f>DA_2!M10</f>
        <v>3.3329999999999997</v>
      </c>
      <c r="N17" s="11">
        <f t="shared" si="1"/>
        <v>60</v>
      </c>
      <c r="O17" s="280">
        <f>DA_2!O10</f>
        <v>5.5549999999999997</v>
      </c>
      <c r="P17" s="280">
        <f>DA_2!P10</f>
        <v>5.5549999999999997</v>
      </c>
      <c r="Q17" s="11">
        <f t="shared" si="2"/>
        <v>100</v>
      </c>
      <c r="R17" s="280">
        <f>DA_2!R10</f>
        <v>5.5549999999999997</v>
      </c>
      <c r="S17" s="280">
        <f>DA_2!S10</f>
        <v>9.9990000000000006</v>
      </c>
      <c r="T17" s="11">
        <f t="shared" si="3"/>
        <v>180.00000000000003</v>
      </c>
      <c r="U17" s="340">
        <f t="shared" ref="U17" si="9">I17+L17+O17+R17</f>
        <v>22.22</v>
      </c>
      <c r="V17" s="340">
        <f t="shared" ref="V17" si="10">J17+M17+P17+S17</f>
        <v>19.997999999999998</v>
      </c>
      <c r="W17" s="11">
        <f t="shared" si="8"/>
        <v>89.999999999999986</v>
      </c>
      <c r="X17" s="30"/>
      <c r="Y17" s="30"/>
      <c r="Z17" s="30"/>
      <c r="AA17" s="30"/>
    </row>
    <row r="18" spans="1:27" ht="51" x14ac:dyDescent="0.25">
      <c r="A18" s="10"/>
      <c r="B18" s="520" t="s">
        <v>331</v>
      </c>
      <c r="C18" s="209" t="s">
        <v>1329</v>
      </c>
      <c r="D18" s="209" t="s">
        <v>1440</v>
      </c>
      <c r="E18" s="524" t="s">
        <v>338</v>
      </c>
      <c r="F18" s="209" t="s">
        <v>334</v>
      </c>
      <c r="G18" s="524" t="s">
        <v>62</v>
      </c>
      <c r="H18" s="215">
        <v>30</v>
      </c>
      <c r="I18" s="2">
        <f>'PD17'!I21</f>
        <v>0</v>
      </c>
      <c r="J18" s="2">
        <f>'PD17'!J21</f>
        <v>0</v>
      </c>
      <c r="K18" s="11" t="e">
        <f t="shared" si="0"/>
        <v>#DIV/0!</v>
      </c>
      <c r="L18" s="2">
        <f>'PD17'!L21</f>
        <v>0</v>
      </c>
      <c r="M18" s="2">
        <f>'PD17'!M21</f>
        <v>0</v>
      </c>
      <c r="N18" s="11" t="e">
        <f t="shared" si="1"/>
        <v>#DIV/0!</v>
      </c>
      <c r="O18" s="2">
        <f>'PD17'!O21</f>
        <v>18</v>
      </c>
      <c r="P18" s="2">
        <f>'PD17'!P21</f>
        <v>5</v>
      </c>
      <c r="Q18" s="11">
        <f t="shared" si="2"/>
        <v>27.777777777777779</v>
      </c>
      <c r="R18" s="2">
        <f>'PD17'!R21</f>
        <v>12</v>
      </c>
      <c r="S18" s="2">
        <f>'PD17'!S21</f>
        <v>9.75</v>
      </c>
      <c r="T18" s="11">
        <f t="shared" si="3"/>
        <v>81.25</v>
      </c>
      <c r="U18" s="89">
        <f t="shared" si="4"/>
        <v>30</v>
      </c>
      <c r="V18" s="89">
        <f t="shared" si="4"/>
        <v>14.75</v>
      </c>
      <c r="W18" s="11">
        <f t="shared" si="5"/>
        <v>49.166666666666664</v>
      </c>
      <c r="X18" s="30"/>
      <c r="Y18" s="30"/>
      <c r="Z18" s="30"/>
      <c r="AA18" s="30"/>
    </row>
    <row r="19" spans="1:27" ht="25.5" x14ac:dyDescent="0.25">
      <c r="A19" s="10"/>
      <c r="B19" s="521" t="s">
        <v>1446</v>
      </c>
      <c r="C19" s="522" t="s">
        <v>1447</v>
      </c>
      <c r="D19" s="209" t="s">
        <v>1176</v>
      </c>
      <c r="E19" s="524"/>
      <c r="F19" s="522" t="s">
        <v>1448</v>
      </c>
      <c r="G19" s="524" t="s">
        <v>62</v>
      </c>
      <c r="H19" s="555">
        <v>100</v>
      </c>
      <c r="I19" s="280">
        <f>Informática_2!I7</f>
        <v>56.667800000000007</v>
      </c>
      <c r="J19" s="280">
        <f>Informática_2!J7</f>
        <v>39.167450000000002</v>
      </c>
      <c r="K19" s="11">
        <f t="shared" si="0"/>
        <v>69.117647058823522</v>
      </c>
      <c r="L19" s="280">
        <f>Informática_2!L7</f>
        <v>20.000399999999999</v>
      </c>
      <c r="M19" s="280">
        <f>Informática_2!M7</f>
        <v>16.667000000000002</v>
      </c>
      <c r="N19" s="11">
        <f t="shared" si="1"/>
        <v>83.333333333333343</v>
      </c>
      <c r="O19" s="280">
        <f>Informática_2!O7</f>
        <v>17.500350000000001</v>
      </c>
      <c r="P19" s="280">
        <f>Informática_2!P7</f>
        <v>8.3335000000000008</v>
      </c>
      <c r="Q19" s="11">
        <f t="shared" si="2"/>
        <v>47.61904761904762</v>
      </c>
      <c r="R19" s="280">
        <f>Informática_2!R7</f>
        <v>5.8334500000000009</v>
      </c>
      <c r="S19" s="280">
        <f>Informática_2!S7</f>
        <v>10.000200000000001</v>
      </c>
      <c r="T19" s="11">
        <f t="shared" si="3"/>
        <v>171.42857142857142</v>
      </c>
      <c r="U19" s="89">
        <f t="shared" si="4"/>
        <v>100.00200000000001</v>
      </c>
      <c r="V19" s="340">
        <f t="shared" si="4"/>
        <v>74.168150000000011</v>
      </c>
      <c r="W19" s="11">
        <f t="shared" si="5"/>
        <v>74.166666666666671</v>
      </c>
      <c r="X19" s="30"/>
      <c r="Y19" s="30"/>
      <c r="Z19" s="30"/>
      <c r="AA19" s="30"/>
    </row>
    <row r="20" spans="1:27" ht="25.5" x14ac:dyDescent="0.25">
      <c r="A20" s="10"/>
      <c r="B20" s="521" t="s">
        <v>1449</v>
      </c>
      <c r="C20" s="522" t="s">
        <v>1450</v>
      </c>
      <c r="D20" s="209" t="s">
        <v>1451</v>
      </c>
      <c r="E20" s="524"/>
      <c r="F20" s="522" t="s">
        <v>1448</v>
      </c>
      <c r="G20" s="524" t="s">
        <v>62</v>
      </c>
      <c r="H20" s="521">
        <v>100</v>
      </c>
      <c r="I20" s="2">
        <f>UACI_2!I7</f>
        <v>0</v>
      </c>
      <c r="J20" s="2">
        <f>UACI_2!J7</f>
        <v>0</v>
      </c>
      <c r="K20" s="11" t="e">
        <f t="shared" si="0"/>
        <v>#DIV/0!</v>
      </c>
      <c r="L20" s="2">
        <f>UACI_2!L7</f>
        <v>0</v>
      </c>
      <c r="M20" s="2">
        <f>UACI_2!M7</f>
        <v>0</v>
      </c>
      <c r="N20" s="11" t="e">
        <f t="shared" si="1"/>
        <v>#DIV/0!</v>
      </c>
      <c r="O20" s="2">
        <f>UACI_2!O7</f>
        <v>50</v>
      </c>
      <c r="P20" s="2">
        <f>UACI_2!P7</f>
        <v>19</v>
      </c>
      <c r="Q20" s="11">
        <f t="shared" si="2"/>
        <v>38</v>
      </c>
      <c r="R20" s="2">
        <f>UACI_2!R7</f>
        <v>50</v>
      </c>
      <c r="S20" s="2">
        <f>UACI_2!S7</f>
        <v>0</v>
      </c>
      <c r="T20" s="11">
        <f t="shared" si="3"/>
        <v>0</v>
      </c>
      <c r="U20" s="89">
        <f t="shared" si="4"/>
        <v>100</v>
      </c>
      <c r="V20" s="89">
        <f t="shared" si="4"/>
        <v>19</v>
      </c>
      <c r="W20" s="11">
        <f t="shared" si="5"/>
        <v>19</v>
      </c>
      <c r="X20" s="30"/>
      <c r="Y20" s="30"/>
      <c r="Z20" s="30"/>
      <c r="AA20" s="30"/>
    </row>
    <row r="21" spans="1:27" ht="15.75" x14ac:dyDescent="0.25">
      <c r="A21" s="10"/>
      <c r="B21" s="521" t="s">
        <v>1452</v>
      </c>
      <c r="C21" s="522" t="s">
        <v>1453</v>
      </c>
      <c r="D21" s="209" t="s">
        <v>1454</v>
      </c>
      <c r="E21" s="524" t="s">
        <v>1437</v>
      </c>
      <c r="F21" s="522" t="s">
        <v>1448</v>
      </c>
      <c r="G21" s="524" t="s">
        <v>62</v>
      </c>
      <c r="H21" s="555">
        <v>100</v>
      </c>
      <c r="I21" s="2">
        <f>DA_2!I12</f>
        <v>25</v>
      </c>
      <c r="J21" s="2">
        <f>DA_2!J12</f>
        <v>0</v>
      </c>
      <c r="K21" s="11">
        <f t="shared" si="0"/>
        <v>0</v>
      </c>
      <c r="L21" s="2">
        <f>DA_2!L12</f>
        <v>25</v>
      </c>
      <c r="M21" s="2">
        <f>DA_2!M12</f>
        <v>0</v>
      </c>
      <c r="N21" s="11">
        <f t="shared" si="1"/>
        <v>0</v>
      </c>
      <c r="O21" s="2">
        <f>DA_2!O12</f>
        <v>25</v>
      </c>
      <c r="P21" s="2">
        <f>DA_2!P12</f>
        <v>0</v>
      </c>
      <c r="Q21" s="11">
        <f t="shared" si="2"/>
        <v>0</v>
      </c>
      <c r="R21" s="2">
        <f>DA_2!R12</f>
        <v>25</v>
      </c>
      <c r="S21" s="2">
        <f>DA_2!S10</f>
        <v>9.9990000000000006</v>
      </c>
      <c r="T21" s="11">
        <f t="shared" si="3"/>
        <v>39.996000000000002</v>
      </c>
      <c r="U21" s="89">
        <f t="shared" si="4"/>
        <v>100</v>
      </c>
      <c r="V21" s="89">
        <f t="shared" si="4"/>
        <v>9.9990000000000006</v>
      </c>
      <c r="W21" s="11">
        <f t="shared" si="5"/>
        <v>9.9990000000000006</v>
      </c>
      <c r="X21" s="30"/>
      <c r="Y21" s="30"/>
      <c r="Z21" s="30"/>
      <c r="AA21" s="30"/>
    </row>
    <row r="22" spans="1:27" ht="25.5" x14ac:dyDescent="0.25">
      <c r="A22" s="10"/>
      <c r="B22" s="521" t="s">
        <v>505</v>
      </c>
      <c r="C22" s="209" t="s">
        <v>506</v>
      </c>
      <c r="D22" s="522" t="s">
        <v>1456</v>
      </c>
      <c r="E22" s="521"/>
      <c r="F22" s="522" t="s">
        <v>262</v>
      </c>
      <c r="G22" s="521" t="s">
        <v>62</v>
      </c>
      <c r="H22" s="521">
        <v>100</v>
      </c>
      <c r="I22" s="2">
        <f>'AF17'!I20</f>
        <v>25</v>
      </c>
      <c r="J22" s="2">
        <f>'AF17'!J20</f>
        <v>25</v>
      </c>
      <c r="K22" s="11">
        <f t="shared" si="0"/>
        <v>100</v>
      </c>
      <c r="L22" s="2">
        <f>'AF17'!L20</f>
        <v>25</v>
      </c>
      <c r="M22" s="2">
        <f>'AF17'!M20</f>
        <v>25</v>
      </c>
      <c r="N22" s="11">
        <f t="shared" si="1"/>
        <v>100</v>
      </c>
      <c r="O22" s="2">
        <f>'AF17'!O20</f>
        <v>25</v>
      </c>
      <c r="P22" s="2">
        <f>'AF17'!P20</f>
        <v>25</v>
      </c>
      <c r="Q22" s="11">
        <f t="shared" si="2"/>
        <v>100</v>
      </c>
      <c r="R22" s="2">
        <f>'AF17'!R20</f>
        <v>25</v>
      </c>
      <c r="S22" s="2">
        <f>'AF17'!S20</f>
        <v>75</v>
      </c>
      <c r="T22" s="11">
        <f t="shared" si="3"/>
        <v>300</v>
      </c>
      <c r="U22" s="89">
        <f t="shared" si="4"/>
        <v>100</v>
      </c>
      <c r="V22" s="89">
        <f t="shared" si="4"/>
        <v>150</v>
      </c>
      <c r="W22" s="11">
        <f t="shared" si="5"/>
        <v>150</v>
      </c>
      <c r="X22" s="30"/>
      <c r="Y22" s="30"/>
      <c r="Z22" s="30"/>
      <c r="AA22" s="30"/>
    </row>
    <row r="23" spans="1:27" ht="15.75" x14ac:dyDescent="0.25">
      <c r="A23" s="10"/>
      <c r="B23" s="521" t="s">
        <v>1000</v>
      </c>
      <c r="C23" s="209" t="s">
        <v>1001</v>
      </c>
      <c r="D23" s="522" t="s">
        <v>1457</v>
      </c>
      <c r="E23" s="521"/>
      <c r="F23" s="522" t="s">
        <v>61</v>
      </c>
      <c r="G23" s="521" t="s">
        <v>62</v>
      </c>
      <c r="H23" s="555">
        <v>100</v>
      </c>
      <c r="I23" s="2">
        <f>'GT17'!I10</f>
        <v>10</v>
      </c>
      <c r="J23" s="2">
        <f>'GT17'!J10</f>
        <v>0</v>
      </c>
      <c r="K23" s="11">
        <f t="shared" si="0"/>
        <v>0</v>
      </c>
      <c r="L23" s="2">
        <f>'GT17'!L10</f>
        <v>50</v>
      </c>
      <c r="M23" s="2">
        <f>'GT17'!M10</f>
        <v>0</v>
      </c>
      <c r="N23" s="11">
        <f t="shared" si="1"/>
        <v>0</v>
      </c>
      <c r="O23" s="2">
        <f>'GT17'!O10</f>
        <v>40</v>
      </c>
      <c r="P23" s="2">
        <f>'GT17'!P10</f>
        <v>40</v>
      </c>
      <c r="Q23" s="11">
        <f t="shared" si="2"/>
        <v>100</v>
      </c>
      <c r="R23" s="2">
        <f>'GT17'!R10</f>
        <v>0</v>
      </c>
      <c r="S23" s="2">
        <f>'GT17'!S10</f>
        <v>10</v>
      </c>
      <c r="T23" s="11" t="e">
        <f t="shared" si="3"/>
        <v>#DIV/0!</v>
      </c>
      <c r="U23" s="89">
        <f t="shared" si="4"/>
        <v>100</v>
      </c>
      <c r="V23" s="89">
        <f t="shared" si="4"/>
        <v>50</v>
      </c>
      <c r="W23" s="11">
        <f t="shared" si="5"/>
        <v>50</v>
      </c>
      <c r="X23" s="30"/>
      <c r="Y23" s="30"/>
      <c r="Z23" s="30"/>
      <c r="AA23" s="30"/>
    </row>
    <row r="24" spans="1:27" ht="25.5" x14ac:dyDescent="0.25">
      <c r="A24" s="10"/>
      <c r="B24" s="521" t="s">
        <v>513</v>
      </c>
      <c r="C24" s="209" t="s">
        <v>2614</v>
      </c>
      <c r="D24" s="522" t="s">
        <v>1456</v>
      </c>
      <c r="E24" s="521"/>
      <c r="F24" s="522" t="s">
        <v>61</v>
      </c>
      <c r="G24" s="521" t="s">
        <v>62</v>
      </c>
      <c r="H24" s="521">
        <v>100</v>
      </c>
      <c r="I24" s="2">
        <f>DIF_2!I12</f>
        <v>100</v>
      </c>
      <c r="J24" s="2">
        <f>DIF_2!J12</f>
        <v>0</v>
      </c>
      <c r="K24" s="11">
        <f t="shared" si="0"/>
        <v>0</v>
      </c>
      <c r="L24" s="2">
        <f>DIF_2!L12</f>
        <v>0</v>
      </c>
      <c r="M24" s="2">
        <f>DIF_2!M12</f>
        <v>85</v>
      </c>
      <c r="N24" s="11" t="e">
        <f t="shared" si="1"/>
        <v>#DIV/0!</v>
      </c>
      <c r="O24" s="2">
        <f>DIF_2!O12</f>
        <v>0</v>
      </c>
      <c r="P24" s="2">
        <f>DIF_2!P12</f>
        <v>0</v>
      </c>
      <c r="Q24" s="11" t="e">
        <f t="shared" si="2"/>
        <v>#DIV/0!</v>
      </c>
      <c r="R24" s="2">
        <f>DIF_2!R12</f>
        <v>0</v>
      </c>
      <c r="S24" s="2">
        <f>DIF_2!S12</f>
        <v>0</v>
      </c>
      <c r="T24" s="11" t="e">
        <f t="shared" si="3"/>
        <v>#DIV/0!</v>
      </c>
      <c r="U24" s="89">
        <f t="shared" si="4"/>
        <v>100</v>
      </c>
      <c r="V24" s="89">
        <f t="shared" si="4"/>
        <v>85</v>
      </c>
      <c r="W24" s="11">
        <f t="shared" si="5"/>
        <v>85</v>
      </c>
      <c r="X24" s="30"/>
      <c r="Y24" s="30"/>
      <c r="Z24" s="30"/>
      <c r="AA24" s="30"/>
    </row>
    <row r="25" spans="1:27" ht="51" x14ac:dyDescent="0.25">
      <c r="A25" s="10"/>
      <c r="B25" s="521" t="s">
        <v>1011</v>
      </c>
      <c r="C25" s="209" t="s">
        <v>1458</v>
      </c>
      <c r="D25" s="522" t="s">
        <v>1459</v>
      </c>
      <c r="E25" s="521"/>
      <c r="F25" s="522" t="s">
        <v>61</v>
      </c>
      <c r="G25" s="521" t="s">
        <v>62</v>
      </c>
      <c r="H25" s="555">
        <v>33.33</v>
      </c>
      <c r="I25" s="2">
        <f>DIF_2!I17</f>
        <v>0</v>
      </c>
      <c r="J25" s="2">
        <f>DIF_2!J17</f>
        <v>0</v>
      </c>
      <c r="K25" s="11" t="e">
        <f t="shared" si="0"/>
        <v>#DIV/0!</v>
      </c>
      <c r="L25" s="2">
        <f>DIF_2!L17</f>
        <v>0</v>
      </c>
      <c r="M25" s="2">
        <f>DIF_2!M17</f>
        <v>0</v>
      </c>
      <c r="N25" s="11" t="e">
        <f t="shared" si="1"/>
        <v>#DIV/0!</v>
      </c>
      <c r="O25" s="279">
        <f>DIF_2!O17</f>
        <v>16.664999999999999</v>
      </c>
      <c r="P25" s="279">
        <f>DIF_2!P17</f>
        <v>16.664999999999999</v>
      </c>
      <c r="Q25" s="11">
        <f t="shared" si="2"/>
        <v>100</v>
      </c>
      <c r="R25" s="279">
        <f>DIF_2!R17</f>
        <v>16.664999999999999</v>
      </c>
      <c r="S25" s="279">
        <f>DIF_2!S17</f>
        <v>0</v>
      </c>
      <c r="T25" s="11">
        <f t="shared" si="3"/>
        <v>0</v>
      </c>
      <c r="U25" s="89">
        <f t="shared" si="4"/>
        <v>33.33</v>
      </c>
      <c r="V25" s="89">
        <f t="shared" si="4"/>
        <v>16.664999999999999</v>
      </c>
      <c r="W25" s="11">
        <f t="shared" si="5"/>
        <v>50</v>
      </c>
      <c r="X25" s="30"/>
      <c r="Y25" s="30"/>
      <c r="Z25" s="30"/>
      <c r="AA25" s="30"/>
    </row>
    <row r="26" spans="1:27" ht="25.5" x14ac:dyDescent="0.25">
      <c r="A26" s="10"/>
      <c r="B26" s="521" t="s">
        <v>77</v>
      </c>
      <c r="C26" s="209" t="s">
        <v>78</v>
      </c>
      <c r="D26" s="522" t="s">
        <v>1460</v>
      </c>
      <c r="E26" s="521"/>
      <c r="F26" s="522" t="s">
        <v>61</v>
      </c>
      <c r="G26" s="521" t="s">
        <v>62</v>
      </c>
      <c r="H26" s="521">
        <v>100</v>
      </c>
      <c r="I26" s="2">
        <f>'AI17'!I8</f>
        <v>25</v>
      </c>
      <c r="J26" s="2">
        <f>'AI17'!J8</f>
        <v>25</v>
      </c>
      <c r="K26" s="11">
        <f t="shared" si="0"/>
        <v>100</v>
      </c>
      <c r="L26" s="2">
        <f>'AI17'!L8</f>
        <v>25</v>
      </c>
      <c r="M26" s="2">
        <f>'AI17'!M8</f>
        <v>25</v>
      </c>
      <c r="N26" s="11">
        <f t="shared" si="1"/>
        <v>100</v>
      </c>
      <c r="O26" s="2">
        <f>'AI17'!O8</f>
        <v>25</v>
      </c>
      <c r="P26" s="2">
        <f>'AI17'!P8</f>
        <v>25</v>
      </c>
      <c r="Q26" s="11">
        <f t="shared" si="2"/>
        <v>100</v>
      </c>
      <c r="R26" s="2">
        <f>'AI17'!R8</f>
        <v>25</v>
      </c>
      <c r="S26" s="2">
        <f>'AI17'!S8</f>
        <v>0</v>
      </c>
      <c r="T26" s="11">
        <f t="shared" si="3"/>
        <v>0</v>
      </c>
      <c r="U26" s="89">
        <f t="shared" si="4"/>
        <v>100</v>
      </c>
      <c r="V26" s="89">
        <f t="shared" si="4"/>
        <v>75</v>
      </c>
      <c r="W26" s="11">
        <f t="shared" si="5"/>
        <v>75</v>
      </c>
      <c r="X26" s="30"/>
      <c r="Y26" s="30"/>
      <c r="Z26" s="30"/>
      <c r="AA26" s="30"/>
    </row>
    <row r="27" spans="1:27" ht="25.5" customHeight="1" x14ac:dyDescent="0.25">
      <c r="A27" s="10"/>
      <c r="B27" s="521" t="s">
        <v>59</v>
      </c>
      <c r="C27" s="209" t="s">
        <v>1330</v>
      </c>
      <c r="D27" s="522" t="s">
        <v>43</v>
      </c>
      <c r="E27" s="521"/>
      <c r="F27" s="522" t="s">
        <v>61</v>
      </c>
      <c r="G27" s="521" t="s">
        <v>62</v>
      </c>
      <c r="H27" s="555">
        <v>100</v>
      </c>
      <c r="I27" s="2">
        <f>'DG17'!I12</f>
        <v>25</v>
      </c>
      <c r="J27" s="2">
        <f>'DG17'!J12</f>
        <v>25</v>
      </c>
      <c r="K27" s="11">
        <f t="shared" si="0"/>
        <v>100</v>
      </c>
      <c r="L27" s="2">
        <f>'DG17'!L12</f>
        <v>25</v>
      </c>
      <c r="M27" s="2">
        <f>'DG17'!M12</f>
        <v>25</v>
      </c>
      <c r="N27" s="11">
        <f t="shared" si="1"/>
        <v>100</v>
      </c>
      <c r="O27" s="2">
        <f>'DG17'!O12</f>
        <v>25</v>
      </c>
      <c r="P27" s="2">
        <f>'DG17'!P12</f>
        <v>25</v>
      </c>
      <c r="Q27" s="11">
        <f t="shared" si="2"/>
        <v>100</v>
      </c>
      <c r="R27" s="2">
        <f>'DG17'!R12</f>
        <v>25</v>
      </c>
      <c r="S27" s="2">
        <f>'DG17'!S12</f>
        <v>25</v>
      </c>
      <c r="T27" s="11">
        <f t="shared" si="3"/>
        <v>100</v>
      </c>
      <c r="U27" s="89">
        <f t="shared" si="4"/>
        <v>100</v>
      </c>
      <c r="V27" s="89">
        <f t="shared" si="4"/>
        <v>100</v>
      </c>
      <c r="W27" s="11">
        <f t="shared" si="5"/>
        <v>100</v>
      </c>
      <c r="X27" s="30"/>
      <c r="Y27" s="30"/>
      <c r="Z27" s="30"/>
      <c r="AA27" s="30"/>
    </row>
    <row r="28" spans="1:27" ht="25.5" x14ac:dyDescent="0.25">
      <c r="A28" s="10"/>
      <c r="B28" s="521" t="s">
        <v>270</v>
      </c>
      <c r="C28" s="209" t="s">
        <v>271</v>
      </c>
      <c r="D28" s="522" t="s">
        <v>1442</v>
      </c>
      <c r="E28" s="521"/>
      <c r="F28" s="522" t="s">
        <v>272</v>
      </c>
      <c r="G28" s="521" t="s">
        <v>273</v>
      </c>
      <c r="H28" s="521">
        <v>1</v>
      </c>
      <c r="I28" s="2">
        <f>'JD17'!I9</f>
        <v>0</v>
      </c>
      <c r="J28" s="2">
        <f>'JD17'!J9</f>
        <v>0</v>
      </c>
      <c r="K28" s="11" t="e">
        <f t="shared" si="0"/>
        <v>#DIV/0!</v>
      </c>
      <c r="L28" s="2">
        <f>'JD17'!L9</f>
        <v>1</v>
      </c>
      <c r="M28" s="2">
        <f>'JD17'!M9</f>
        <v>0</v>
      </c>
      <c r="N28" s="11">
        <f t="shared" si="1"/>
        <v>0</v>
      </c>
      <c r="O28" s="2">
        <f>'JD17'!O9</f>
        <v>0</v>
      </c>
      <c r="P28" s="2">
        <f>'JD17'!P9</f>
        <v>0</v>
      </c>
      <c r="Q28" s="11" t="e">
        <f t="shared" si="2"/>
        <v>#DIV/0!</v>
      </c>
      <c r="R28" s="2">
        <f>'JD17'!R9</f>
        <v>0</v>
      </c>
      <c r="S28" s="2">
        <f>'JD17'!S9</f>
        <v>0</v>
      </c>
      <c r="T28" s="11" t="e">
        <f t="shared" si="3"/>
        <v>#DIV/0!</v>
      </c>
      <c r="U28" s="89">
        <f t="shared" si="4"/>
        <v>1</v>
      </c>
      <c r="V28" s="89">
        <f t="shared" si="4"/>
        <v>0</v>
      </c>
      <c r="W28" s="11">
        <f t="shared" si="5"/>
        <v>0</v>
      </c>
      <c r="X28" s="30"/>
      <c r="Y28" s="30"/>
      <c r="Z28" s="30"/>
      <c r="AA28" s="30"/>
    </row>
    <row r="29" spans="1:27" ht="51" x14ac:dyDescent="0.25">
      <c r="A29" s="10"/>
      <c r="B29" s="521" t="s">
        <v>137</v>
      </c>
      <c r="C29" s="220" t="s">
        <v>1331</v>
      </c>
      <c r="D29" s="522" t="s">
        <v>1462</v>
      </c>
      <c r="E29" s="521"/>
      <c r="F29" s="522" t="s">
        <v>1332</v>
      </c>
      <c r="G29" s="521" t="s">
        <v>140</v>
      </c>
      <c r="H29" s="521">
        <v>5</v>
      </c>
      <c r="I29" s="2">
        <f>'DB17'!I11</f>
        <v>0</v>
      </c>
      <c r="J29" s="2">
        <f>'DB17'!J11</f>
        <v>0</v>
      </c>
      <c r="K29" s="11" t="e">
        <f t="shared" si="0"/>
        <v>#DIV/0!</v>
      </c>
      <c r="L29" s="2">
        <f>'DB17'!L11</f>
        <v>2</v>
      </c>
      <c r="M29" s="2">
        <f>'DB17'!M11</f>
        <v>0</v>
      </c>
      <c r="N29" s="11">
        <f t="shared" si="1"/>
        <v>0</v>
      </c>
      <c r="O29" s="2">
        <f>'DB17'!O11</f>
        <v>2</v>
      </c>
      <c r="P29" s="2">
        <f>'DB17'!P11</f>
        <v>0</v>
      </c>
      <c r="Q29" s="11">
        <f t="shared" si="2"/>
        <v>0</v>
      </c>
      <c r="R29" s="2">
        <f>'DB17'!R11</f>
        <v>1</v>
      </c>
      <c r="S29" s="2">
        <f>'DB17'!S11</f>
        <v>0</v>
      </c>
      <c r="T29" s="11">
        <f t="shared" si="3"/>
        <v>0</v>
      </c>
      <c r="U29" s="89">
        <f t="shared" si="4"/>
        <v>5</v>
      </c>
      <c r="V29" s="89">
        <f t="shared" si="4"/>
        <v>0</v>
      </c>
      <c r="W29" s="11">
        <f t="shared" si="5"/>
        <v>0</v>
      </c>
      <c r="X29" s="30"/>
      <c r="Y29" s="30"/>
      <c r="Z29" s="30"/>
      <c r="AA29" s="30"/>
    </row>
    <row r="30" spans="1:27" ht="63.75" x14ac:dyDescent="0.25">
      <c r="A30" s="10"/>
      <c r="B30" s="521" t="s">
        <v>1016</v>
      </c>
      <c r="C30" s="522" t="s">
        <v>1017</v>
      </c>
      <c r="D30" s="209" t="s">
        <v>1457</v>
      </c>
      <c r="E30" s="524"/>
      <c r="F30" s="522" t="s">
        <v>61</v>
      </c>
      <c r="G30" s="524" t="s">
        <v>62</v>
      </c>
      <c r="H30" s="215">
        <v>100</v>
      </c>
      <c r="I30" s="280">
        <f>'GT17'!I14</f>
        <v>15.276249999999999</v>
      </c>
      <c r="J30" s="280">
        <f>'GT17'!J14</f>
        <v>10.82114</v>
      </c>
      <c r="K30" s="11">
        <f t="shared" si="0"/>
        <v>70.836363636363643</v>
      </c>
      <c r="L30" s="280">
        <f>'GT17'!L14</f>
        <v>39.995999999999995</v>
      </c>
      <c r="M30" s="280">
        <f>'GT17'!M14</f>
        <v>36.09639</v>
      </c>
      <c r="N30" s="11">
        <f t="shared" si="1"/>
        <v>90.250000000000014</v>
      </c>
      <c r="O30" s="280">
        <f>'GT17'!O14</f>
        <v>18.331499999999998</v>
      </c>
      <c r="P30" s="280">
        <f>'GT17'!P14</f>
        <v>14.431889999999999</v>
      </c>
      <c r="Q30" s="11">
        <f t="shared" si="2"/>
        <v>78.727272727272734</v>
      </c>
      <c r="R30" s="280">
        <f>'GT17'!R14</f>
        <v>26.386249999999997</v>
      </c>
      <c r="S30" s="280">
        <f>'GT17'!S14</f>
        <v>13.12091</v>
      </c>
      <c r="T30" s="11">
        <f t="shared" si="3"/>
        <v>49.726315789473688</v>
      </c>
      <c r="U30" s="340">
        <f t="shared" si="4"/>
        <v>99.989999999999981</v>
      </c>
      <c r="V30" s="340">
        <f t="shared" si="4"/>
        <v>74.47032999999999</v>
      </c>
      <c r="W30" s="11">
        <f t="shared" si="5"/>
        <v>74.477777777777789</v>
      </c>
      <c r="X30" s="30"/>
      <c r="Y30" s="30"/>
      <c r="Z30" s="30"/>
      <c r="AA30" s="30"/>
    </row>
    <row r="31" spans="1:27" x14ac:dyDescent="0.25">
      <c r="A31" s="843" t="s">
        <v>23</v>
      </c>
      <c r="B31" s="844"/>
      <c r="C31" s="844"/>
      <c r="D31" s="844"/>
      <c r="E31" s="844"/>
      <c r="F31" s="844"/>
      <c r="G31" s="844"/>
      <c r="H31" s="845"/>
      <c r="I31" s="3"/>
      <c r="J31" s="3"/>
      <c r="K31" s="13" t="e">
        <f>SUM(K42:K60)/(COUNTIF(K42:K60,"&lt;&gt;0"))</f>
        <v>#DIV/0!</v>
      </c>
      <c r="L31" s="3"/>
      <c r="M31" s="3"/>
      <c r="N31" s="13" t="e">
        <f>SUM(N42:N60)/(COUNTIF(N42:N60,"&lt;&gt;0"))</f>
        <v>#DIV/0!</v>
      </c>
      <c r="O31" s="3"/>
      <c r="P31" s="3"/>
      <c r="Q31" s="13" t="e">
        <f>SUM(Q42:Q60)/(COUNTIF(Q42:Q60,"&lt;&gt;0"))</f>
        <v>#DIV/0!</v>
      </c>
      <c r="R31" s="3"/>
      <c r="S31" s="3"/>
      <c r="T31" s="13" t="e">
        <f>SUM(T42:T60)/(COUNTIF(T42:T60,"&lt;&gt;0"))</f>
        <v>#DIV/0!</v>
      </c>
      <c r="U31" s="3"/>
      <c r="V31" s="3"/>
      <c r="W31" s="13">
        <f>SUM(W42:W60)/(COUNTIF(W42:W60,"&lt;&gt;0"))</f>
        <v>58.967298611111111</v>
      </c>
      <c r="X31" s="30"/>
      <c r="Y31" s="30"/>
      <c r="Z31" s="30"/>
      <c r="AA31" s="30"/>
    </row>
    <row r="32" spans="1:27" x14ac:dyDescent="0.25">
      <c r="A32" s="846" t="s">
        <v>24</v>
      </c>
      <c r="B32" s="847"/>
      <c r="C32" s="847"/>
      <c r="D32" s="847"/>
      <c r="E32" s="847"/>
      <c r="F32" s="847"/>
      <c r="G32" s="847"/>
      <c r="H32" s="848"/>
      <c r="I32" s="4"/>
      <c r="J32" s="4"/>
      <c r="K32" s="14">
        <v>68</v>
      </c>
      <c r="L32" s="4"/>
      <c r="M32" s="4"/>
      <c r="N32" s="14">
        <v>77</v>
      </c>
      <c r="O32" s="4"/>
      <c r="P32" s="4"/>
      <c r="Q32" s="14"/>
      <c r="R32" s="4"/>
      <c r="S32" s="4"/>
      <c r="T32" s="14"/>
      <c r="U32" s="4"/>
      <c r="V32" s="4"/>
      <c r="W32" s="14"/>
      <c r="X32" s="30"/>
      <c r="Y32" s="30"/>
      <c r="Z32" s="30"/>
      <c r="AA32" s="30"/>
    </row>
    <row r="33" spans="1:27" x14ac:dyDescent="0.25">
      <c r="A33" s="846" t="s">
        <v>1283</v>
      </c>
      <c r="B33" s="847"/>
      <c r="C33" s="847"/>
      <c r="D33" s="847"/>
      <c r="E33" s="847"/>
      <c r="F33" s="847"/>
      <c r="G33" s="847"/>
      <c r="H33" s="848"/>
      <c r="I33" s="4"/>
      <c r="J33" s="4"/>
      <c r="K33" s="14">
        <v>36</v>
      </c>
      <c r="L33" s="4"/>
      <c r="M33" s="4"/>
      <c r="N33" s="14">
        <v>27</v>
      </c>
      <c r="O33" s="4"/>
      <c r="P33" s="4"/>
      <c r="Q33" s="14"/>
      <c r="R33" s="4"/>
      <c r="S33" s="4"/>
      <c r="T33" s="14"/>
      <c r="U33" s="4"/>
      <c r="V33" s="4"/>
      <c r="W33" s="14"/>
      <c r="X33" s="30"/>
      <c r="Y33" s="30"/>
      <c r="Z33" s="30"/>
      <c r="AA33" s="30"/>
    </row>
    <row r="34" spans="1:27" x14ac:dyDescent="0.25">
      <c r="A34" s="846" t="s">
        <v>1339</v>
      </c>
      <c r="B34" s="847"/>
      <c r="C34" s="847"/>
      <c r="D34" s="847"/>
      <c r="E34" s="847"/>
      <c r="F34" s="847"/>
      <c r="G34" s="847"/>
      <c r="H34" s="848"/>
      <c r="I34" s="4"/>
      <c r="J34" s="4"/>
      <c r="K34" s="14">
        <v>7</v>
      </c>
      <c r="L34" s="4"/>
      <c r="M34" s="4"/>
      <c r="N34" s="14">
        <v>11</v>
      </c>
      <c r="O34" s="4"/>
      <c r="P34" s="4"/>
      <c r="Q34" s="14"/>
      <c r="R34" s="4"/>
      <c r="S34" s="4"/>
      <c r="T34" s="14"/>
      <c r="U34" s="4"/>
      <c r="V34" s="4"/>
      <c r="W34" s="14"/>
      <c r="X34" s="30"/>
      <c r="Y34" s="30"/>
      <c r="Z34" s="30"/>
      <c r="AA34" s="30"/>
    </row>
    <row r="35" spans="1:27" x14ac:dyDescent="0.25">
      <c r="A35" s="846" t="s">
        <v>1340</v>
      </c>
      <c r="B35" s="847"/>
      <c r="C35" s="847"/>
      <c r="D35" s="847"/>
      <c r="E35" s="847"/>
      <c r="F35" s="847"/>
      <c r="G35" s="847"/>
      <c r="H35" s="848"/>
      <c r="I35" s="4"/>
      <c r="J35" s="4"/>
      <c r="K35" s="14"/>
      <c r="L35" s="4"/>
      <c r="M35" s="4"/>
      <c r="N35" s="14"/>
      <c r="O35" s="4"/>
      <c r="P35" s="4"/>
      <c r="Q35" s="14"/>
      <c r="R35" s="4"/>
      <c r="S35" s="4"/>
      <c r="T35" s="14"/>
      <c r="U35" s="4"/>
      <c r="V35" s="4"/>
      <c r="W35" s="14"/>
      <c r="X35" s="30"/>
      <c r="Y35" s="30"/>
      <c r="Z35" s="30"/>
      <c r="AA35" s="30"/>
    </row>
    <row r="36" spans="1:27" x14ac:dyDescent="0.25">
      <c r="A36" s="846" t="s">
        <v>1341</v>
      </c>
      <c r="B36" s="847"/>
      <c r="C36" s="847"/>
      <c r="D36" s="847"/>
      <c r="E36" s="847"/>
      <c r="F36" s="847"/>
      <c r="G36" s="847"/>
      <c r="H36" s="848"/>
      <c r="I36" s="4"/>
      <c r="J36" s="4"/>
      <c r="K36" s="14"/>
      <c r="L36" s="4"/>
      <c r="M36" s="4"/>
      <c r="N36" s="14">
        <v>18</v>
      </c>
      <c r="O36" s="4"/>
      <c r="P36" s="4"/>
      <c r="Q36" s="14"/>
      <c r="R36" s="4"/>
      <c r="S36" s="4"/>
      <c r="T36" s="14"/>
      <c r="U36" s="4"/>
      <c r="V36" s="4"/>
      <c r="W36" s="14"/>
      <c r="X36" s="30"/>
      <c r="Y36" s="30"/>
      <c r="Z36" s="30"/>
      <c r="AA36" s="30"/>
    </row>
    <row r="37" spans="1:27" x14ac:dyDescent="0.25">
      <c r="K37" s="32">
        <f>IF(K7&gt;99.99,100,K7)</f>
        <v>0</v>
      </c>
      <c r="N37" s="32">
        <f>IF(N7&gt;99.99,100,N7)</f>
        <v>0</v>
      </c>
      <c r="Q37" s="32">
        <f>IF(Q7&gt;99.99,100,Q7)</f>
        <v>0</v>
      </c>
      <c r="T37" s="32">
        <f>IF(T7&gt;99.99,100,T7)</f>
        <v>0</v>
      </c>
      <c r="W37" s="32">
        <f>IF(W7&gt;99.99,100,W7)</f>
        <v>0</v>
      </c>
    </row>
    <row r="38" spans="1:27" x14ac:dyDescent="0.25">
      <c r="K38" s="32">
        <f t="shared" ref="K38:K40" si="11">IF(K8&gt;99.99,100,K8)</f>
        <v>100</v>
      </c>
      <c r="N38" s="32">
        <f t="shared" ref="N38:N40" si="12">IF(N8&gt;99.99,100,N8)</f>
        <v>87.468354430379748</v>
      </c>
      <c r="Q38" s="32">
        <f t="shared" ref="Q38:Q40" si="13">IF(Q8&gt;99.99,100,Q8)</f>
        <v>100</v>
      </c>
      <c r="T38" s="32">
        <f t="shared" ref="T38:T40" si="14">IF(T8&gt;99.99,100,T8)</f>
        <v>100</v>
      </c>
      <c r="W38" s="32">
        <f t="shared" ref="W38:W40" si="15">IF(W8&gt;99.99,100,W8)</f>
        <v>100</v>
      </c>
    </row>
    <row r="39" spans="1:27" x14ac:dyDescent="0.25">
      <c r="K39" s="32">
        <f t="shared" si="11"/>
        <v>100</v>
      </c>
      <c r="N39" s="32">
        <f t="shared" si="12"/>
        <v>100</v>
      </c>
      <c r="Q39" s="32">
        <f t="shared" si="13"/>
        <v>100</v>
      </c>
      <c r="T39" s="32">
        <f t="shared" si="14"/>
        <v>100</v>
      </c>
      <c r="W39" s="32">
        <f t="shared" si="15"/>
        <v>100</v>
      </c>
    </row>
    <row r="40" spans="1:27" x14ac:dyDescent="0.25">
      <c r="K40" s="32" t="e">
        <f t="shared" si="11"/>
        <v>#DIV/0!</v>
      </c>
      <c r="N40" s="32">
        <f t="shared" si="12"/>
        <v>0</v>
      </c>
      <c r="Q40" s="32" t="e">
        <f t="shared" si="13"/>
        <v>#DIV/0!</v>
      </c>
      <c r="T40" s="32">
        <f t="shared" si="14"/>
        <v>0</v>
      </c>
      <c r="W40" s="32">
        <f t="shared" si="15"/>
        <v>0</v>
      </c>
    </row>
    <row r="41" spans="1:27" x14ac:dyDescent="0.25">
      <c r="K41" s="32">
        <f t="shared" ref="K41:K59" si="16">IF(K12&gt;99.99,100,K12)</f>
        <v>94.52513966480447</v>
      </c>
      <c r="N41" s="32">
        <f t="shared" ref="N41:N59" si="17">IF(N12&gt;99.99,100,N12)</f>
        <v>69.425287356321846</v>
      </c>
      <c r="Q41" s="32">
        <f t="shared" ref="Q41:Q59" si="18">IF(Q12&gt;99.99,100,Q12)</f>
        <v>20</v>
      </c>
      <c r="T41" s="32">
        <f t="shared" ref="T41:T59" si="19">IF(T12&gt;99.99,100,T12)</f>
        <v>33.333333333333329</v>
      </c>
      <c r="W41" s="32">
        <f t="shared" ref="W41:W59" si="20">IF(W12&gt;99.99,100,W12)</f>
        <v>64.019138755980862</v>
      </c>
    </row>
    <row r="42" spans="1:27" x14ac:dyDescent="0.25">
      <c r="K42" s="32" t="e">
        <f t="shared" si="16"/>
        <v>#DIV/0!</v>
      </c>
      <c r="N42" s="32">
        <f t="shared" si="17"/>
        <v>0</v>
      </c>
      <c r="Q42" s="32">
        <f t="shared" si="18"/>
        <v>0</v>
      </c>
      <c r="T42" s="32" t="e">
        <f t="shared" si="19"/>
        <v>#DIV/0!</v>
      </c>
      <c r="W42" s="32">
        <f t="shared" si="20"/>
        <v>0</v>
      </c>
    </row>
    <row r="43" spans="1:27" x14ac:dyDescent="0.25">
      <c r="K43" s="32" t="e">
        <f t="shared" si="16"/>
        <v>#DIV/0!</v>
      </c>
      <c r="N43" s="32" t="e">
        <f t="shared" si="17"/>
        <v>#DIV/0!</v>
      </c>
      <c r="Q43" s="32" t="e">
        <f t="shared" si="18"/>
        <v>#DIV/0!</v>
      </c>
      <c r="T43" s="32">
        <f t="shared" si="19"/>
        <v>40</v>
      </c>
      <c r="W43" s="32">
        <f t="shared" si="20"/>
        <v>40</v>
      </c>
    </row>
    <row r="44" spans="1:27" x14ac:dyDescent="0.25">
      <c r="K44" s="32">
        <f t="shared" si="16"/>
        <v>40</v>
      </c>
      <c r="N44" s="32">
        <f t="shared" si="17"/>
        <v>60</v>
      </c>
      <c r="Q44" s="32">
        <f t="shared" si="18"/>
        <v>100</v>
      </c>
      <c r="T44" s="32">
        <f t="shared" si="19"/>
        <v>100</v>
      </c>
      <c r="W44" s="32">
        <f t="shared" si="20"/>
        <v>76.666666666666657</v>
      </c>
    </row>
    <row r="45" spans="1:27" x14ac:dyDescent="0.25">
      <c r="K45" s="32">
        <f t="shared" si="16"/>
        <v>50</v>
      </c>
      <c r="N45" s="32" t="e">
        <f t="shared" si="17"/>
        <v>#DIV/0!</v>
      </c>
      <c r="Q45" s="32" t="e">
        <f t="shared" si="18"/>
        <v>#DIV/0!</v>
      </c>
      <c r="T45" s="32" t="e">
        <f t="shared" si="19"/>
        <v>#DIV/0!</v>
      </c>
      <c r="W45" s="32">
        <f t="shared" si="20"/>
        <v>50</v>
      </c>
    </row>
    <row r="46" spans="1:27" x14ac:dyDescent="0.25">
      <c r="K46" s="32">
        <f t="shared" si="16"/>
        <v>20</v>
      </c>
      <c r="N46" s="32">
        <f t="shared" si="17"/>
        <v>60</v>
      </c>
      <c r="Q46" s="32">
        <f t="shared" si="18"/>
        <v>100</v>
      </c>
      <c r="T46" s="32">
        <f t="shared" si="19"/>
        <v>100</v>
      </c>
      <c r="W46" s="32">
        <f t="shared" si="20"/>
        <v>89.999999999999986</v>
      </c>
    </row>
    <row r="47" spans="1:27" x14ac:dyDescent="0.25">
      <c r="K47" s="32" t="e">
        <f t="shared" si="16"/>
        <v>#DIV/0!</v>
      </c>
      <c r="N47" s="32" t="e">
        <f t="shared" si="17"/>
        <v>#DIV/0!</v>
      </c>
      <c r="Q47" s="32">
        <f t="shared" si="18"/>
        <v>27.777777777777779</v>
      </c>
      <c r="T47" s="32">
        <f t="shared" si="19"/>
        <v>81.25</v>
      </c>
      <c r="W47" s="32">
        <f t="shared" si="20"/>
        <v>49.166666666666664</v>
      </c>
    </row>
    <row r="48" spans="1:27" x14ac:dyDescent="0.25">
      <c r="K48" s="32">
        <f t="shared" si="16"/>
        <v>69.117647058823522</v>
      </c>
      <c r="N48" s="32">
        <f t="shared" si="17"/>
        <v>83.333333333333343</v>
      </c>
      <c r="Q48" s="32">
        <f t="shared" si="18"/>
        <v>47.61904761904762</v>
      </c>
      <c r="T48" s="32">
        <f t="shared" si="19"/>
        <v>100</v>
      </c>
      <c r="W48" s="32">
        <f t="shared" si="20"/>
        <v>74.166666666666671</v>
      </c>
    </row>
    <row r="49" spans="11:23" x14ac:dyDescent="0.25">
      <c r="K49" s="32" t="e">
        <f t="shared" si="16"/>
        <v>#DIV/0!</v>
      </c>
      <c r="N49" s="32" t="e">
        <f t="shared" si="17"/>
        <v>#DIV/0!</v>
      </c>
      <c r="Q49" s="32">
        <f t="shared" si="18"/>
        <v>38</v>
      </c>
      <c r="T49" s="32">
        <f t="shared" si="19"/>
        <v>0</v>
      </c>
      <c r="W49" s="32">
        <f t="shared" si="20"/>
        <v>19</v>
      </c>
    </row>
    <row r="50" spans="11:23" x14ac:dyDescent="0.25">
      <c r="K50" s="32">
        <f t="shared" si="16"/>
        <v>0</v>
      </c>
      <c r="N50" s="32">
        <f t="shared" si="17"/>
        <v>0</v>
      </c>
      <c r="Q50" s="32">
        <f t="shared" si="18"/>
        <v>0</v>
      </c>
      <c r="T50" s="32">
        <f t="shared" si="19"/>
        <v>39.996000000000002</v>
      </c>
      <c r="W50" s="32">
        <f t="shared" si="20"/>
        <v>9.9990000000000006</v>
      </c>
    </row>
    <row r="51" spans="11:23" x14ac:dyDescent="0.25">
      <c r="K51" s="32">
        <f t="shared" si="16"/>
        <v>100</v>
      </c>
      <c r="N51" s="32">
        <f t="shared" si="17"/>
        <v>100</v>
      </c>
      <c r="Q51" s="32">
        <f t="shared" si="18"/>
        <v>100</v>
      </c>
      <c r="T51" s="32">
        <f t="shared" si="19"/>
        <v>100</v>
      </c>
      <c r="W51" s="32">
        <f t="shared" si="20"/>
        <v>100</v>
      </c>
    </row>
    <row r="52" spans="11:23" x14ac:dyDescent="0.25">
      <c r="K52" s="32">
        <f t="shared" si="16"/>
        <v>0</v>
      </c>
      <c r="N52" s="32">
        <f t="shared" si="17"/>
        <v>0</v>
      </c>
      <c r="Q52" s="32">
        <f t="shared" si="18"/>
        <v>100</v>
      </c>
      <c r="T52" s="32" t="e">
        <f t="shared" si="19"/>
        <v>#DIV/0!</v>
      </c>
      <c r="W52" s="32">
        <f t="shared" si="20"/>
        <v>50</v>
      </c>
    </row>
    <row r="53" spans="11:23" x14ac:dyDescent="0.25">
      <c r="K53" s="32">
        <f t="shared" si="16"/>
        <v>0</v>
      </c>
      <c r="N53" s="32" t="e">
        <f t="shared" si="17"/>
        <v>#DIV/0!</v>
      </c>
      <c r="Q53" s="32" t="e">
        <f t="shared" si="18"/>
        <v>#DIV/0!</v>
      </c>
      <c r="T53" s="32" t="e">
        <f t="shared" si="19"/>
        <v>#DIV/0!</v>
      </c>
      <c r="W53" s="32">
        <f t="shared" si="20"/>
        <v>85</v>
      </c>
    </row>
    <row r="54" spans="11:23" x14ac:dyDescent="0.25">
      <c r="K54" s="32" t="e">
        <f t="shared" si="16"/>
        <v>#DIV/0!</v>
      </c>
      <c r="N54" s="32" t="e">
        <f t="shared" si="17"/>
        <v>#DIV/0!</v>
      </c>
      <c r="Q54" s="32">
        <f t="shared" si="18"/>
        <v>100</v>
      </c>
      <c r="T54" s="32">
        <f t="shared" si="19"/>
        <v>0</v>
      </c>
      <c r="W54" s="32">
        <f t="shared" si="20"/>
        <v>50</v>
      </c>
    </row>
    <row r="55" spans="11:23" x14ac:dyDescent="0.25">
      <c r="K55" s="32">
        <f t="shared" si="16"/>
        <v>100</v>
      </c>
      <c r="N55" s="32">
        <f t="shared" si="17"/>
        <v>100</v>
      </c>
      <c r="Q55" s="32">
        <f t="shared" si="18"/>
        <v>100</v>
      </c>
      <c r="T55" s="32">
        <f t="shared" si="19"/>
        <v>0</v>
      </c>
      <c r="W55" s="32">
        <f t="shared" si="20"/>
        <v>75</v>
      </c>
    </row>
    <row r="56" spans="11:23" x14ac:dyDescent="0.25">
      <c r="K56" s="32">
        <f t="shared" si="16"/>
        <v>100</v>
      </c>
      <c r="N56" s="32">
        <f t="shared" si="17"/>
        <v>100</v>
      </c>
      <c r="Q56" s="32">
        <f t="shared" si="18"/>
        <v>100</v>
      </c>
      <c r="T56" s="32">
        <f t="shared" si="19"/>
        <v>100</v>
      </c>
      <c r="W56" s="32">
        <f t="shared" si="20"/>
        <v>100</v>
      </c>
    </row>
    <row r="57" spans="11:23" x14ac:dyDescent="0.25">
      <c r="K57" s="32" t="e">
        <f t="shared" si="16"/>
        <v>#DIV/0!</v>
      </c>
      <c r="N57" s="32">
        <f t="shared" si="17"/>
        <v>0</v>
      </c>
      <c r="Q57" s="32" t="e">
        <f t="shared" si="18"/>
        <v>#DIV/0!</v>
      </c>
      <c r="T57" s="32" t="e">
        <f t="shared" si="19"/>
        <v>#DIV/0!</v>
      </c>
      <c r="W57" s="32">
        <f t="shared" si="20"/>
        <v>0</v>
      </c>
    </row>
    <row r="58" spans="11:23" x14ac:dyDescent="0.25">
      <c r="K58" s="32" t="e">
        <f t="shared" si="16"/>
        <v>#DIV/0!</v>
      </c>
      <c r="N58" s="32">
        <f t="shared" si="17"/>
        <v>0</v>
      </c>
      <c r="Q58" s="32">
        <f t="shared" si="18"/>
        <v>0</v>
      </c>
      <c r="T58" s="32">
        <f t="shared" si="19"/>
        <v>0</v>
      </c>
      <c r="W58" s="32">
        <f t="shared" si="20"/>
        <v>0</v>
      </c>
    </row>
    <row r="59" spans="11:23" x14ac:dyDescent="0.25">
      <c r="K59" s="32">
        <f t="shared" si="16"/>
        <v>70.836363636363643</v>
      </c>
      <c r="N59" s="32">
        <f t="shared" si="17"/>
        <v>90.250000000000014</v>
      </c>
      <c r="Q59" s="32">
        <f t="shared" si="18"/>
        <v>78.727272727272734</v>
      </c>
      <c r="T59" s="32">
        <f t="shared" si="19"/>
        <v>49.726315789473688</v>
      </c>
      <c r="W59" s="32">
        <f t="shared" si="20"/>
        <v>74.477777777777789</v>
      </c>
    </row>
    <row r="60" spans="11:23" x14ac:dyDescent="0.25">
      <c r="K60" s="32"/>
    </row>
    <row r="61" spans="11:23" x14ac:dyDescent="0.25">
      <c r="K61" s="32"/>
    </row>
    <row r="62" spans="11:23" x14ac:dyDescent="0.25">
      <c r="K62" s="32"/>
    </row>
    <row r="63" spans="11:23" x14ac:dyDescent="0.25">
      <c r="K63" s="32"/>
    </row>
    <row r="64" spans="11:23" x14ac:dyDescent="0.25">
      <c r="K64" s="32"/>
    </row>
  </sheetData>
  <mergeCells count="27">
    <mergeCell ref="A33:H33"/>
    <mergeCell ref="A34:H34"/>
    <mergeCell ref="A35:H35"/>
    <mergeCell ref="A36:H36"/>
    <mergeCell ref="X5:X6"/>
    <mergeCell ref="Y5:Y6"/>
    <mergeCell ref="Z5:Z6"/>
    <mergeCell ref="AA5:AA6"/>
    <mergeCell ref="A31:H31"/>
    <mergeCell ref="A32:H32"/>
    <mergeCell ref="H5:H6"/>
    <mergeCell ref="I5:K5"/>
    <mergeCell ref="L5:N5"/>
    <mergeCell ref="O5:Q5"/>
    <mergeCell ref="R5:T5"/>
    <mergeCell ref="U5:W5"/>
    <mergeCell ref="B15:B17"/>
    <mergeCell ref="A2:W2"/>
    <mergeCell ref="A3:W3"/>
    <mergeCell ref="A4:W4"/>
    <mergeCell ref="A5:A6"/>
    <mergeCell ref="B5:B6"/>
    <mergeCell ref="C5:C6"/>
    <mergeCell ref="D5:D6"/>
    <mergeCell ref="E5:E6"/>
    <mergeCell ref="F5:F6"/>
    <mergeCell ref="G5:G6"/>
  </mergeCells>
  <conditionalFormatting sqref="W7:W30 K7:K30 N14:N30 Q14:Q30 T14:T30">
    <cfRule type="cellIs" dxfId="1577" priority="25" stopIfTrue="1" operator="greaterThan">
      <formula>110</formula>
    </cfRule>
    <cfRule type="cellIs" dxfId="1576" priority="26" stopIfTrue="1" operator="between">
      <formula>1</formula>
      <formula>90</formula>
    </cfRule>
    <cfRule type="expression" dxfId="1575" priority="27" stopIfTrue="1">
      <formula>IF(I7=0,J7=0)</formula>
    </cfRule>
    <cfRule type="cellIs" dxfId="1574" priority="28" stopIfTrue="1" operator="between">
      <formula>90</formula>
      <formula>110</formula>
    </cfRule>
    <cfRule type="expression" dxfId="1573" priority="29" stopIfTrue="1">
      <formula>IF(I7&gt;0,J7=0)</formula>
    </cfRule>
    <cfRule type="expression" dxfId="1572" priority="30" stopIfTrue="1">
      <formula>IF(I7=0,J7&gt;0)</formula>
    </cfRule>
  </conditionalFormatting>
  <conditionalFormatting sqref="N7:N13">
    <cfRule type="cellIs" dxfId="1571" priority="43" stopIfTrue="1" operator="greaterThan">
      <formula>110</formula>
    </cfRule>
    <cfRule type="cellIs" dxfId="1570" priority="44" stopIfTrue="1" operator="between">
      <formula>1</formula>
      <formula>90</formula>
    </cfRule>
    <cfRule type="expression" dxfId="1569" priority="45" stopIfTrue="1">
      <formula>IF(L7=0,M7=0)</formula>
    </cfRule>
    <cfRule type="cellIs" dxfId="1568" priority="46" stopIfTrue="1" operator="between">
      <formula>90</formula>
      <formula>110</formula>
    </cfRule>
    <cfRule type="expression" dxfId="1567" priority="47" stopIfTrue="1">
      <formula>IF(L7&gt;0,M7=0)</formula>
    </cfRule>
    <cfRule type="expression" dxfId="1566" priority="48" stopIfTrue="1">
      <formula>IF(L7=0,M7&gt;0)</formula>
    </cfRule>
  </conditionalFormatting>
  <conditionalFormatting sqref="Q7:Q13">
    <cfRule type="cellIs" dxfId="1565" priority="37" stopIfTrue="1" operator="greaterThan">
      <formula>110</formula>
    </cfRule>
    <cfRule type="cellIs" dxfId="1564" priority="38" stopIfTrue="1" operator="between">
      <formula>1</formula>
      <formula>90</formula>
    </cfRule>
    <cfRule type="expression" dxfId="1563" priority="39" stopIfTrue="1">
      <formula>IF(O7=0,P7=0)</formula>
    </cfRule>
    <cfRule type="cellIs" dxfId="1562" priority="40" stopIfTrue="1" operator="between">
      <formula>90</formula>
      <formula>110</formula>
    </cfRule>
    <cfRule type="expression" dxfId="1561" priority="41" stopIfTrue="1">
      <formula>IF(O7&gt;0,P7=0)</formula>
    </cfRule>
    <cfRule type="expression" dxfId="1560" priority="42" stopIfTrue="1">
      <formula>IF(O7=0,P7&gt;0)</formula>
    </cfRule>
  </conditionalFormatting>
  <conditionalFormatting sqref="T7:T13">
    <cfRule type="cellIs" dxfId="1559" priority="31" stopIfTrue="1" operator="greaterThan">
      <formula>110</formula>
    </cfRule>
    <cfRule type="cellIs" dxfId="1558" priority="32" stopIfTrue="1" operator="between">
      <formula>1</formula>
      <formula>90</formula>
    </cfRule>
    <cfRule type="expression" dxfId="1557" priority="33" stopIfTrue="1">
      <formula>IF(R7=0,S7=0)</formula>
    </cfRule>
    <cfRule type="cellIs" dxfId="1556" priority="34" stopIfTrue="1" operator="between">
      <formula>90</formula>
      <formula>110</formula>
    </cfRule>
    <cfRule type="expression" dxfId="1555" priority="35" stopIfTrue="1">
      <formula>IF(R7&gt;0,S7=0)</formula>
    </cfRule>
    <cfRule type="expression" dxfId="1554" priority="36" stopIfTrue="1">
      <formula>IF(R7=0,S7&gt;0)</formula>
    </cfRule>
  </conditionalFormatting>
  <pageMargins left="0.7" right="0.7" top="0.75" bottom="0.75" header="0.3" footer="0.3"/>
  <pageSetup orientation="portrait" horizontalDpi="4294967293" verticalDpi="0"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W82"/>
  <sheetViews>
    <sheetView showGridLines="0" topLeftCell="B3" zoomScale="90" zoomScaleNormal="90" workbookViewId="0">
      <pane ySplit="5" topLeftCell="A8" activePane="bottomLeft" state="frozen"/>
      <selection activeCell="B3" sqref="B3"/>
      <selection pane="bottomLeft" activeCell="R8" sqref="R8:S8"/>
    </sheetView>
  </sheetViews>
  <sheetFormatPr baseColWidth="10" defaultColWidth="11.42578125" defaultRowHeight="15" x14ac:dyDescent="0.25"/>
  <cols>
    <col min="1" max="1" width="16.85546875" style="7" hidden="1" customWidth="1"/>
    <col min="2" max="2" width="8.7109375" style="7" customWidth="1"/>
    <col min="3" max="3" width="33" style="7" customWidth="1"/>
    <col min="4" max="5" width="16" style="7" customWidth="1"/>
    <col min="6" max="6" width="28.28515625" style="7" customWidth="1"/>
    <col min="7" max="7" width="12.7109375" style="7" customWidth="1"/>
    <col min="8" max="8" width="10.28515625" style="7" customWidth="1"/>
    <col min="9" max="23" width="6.85546875" style="7" customWidth="1"/>
    <col min="24" max="16384" width="11.42578125" style="7"/>
  </cols>
  <sheetData>
    <row r="1" spans="1:23" ht="6" customHeight="1" x14ac:dyDescent="0.25"/>
    <row r="2" spans="1:23" ht="15" customHeight="1" x14ac:dyDescent="0.25">
      <c r="A2" s="854" t="s">
        <v>26</v>
      </c>
      <c r="B2" s="854"/>
      <c r="C2" s="854"/>
      <c r="D2" s="854"/>
      <c r="E2" s="854"/>
      <c r="F2" s="854"/>
      <c r="G2" s="854"/>
      <c r="H2" s="854"/>
      <c r="I2" s="854"/>
      <c r="J2" s="854"/>
      <c r="K2" s="854"/>
      <c r="L2" s="854"/>
      <c r="M2" s="854"/>
      <c r="N2" s="854"/>
      <c r="O2" s="854"/>
      <c r="P2" s="854"/>
      <c r="Q2" s="854"/>
      <c r="R2" s="854"/>
      <c r="S2" s="854"/>
      <c r="T2" s="854"/>
      <c r="U2" s="854"/>
      <c r="V2" s="854"/>
      <c r="W2" s="854"/>
    </row>
    <row r="3" spans="1:23" ht="15" customHeight="1" x14ac:dyDescent="0.25">
      <c r="A3" s="854" t="s">
        <v>0</v>
      </c>
      <c r="B3" s="854"/>
      <c r="C3" s="854"/>
      <c r="D3" s="854"/>
      <c r="E3" s="854"/>
      <c r="F3" s="854"/>
      <c r="G3" s="854"/>
      <c r="H3" s="854"/>
      <c r="I3" s="854"/>
      <c r="J3" s="854"/>
      <c r="K3" s="854"/>
      <c r="L3" s="854"/>
      <c r="M3" s="854"/>
      <c r="N3" s="854"/>
      <c r="O3" s="854"/>
      <c r="P3" s="854"/>
      <c r="Q3" s="854"/>
      <c r="R3" s="854"/>
      <c r="S3" s="854"/>
      <c r="T3" s="854"/>
      <c r="U3" s="854"/>
      <c r="V3" s="854"/>
      <c r="W3" s="854"/>
    </row>
    <row r="4" spans="1:23" ht="15" customHeight="1" x14ac:dyDescent="0.25">
      <c r="A4" s="854" t="s">
        <v>2808</v>
      </c>
      <c r="B4" s="854"/>
      <c r="C4" s="854"/>
      <c r="D4" s="854"/>
      <c r="E4" s="854"/>
      <c r="F4" s="854"/>
      <c r="G4" s="854"/>
      <c r="H4" s="854"/>
      <c r="I4" s="854"/>
      <c r="J4" s="854"/>
      <c r="K4" s="854"/>
      <c r="L4" s="854"/>
      <c r="M4" s="854"/>
      <c r="N4" s="854"/>
      <c r="O4" s="854"/>
      <c r="P4" s="854"/>
      <c r="Q4" s="854"/>
      <c r="R4" s="854"/>
      <c r="S4" s="854"/>
      <c r="T4" s="854"/>
      <c r="U4" s="854"/>
      <c r="V4" s="854"/>
      <c r="W4" s="854"/>
    </row>
    <row r="5" spans="1:23" ht="15" customHeight="1" x14ac:dyDescent="0.25">
      <c r="A5" s="648"/>
      <c r="B5" s="880" t="s">
        <v>2613</v>
      </c>
      <c r="C5" s="880"/>
      <c r="D5" s="880"/>
      <c r="E5" s="880"/>
      <c r="F5" s="880"/>
      <c r="G5" s="880"/>
      <c r="H5" s="880"/>
      <c r="I5" s="880"/>
      <c r="J5" s="880"/>
      <c r="K5" s="880"/>
      <c r="L5" s="880"/>
      <c r="M5" s="880"/>
      <c r="N5" s="880"/>
      <c r="O5" s="880"/>
      <c r="P5" s="880"/>
      <c r="Q5" s="880"/>
      <c r="R5" s="880"/>
      <c r="S5" s="880"/>
      <c r="T5" s="880"/>
      <c r="U5" s="880"/>
      <c r="V5" s="880"/>
      <c r="W5" s="880"/>
    </row>
    <row r="6" spans="1:23" ht="23.25" customHeight="1" x14ac:dyDescent="0.25">
      <c r="A6" s="838" t="s">
        <v>30</v>
      </c>
      <c r="B6" s="881" t="s">
        <v>1</v>
      </c>
      <c r="C6" s="838" t="s">
        <v>28</v>
      </c>
      <c r="D6" s="838" t="s">
        <v>2</v>
      </c>
      <c r="E6" s="839" t="s">
        <v>1475</v>
      </c>
      <c r="F6" s="838" t="s">
        <v>3</v>
      </c>
      <c r="G6" s="838" t="s">
        <v>4</v>
      </c>
      <c r="H6" s="838" t="s">
        <v>2819</v>
      </c>
      <c r="I6" s="853" t="s">
        <v>5</v>
      </c>
      <c r="J6" s="853"/>
      <c r="K6" s="853"/>
      <c r="L6" s="853" t="s">
        <v>6</v>
      </c>
      <c r="M6" s="853"/>
      <c r="N6" s="853"/>
      <c r="O6" s="853" t="s">
        <v>7</v>
      </c>
      <c r="P6" s="853"/>
      <c r="Q6" s="853"/>
      <c r="R6" s="853" t="s">
        <v>8</v>
      </c>
      <c r="S6" s="853"/>
      <c r="T6" s="853"/>
      <c r="U6" s="853" t="s">
        <v>9</v>
      </c>
      <c r="V6" s="853"/>
      <c r="W6" s="853"/>
    </row>
    <row r="7" spans="1:23" ht="23.25" customHeight="1" x14ac:dyDescent="0.25">
      <c r="A7" s="838"/>
      <c r="B7" s="882"/>
      <c r="C7" s="838"/>
      <c r="D7" s="839"/>
      <c r="E7" s="852"/>
      <c r="F7" s="839"/>
      <c r="G7" s="839"/>
      <c r="H7" s="839"/>
      <c r="I7" s="5" t="s">
        <v>10</v>
      </c>
      <c r="J7" s="5" t="s">
        <v>11</v>
      </c>
      <c r="K7" s="6" t="s">
        <v>12</v>
      </c>
      <c r="L7" s="5" t="s">
        <v>10</v>
      </c>
      <c r="M7" s="5" t="s">
        <v>11</v>
      </c>
      <c r="N7" s="6" t="s">
        <v>12</v>
      </c>
      <c r="O7" s="5" t="s">
        <v>10</v>
      </c>
      <c r="P7" s="5" t="s">
        <v>11</v>
      </c>
      <c r="Q7" s="6" t="s">
        <v>12</v>
      </c>
      <c r="R7" s="5" t="s">
        <v>10</v>
      </c>
      <c r="S7" s="5" t="s">
        <v>11</v>
      </c>
      <c r="T7" s="6" t="s">
        <v>12</v>
      </c>
      <c r="U7" s="5" t="s">
        <v>10</v>
      </c>
      <c r="V7" s="5" t="s">
        <v>11</v>
      </c>
      <c r="W7" s="6" t="s">
        <v>12</v>
      </c>
    </row>
    <row r="8" spans="1:23" ht="38.25" x14ac:dyDescent="0.25">
      <c r="A8" s="10"/>
      <c r="B8" s="877" t="s">
        <v>395</v>
      </c>
      <c r="C8" s="209" t="s">
        <v>396</v>
      </c>
      <c r="D8" s="209" t="s">
        <v>1433</v>
      </c>
      <c r="E8" s="647"/>
      <c r="F8" s="209" t="s">
        <v>1434</v>
      </c>
      <c r="G8" s="647" t="s">
        <v>62</v>
      </c>
      <c r="H8" s="654">
        <v>10</v>
      </c>
      <c r="I8" s="2">
        <f>'MR18'!O18</f>
        <v>0</v>
      </c>
      <c r="J8" s="2">
        <f>'MR18'!P18</f>
        <v>0</v>
      </c>
      <c r="K8" s="11" t="e">
        <f t="shared" ref="K8:K41" si="0">J8/I8*100</f>
        <v>#DIV/0!</v>
      </c>
      <c r="L8" s="2">
        <f>'MR18'!S18</f>
        <v>0</v>
      </c>
      <c r="M8" s="2">
        <f>'MR18'!T18</f>
        <v>0</v>
      </c>
      <c r="N8" s="11" t="e">
        <f t="shared" ref="N8:N41" si="1">M8/L8*100</f>
        <v>#DIV/0!</v>
      </c>
      <c r="O8" s="2">
        <f>'MR18'!W18</f>
        <v>0</v>
      </c>
      <c r="P8" s="2">
        <f>'MR18'!X18</f>
        <v>0</v>
      </c>
      <c r="Q8" s="11" t="e">
        <f t="shared" ref="Q8:Q41" si="2">P8/O8*100</f>
        <v>#DIV/0!</v>
      </c>
      <c r="R8" s="2">
        <f>'MR18'!AA18</f>
        <v>10</v>
      </c>
      <c r="S8" s="2">
        <f>'MR18'!AB18</f>
        <v>0</v>
      </c>
      <c r="T8" s="11">
        <f t="shared" ref="T8:T41" si="3">S8/R8*100</f>
        <v>0</v>
      </c>
      <c r="U8" s="340">
        <f>I8+L8+O8+R8</f>
        <v>10</v>
      </c>
      <c r="V8" s="340">
        <f>J8+M8+P8+S8</f>
        <v>0</v>
      </c>
      <c r="W8" s="11">
        <f t="shared" ref="W8:W41" si="4">V8/U8*100</f>
        <v>0</v>
      </c>
    </row>
    <row r="9" spans="1:23" ht="25.5" x14ac:dyDescent="0.25">
      <c r="A9" s="10"/>
      <c r="B9" s="878"/>
      <c r="C9" s="735" t="s">
        <v>396</v>
      </c>
      <c r="D9" s="735" t="s">
        <v>3750</v>
      </c>
      <c r="E9" s="734"/>
      <c r="F9" s="734" t="s">
        <v>3666</v>
      </c>
      <c r="G9" s="734" t="s">
        <v>62</v>
      </c>
      <c r="H9" s="654">
        <v>100</v>
      </c>
      <c r="I9" s="2">
        <f>'CO18'!O8</f>
        <v>0</v>
      </c>
      <c r="J9" s="2">
        <f>'CO18'!P8</f>
        <v>0</v>
      </c>
      <c r="K9" s="11" t="e">
        <f t="shared" si="0"/>
        <v>#DIV/0!</v>
      </c>
      <c r="L9" s="2">
        <f>'CO18'!S8</f>
        <v>0</v>
      </c>
      <c r="M9" s="2">
        <f>'CO18'!T8</f>
        <v>0</v>
      </c>
      <c r="N9" s="11" t="e">
        <f t="shared" si="1"/>
        <v>#DIV/0!</v>
      </c>
      <c r="O9" s="2">
        <f>'CO18'!W8</f>
        <v>100</v>
      </c>
      <c r="P9" s="2">
        <f>'CO18'!X8</f>
        <v>0</v>
      </c>
      <c r="Q9" s="11">
        <f t="shared" si="2"/>
        <v>0</v>
      </c>
      <c r="R9" s="2">
        <f>'CO18'!AA8</f>
        <v>0</v>
      </c>
      <c r="S9" s="2">
        <f>'CO18'!AB8</f>
        <v>0</v>
      </c>
      <c r="T9" s="11" t="e">
        <f t="shared" si="3"/>
        <v>#DIV/0!</v>
      </c>
      <c r="U9" s="340">
        <f>I9+L9+O9+R9</f>
        <v>100</v>
      </c>
      <c r="V9" s="340">
        <f>J9+M9+P9+S9</f>
        <v>0</v>
      </c>
      <c r="W9" s="11">
        <f t="shared" si="4"/>
        <v>0</v>
      </c>
    </row>
    <row r="10" spans="1:23" ht="15.75" x14ac:dyDescent="0.25">
      <c r="A10" s="10"/>
      <c r="B10" s="879"/>
      <c r="C10" s="735"/>
      <c r="D10" s="735"/>
      <c r="E10" s="734"/>
      <c r="F10" s="735"/>
      <c r="G10" s="734"/>
      <c r="H10" s="654"/>
      <c r="I10" s="2"/>
      <c r="J10" s="2"/>
      <c r="K10" s="11" t="e">
        <f t="shared" si="0"/>
        <v>#DIV/0!</v>
      </c>
      <c r="L10" s="2"/>
      <c r="M10" s="2"/>
      <c r="N10" s="11" t="e">
        <f t="shared" si="1"/>
        <v>#DIV/0!</v>
      </c>
      <c r="O10" s="2"/>
      <c r="P10" s="2"/>
      <c r="Q10" s="11" t="e">
        <f t="shared" si="2"/>
        <v>#DIV/0!</v>
      </c>
      <c r="R10" s="2"/>
      <c r="S10" s="2"/>
      <c r="T10" s="11" t="e">
        <f t="shared" si="3"/>
        <v>#DIV/0!</v>
      </c>
      <c r="U10" s="89"/>
      <c r="V10" s="89"/>
      <c r="W10" s="11" t="e">
        <f t="shared" si="4"/>
        <v>#DIV/0!</v>
      </c>
    </row>
    <row r="11" spans="1:23" ht="51" x14ac:dyDescent="0.25">
      <c r="A11" s="10"/>
      <c r="B11" s="672" t="s">
        <v>411</v>
      </c>
      <c r="C11" s="209" t="s">
        <v>412</v>
      </c>
      <c r="D11" s="209" t="s">
        <v>1435</v>
      </c>
      <c r="E11" s="647"/>
      <c r="F11" s="209" t="s">
        <v>61</v>
      </c>
      <c r="G11" s="647" t="s">
        <v>62</v>
      </c>
      <c r="H11" s="654">
        <v>20</v>
      </c>
      <c r="I11" s="2">
        <f>'CO18'!O23</f>
        <v>5</v>
      </c>
      <c r="J11" s="2">
        <f>'CO18'!P23</f>
        <v>5</v>
      </c>
      <c r="K11" s="11">
        <f t="shared" si="0"/>
        <v>100</v>
      </c>
      <c r="L11" s="2">
        <f>'CO18'!S23</f>
        <v>5</v>
      </c>
      <c r="M11" s="2">
        <f>'CO18'!T23</f>
        <v>0</v>
      </c>
      <c r="N11" s="11">
        <f t="shared" si="1"/>
        <v>0</v>
      </c>
      <c r="O11" s="2">
        <f>'CO18'!W23</f>
        <v>5</v>
      </c>
      <c r="P11" s="2">
        <f>'CO18'!X23</f>
        <v>0</v>
      </c>
      <c r="Q11" s="11">
        <f t="shared" si="2"/>
        <v>0</v>
      </c>
      <c r="R11" s="2">
        <f>'CO18'!AA23</f>
        <v>5</v>
      </c>
      <c r="S11" s="2">
        <f>'CO18'!AB23</f>
        <v>0</v>
      </c>
      <c r="T11" s="11">
        <f t="shared" si="3"/>
        <v>0</v>
      </c>
      <c r="U11" s="340">
        <f t="shared" ref="U11:V13" si="5">I11+L11+O11+R11</f>
        <v>20</v>
      </c>
      <c r="V11" s="340">
        <f t="shared" si="5"/>
        <v>5</v>
      </c>
      <c r="W11" s="11">
        <f t="shared" si="4"/>
        <v>25</v>
      </c>
    </row>
    <row r="12" spans="1:23" ht="25.5" x14ac:dyDescent="0.25">
      <c r="A12" s="10"/>
      <c r="B12" s="672" t="s">
        <v>119</v>
      </c>
      <c r="C12" s="209" t="s">
        <v>2826</v>
      </c>
      <c r="D12" s="209" t="s">
        <v>1462</v>
      </c>
      <c r="E12" s="647"/>
      <c r="F12" s="209" t="s">
        <v>61</v>
      </c>
      <c r="G12" s="647" t="s">
        <v>62</v>
      </c>
      <c r="H12" s="654">
        <v>20</v>
      </c>
      <c r="I12" s="280">
        <f>'DB18'!O8</f>
        <v>8.75</v>
      </c>
      <c r="J12" s="280">
        <f>'DB18'!P8</f>
        <v>9.5</v>
      </c>
      <c r="K12" s="11">
        <f t="shared" si="0"/>
        <v>108.57142857142857</v>
      </c>
      <c r="L12" s="280">
        <f>'DB18'!S8</f>
        <v>3.75</v>
      </c>
      <c r="M12" s="280">
        <f>'DB18'!T8</f>
        <v>0</v>
      </c>
      <c r="N12" s="11">
        <f t="shared" si="1"/>
        <v>0</v>
      </c>
      <c r="O12" s="280">
        <f>'DB18'!W8</f>
        <v>3.75</v>
      </c>
      <c r="P12" s="280">
        <f>'DB18'!X8</f>
        <v>0</v>
      </c>
      <c r="Q12" s="11">
        <f t="shared" si="2"/>
        <v>0</v>
      </c>
      <c r="R12" s="280">
        <f>'DB18'!AA8</f>
        <v>3.75</v>
      </c>
      <c r="S12" s="280">
        <f>'DB18'!AB8</f>
        <v>0</v>
      </c>
      <c r="T12" s="11">
        <f t="shared" si="3"/>
        <v>0</v>
      </c>
      <c r="U12" s="340">
        <f t="shared" si="5"/>
        <v>20</v>
      </c>
      <c r="V12" s="340">
        <f t="shared" si="5"/>
        <v>9.5</v>
      </c>
      <c r="W12" s="11">
        <f t="shared" si="4"/>
        <v>47.5</v>
      </c>
    </row>
    <row r="13" spans="1:23" ht="15.75" x14ac:dyDescent="0.25">
      <c r="A13" s="10"/>
      <c r="B13" s="214" t="s">
        <v>2827</v>
      </c>
      <c r="C13" s="209" t="s">
        <v>2828</v>
      </c>
      <c r="D13" s="644" t="s">
        <v>2829</v>
      </c>
      <c r="E13" s="645"/>
      <c r="F13" s="644" t="s">
        <v>61</v>
      </c>
      <c r="G13" s="645" t="s">
        <v>62</v>
      </c>
      <c r="H13" s="215">
        <v>100</v>
      </c>
      <c r="I13" s="280">
        <f>'SE18'!O8</f>
        <v>32.333333333333329</v>
      </c>
      <c r="J13" s="280">
        <f>'SE18'!P8</f>
        <v>7.8333333333333339</v>
      </c>
      <c r="K13" s="11">
        <f t="shared" si="0"/>
        <v>24.226804123711347</v>
      </c>
      <c r="L13" s="280">
        <f>'SE18'!S8</f>
        <v>30.5</v>
      </c>
      <c r="M13" s="280">
        <f>'SE18'!T8</f>
        <v>0</v>
      </c>
      <c r="N13" s="11">
        <f t="shared" si="1"/>
        <v>0</v>
      </c>
      <c r="O13" s="280">
        <f>'SE18'!W8</f>
        <v>19</v>
      </c>
      <c r="P13" s="280">
        <f>'SE18'!X8</f>
        <v>0</v>
      </c>
      <c r="Q13" s="11">
        <f t="shared" si="2"/>
        <v>0</v>
      </c>
      <c r="R13" s="280">
        <f>'SE18'!AA8</f>
        <v>18.166666666666664</v>
      </c>
      <c r="S13" s="280">
        <f>'SE18'!AB8</f>
        <v>0</v>
      </c>
      <c r="T13" s="11">
        <f t="shared" si="3"/>
        <v>0</v>
      </c>
      <c r="U13" s="340">
        <f t="shared" si="5"/>
        <v>100</v>
      </c>
      <c r="V13" s="340">
        <f t="shared" si="5"/>
        <v>7.8333333333333339</v>
      </c>
      <c r="W13" s="11">
        <f t="shared" si="4"/>
        <v>7.8333333333333339</v>
      </c>
    </row>
    <row r="14" spans="1:23" ht="25.5" x14ac:dyDescent="0.25">
      <c r="A14" s="10"/>
      <c r="B14" s="672" t="s">
        <v>162</v>
      </c>
      <c r="C14" s="209" t="s">
        <v>163</v>
      </c>
      <c r="D14" s="209" t="s">
        <v>1437</v>
      </c>
      <c r="E14" s="647" t="s">
        <v>1327</v>
      </c>
      <c r="F14" s="209" t="s">
        <v>165</v>
      </c>
      <c r="G14" s="647" t="s">
        <v>62</v>
      </c>
      <c r="H14" s="654">
        <v>5</v>
      </c>
      <c r="I14" s="2"/>
      <c r="J14" s="2"/>
      <c r="K14" s="11" t="e">
        <f t="shared" si="0"/>
        <v>#DIV/0!</v>
      </c>
      <c r="L14" s="2"/>
      <c r="M14" s="2"/>
      <c r="N14" s="11" t="e">
        <f t="shared" si="1"/>
        <v>#DIV/0!</v>
      </c>
      <c r="O14" s="2"/>
      <c r="P14" s="2"/>
      <c r="Q14" s="11" t="e">
        <f t="shared" si="2"/>
        <v>#DIV/0!</v>
      </c>
      <c r="R14" s="2"/>
      <c r="S14" s="2"/>
      <c r="T14" s="11" t="e">
        <f t="shared" si="3"/>
        <v>#DIV/0!</v>
      </c>
      <c r="U14" s="89"/>
      <c r="V14" s="89"/>
      <c r="W14" s="11" t="e">
        <f t="shared" si="4"/>
        <v>#DIV/0!</v>
      </c>
    </row>
    <row r="15" spans="1:23" ht="33.75" customHeight="1" x14ac:dyDescent="0.25">
      <c r="A15" s="10"/>
      <c r="B15" s="672" t="s">
        <v>395</v>
      </c>
      <c r="C15" s="209" t="s">
        <v>396</v>
      </c>
      <c r="D15" s="209" t="s">
        <v>1438</v>
      </c>
      <c r="E15" s="647"/>
      <c r="F15" s="209" t="s">
        <v>398</v>
      </c>
      <c r="G15" s="647" t="s">
        <v>62</v>
      </c>
      <c r="H15" s="654">
        <v>1</v>
      </c>
      <c r="I15" s="2">
        <f>'MR18'!O18</f>
        <v>0</v>
      </c>
      <c r="J15" s="2">
        <f>'MR18'!P18</f>
        <v>0</v>
      </c>
      <c r="K15" s="11" t="e">
        <f t="shared" si="0"/>
        <v>#DIV/0!</v>
      </c>
      <c r="L15" s="2">
        <f>'MR18'!S18</f>
        <v>0</v>
      </c>
      <c r="M15" s="2">
        <f>'MR18'!T18</f>
        <v>0</v>
      </c>
      <c r="N15" s="11" t="e">
        <f t="shared" si="1"/>
        <v>#DIV/0!</v>
      </c>
      <c r="O15" s="2">
        <f>'MR18'!W18</f>
        <v>0</v>
      </c>
      <c r="P15" s="2">
        <f>'MR18'!X18</f>
        <v>0</v>
      </c>
      <c r="Q15" s="11" t="e">
        <f t="shared" si="2"/>
        <v>#DIV/0!</v>
      </c>
      <c r="R15" s="2">
        <f>'MR18'!AA18</f>
        <v>10</v>
      </c>
      <c r="S15" s="2">
        <f>'MR18'!AB18</f>
        <v>0</v>
      </c>
      <c r="T15" s="11">
        <f t="shared" si="3"/>
        <v>0</v>
      </c>
      <c r="U15" s="340">
        <f t="shared" ref="U15" si="6">I15+L15+O15+R15</f>
        <v>10</v>
      </c>
      <c r="V15" s="340">
        <f t="shared" ref="V15" si="7">J15+M15+P15+S15</f>
        <v>0</v>
      </c>
      <c r="W15" s="11">
        <f t="shared" si="4"/>
        <v>0</v>
      </c>
    </row>
    <row r="16" spans="1:23" ht="38.25" x14ac:dyDescent="0.25">
      <c r="A16" s="10"/>
      <c r="B16" s="664" t="s">
        <v>372</v>
      </c>
      <c r="C16" s="209" t="s">
        <v>373</v>
      </c>
      <c r="D16" s="209" t="s">
        <v>1440</v>
      </c>
      <c r="E16" s="647" t="s">
        <v>1441</v>
      </c>
      <c r="F16" s="209" t="s">
        <v>374</v>
      </c>
      <c r="G16" s="647" t="s">
        <v>62</v>
      </c>
      <c r="H16" s="654">
        <v>30</v>
      </c>
      <c r="I16" s="280">
        <f>'PD18'!O8</f>
        <v>9.8599137931034484</v>
      </c>
      <c r="J16" s="280">
        <f>'PD18'!P8</f>
        <v>0</v>
      </c>
      <c r="K16" s="11">
        <f t="shared" si="0"/>
        <v>0</v>
      </c>
      <c r="L16" s="280">
        <f>'PD18'!S8</f>
        <v>10.577586206896552</v>
      </c>
      <c r="M16" s="280">
        <f>'PD18'!T8</f>
        <v>0</v>
      </c>
      <c r="N16" s="11">
        <f t="shared" si="1"/>
        <v>0</v>
      </c>
      <c r="O16" s="280">
        <f>'PD18'!W8</f>
        <v>3.1099137931034484</v>
      </c>
      <c r="P16" s="280">
        <f>'PD18'!X8</f>
        <v>0</v>
      </c>
      <c r="Q16" s="11">
        <f t="shared" si="2"/>
        <v>0</v>
      </c>
      <c r="R16" s="280">
        <f>'PD18'!AA8</f>
        <v>6.2650862068965516</v>
      </c>
      <c r="S16" s="280">
        <f>'PD18'!AB8</f>
        <v>0</v>
      </c>
      <c r="T16" s="11">
        <f t="shared" si="3"/>
        <v>0</v>
      </c>
      <c r="U16" s="340">
        <f>I16+L16+O16+R16</f>
        <v>29.8125</v>
      </c>
      <c r="V16" s="340">
        <f>J16+M16+P16+S16</f>
        <v>0</v>
      </c>
      <c r="W16" s="11">
        <f t="shared" si="4"/>
        <v>0</v>
      </c>
    </row>
    <row r="17" spans="1:23" ht="38.25" x14ac:dyDescent="0.25">
      <c r="A17" s="10"/>
      <c r="B17" s="664" t="s">
        <v>260</v>
      </c>
      <c r="C17" s="209" t="s">
        <v>261</v>
      </c>
      <c r="D17" s="209" t="s">
        <v>1442</v>
      </c>
      <c r="E17" s="647"/>
      <c r="F17" s="209" t="s">
        <v>262</v>
      </c>
      <c r="G17" s="647" t="s">
        <v>62</v>
      </c>
      <c r="H17" s="654">
        <v>25</v>
      </c>
      <c r="I17" s="2">
        <f>'JD18'!O8</f>
        <v>0</v>
      </c>
      <c r="J17" s="2">
        <f>'JD18'!P8</f>
        <v>0</v>
      </c>
      <c r="K17" s="11" t="e">
        <f t="shared" si="0"/>
        <v>#DIV/0!</v>
      </c>
      <c r="L17" s="2">
        <f>'JD18'!S8</f>
        <v>25</v>
      </c>
      <c r="M17" s="2">
        <f>'JD18'!T8</f>
        <v>0</v>
      </c>
      <c r="N17" s="11">
        <f t="shared" si="1"/>
        <v>0</v>
      </c>
      <c r="O17" s="2">
        <f>'JD18'!W8</f>
        <v>0</v>
      </c>
      <c r="P17" s="2">
        <f>'JD18'!X8</f>
        <v>0</v>
      </c>
      <c r="Q17" s="11" t="e">
        <f>P17/O17*100</f>
        <v>#DIV/0!</v>
      </c>
      <c r="R17" s="2">
        <f>'JD18'!AA8</f>
        <v>0</v>
      </c>
      <c r="S17" s="2">
        <f>'JD18'!AB8</f>
        <v>0</v>
      </c>
      <c r="T17" s="11" t="e">
        <f t="shared" si="3"/>
        <v>#DIV/0!</v>
      </c>
      <c r="U17" s="340">
        <f>I17+L17+O17+R17</f>
        <v>25</v>
      </c>
      <c r="V17" s="340">
        <f>J17+M17+P17+S17</f>
        <v>0</v>
      </c>
      <c r="W17" s="11">
        <f t="shared" si="4"/>
        <v>0</v>
      </c>
    </row>
    <row r="18" spans="1:23" ht="46.5" customHeight="1" x14ac:dyDescent="0.25">
      <c r="A18" s="10"/>
      <c r="B18" s="664" t="s">
        <v>979</v>
      </c>
      <c r="C18" s="209" t="s">
        <v>980</v>
      </c>
      <c r="D18" s="209" t="s">
        <v>1443</v>
      </c>
      <c r="E18" s="647" t="s">
        <v>1444</v>
      </c>
      <c r="F18" s="209" t="s">
        <v>2830</v>
      </c>
      <c r="G18" s="647" t="s">
        <v>62</v>
      </c>
      <c r="H18" s="654">
        <v>30000</v>
      </c>
      <c r="I18" s="2"/>
      <c r="J18" s="2"/>
      <c r="K18" s="11" t="e">
        <f t="shared" si="0"/>
        <v>#DIV/0!</v>
      </c>
      <c r="L18" s="2"/>
      <c r="M18" s="2"/>
      <c r="N18" s="11" t="e">
        <f t="shared" si="1"/>
        <v>#DIV/0!</v>
      </c>
      <c r="O18" s="2"/>
      <c r="P18" s="2"/>
      <c r="Q18" s="11" t="e">
        <f t="shared" si="2"/>
        <v>#DIV/0!</v>
      </c>
      <c r="R18" s="2"/>
      <c r="S18" s="2"/>
      <c r="T18" s="11" t="e">
        <f t="shared" si="3"/>
        <v>#DIV/0!</v>
      </c>
      <c r="U18" s="89"/>
      <c r="V18" s="89"/>
      <c r="W18" s="11" t="e">
        <f t="shared" si="4"/>
        <v>#DIV/0!</v>
      </c>
    </row>
    <row r="19" spans="1:23" ht="51" customHeight="1" x14ac:dyDescent="0.25">
      <c r="A19" s="10"/>
      <c r="B19" s="877" t="s">
        <v>988</v>
      </c>
      <c r="C19" s="877" t="s">
        <v>989</v>
      </c>
      <c r="D19" s="755" t="s">
        <v>1445</v>
      </c>
      <c r="E19" s="756"/>
      <c r="F19" s="755" t="s">
        <v>262</v>
      </c>
      <c r="G19" s="756" t="s">
        <v>62</v>
      </c>
      <c r="H19" s="757">
        <v>33.33</v>
      </c>
      <c r="I19" s="280"/>
      <c r="J19" s="280"/>
      <c r="K19" s="11" t="e">
        <f t="shared" si="0"/>
        <v>#DIV/0!</v>
      </c>
      <c r="L19" s="280"/>
      <c r="M19" s="280"/>
      <c r="N19" s="11" t="e">
        <f t="shared" si="1"/>
        <v>#DIV/0!</v>
      </c>
      <c r="O19" s="280"/>
      <c r="P19" s="280"/>
      <c r="Q19" s="11" t="e">
        <f t="shared" si="2"/>
        <v>#DIV/0!</v>
      </c>
      <c r="R19" s="280"/>
      <c r="S19" s="280"/>
      <c r="T19" s="11" t="e">
        <f t="shared" si="3"/>
        <v>#DIV/0!</v>
      </c>
      <c r="U19" s="340"/>
      <c r="V19" s="340"/>
      <c r="W19" s="11" t="e">
        <f t="shared" si="4"/>
        <v>#DIV/0!</v>
      </c>
    </row>
    <row r="20" spans="1:23" ht="25.5" x14ac:dyDescent="0.25">
      <c r="A20" s="10"/>
      <c r="B20" s="878"/>
      <c r="C20" s="878"/>
      <c r="D20" s="734" t="s">
        <v>3486</v>
      </c>
      <c r="E20" s="716"/>
      <c r="F20" s="717" t="s">
        <v>3487</v>
      </c>
      <c r="G20" s="716" t="s">
        <v>89</v>
      </c>
      <c r="H20" s="654">
        <v>1</v>
      </c>
      <c r="I20" s="280">
        <f>'PD18'!O9</f>
        <v>0</v>
      </c>
      <c r="J20" s="280">
        <f>'PD18'!P9</f>
        <v>0</v>
      </c>
      <c r="K20" s="11" t="e">
        <f t="shared" si="0"/>
        <v>#DIV/0!</v>
      </c>
      <c r="L20" s="280">
        <f>'PD18'!S9</f>
        <v>1</v>
      </c>
      <c r="M20" s="280">
        <f>'PD18'!T9</f>
        <v>0</v>
      </c>
      <c r="N20" s="11">
        <f t="shared" si="1"/>
        <v>0</v>
      </c>
      <c r="O20" s="280">
        <f>'PD18'!W9</f>
        <v>0</v>
      </c>
      <c r="P20" s="280">
        <f>'PD18'!X9</f>
        <v>0</v>
      </c>
      <c r="Q20" s="11" t="e">
        <f t="shared" si="2"/>
        <v>#DIV/0!</v>
      </c>
      <c r="R20" s="280">
        <f>'PD18'!AA9</f>
        <v>0</v>
      </c>
      <c r="S20" s="280">
        <f>'PD18'!AB9</f>
        <v>0</v>
      </c>
      <c r="T20" s="11" t="e">
        <f t="shared" si="3"/>
        <v>#DIV/0!</v>
      </c>
      <c r="U20" s="340">
        <f>I20+L20+O20+R20</f>
        <v>1</v>
      </c>
      <c r="V20" s="340">
        <f>J20+M20+P20+S20</f>
        <v>0</v>
      </c>
      <c r="W20" s="11">
        <f t="shared" si="4"/>
        <v>0</v>
      </c>
    </row>
    <row r="21" spans="1:23" ht="25.5" x14ac:dyDescent="0.25">
      <c r="A21" s="10"/>
      <c r="B21" s="878"/>
      <c r="C21" s="878"/>
      <c r="D21" s="730" t="s">
        <v>3607</v>
      </c>
      <c r="E21" s="730" t="s">
        <v>1562</v>
      </c>
      <c r="F21" s="783" t="s">
        <v>3635</v>
      </c>
      <c r="G21" s="730" t="s">
        <v>89</v>
      </c>
      <c r="H21" s="730">
        <v>1</v>
      </c>
      <c r="I21" s="745">
        <f>'GT18'!O19</f>
        <v>0</v>
      </c>
      <c r="J21" s="745">
        <f>'GT18'!P19</f>
        <v>0</v>
      </c>
      <c r="K21" s="11" t="e">
        <f t="shared" si="0"/>
        <v>#DIV/0!</v>
      </c>
      <c r="L21" s="280">
        <f>'GT18'!S19</f>
        <v>1</v>
      </c>
      <c r="M21" s="280">
        <f>'GT18'!T19</f>
        <v>0</v>
      </c>
      <c r="N21" s="11">
        <f t="shared" si="1"/>
        <v>0</v>
      </c>
      <c r="O21" s="280">
        <f>'GT18'!W19</f>
        <v>0</v>
      </c>
      <c r="P21" s="280">
        <f>'GT18'!X19</f>
        <v>0</v>
      </c>
      <c r="Q21" s="11" t="e">
        <f t="shared" si="2"/>
        <v>#DIV/0!</v>
      </c>
      <c r="R21" s="280">
        <f>'GT18'!AA19</f>
        <v>0</v>
      </c>
      <c r="S21" s="280">
        <f>'GT18'!AB19</f>
        <v>0</v>
      </c>
      <c r="T21" s="11" t="e">
        <f t="shared" si="3"/>
        <v>#DIV/0!</v>
      </c>
      <c r="U21" s="340">
        <f>I21+L21+O21+R21</f>
        <v>1</v>
      </c>
      <c r="V21" s="340">
        <f>J21+M21+P21+S21</f>
        <v>0</v>
      </c>
      <c r="W21" s="11">
        <f t="shared" si="4"/>
        <v>0</v>
      </c>
    </row>
    <row r="22" spans="1:23" ht="15.75" x14ac:dyDescent="0.25">
      <c r="A22" s="10"/>
      <c r="B22" s="878"/>
      <c r="C22" s="878"/>
      <c r="D22" s="717"/>
      <c r="E22" s="716"/>
      <c r="F22" s="717"/>
      <c r="G22" s="716"/>
      <c r="H22" s="673"/>
      <c r="I22" s="280"/>
      <c r="J22" s="280"/>
      <c r="K22" s="11" t="e">
        <f t="shared" si="0"/>
        <v>#DIV/0!</v>
      </c>
      <c r="L22" s="280"/>
      <c r="M22" s="280"/>
      <c r="N22" s="11" t="e">
        <f t="shared" si="1"/>
        <v>#DIV/0!</v>
      </c>
      <c r="O22" s="280"/>
      <c r="P22" s="280"/>
      <c r="Q22" s="11" t="e">
        <f t="shared" si="2"/>
        <v>#DIV/0!</v>
      </c>
      <c r="R22" s="280"/>
      <c r="S22" s="280"/>
      <c r="T22" s="11" t="e">
        <f t="shared" si="3"/>
        <v>#DIV/0!</v>
      </c>
      <c r="U22" s="340"/>
      <c r="V22" s="340"/>
      <c r="W22" s="11" t="e">
        <f t="shared" si="4"/>
        <v>#DIV/0!</v>
      </c>
    </row>
    <row r="23" spans="1:23" ht="15.75" x14ac:dyDescent="0.25">
      <c r="A23" s="10"/>
      <c r="B23" s="878"/>
      <c r="C23" s="878"/>
      <c r="D23" s="717"/>
      <c r="E23" s="716"/>
      <c r="F23" s="717"/>
      <c r="G23" s="716"/>
      <c r="H23" s="673"/>
      <c r="I23" s="280"/>
      <c r="J23" s="280"/>
      <c r="K23" s="11" t="e">
        <f t="shared" si="0"/>
        <v>#DIV/0!</v>
      </c>
      <c r="L23" s="280"/>
      <c r="M23" s="280"/>
      <c r="N23" s="11" t="e">
        <f t="shared" si="1"/>
        <v>#DIV/0!</v>
      </c>
      <c r="O23" s="280"/>
      <c r="P23" s="280"/>
      <c r="Q23" s="11" t="e">
        <f t="shared" si="2"/>
        <v>#DIV/0!</v>
      </c>
      <c r="R23" s="280"/>
      <c r="S23" s="280"/>
      <c r="T23" s="11" t="e">
        <f t="shared" si="3"/>
        <v>#DIV/0!</v>
      </c>
      <c r="U23" s="340"/>
      <c r="V23" s="340"/>
      <c r="W23" s="11" t="e">
        <f t="shared" si="4"/>
        <v>#DIV/0!</v>
      </c>
    </row>
    <row r="24" spans="1:23" ht="15.75" x14ac:dyDescent="0.25">
      <c r="A24" s="10"/>
      <c r="B24" s="878"/>
      <c r="C24" s="878"/>
      <c r="D24" s="717"/>
      <c r="E24" s="716"/>
      <c r="F24" s="717"/>
      <c r="G24" s="716"/>
      <c r="H24" s="673"/>
      <c r="I24" s="280"/>
      <c r="J24" s="280"/>
      <c r="K24" s="11" t="e">
        <f t="shared" si="0"/>
        <v>#DIV/0!</v>
      </c>
      <c r="L24" s="280"/>
      <c r="M24" s="280"/>
      <c r="N24" s="11" t="e">
        <f t="shared" si="1"/>
        <v>#DIV/0!</v>
      </c>
      <c r="O24" s="280"/>
      <c r="P24" s="280"/>
      <c r="Q24" s="11" t="e">
        <f t="shared" si="2"/>
        <v>#DIV/0!</v>
      </c>
      <c r="R24" s="280"/>
      <c r="S24" s="280"/>
      <c r="T24" s="11" t="e">
        <f t="shared" si="3"/>
        <v>#DIV/0!</v>
      </c>
      <c r="U24" s="340"/>
      <c r="V24" s="340"/>
      <c r="W24" s="11" t="e">
        <f t="shared" si="4"/>
        <v>#DIV/0!</v>
      </c>
    </row>
    <row r="25" spans="1:23" ht="15.75" x14ac:dyDescent="0.25">
      <c r="A25" s="10"/>
      <c r="B25" s="878"/>
      <c r="C25" s="878"/>
      <c r="D25" s="717"/>
      <c r="E25" s="716"/>
      <c r="F25" s="717"/>
      <c r="G25" s="716"/>
      <c r="H25" s="673"/>
      <c r="I25" s="280"/>
      <c r="J25" s="280"/>
      <c r="K25" s="11" t="e">
        <f t="shared" si="0"/>
        <v>#DIV/0!</v>
      </c>
      <c r="L25" s="280"/>
      <c r="M25" s="280"/>
      <c r="N25" s="11" t="e">
        <f t="shared" si="1"/>
        <v>#DIV/0!</v>
      </c>
      <c r="O25" s="280"/>
      <c r="P25" s="280"/>
      <c r="Q25" s="11" t="e">
        <f t="shared" si="2"/>
        <v>#DIV/0!</v>
      </c>
      <c r="R25" s="280"/>
      <c r="S25" s="280"/>
      <c r="T25" s="11" t="e">
        <f t="shared" si="3"/>
        <v>#DIV/0!</v>
      </c>
      <c r="U25" s="340"/>
      <c r="V25" s="340"/>
      <c r="W25" s="11" t="e">
        <f t="shared" si="4"/>
        <v>#DIV/0!</v>
      </c>
    </row>
    <row r="26" spans="1:23" ht="15.75" x14ac:dyDescent="0.25">
      <c r="A26" s="10"/>
      <c r="B26" s="879"/>
      <c r="C26" s="879"/>
      <c r="D26" s="717"/>
      <c r="E26" s="716"/>
      <c r="F26" s="717"/>
      <c r="G26" s="716"/>
      <c r="H26" s="673"/>
      <c r="I26" s="280"/>
      <c r="J26" s="280"/>
      <c r="K26" s="11" t="e">
        <f t="shared" si="0"/>
        <v>#DIV/0!</v>
      </c>
      <c r="L26" s="280"/>
      <c r="M26" s="280"/>
      <c r="N26" s="11" t="e">
        <f t="shared" si="1"/>
        <v>#DIV/0!</v>
      </c>
      <c r="O26" s="280"/>
      <c r="P26" s="280"/>
      <c r="Q26" s="11" t="e">
        <f t="shared" si="2"/>
        <v>#DIV/0!</v>
      </c>
      <c r="R26" s="280"/>
      <c r="S26" s="280"/>
      <c r="T26" s="11" t="e">
        <f t="shared" si="3"/>
        <v>#DIV/0!</v>
      </c>
      <c r="U26" s="340"/>
      <c r="V26" s="340"/>
      <c r="W26" s="11" t="e">
        <f t="shared" si="4"/>
        <v>#DIV/0!</v>
      </c>
    </row>
    <row r="27" spans="1:23" ht="51" x14ac:dyDescent="0.25">
      <c r="A27" s="10"/>
      <c r="B27" s="664" t="s">
        <v>331</v>
      </c>
      <c r="C27" s="209" t="s">
        <v>1329</v>
      </c>
      <c r="D27" s="209" t="s">
        <v>1440</v>
      </c>
      <c r="E27" s="647" t="s">
        <v>338</v>
      </c>
      <c r="F27" s="209" t="s">
        <v>334</v>
      </c>
      <c r="G27" s="647" t="s">
        <v>62</v>
      </c>
      <c r="H27" s="654">
        <v>30</v>
      </c>
      <c r="I27" s="280">
        <f>'PD18'!O27</f>
        <v>0</v>
      </c>
      <c r="J27" s="280">
        <f>'PD18'!P27</f>
        <v>0</v>
      </c>
      <c r="K27" s="11" t="e">
        <f t="shared" si="0"/>
        <v>#DIV/0!</v>
      </c>
      <c r="L27" s="280">
        <f>'PD18'!S27</f>
        <v>0</v>
      </c>
      <c r="M27" s="280">
        <f>'PD18'!T27</f>
        <v>0</v>
      </c>
      <c r="N27" s="11" t="e">
        <f t="shared" si="1"/>
        <v>#DIV/0!</v>
      </c>
      <c r="O27" s="280">
        <f>'PD18'!W27</f>
        <v>30</v>
      </c>
      <c r="P27" s="280">
        <f>'PD18'!X27</f>
        <v>0</v>
      </c>
      <c r="Q27" s="11">
        <f t="shared" si="2"/>
        <v>0</v>
      </c>
      <c r="R27" s="280">
        <f>'PD18'!AA27</f>
        <v>0</v>
      </c>
      <c r="S27" s="280">
        <f>'PD18'!AB27</f>
        <v>0</v>
      </c>
      <c r="T27" s="11" t="e">
        <f t="shared" si="3"/>
        <v>#DIV/0!</v>
      </c>
      <c r="U27" s="340">
        <f>I27+L27+O27+R27</f>
        <v>30</v>
      </c>
      <c r="V27" s="340">
        <f>J27+M27+P27+S27</f>
        <v>0</v>
      </c>
      <c r="W27" s="11">
        <f t="shared" si="4"/>
        <v>0</v>
      </c>
    </row>
    <row r="28" spans="1:23" ht="25.5" x14ac:dyDescent="0.25">
      <c r="A28" s="10"/>
      <c r="B28" s="647" t="s">
        <v>1446</v>
      </c>
      <c r="C28" s="209" t="s">
        <v>1447</v>
      </c>
      <c r="D28" s="209" t="s">
        <v>1176</v>
      </c>
      <c r="E28" s="647"/>
      <c r="F28" s="209" t="s">
        <v>1448</v>
      </c>
      <c r="G28" s="647" t="s">
        <v>62</v>
      </c>
      <c r="H28" s="647">
        <v>100</v>
      </c>
      <c r="I28" s="280"/>
      <c r="J28" s="280"/>
      <c r="K28" s="11" t="e">
        <f t="shared" si="0"/>
        <v>#DIV/0!</v>
      </c>
      <c r="L28" s="280"/>
      <c r="M28" s="280"/>
      <c r="N28" s="11" t="e">
        <f t="shared" si="1"/>
        <v>#DIV/0!</v>
      </c>
      <c r="O28" s="280"/>
      <c r="P28" s="280"/>
      <c r="Q28" s="11" t="e">
        <f t="shared" si="2"/>
        <v>#DIV/0!</v>
      </c>
      <c r="R28" s="280"/>
      <c r="S28" s="280"/>
      <c r="T28" s="11" t="e">
        <f t="shared" si="3"/>
        <v>#DIV/0!</v>
      </c>
      <c r="U28" s="340"/>
      <c r="V28" s="340"/>
      <c r="W28" s="11" t="e">
        <f t="shared" si="4"/>
        <v>#DIV/0!</v>
      </c>
    </row>
    <row r="29" spans="1:23" ht="25.5" x14ac:dyDescent="0.25">
      <c r="A29" s="10"/>
      <c r="B29" s="647" t="s">
        <v>1449</v>
      </c>
      <c r="C29" s="209" t="s">
        <v>1450</v>
      </c>
      <c r="D29" s="209" t="s">
        <v>1451</v>
      </c>
      <c r="E29" s="647"/>
      <c r="F29" s="209" t="s">
        <v>1448</v>
      </c>
      <c r="G29" s="647" t="s">
        <v>62</v>
      </c>
      <c r="H29" s="647">
        <v>100</v>
      </c>
      <c r="I29" s="2"/>
      <c r="J29" s="2"/>
      <c r="K29" s="11" t="e">
        <f t="shared" si="0"/>
        <v>#DIV/0!</v>
      </c>
      <c r="L29" s="2"/>
      <c r="M29" s="2"/>
      <c r="N29" s="11" t="e">
        <f t="shared" si="1"/>
        <v>#DIV/0!</v>
      </c>
      <c r="O29" s="2"/>
      <c r="P29" s="2"/>
      <c r="Q29" s="11" t="e">
        <f t="shared" si="2"/>
        <v>#DIV/0!</v>
      </c>
      <c r="R29" s="2"/>
      <c r="S29" s="2"/>
      <c r="T29" s="11" t="e">
        <f t="shared" si="3"/>
        <v>#DIV/0!</v>
      </c>
      <c r="U29" s="340"/>
      <c r="V29" s="340"/>
      <c r="W29" s="11" t="e">
        <f t="shared" si="4"/>
        <v>#DIV/0!</v>
      </c>
    </row>
    <row r="30" spans="1:23" ht="25.5" x14ac:dyDescent="0.25">
      <c r="A30" s="10"/>
      <c r="B30" s="647" t="s">
        <v>1452</v>
      </c>
      <c r="C30" s="209" t="s">
        <v>2831</v>
      </c>
      <c r="D30" s="209" t="s">
        <v>2832</v>
      </c>
      <c r="E30" s="647" t="s">
        <v>1437</v>
      </c>
      <c r="F30" s="209" t="s">
        <v>1448</v>
      </c>
      <c r="G30" s="647" t="s">
        <v>62</v>
      </c>
      <c r="H30" s="647">
        <v>100</v>
      </c>
      <c r="I30" s="280"/>
      <c r="J30" s="280"/>
      <c r="K30" s="11" t="e">
        <f t="shared" si="0"/>
        <v>#DIV/0!</v>
      </c>
      <c r="L30" s="280"/>
      <c r="M30" s="280"/>
      <c r="N30" s="11" t="e">
        <f t="shared" si="1"/>
        <v>#DIV/0!</v>
      </c>
      <c r="O30" s="280"/>
      <c r="P30" s="280"/>
      <c r="Q30" s="11" t="e">
        <f t="shared" si="2"/>
        <v>#DIV/0!</v>
      </c>
      <c r="R30" s="280"/>
      <c r="S30" s="280"/>
      <c r="T30" s="11" t="e">
        <f t="shared" si="3"/>
        <v>#DIV/0!</v>
      </c>
      <c r="U30" s="340"/>
      <c r="V30" s="340"/>
      <c r="W30" s="11" t="e">
        <f t="shared" si="4"/>
        <v>#DIV/0!</v>
      </c>
    </row>
    <row r="31" spans="1:23" ht="25.5" x14ac:dyDescent="0.25">
      <c r="A31" s="10"/>
      <c r="B31" s="647" t="s">
        <v>505</v>
      </c>
      <c r="C31" s="209" t="s">
        <v>506</v>
      </c>
      <c r="D31" s="209" t="s">
        <v>1456</v>
      </c>
      <c r="E31" s="647"/>
      <c r="F31" s="209" t="s">
        <v>262</v>
      </c>
      <c r="G31" s="647" t="s">
        <v>62</v>
      </c>
      <c r="H31" s="647">
        <v>100</v>
      </c>
      <c r="I31" s="2"/>
      <c r="J31" s="2"/>
      <c r="K31" s="11" t="e">
        <f t="shared" si="0"/>
        <v>#DIV/0!</v>
      </c>
      <c r="L31" s="2"/>
      <c r="M31" s="2"/>
      <c r="N31" s="11" t="e">
        <f t="shared" si="1"/>
        <v>#DIV/0!</v>
      </c>
      <c r="O31" s="2"/>
      <c r="P31" s="2"/>
      <c r="Q31" s="11" t="e">
        <f t="shared" si="2"/>
        <v>#DIV/0!</v>
      </c>
      <c r="R31" s="2"/>
      <c r="S31" s="2"/>
      <c r="T31" s="11" t="e">
        <f t="shared" si="3"/>
        <v>#DIV/0!</v>
      </c>
      <c r="U31" s="340"/>
      <c r="V31" s="340"/>
      <c r="W31" s="11" t="e">
        <f t="shared" si="4"/>
        <v>#DIV/0!</v>
      </c>
    </row>
    <row r="32" spans="1:23" ht="15.75" x14ac:dyDescent="0.25">
      <c r="A32" s="10"/>
      <c r="B32" s="647" t="s">
        <v>1000</v>
      </c>
      <c r="C32" s="209" t="s">
        <v>1001</v>
      </c>
      <c r="D32" s="209" t="s">
        <v>1457</v>
      </c>
      <c r="E32" s="647"/>
      <c r="F32" s="209" t="s">
        <v>61</v>
      </c>
      <c r="G32" s="647" t="s">
        <v>62</v>
      </c>
      <c r="H32" s="647">
        <v>100</v>
      </c>
      <c r="I32" s="280">
        <f>'GT18'!O23</f>
        <v>62.5</v>
      </c>
      <c r="J32" s="280">
        <f>'GT18'!P23</f>
        <v>12.5</v>
      </c>
      <c r="K32" s="11">
        <f t="shared" si="0"/>
        <v>20</v>
      </c>
      <c r="L32" s="280">
        <f>'GT18'!S23</f>
        <v>12.5</v>
      </c>
      <c r="M32" s="280">
        <f>'GT18'!T23</f>
        <v>0</v>
      </c>
      <c r="N32" s="11">
        <f t="shared" si="1"/>
        <v>0</v>
      </c>
      <c r="O32" s="280">
        <f>'GT18'!W23</f>
        <v>12.5</v>
      </c>
      <c r="P32" s="280">
        <f>'GT18'!X23</f>
        <v>0</v>
      </c>
      <c r="Q32" s="11">
        <f>P32/O32*100</f>
        <v>0</v>
      </c>
      <c r="R32" s="280">
        <f>'GT18'!AA23</f>
        <v>12.5</v>
      </c>
      <c r="S32" s="280">
        <f>'GT18'!AB23</f>
        <v>0</v>
      </c>
      <c r="T32" s="11">
        <f t="shared" si="3"/>
        <v>0</v>
      </c>
      <c r="U32" s="340">
        <f>I32+L32+O32+R32</f>
        <v>100</v>
      </c>
      <c r="V32" s="340">
        <f>J32+M32+P32+S32</f>
        <v>12.5</v>
      </c>
      <c r="W32" s="11">
        <f t="shared" si="4"/>
        <v>12.5</v>
      </c>
    </row>
    <row r="33" spans="1:23" ht="25.5" x14ac:dyDescent="0.25">
      <c r="A33" s="10"/>
      <c r="B33" s="647" t="s">
        <v>513</v>
      </c>
      <c r="C33" s="206" t="s">
        <v>2833</v>
      </c>
      <c r="D33" s="209" t="s">
        <v>1456</v>
      </c>
      <c r="E33" s="647"/>
      <c r="F33" s="209" t="s">
        <v>2834</v>
      </c>
      <c r="G33" s="647" t="s">
        <v>1668</v>
      </c>
      <c r="H33" s="647">
        <v>3</v>
      </c>
      <c r="I33" s="2"/>
      <c r="J33" s="2"/>
      <c r="K33" s="11" t="e">
        <f t="shared" si="0"/>
        <v>#DIV/0!</v>
      </c>
      <c r="L33" s="2"/>
      <c r="M33" s="2"/>
      <c r="N33" s="11" t="e">
        <f t="shared" si="1"/>
        <v>#DIV/0!</v>
      </c>
      <c r="O33" s="2"/>
      <c r="P33" s="2"/>
      <c r="Q33" s="11" t="e">
        <f>P33/O33*100</f>
        <v>#DIV/0!</v>
      </c>
      <c r="R33" s="2"/>
      <c r="S33" s="2"/>
      <c r="T33" s="11" t="e">
        <f t="shared" si="3"/>
        <v>#DIV/0!</v>
      </c>
      <c r="U33" s="340"/>
      <c r="V33" s="340"/>
      <c r="W33" s="11" t="e">
        <f t="shared" si="4"/>
        <v>#DIV/0!</v>
      </c>
    </row>
    <row r="34" spans="1:23" ht="63.75" x14ac:dyDescent="0.25">
      <c r="A34" s="10"/>
      <c r="B34" s="647" t="s">
        <v>1011</v>
      </c>
      <c r="C34" s="209" t="s">
        <v>1458</v>
      </c>
      <c r="D34" s="209" t="s">
        <v>1459</v>
      </c>
      <c r="E34" s="647"/>
      <c r="F34" s="209" t="s">
        <v>61</v>
      </c>
      <c r="G34" s="647" t="s">
        <v>62</v>
      </c>
      <c r="H34" s="647">
        <v>33</v>
      </c>
      <c r="I34" s="2"/>
      <c r="J34" s="2"/>
      <c r="K34" s="11" t="e">
        <f t="shared" si="0"/>
        <v>#DIV/0!</v>
      </c>
      <c r="L34" s="2"/>
      <c r="M34" s="2"/>
      <c r="N34" s="11" t="e">
        <f t="shared" si="1"/>
        <v>#DIV/0!</v>
      </c>
      <c r="O34" s="2"/>
      <c r="P34" s="2"/>
      <c r="Q34" s="11" t="e">
        <f t="shared" si="2"/>
        <v>#DIV/0!</v>
      </c>
      <c r="R34" s="2"/>
      <c r="S34" s="2"/>
      <c r="T34" s="11" t="e">
        <f t="shared" si="3"/>
        <v>#DIV/0!</v>
      </c>
      <c r="U34" s="340"/>
      <c r="V34" s="340"/>
      <c r="W34" s="11" t="e">
        <f t="shared" si="4"/>
        <v>#DIV/0!</v>
      </c>
    </row>
    <row r="35" spans="1:23" ht="25.5" x14ac:dyDescent="0.25">
      <c r="A35" s="10"/>
      <c r="B35" s="647" t="s">
        <v>77</v>
      </c>
      <c r="C35" s="209" t="s">
        <v>78</v>
      </c>
      <c r="D35" s="209" t="s">
        <v>1460</v>
      </c>
      <c r="E35" s="647"/>
      <c r="F35" s="209" t="s">
        <v>61</v>
      </c>
      <c r="G35" s="647" t="s">
        <v>62</v>
      </c>
      <c r="H35" s="647">
        <v>100</v>
      </c>
      <c r="I35" s="280">
        <f>'AI18'!O8</f>
        <v>42.55891830303031</v>
      </c>
      <c r="J35" s="280">
        <f>'AI18'!P8</f>
        <v>0</v>
      </c>
      <c r="K35" s="11">
        <f t="shared" si="0"/>
        <v>0</v>
      </c>
      <c r="L35" s="280">
        <f>'AI18'!S8</f>
        <v>23.232320909090909</v>
      </c>
      <c r="M35" s="280">
        <f>'AI18'!T8</f>
        <v>0</v>
      </c>
      <c r="N35" s="11">
        <f t="shared" si="1"/>
        <v>0</v>
      </c>
      <c r="O35" s="280">
        <f>'AI18'!W8</f>
        <v>17.104375393939392</v>
      </c>
      <c r="P35" s="280">
        <f>'AI18'!X8</f>
        <v>0</v>
      </c>
      <c r="Q35" s="11">
        <f t="shared" si="2"/>
        <v>0</v>
      </c>
      <c r="R35" s="280">
        <f>'AI18'!AA8</f>
        <v>17.104375393939392</v>
      </c>
      <c r="S35" s="280">
        <f>'AI18'!AB8</f>
        <v>0</v>
      </c>
      <c r="T35" s="11">
        <f t="shared" si="3"/>
        <v>0</v>
      </c>
      <c r="U35" s="340">
        <f t="shared" ref="U35:V39" si="8">I35+L35+O35+R35</f>
        <v>99.999989999999997</v>
      </c>
      <c r="V35" s="340">
        <f t="shared" si="8"/>
        <v>0</v>
      </c>
      <c r="W35" s="11">
        <f t="shared" si="4"/>
        <v>0</v>
      </c>
    </row>
    <row r="36" spans="1:23" ht="25.5" x14ac:dyDescent="0.25">
      <c r="A36" s="10"/>
      <c r="B36" s="647" t="s">
        <v>59</v>
      </c>
      <c r="C36" s="209" t="s">
        <v>1330</v>
      </c>
      <c r="D36" s="209" t="s">
        <v>43</v>
      </c>
      <c r="E36" s="647"/>
      <c r="F36" s="209" t="s">
        <v>61</v>
      </c>
      <c r="G36" s="647" t="s">
        <v>62</v>
      </c>
      <c r="H36" s="647">
        <v>100</v>
      </c>
      <c r="I36" s="280">
        <f>'DG18'!O8</f>
        <v>38.5</v>
      </c>
      <c r="J36" s="280">
        <f>'DG18'!P8</f>
        <v>0</v>
      </c>
      <c r="K36" s="11">
        <f t="shared" si="0"/>
        <v>0</v>
      </c>
      <c r="L36" s="280">
        <f>'DG18'!S8</f>
        <v>16.5</v>
      </c>
      <c r="M36" s="280">
        <f>'DG18'!T8</f>
        <v>0</v>
      </c>
      <c r="N36" s="11">
        <f t="shared" si="1"/>
        <v>0</v>
      </c>
      <c r="O36" s="280">
        <f>'DG18'!W8</f>
        <v>22.5</v>
      </c>
      <c r="P36" s="280">
        <f>'DG18'!X8</f>
        <v>0</v>
      </c>
      <c r="Q36" s="11">
        <f t="shared" si="2"/>
        <v>0</v>
      </c>
      <c r="R36" s="280">
        <f>'DG18'!AA8</f>
        <v>22.5</v>
      </c>
      <c r="S36" s="280">
        <f>'DG18'!AB8</f>
        <v>0</v>
      </c>
      <c r="T36" s="11">
        <f t="shared" si="3"/>
        <v>0</v>
      </c>
      <c r="U36" s="340">
        <f t="shared" si="8"/>
        <v>100</v>
      </c>
      <c r="V36" s="340">
        <f t="shared" si="8"/>
        <v>0</v>
      </c>
      <c r="W36" s="11">
        <f t="shared" si="4"/>
        <v>0</v>
      </c>
    </row>
    <row r="37" spans="1:23" ht="38.25" x14ac:dyDescent="0.25">
      <c r="A37" s="10"/>
      <c r="B37" s="647" t="s">
        <v>270</v>
      </c>
      <c r="C37" s="209" t="s">
        <v>271</v>
      </c>
      <c r="D37" s="209" t="s">
        <v>1442</v>
      </c>
      <c r="E37" s="647"/>
      <c r="F37" s="209" t="s">
        <v>2835</v>
      </c>
      <c r="G37" s="647" t="s">
        <v>2836</v>
      </c>
      <c r="H37" s="647">
        <v>1</v>
      </c>
      <c r="I37" s="2">
        <f>'JD18'!O10</f>
        <v>1</v>
      </c>
      <c r="J37" s="2">
        <f>'JD18'!P10</f>
        <v>0</v>
      </c>
      <c r="K37" s="11">
        <f>J37/I37*100</f>
        <v>0</v>
      </c>
      <c r="L37" s="2">
        <f>'JD18'!S10</f>
        <v>0</v>
      </c>
      <c r="M37" s="2">
        <f>'JD18'!T10</f>
        <v>0</v>
      </c>
      <c r="N37" s="11" t="e">
        <f t="shared" si="1"/>
        <v>#DIV/0!</v>
      </c>
      <c r="O37" s="2">
        <f>'JD18'!W10</f>
        <v>0</v>
      </c>
      <c r="P37" s="2">
        <f>'JD18'!X10</f>
        <v>0</v>
      </c>
      <c r="Q37" s="11" t="e">
        <f t="shared" si="2"/>
        <v>#DIV/0!</v>
      </c>
      <c r="R37" s="2">
        <f>'JD18'!AA10</f>
        <v>0</v>
      </c>
      <c r="S37" s="2">
        <f>'JD18'!AB10</f>
        <v>0</v>
      </c>
      <c r="T37" s="11" t="e">
        <f t="shared" si="3"/>
        <v>#DIV/0!</v>
      </c>
      <c r="U37" s="340">
        <f t="shared" si="8"/>
        <v>1</v>
      </c>
      <c r="V37" s="340">
        <f t="shared" si="8"/>
        <v>0</v>
      </c>
      <c r="W37" s="11">
        <f t="shared" si="4"/>
        <v>0</v>
      </c>
    </row>
    <row r="38" spans="1:23" ht="38.25" x14ac:dyDescent="0.25">
      <c r="A38" s="10"/>
      <c r="B38" s="647" t="s">
        <v>137</v>
      </c>
      <c r="C38" s="220" t="s">
        <v>1331</v>
      </c>
      <c r="D38" s="209" t="s">
        <v>1462</v>
      </c>
      <c r="E38" s="647"/>
      <c r="F38" s="209" t="s">
        <v>1332</v>
      </c>
      <c r="G38" s="647" t="s">
        <v>140</v>
      </c>
      <c r="H38" s="647">
        <v>5</v>
      </c>
      <c r="I38" s="2">
        <f>'DB18'!O11</f>
        <v>0</v>
      </c>
      <c r="J38" s="2">
        <f>'DB18'!P11</f>
        <v>0</v>
      </c>
      <c r="K38" s="11" t="e">
        <f t="shared" si="0"/>
        <v>#DIV/0!</v>
      </c>
      <c r="L38" s="2">
        <f>'DB18'!S11</f>
        <v>0</v>
      </c>
      <c r="M38" s="2">
        <f>'DB18'!T11</f>
        <v>0</v>
      </c>
      <c r="N38" s="11" t="e">
        <f t="shared" si="1"/>
        <v>#DIV/0!</v>
      </c>
      <c r="O38" s="2">
        <f>'DB18'!W11</f>
        <v>0</v>
      </c>
      <c r="P38" s="2">
        <f>'DB18'!X11</f>
        <v>0</v>
      </c>
      <c r="Q38" s="11" t="e">
        <f t="shared" si="2"/>
        <v>#DIV/0!</v>
      </c>
      <c r="R38" s="2">
        <f>'DB18'!AA11</f>
        <v>5</v>
      </c>
      <c r="S38" s="2">
        <f>'DB18'!AB11</f>
        <v>0</v>
      </c>
      <c r="T38" s="11">
        <f t="shared" si="3"/>
        <v>0</v>
      </c>
      <c r="U38" s="340">
        <f t="shared" si="8"/>
        <v>5</v>
      </c>
      <c r="V38" s="340">
        <f t="shared" si="8"/>
        <v>0</v>
      </c>
      <c r="W38" s="11">
        <f t="shared" si="4"/>
        <v>0</v>
      </c>
    </row>
    <row r="39" spans="1:23" ht="76.5" x14ac:dyDescent="0.25">
      <c r="A39" s="10"/>
      <c r="B39" s="647" t="s">
        <v>1016</v>
      </c>
      <c r="C39" s="209" t="s">
        <v>1017</v>
      </c>
      <c r="D39" s="209" t="s">
        <v>1457</v>
      </c>
      <c r="E39" s="647"/>
      <c r="F39" s="209" t="s">
        <v>61</v>
      </c>
      <c r="G39" s="647" t="s">
        <v>62</v>
      </c>
      <c r="H39" s="654">
        <v>100</v>
      </c>
      <c r="I39" s="280">
        <f>'GT18'!O8</f>
        <v>13.636363636363637</v>
      </c>
      <c r="J39" s="280">
        <f>'GT18'!P8</f>
        <v>10.018181818181819</v>
      </c>
      <c r="K39" s="11">
        <f t="shared" si="0"/>
        <v>73.466666666666669</v>
      </c>
      <c r="L39" s="280">
        <f>'GT18'!S8</f>
        <v>32.727272727272727</v>
      </c>
      <c r="M39" s="280">
        <f>'GT18'!T8</f>
        <v>0</v>
      </c>
      <c r="N39" s="11">
        <f t="shared" si="1"/>
        <v>0</v>
      </c>
      <c r="O39" s="280">
        <f>'GT18'!W8</f>
        <v>21.818181818181817</v>
      </c>
      <c r="P39" s="280">
        <f>'GT18'!X8</f>
        <v>0</v>
      </c>
      <c r="Q39" s="11">
        <f t="shared" si="2"/>
        <v>0</v>
      </c>
      <c r="R39" s="280">
        <f>'GT18'!AA8</f>
        <v>31.81818181818182</v>
      </c>
      <c r="S39" s="280">
        <f>'GT18'!AB8</f>
        <v>0</v>
      </c>
      <c r="T39" s="11">
        <f t="shared" si="3"/>
        <v>0</v>
      </c>
      <c r="U39" s="340">
        <f t="shared" si="8"/>
        <v>100</v>
      </c>
      <c r="V39" s="340">
        <f t="shared" si="8"/>
        <v>10.018181818181819</v>
      </c>
      <c r="W39" s="11">
        <f t="shared" si="4"/>
        <v>10.018181818181819</v>
      </c>
    </row>
    <row r="40" spans="1:23" ht="15.75" x14ac:dyDescent="0.25">
      <c r="A40" s="10"/>
      <c r="B40" s="198"/>
      <c r="C40" s="198"/>
      <c r="D40" s="198"/>
      <c r="E40" s="198"/>
      <c r="F40" s="198"/>
      <c r="G40" s="198"/>
      <c r="H40" s="198"/>
      <c r="I40" s="2"/>
      <c r="J40" s="2"/>
      <c r="K40" s="11" t="e">
        <f t="shared" si="0"/>
        <v>#DIV/0!</v>
      </c>
      <c r="L40" s="2"/>
      <c r="M40" s="2"/>
      <c r="N40" s="11" t="e">
        <f t="shared" si="1"/>
        <v>#DIV/0!</v>
      </c>
      <c r="O40" s="2"/>
      <c r="P40" s="2"/>
      <c r="Q40" s="11" t="e">
        <f t="shared" si="2"/>
        <v>#DIV/0!</v>
      </c>
      <c r="R40" s="2"/>
      <c r="S40" s="2"/>
      <c r="T40" s="11" t="e">
        <f t="shared" si="3"/>
        <v>#DIV/0!</v>
      </c>
      <c r="U40" s="89"/>
      <c r="V40" s="89"/>
      <c r="W40" s="11" t="e">
        <f t="shared" si="4"/>
        <v>#DIV/0!</v>
      </c>
    </row>
    <row r="41" spans="1:23" ht="15.75" x14ac:dyDescent="0.25">
      <c r="A41" s="10"/>
      <c r="B41" s="198"/>
      <c r="C41" s="198"/>
      <c r="D41" s="198"/>
      <c r="E41" s="198"/>
      <c r="F41" s="198"/>
      <c r="G41" s="198"/>
      <c r="H41" s="198"/>
      <c r="I41" s="2"/>
      <c r="J41" s="2"/>
      <c r="K41" s="11" t="e">
        <f t="shared" si="0"/>
        <v>#DIV/0!</v>
      </c>
      <c r="L41" s="2"/>
      <c r="M41" s="2"/>
      <c r="N41" s="11" t="e">
        <f t="shared" si="1"/>
        <v>#DIV/0!</v>
      </c>
      <c r="O41" s="2"/>
      <c r="P41" s="2"/>
      <c r="Q41" s="11" t="e">
        <f t="shared" si="2"/>
        <v>#DIV/0!</v>
      </c>
      <c r="R41" s="2"/>
      <c r="S41" s="2"/>
      <c r="T41" s="11" t="e">
        <f t="shared" si="3"/>
        <v>#DIV/0!</v>
      </c>
      <c r="U41" s="89"/>
      <c r="V41" s="89"/>
      <c r="W41" s="11" t="e">
        <f t="shared" si="4"/>
        <v>#DIV/0!</v>
      </c>
    </row>
    <row r="42" spans="1:23" x14ac:dyDescent="0.25">
      <c r="A42" s="843" t="s">
        <v>23</v>
      </c>
      <c r="B42" s="844"/>
      <c r="C42" s="844"/>
      <c r="D42" s="844"/>
      <c r="E42" s="844"/>
      <c r="F42" s="844"/>
      <c r="G42" s="844"/>
      <c r="H42" s="845"/>
      <c r="I42" s="3"/>
      <c r="J42" s="3"/>
      <c r="K42" s="13" t="e">
        <f>SUM(K48:K69)/(COUNTIF(K48:K69,"&lt;&gt;0"))</f>
        <v>#DIV/0!</v>
      </c>
      <c r="L42" s="3"/>
      <c r="M42" s="3"/>
      <c r="N42" s="13" t="e">
        <f>SUM(N48:N69)/(COUNTIF(N48:N69,"&lt;&gt;0"))</f>
        <v>#DIV/0!</v>
      </c>
      <c r="O42" s="3"/>
      <c r="P42" s="3"/>
      <c r="Q42" s="13" t="e">
        <f>SUM(Q48:Q69)/(COUNTIF(Q48:Q69,"&lt;&gt;0"))</f>
        <v>#DIV/0!</v>
      </c>
      <c r="R42" s="3"/>
      <c r="S42" s="3"/>
      <c r="T42" s="13" t="e">
        <f>SUM(T48:T69)/(COUNTIF(T48:T69,"&lt;&gt;0"))</f>
        <v>#DIV/0!</v>
      </c>
      <c r="U42" s="3"/>
      <c r="V42" s="3"/>
      <c r="W42" s="13" t="e">
        <f>SUM(W48:W69)/(COUNTIF(W48:W69,"&lt;&gt;0"))</f>
        <v>#DIV/0!</v>
      </c>
    </row>
    <row r="43" spans="1:23" x14ac:dyDescent="0.25">
      <c r="A43" s="846" t="s">
        <v>24</v>
      </c>
      <c r="B43" s="847"/>
      <c r="C43" s="847"/>
      <c r="D43" s="847"/>
      <c r="E43" s="847"/>
      <c r="F43" s="847"/>
      <c r="G43" s="847"/>
      <c r="H43" s="848"/>
      <c r="I43" s="4"/>
      <c r="J43" s="4"/>
      <c r="K43" s="14"/>
      <c r="L43" s="4"/>
      <c r="M43" s="4"/>
      <c r="N43" s="14"/>
      <c r="O43" s="4"/>
      <c r="P43" s="4"/>
      <c r="Q43" s="14"/>
      <c r="R43" s="4"/>
      <c r="S43" s="4"/>
      <c r="T43" s="14"/>
      <c r="U43" s="4"/>
      <c r="V43" s="4"/>
      <c r="W43" s="14"/>
    </row>
    <row r="44" spans="1:23" x14ac:dyDescent="0.25">
      <c r="A44" s="846" t="s">
        <v>1283</v>
      </c>
      <c r="B44" s="847"/>
      <c r="C44" s="847"/>
      <c r="D44" s="847"/>
      <c r="E44" s="847"/>
      <c r="F44" s="847"/>
      <c r="G44" s="847"/>
      <c r="H44" s="848"/>
      <c r="I44" s="4"/>
      <c r="J44" s="4"/>
      <c r="K44" s="14"/>
      <c r="L44" s="4"/>
      <c r="M44" s="4"/>
      <c r="N44" s="14"/>
      <c r="O44" s="4"/>
      <c r="P44" s="4"/>
      <c r="Q44" s="14"/>
      <c r="R44" s="4"/>
      <c r="S44" s="4"/>
      <c r="T44" s="14"/>
      <c r="U44" s="4"/>
      <c r="V44" s="4"/>
      <c r="W44" s="14"/>
    </row>
    <row r="45" spans="1:23" x14ac:dyDescent="0.25">
      <c r="A45" s="846" t="s">
        <v>1339</v>
      </c>
      <c r="B45" s="847"/>
      <c r="C45" s="847"/>
      <c r="D45" s="847"/>
      <c r="E45" s="847"/>
      <c r="F45" s="847"/>
      <c r="G45" s="847"/>
      <c r="H45" s="848"/>
      <c r="I45" s="4"/>
      <c r="J45" s="4"/>
      <c r="K45" s="14"/>
      <c r="L45" s="4"/>
      <c r="M45" s="4"/>
      <c r="N45" s="14"/>
      <c r="O45" s="4"/>
      <c r="P45" s="4"/>
      <c r="Q45" s="14"/>
      <c r="R45" s="4"/>
      <c r="S45" s="4"/>
      <c r="T45" s="14"/>
      <c r="U45" s="4"/>
      <c r="V45" s="4"/>
      <c r="W45" s="14"/>
    </row>
    <row r="46" spans="1:23" x14ac:dyDescent="0.25">
      <c r="A46" s="846" t="s">
        <v>1340</v>
      </c>
      <c r="B46" s="847"/>
      <c r="C46" s="847"/>
      <c r="D46" s="847"/>
      <c r="E46" s="847"/>
      <c r="F46" s="847"/>
      <c r="G46" s="847"/>
      <c r="H46" s="848"/>
      <c r="I46" s="4"/>
      <c r="J46" s="4"/>
      <c r="K46" s="14"/>
      <c r="L46" s="4"/>
      <c r="M46" s="4"/>
      <c r="N46" s="14"/>
      <c r="O46" s="4"/>
      <c r="P46" s="4"/>
      <c r="Q46" s="14"/>
      <c r="R46" s="4"/>
      <c r="S46" s="4"/>
      <c r="T46" s="14"/>
      <c r="U46" s="4"/>
      <c r="V46" s="4"/>
      <c r="W46" s="14"/>
    </row>
    <row r="47" spans="1:23" x14ac:dyDescent="0.25">
      <c r="A47" s="846" t="s">
        <v>1341</v>
      </c>
      <c r="B47" s="847"/>
      <c r="C47" s="847"/>
      <c r="D47" s="847"/>
      <c r="E47" s="847"/>
      <c r="F47" s="847"/>
      <c r="G47" s="847"/>
      <c r="H47" s="848"/>
      <c r="I47" s="4"/>
      <c r="J47" s="4"/>
      <c r="K47" s="14"/>
      <c r="L47" s="4"/>
      <c r="M47" s="4"/>
      <c r="N47" s="14"/>
      <c r="O47" s="4"/>
      <c r="P47" s="4"/>
      <c r="Q47" s="14"/>
      <c r="R47" s="4"/>
      <c r="S47" s="4"/>
      <c r="T47" s="14"/>
      <c r="U47" s="4"/>
      <c r="V47" s="4"/>
      <c r="W47" s="14"/>
    </row>
    <row r="48" spans="1:23" x14ac:dyDescent="0.25">
      <c r="K48" s="32" t="e">
        <f>IF(K8&gt;99.99,100,K8)</f>
        <v>#DIV/0!</v>
      </c>
      <c r="N48" s="32" t="e">
        <f>IF(N8&gt;99.99,100,N8)</f>
        <v>#DIV/0!</v>
      </c>
      <c r="Q48" s="32" t="e">
        <f>IF(Q8&gt;99.99,100,Q8)</f>
        <v>#DIV/0!</v>
      </c>
      <c r="T48" s="32">
        <f>IF(T8&gt;99.99,100,T8)</f>
        <v>0</v>
      </c>
      <c r="W48" s="32">
        <f>IF(W8&gt;99.99,100,W8)</f>
        <v>0</v>
      </c>
    </row>
    <row r="49" spans="11:23" x14ac:dyDescent="0.25">
      <c r="K49" s="32">
        <f>IF(K11&gt;99.99,100,K11)</f>
        <v>100</v>
      </c>
      <c r="N49" s="32">
        <f>IF(N11&gt;99.99,100,N11)</f>
        <v>0</v>
      </c>
      <c r="Q49" s="32">
        <f>IF(Q11&gt;99.99,100,Q11)</f>
        <v>0</v>
      </c>
      <c r="T49" s="32">
        <f>IF(T11&gt;99.99,100,T11)</f>
        <v>0</v>
      </c>
      <c r="W49" s="32">
        <f>IF(W11&gt;99.99,100,W11)</f>
        <v>25</v>
      </c>
    </row>
    <row r="50" spans="11:23" x14ac:dyDescent="0.25">
      <c r="K50" s="32">
        <f>IF(K12&gt;99.99,100,K12)</f>
        <v>100</v>
      </c>
      <c r="N50" s="32">
        <f>IF(N12&gt;99.99,100,N12)</f>
        <v>0</v>
      </c>
      <c r="Q50" s="32">
        <f>IF(Q12&gt;99.99,100,Q12)</f>
        <v>0</v>
      </c>
      <c r="T50" s="32">
        <f>IF(T12&gt;99.99,100,T12)</f>
        <v>0</v>
      </c>
      <c r="W50" s="32">
        <f>IF(W12&gt;99.99,100,W12)</f>
        <v>47.5</v>
      </c>
    </row>
    <row r="51" spans="11:23" x14ac:dyDescent="0.25">
      <c r="K51" s="32">
        <f>IF(K13&gt;99.99,100,K13)</f>
        <v>24.226804123711347</v>
      </c>
      <c r="N51" s="32">
        <f>IF(N13&gt;99.99,100,N13)</f>
        <v>0</v>
      </c>
      <c r="Q51" s="32">
        <f>IF(Q13&gt;99.99,100,Q13)</f>
        <v>0</v>
      </c>
      <c r="T51" s="32">
        <f>IF(T13&gt;99.99,100,T13)</f>
        <v>0</v>
      </c>
      <c r="W51" s="32">
        <f>IF(W13&gt;99.99,100,W13)</f>
        <v>7.8333333333333339</v>
      </c>
    </row>
    <row r="52" spans="11:23" x14ac:dyDescent="0.25">
      <c r="K52" s="32" t="e">
        <f>IF(K14&gt;99.99,100,K14)</f>
        <v>#DIV/0!</v>
      </c>
      <c r="N52" s="32" t="e">
        <f>IF(N14&gt;99.99,100,N14)</f>
        <v>#DIV/0!</v>
      </c>
      <c r="Q52" s="32" t="e">
        <f>IF(Q14&gt;99.99,100,Q14)</f>
        <v>#DIV/0!</v>
      </c>
      <c r="T52" s="32" t="e">
        <f>IF(T14&gt;99.99,100,T14)</f>
        <v>#DIV/0!</v>
      </c>
      <c r="W52" s="32" t="e">
        <f>IF(W14&gt;99.99,100,W14)</f>
        <v>#DIV/0!</v>
      </c>
    </row>
    <row r="53" spans="11:23" x14ac:dyDescent="0.25">
      <c r="K53" s="32">
        <f>IF(K16&gt;99.99,100,K16)</f>
        <v>0</v>
      </c>
      <c r="N53" s="32">
        <f>IF(N16&gt;99.99,100,N16)</f>
        <v>0</v>
      </c>
      <c r="Q53" s="32">
        <f>IF(Q16&gt;99.99,100,Q16)</f>
        <v>0</v>
      </c>
      <c r="T53" s="32">
        <f>IF(T16&gt;99.99,100,T16)</f>
        <v>0</v>
      </c>
      <c r="W53" s="32">
        <f>IF(W16&gt;99.99,100,W16)</f>
        <v>0</v>
      </c>
    </row>
    <row r="54" spans="11:23" x14ac:dyDescent="0.25">
      <c r="K54" s="32" t="e">
        <f>IF(K17&gt;99.99,100,K17)</f>
        <v>#DIV/0!</v>
      </c>
      <c r="N54" s="32">
        <f>IF(N17&gt;99.99,100,N17)</f>
        <v>0</v>
      </c>
      <c r="Q54" s="32" t="e">
        <f>IF(Q17&gt;99.99,100,Q17)</f>
        <v>#DIV/0!</v>
      </c>
      <c r="T54" s="32" t="e">
        <f>IF(T17&gt;99.99,100,T17)</f>
        <v>#DIV/0!</v>
      </c>
      <c r="W54" s="32">
        <f>IF(W17&gt;99.99,100,W17)</f>
        <v>0</v>
      </c>
    </row>
    <row r="55" spans="11:23" x14ac:dyDescent="0.25">
      <c r="K55" s="32" t="e">
        <f>IF(K18&gt;99.99,100,K18)</f>
        <v>#DIV/0!</v>
      </c>
      <c r="N55" s="32" t="e">
        <f>IF(N18&gt;99.99,100,N18)</f>
        <v>#DIV/0!</v>
      </c>
      <c r="Q55" s="32" t="e">
        <f>IF(Q18&gt;99.99,100,Q18)</f>
        <v>#DIV/0!</v>
      </c>
      <c r="T55" s="32" t="e">
        <f>IF(T18&gt;99.99,100,T18)</f>
        <v>#DIV/0!</v>
      </c>
      <c r="W55" s="32" t="e">
        <f>IF(W18&gt;99.99,100,W18)</f>
        <v>#DIV/0!</v>
      </c>
    </row>
    <row r="56" spans="11:23" x14ac:dyDescent="0.25">
      <c r="K56" s="32" t="e">
        <f>IF(K19&gt;99.99,100,K19)</f>
        <v>#DIV/0!</v>
      </c>
      <c r="N56" s="32" t="e">
        <f>IF(N19&gt;99.99,100,N19)</f>
        <v>#DIV/0!</v>
      </c>
      <c r="Q56" s="32" t="e">
        <f>IF(Q19&gt;99.99,100,Q19)</f>
        <v>#DIV/0!</v>
      </c>
      <c r="T56" s="32" t="e">
        <f>IF(T19&gt;99.99,100,T19)</f>
        <v>#DIV/0!</v>
      </c>
      <c r="W56" s="32" t="e">
        <f>IF(W19&gt;99.99,100,W19)</f>
        <v>#DIV/0!</v>
      </c>
    </row>
    <row r="57" spans="11:23" x14ac:dyDescent="0.25">
      <c r="K57" s="32" t="e">
        <f t="shared" ref="K57:K69" si="9">IF(K27&gt;99.99,100,K27)</f>
        <v>#DIV/0!</v>
      </c>
      <c r="N57" s="32" t="e">
        <f t="shared" ref="N57:N69" si="10">IF(N27&gt;99.99,100,N27)</f>
        <v>#DIV/0!</v>
      </c>
      <c r="Q57" s="32">
        <f t="shared" ref="Q57:Q69" si="11">IF(Q27&gt;99.99,100,Q27)</f>
        <v>0</v>
      </c>
      <c r="T57" s="32" t="e">
        <f t="shared" ref="T57:T69" si="12">IF(T27&gt;99.99,100,T27)</f>
        <v>#DIV/0!</v>
      </c>
      <c r="W57" s="32">
        <f t="shared" ref="W57:W69" si="13">IF(W27&gt;99.99,100,W27)</f>
        <v>0</v>
      </c>
    </row>
    <row r="58" spans="11:23" x14ac:dyDescent="0.25">
      <c r="K58" s="32" t="e">
        <f t="shared" si="9"/>
        <v>#DIV/0!</v>
      </c>
      <c r="N58" s="32" t="e">
        <f t="shared" si="10"/>
        <v>#DIV/0!</v>
      </c>
      <c r="Q58" s="32" t="e">
        <f t="shared" si="11"/>
        <v>#DIV/0!</v>
      </c>
      <c r="T58" s="32" t="e">
        <f t="shared" si="12"/>
        <v>#DIV/0!</v>
      </c>
      <c r="W58" s="32" t="e">
        <f t="shared" si="13"/>
        <v>#DIV/0!</v>
      </c>
    </row>
    <row r="59" spans="11:23" x14ac:dyDescent="0.25">
      <c r="K59" s="32" t="e">
        <f t="shared" si="9"/>
        <v>#DIV/0!</v>
      </c>
      <c r="N59" s="32" t="e">
        <f t="shared" si="10"/>
        <v>#DIV/0!</v>
      </c>
      <c r="Q59" s="32" t="e">
        <f t="shared" si="11"/>
        <v>#DIV/0!</v>
      </c>
      <c r="T59" s="32" t="e">
        <f t="shared" si="12"/>
        <v>#DIV/0!</v>
      </c>
      <c r="W59" s="32" t="e">
        <f t="shared" si="13"/>
        <v>#DIV/0!</v>
      </c>
    </row>
    <row r="60" spans="11:23" x14ac:dyDescent="0.25">
      <c r="K60" s="32" t="e">
        <f t="shared" si="9"/>
        <v>#DIV/0!</v>
      </c>
      <c r="N60" s="32" t="e">
        <f t="shared" si="10"/>
        <v>#DIV/0!</v>
      </c>
      <c r="Q60" s="32" t="e">
        <f t="shared" si="11"/>
        <v>#DIV/0!</v>
      </c>
      <c r="T60" s="32" t="e">
        <f t="shared" si="12"/>
        <v>#DIV/0!</v>
      </c>
      <c r="W60" s="32" t="e">
        <f t="shared" si="13"/>
        <v>#DIV/0!</v>
      </c>
    </row>
    <row r="61" spans="11:23" x14ac:dyDescent="0.25">
      <c r="K61" s="32" t="e">
        <f t="shared" si="9"/>
        <v>#DIV/0!</v>
      </c>
      <c r="N61" s="32" t="e">
        <f t="shared" si="10"/>
        <v>#DIV/0!</v>
      </c>
      <c r="Q61" s="32" t="e">
        <f t="shared" si="11"/>
        <v>#DIV/0!</v>
      </c>
      <c r="T61" s="32" t="e">
        <f t="shared" si="12"/>
        <v>#DIV/0!</v>
      </c>
      <c r="W61" s="32" t="e">
        <f t="shared" si="13"/>
        <v>#DIV/0!</v>
      </c>
    </row>
    <row r="62" spans="11:23" x14ac:dyDescent="0.25">
      <c r="K62" s="32">
        <f t="shared" si="9"/>
        <v>20</v>
      </c>
      <c r="N62" s="32">
        <f t="shared" si="10"/>
        <v>0</v>
      </c>
      <c r="Q62" s="32">
        <f t="shared" si="11"/>
        <v>0</v>
      </c>
      <c r="T62" s="32">
        <f t="shared" si="12"/>
        <v>0</v>
      </c>
      <c r="W62" s="32">
        <f t="shared" si="13"/>
        <v>12.5</v>
      </c>
    </row>
    <row r="63" spans="11:23" x14ac:dyDescent="0.25">
      <c r="K63" s="32" t="e">
        <f t="shared" si="9"/>
        <v>#DIV/0!</v>
      </c>
      <c r="N63" s="32" t="e">
        <f t="shared" si="10"/>
        <v>#DIV/0!</v>
      </c>
      <c r="Q63" s="32" t="e">
        <f t="shared" si="11"/>
        <v>#DIV/0!</v>
      </c>
      <c r="T63" s="32" t="e">
        <f t="shared" si="12"/>
        <v>#DIV/0!</v>
      </c>
      <c r="W63" s="32" t="e">
        <f t="shared" si="13"/>
        <v>#DIV/0!</v>
      </c>
    </row>
    <row r="64" spans="11:23" x14ac:dyDescent="0.25">
      <c r="K64" s="32" t="e">
        <f t="shared" si="9"/>
        <v>#DIV/0!</v>
      </c>
      <c r="N64" s="32" t="e">
        <f t="shared" si="10"/>
        <v>#DIV/0!</v>
      </c>
      <c r="Q64" s="32" t="e">
        <f t="shared" si="11"/>
        <v>#DIV/0!</v>
      </c>
      <c r="T64" s="32" t="e">
        <f t="shared" si="12"/>
        <v>#DIV/0!</v>
      </c>
      <c r="W64" s="32" t="e">
        <f t="shared" si="13"/>
        <v>#DIV/0!</v>
      </c>
    </row>
    <row r="65" spans="11:23" x14ac:dyDescent="0.25">
      <c r="K65" s="32">
        <f t="shared" si="9"/>
        <v>0</v>
      </c>
      <c r="N65" s="32">
        <f t="shared" si="10"/>
        <v>0</v>
      </c>
      <c r="Q65" s="32">
        <f t="shared" si="11"/>
        <v>0</v>
      </c>
      <c r="T65" s="32">
        <f t="shared" si="12"/>
        <v>0</v>
      </c>
      <c r="W65" s="32">
        <f t="shared" si="13"/>
        <v>0</v>
      </c>
    </row>
    <row r="66" spans="11:23" x14ac:dyDescent="0.25">
      <c r="K66" s="32">
        <f t="shared" si="9"/>
        <v>0</v>
      </c>
      <c r="N66" s="32">
        <f t="shared" si="10"/>
        <v>0</v>
      </c>
      <c r="Q66" s="32">
        <f t="shared" si="11"/>
        <v>0</v>
      </c>
      <c r="T66" s="32">
        <f t="shared" si="12"/>
        <v>0</v>
      </c>
      <c r="W66" s="32">
        <f t="shared" si="13"/>
        <v>0</v>
      </c>
    </row>
    <row r="67" spans="11:23" x14ac:dyDescent="0.25">
      <c r="K67" s="32">
        <f t="shared" si="9"/>
        <v>0</v>
      </c>
      <c r="N67" s="32" t="e">
        <f t="shared" si="10"/>
        <v>#DIV/0!</v>
      </c>
      <c r="Q67" s="32" t="e">
        <f t="shared" si="11"/>
        <v>#DIV/0!</v>
      </c>
      <c r="T67" s="32" t="e">
        <f t="shared" si="12"/>
        <v>#DIV/0!</v>
      </c>
      <c r="W67" s="32">
        <f t="shared" si="13"/>
        <v>0</v>
      </c>
    </row>
    <row r="68" spans="11:23" x14ac:dyDescent="0.25">
      <c r="K68" s="32" t="e">
        <f t="shared" si="9"/>
        <v>#DIV/0!</v>
      </c>
      <c r="N68" s="32" t="e">
        <f t="shared" si="10"/>
        <v>#DIV/0!</v>
      </c>
      <c r="Q68" s="32" t="e">
        <f t="shared" si="11"/>
        <v>#DIV/0!</v>
      </c>
      <c r="T68" s="32">
        <f t="shared" si="12"/>
        <v>0</v>
      </c>
      <c r="W68" s="32">
        <f t="shared" si="13"/>
        <v>0</v>
      </c>
    </row>
    <row r="69" spans="11:23" x14ac:dyDescent="0.25">
      <c r="K69" s="32">
        <f t="shared" si="9"/>
        <v>73.466666666666669</v>
      </c>
      <c r="N69" s="32">
        <f t="shared" si="10"/>
        <v>0</v>
      </c>
      <c r="Q69" s="32">
        <f t="shared" si="11"/>
        <v>0</v>
      </c>
      <c r="T69" s="32">
        <f t="shared" si="12"/>
        <v>0</v>
      </c>
      <c r="W69" s="32">
        <f t="shared" si="13"/>
        <v>10.018181818181819</v>
      </c>
    </row>
    <row r="70" spans="11:23" x14ac:dyDescent="0.25">
      <c r="K70" s="32"/>
    </row>
    <row r="71" spans="11:23" x14ac:dyDescent="0.25">
      <c r="K71" s="32"/>
    </row>
    <row r="72" spans="11:23" x14ac:dyDescent="0.25">
      <c r="K72" s="32"/>
    </row>
    <row r="73" spans="11:23" x14ac:dyDescent="0.25">
      <c r="K73" s="32"/>
    </row>
    <row r="74" spans="11:23" x14ac:dyDescent="0.25">
      <c r="K74" s="32"/>
    </row>
    <row r="75" spans="11:23" x14ac:dyDescent="0.25">
      <c r="K75" s="32"/>
    </row>
    <row r="76" spans="11:23" x14ac:dyDescent="0.25">
      <c r="K76" s="32"/>
    </row>
    <row r="77" spans="11:23" x14ac:dyDescent="0.25">
      <c r="K77" s="32"/>
    </row>
    <row r="78" spans="11:23" x14ac:dyDescent="0.25">
      <c r="K78" s="32"/>
    </row>
    <row r="79" spans="11:23" x14ac:dyDescent="0.25">
      <c r="K79" s="32"/>
    </row>
    <row r="80" spans="11:23" x14ac:dyDescent="0.25">
      <c r="K80" s="32"/>
    </row>
    <row r="81" spans="11:11" x14ac:dyDescent="0.25">
      <c r="K81" s="32"/>
    </row>
    <row r="82" spans="11:11" x14ac:dyDescent="0.25">
      <c r="K82" s="32"/>
    </row>
  </sheetData>
  <mergeCells count="26">
    <mergeCell ref="R6:T6"/>
    <mergeCell ref="A47:H47"/>
    <mergeCell ref="A42:H42"/>
    <mergeCell ref="A43:H43"/>
    <mergeCell ref="A44:H44"/>
    <mergeCell ref="A45:H45"/>
    <mergeCell ref="A46:H46"/>
    <mergeCell ref="B19:B26"/>
    <mergeCell ref="C19:C26"/>
    <mergeCell ref="B8:B10"/>
    <mergeCell ref="A2:W2"/>
    <mergeCell ref="A3:W3"/>
    <mergeCell ref="A4:W4"/>
    <mergeCell ref="B5:W5"/>
    <mergeCell ref="A6:A7"/>
    <mergeCell ref="B6:B7"/>
    <mergeCell ref="C6:C7"/>
    <mergeCell ref="D6:D7"/>
    <mergeCell ref="E6:E7"/>
    <mergeCell ref="F6:F7"/>
    <mergeCell ref="G6:G7"/>
    <mergeCell ref="U6:W6"/>
    <mergeCell ref="H6:H7"/>
    <mergeCell ref="I6:K6"/>
    <mergeCell ref="L6:N6"/>
    <mergeCell ref="O6:Q6"/>
  </mergeCells>
  <conditionalFormatting sqref="K8:K41 N8:N41 Q8:Q41 T8:T41 W8:W41">
    <cfRule type="cellIs" dxfId="1553" priority="1" stopIfTrue="1" operator="greaterThan">
      <formula>110</formula>
    </cfRule>
    <cfRule type="cellIs" dxfId="1552" priority="2" stopIfTrue="1" operator="between">
      <formula>1</formula>
      <formula>90</formula>
    </cfRule>
    <cfRule type="expression" dxfId="1551" priority="3" stopIfTrue="1">
      <formula>IF(I8=0,J8=0)</formula>
    </cfRule>
    <cfRule type="cellIs" dxfId="1550" priority="4" stopIfTrue="1" operator="between">
      <formula>90</formula>
      <formula>110</formula>
    </cfRule>
    <cfRule type="expression" dxfId="1549" priority="5" stopIfTrue="1">
      <formula>IF(I8&gt;0,J8=0)</formula>
    </cfRule>
    <cfRule type="expression" dxfId="1548" priority="6" stopIfTrue="1">
      <formula>IF(I8=0,J8&gt;0)</formula>
    </cfRule>
  </conditionalFormatting>
  <pageMargins left="0.7" right="0.7" top="0.75" bottom="0.75" header="0.3" footer="0.3"/>
  <pageSetup orientation="portrait" horizontalDpi="4294967293" verticalDpi="0"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X49"/>
  <sheetViews>
    <sheetView workbookViewId="0">
      <selection activeCell="A4" sqref="A4:A5"/>
    </sheetView>
  </sheetViews>
  <sheetFormatPr baseColWidth="10" defaultColWidth="11.42578125" defaultRowHeight="15" x14ac:dyDescent="0.25"/>
  <cols>
    <col min="1" max="1" width="16.85546875" style="7" customWidth="1"/>
    <col min="2" max="2" width="38.28515625" style="7" customWidth="1"/>
    <col min="3" max="3" width="16" style="7" customWidth="1"/>
    <col min="4" max="4" width="18.7109375" style="7" hidden="1" customWidth="1"/>
    <col min="5" max="5" width="31.28515625" style="7" customWidth="1"/>
    <col min="6" max="6" width="10.85546875" style="7" customWidth="1"/>
    <col min="7" max="7" width="8.7109375" style="7" customWidth="1"/>
    <col min="8" max="8" width="14.5703125" style="7" customWidth="1"/>
    <col min="9" max="23" width="6.85546875" style="7" customWidth="1"/>
    <col min="24" max="24" width="51.7109375" style="7" customWidth="1"/>
    <col min="25" max="16384" width="11.42578125" style="7"/>
  </cols>
  <sheetData>
    <row r="1" spans="1:24" ht="15" customHeight="1" x14ac:dyDescent="0.25">
      <c r="A1" s="854" t="s">
        <v>26</v>
      </c>
      <c r="B1" s="854"/>
      <c r="C1" s="854"/>
      <c r="D1" s="854"/>
      <c r="E1" s="854"/>
      <c r="F1" s="854"/>
      <c r="G1" s="854"/>
      <c r="H1" s="854"/>
      <c r="I1" s="854"/>
      <c r="J1" s="854"/>
      <c r="K1" s="854"/>
      <c r="L1" s="854"/>
      <c r="M1" s="854"/>
      <c r="N1" s="854"/>
      <c r="O1" s="854"/>
      <c r="P1" s="854"/>
      <c r="Q1" s="854"/>
      <c r="R1" s="854"/>
      <c r="S1" s="854"/>
      <c r="T1" s="854"/>
      <c r="U1" s="854"/>
      <c r="V1" s="854"/>
      <c r="W1" s="854"/>
    </row>
    <row r="2" spans="1:24" ht="15" customHeight="1" x14ac:dyDescent="0.25">
      <c r="A2" s="854" t="s">
        <v>0</v>
      </c>
      <c r="B2" s="854"/>
      <c r="C2" s="854"/>
      <c r="D2" s="854"/>
      <c r="E2" s="854"/>
      <c r="F2" s="854"/>
      <c r="G2" s="854"/>
      <c r="H2" s="854"/>
      <c r="I2" s="854"/>
      <c r="J2" s="854"/>
      <c r="K2" s="854"/>
      <c r="L2" s="854"/>
      <c r="M2" s="854"/>
      <c r="N2" s="854"/>
      <c r="O2" s="854"/>
      <c r="P2" s="854"/>
      <c r="Q2" s="854"/>
      <c r="R2" s="854"/>
      <c r="S2" s="854"/>
      <c r="T2" s="854"/>
      <c r="U2" s="854"/>
      <c r="V2" s="854"/>
      <c r="W2" s="854"/>
    </row>
    <row r="3" spans="1:24" ht="15" customHeight="1" x14ac:dyDescent="0.25">
      <c r="A3" s="855" t="s">
        <v>1333</v>
      </c>
      <c r="B3" s="855"/>
      <c r="C3" s="855"/>
      <c r="D3" s="855"/>
      <c r="E3" s="855"/>
      <c r="F3" s="855"/>
      <c r="G3" s="855"/>
      <c r="H3" s="855"/>
      <c r="I3" s="855"/>
      <c r="J3" s="855"/>
      <c r="K3" s="855"/>
      <c r="L3" s="855"/>
      <c r="M3" s="855"/>
      <c r="N3" s="855"/>
      <c r="O3" s="855"/>
      <c r="P3" s="855"/>
      <c r="Q3" s="855"/>
      <c r="R3" s="855"/>
      <c r="S3" s="855"/>
      <c r="T3" s="855"/>
      <c r="U3" s="855"/>
      <c r="V3" s="855"/>
      <c r="W3" s="855"/>
    </row>
    <row r="4" spans="1:24" ht="22.5" customHeight="1" x14ac:dyDescent="0.25">
      <c r="A4" s="839" t="s">
        <v>1</v>
      </c>
      <c r="B4" s="838" t="s">
        <v>28</v>
      </c>
      <c r="C4" s="838" t="s">
        <v>2</v>
      </c>
      <c r="D4" s="838" t="s">
        <v>1285</v>
      </c>
      <c r="E4" s="839" t="s">
        <v>1334</v>
      </c>
      <c r="F4" s="838" t="s">
        <v>4</v>
      </c>
      <c r="G4" s="838" t="s">
        <v>29</v>
      </c>
      <c r="H4" s="839" t="s">
        <v>1286</v>
      </c>
      <c r="I4" s="853" t="s">
        <v>5</v>
      </c>
      <c r="J4" s="853"/>
      <c r="K4" s="853"/>
      <c r="L4" s="853" t="s">
        <v>6</v>
      </c>
      <c r="M4" s="853"/>
      <c r="N4" s="853"/>
      <c r="O4" s="853" t="s">
        <v>7</v>
      </c>
      <c r="P4" s="853"/>
      <c r="Q4" s="853"/>
      <c r="R4" s="853" t="s">
        <v>8</v>
      </c>
      <c r="S4" s="853"/>
      <c r="T4" s="853"/>
      <c r="U4" s="853" t="s">
        <v>9</v>
      </c>
      <c r="V4" s="853"/>
      <c r="W4" s="853"/>
      <c r="X4" s="838" t="s">
        <v>178</v>
      </c>
    </row>
    <row r="5" spans="1:24" x14ac:dyDescent="0.25">
      <c r="A5" s="852"/>
      <c r="B5" s="838"/>
      <c r="C5" s="839"/>
      <c r="D5" s="839"/>
      <c r="E5" s="852"/>
      <c r="F5" s="839"/>
      <c r="G5" s="839"/>
      <c r="H5" s="852"/>
      <c r="I5" s="5" t="s">
        <v>10</v>
      </c>
      <c r="J5" s="5" t="s">
        <v>11</v>
      </c>
      <c r="K5" s="6" t="s">
        <v>12</v>
      </c>
      <c r="L5" s="5" t="s">
        <v>10</v>
      </c>
      <c r="M5" s="5" t="s">
        <v>11</v>
      </c>
      <c r="N5" s="6" t="s">
        <v>12</v>
      </c>
      <c r="O5" s="5" t="s">
        <v>10</v>
      </c>
      <c r="P5" s="5" t="s">
        <v>11</v>
      </c>
      <c r="Q5" s="6" t="s">
        <v>12</v>
      </c>
      <c r="R5" s="5" t="s">
        <v>10</v>
      </c>
      <c r="S5" s="5" t="s">
        <v>11</v>
      </c>
      <c r="T5" s="6" t="s">
        <v>12</v>
      </c>
      <c r="U5" s="5" t="s">
        <v>10</v>
      </c>
      <c r="V5" s="5" t="s">
        <v>11</v>
      </c>
      <c r="W5" s="6" t="s">
        <v>12</v>
      </c>
      <c r="X5" s="839"/>
    </row>
    <row r="6" spans="1:24" ht="15.75" customHeight="1" x14ac:dyDescent="0.25">
      <c r="A6" s="840" t="s">
        <v>1333</v>
      </c>
      <c r="B6" s="841"/>
      <c r="C6" s="841"/>
      <c r="D6" s="841"/>
      <c r="E6" s="841"/>
      <c r="F6" s="841"/>
      <c r="G6" s="841"/>
      <c r="H6" s="841"/>
      <c r="I6" s="841"/>
      <c r="J6" s="841"/>
      <c r="K6" s="841"/>
      <c r="L6" s="841"/>
      <c r="M6" s="841"/>
      <c r="N6" s="841"/>
      <c r="O6" s="841"/>
      <c r="P6" s="841"/>
      <c r="Q6" s="841"/>
      <c r="R6" s="841"/>
      <c r="S6" s="841"/>
      <c r="T6" s="841"/>
      <c r="U6" s="841"/>
      <c r="V6" s="841"/>
      <c r="W6" s="842"/>
      <c r="X6" s="10"/>
    </row>
    <row r="7" spans="1:24" ht="25.5" x14ac:dyDescent="0.25">
      <c r="A7" s="849" t="s">
        <v>1026</v>
      </c>
      <c r="B7" s="265" t="s">
        <v>1027</v>
      </c>
      <c r="C7" s="265" t="s">
        <v>1118</v>
      </c>
      <c r="D7" s="265"/>
      <c r="E7" s="265" t="s">
        <v>1029</v>
      </c>
      <c r="F7" s="266" t="s">
        <v>62</v>
      </c>
      <c r="G7" s="36">
        <v>100</v>
      </c>
      <c r="H7" s="263">
        <v>10000</v>
      </c>
      <c r="I7" s="2">
        <v>25</v>
      </c>
      <c r="J7" s="269">
        <f>SUM(J8:J10)</f>
        <v>8.3333333333333357</v>
      </c>
      <c r="K7" s="11">
        <f t="shared" ref="K7:K20" si="0">J7/I7*100</f>
        <v>33.333333333333343</v>
      </c>
      <c r="L7" s="2">
        <v>25</v>
      </c>
      <c r="M7" s="269">
        <f>SUM(M8:M10)</f>
        <v>26.666666666666671</v>
      </c>
      <c r="N7" s="12">
        <f t="shared" ref="N7:N20" si="1">M7/L7*100</f>
        <v>106.66666666666669</v>
      </c>
      <c r="O7" s="2">
        <v>25</v>
      </c>
      <c r="P7" s="269">
        <f>SUM(P8:P10)</f>
        <v>3.3333333333333339</v>
      </c>
      <c r="Q7" s="12">
        <f t="shared" ref="Q7:Q20" si="2">P7/O7*100</f>
        <v>13.333333333333336</v>
      </c>
      <c r="R7" s="2">
        <v>25</v>
      </c>
      <c r="S7" s="269">
        <f>SUM(S8:S10)</f>
        <v>10</v>
      </c>
      <c r="T7" s="11">
        <f t="shared" ref="T7:T20" si="3">S7/R7*100</f>
        <v>40</v>
      </c>
      <c r="U7" s="89">
        <f>I7+L7+O7+R7</f>
        <v>100</v>
      </c>
      <c r="V7" s="270">
        <f>J7+M7+P7+S7</f>
        <v>48.333333333333343</v>
      </c>
      <c r="W7" s="11">
        <f t="shared" ref="W7:W20" si="4">V7/U7*100</f>
        <v>48.333333333333343</v>
      </c>
      <c r="X7" s="10"/>
    </row>
    <row r="8" spans="1:24" ht="25.5" x14ac:dyDescent="0.25">
      <c r="A8" s="850"/>
      <c r="B8" s="223" t="s">
        <v>1027</v>
      </c>
      <c r="C8" s="223" t="s">
        <v>973</v>
      </c>
      <c r="D8" s="223"/>
      <c r="E8" s="223" t="s">
        <v>1029</v>
      </c>
      <c r="F8" s="224" t="s">
        <v>62</v>
      </c>
      <c r="G8" s="253">
        <f>$G$7/3</f>
        <v>33.333333333333336</v>
      </c>
      <c r="H8" s="254">
        <v>10000</v>
      </c>
      <c r="I8" s="269">
        <f>($G$8/100)*'AF16'!I32</f>
        <v>0</v>
      </c>
      <c r="J8" s="269">
        <f>($G$8/100)*'AF16'!J32</f>
        <v>6.6666666666666679</v>
      </c>
      <c r="K8" s="11" t="e">
        <f t="shared" si="0"/>
        <v>#DIV/0!</v>
      </c>
      <c r="L8" s="269">
        <f>($G$8/100)*'AF16'!L32</f>
        <v>33.333333333333336</v>
      </c>
      <c r="M8" s="269">
        <f>($G$8/100)*'AF16'!M32</f>
        <v>26.666666666666671</v>
      </c>
      <c r="N8" s="12">
        <f t="shared" si="1"/>
        <v>80</v>
      </c>
      <c r="O8" s="269">
        <f>($G$8/100)*'AF16'!O32</f>
        <v>0</v>
      </c>
      <c r="P8" s="269">
        <f>($G$8/100)*'AF16'!P32</f>
        <v>0</v>
      </c>
      <c r="Q8" s="12" t="e">
        <f t="shared" si="2"/>
        <v>#DIV/0!</v>
      </c>
      <c r="R8" s="269">
        <f>($G$8/100)*'AF16'!R32</f>
        <v>0</v>
      </c>
      <c r="S8" s="269">
        <f>($G$8/100)*'AF16'!S32</f>
        <v>0</v>
      </c>
      <c r="T8" s="11" t="e">
        <f t="shared" si="3"/>
        <v>#DIV/0!</v>
      </c>
      <c r="U8" s="270">
        <f t="shared" ref="U8:U19" si="5">I8+L8+O8+R8</f>
        <v>33.333333333333336</v>
      </c>
      <c r="V8" s="270">
        <f t="shared" ref="V8:V19" si="6">J8+M8+P8+S8</f>
        <v>33.333333333333343</v>
      </c>
      <c r="W8" s="11">
        <f t="shared" si="4"/>
        <v>100.00000000000003</v>
      </c>
      <c r="X8" s="10"/>
    </row>
    <row r="9" spans="1:24" ht="25.5" x14ac:dyDescent="0.25">
      <c r="A9" s="850"/>
      <c r="B9" s="223" t="s">
        <v>1027</v>
      </c>
      <c r="C9" s="223" t="s">
        <v>961</v>
      </c>
      <c r="D9" s="223"/>
      <c r="E9" s="223" t="s">
        <v>1029</v>
      </c>
      <c r="F9" s="224" t="s">
        <v>62</v>
      </c>
      <c r="G9" s="259">
        <f>$G$7/3</f>
        <v>33.333333333333336</v>
      </c>
      <c r="H9" s="254">
        <v>10000</v>
      </c>
      <c r="I9" s="269">
        <f>($G$9/100)*'MR16'!H25</f>
        <v>1.666666666666667</v>
      </c>
      <c r="J9" s="269">
        <f>($G$9/100)*'MR16'!I25</f>
        <v>1.666666666666667</v>
      </c>
      <c r="K9" s="11">
        <f t="shared" si="0"/>
        <v>100</v>
      </c>
      <c r="L9" s="269">
        <f>($G$9/100)*'MR16'!K25</f>
        <v>8.3333333333333339</v>
      </c>
      <c r="M9" s="269">
        <f>($G$9/100)*'MR16'!L25</f>
        <v>0</v>
      </c>
      <c r="N9" s="12">
        <f t="shared" si="1"/>
        <v>0</v>
      </c>
      <c r="O9" s="269">
        <f>($G$9/100)*'MR16'!N25</f>
        <v>13.333333333333336</v>
      </c>
      <c r="P9" s="269">
        <f>($G$9/100)*'MR16'!O25</f>
        <v>0</v>
      </c>
      <c r="Q9" s="12">
        <f t="shared" si="2"/>
        <v>0</v>
      </c>
      <c r="R9" s="269">
        <f>($G$9/100)*'MR16'!Q25</f>
        <v>10.000000000000002</v>
      </c>
      <c r="S9" s="269">
        <f>($G$9/100)*'MR16'!R25</f>
        <v>0</v>
      </c>
      <c r="T9" s="11">
        <f t="shared" si="3"/>
        <v>0</v>
      </c>
      <c r="U9" s="270">
        <f t="shared" si="5"/>
        <v>33.333333333333336</v>
      </c>
      <c r="V9" s="270">
        <f t="shared" si="6"/>
        <v>1.666666666666667</v>
      </c>
      <c r="W9" s="11">
        <f t="shared" si="4"/>
        <v>5</v>
      </c>
      <c r="X9" s="10"/>
    </row>
    <row r="10" spans="1:24" ht="25.5" x14ac:dyDescent="0.25">
      <c r="A10" s="851"/>
      <c r="B10" s="223" t="s">
        <v>1027</v>
      </c>
      <c r="C10" s="223" t="s">
        <v>512</v>
      </c>
      <c r="D10" s="223"/>
      <c r="E10" s="223" t="s">
        <v>1029</v>
      </c>
      <c r="F10" s="224" t="s">
        <v>62</v>
      </c>
      <c r="G10" s="259">
        <f>$G$7/3</f>
        <v>33.333333333333336</v>
      </c>
      <c r="H10" s="254">
        <v>10000</v>
      </c>
      <c r="I10" s="269">
        <f>($G$10/2)*DIF_1!I11</f>
        <v>0</v>
      </c>
      <c r="J10" s="269">
        <f>($G$10/2)*DIF_1!J11</f>
        <v>0</v>
      </c>
      <c r="K10" s="11" t="e">
        <f t="shared" si="0"/>
        <v>#DIV/0!</v>
      </c>
      <c r="L10" s="269">
        <f>($G$10/2)*DIF_1!L11</f>
        <v>0</v>
      </c>
      <c r="M10" s="269">
        <f>($G$10/2)*DIF_1!M11</f>
        <v>0</v>
      </c>
      <c r="N10" s="12" t="e">
        <f t="shared" si="1"/>
        <v>#DIV/0!</v>
      </c>
      <c r="O10" s="269">
        <f>($G$10/2)*DIF_1!O11</f>
        <v>0</v>
      </c>
      <c r="P10" s="269">
        <f>($G$10/2)*DIF_1!P11</f>
        <v>3.3333333333333339</v>
      </c>
      <c r="Q10" s="12" t="e">
        <f t="shared" si="2"/>
        <v>#DIV/0!</v>
      </c>
      <c r="R10" s="269">
        <f>($G$10/2)*DIF_1!R11</f>
        <v>33.333333333333336</v>
      </c>
      <c r="S10" s="269">
        <f>($G$10/2)*DIF_1!S11</f>
        <v>10</v>
      </c>
      <c r="T10" s="11">
        <f t="shared" si="3"/>
        <v>30</v>
      </c>
      <c r="U10" s="270">
        <f t="shared" si="5"/>
        <v>33.333333333333336</v>
      </c>
      <c r="V10" s="270">
        <f t="shared" si="6"/>
        <v>13.333333333333334</v>
      </c>
      <c r="W10" s="11">
        <f t="shared" si="4"/>
        <v>40</v>
      </c>
      <c r="X10" s="10"/>
    </row>
    <row r="11" spans="1:24" ht="15.75" x14ac:dyDescent="0.25">
      <c r="A11" s="860" t="s">
        <v>1033</v>
      </c>
      <c r="B11" s="874" t="s">
        <v>1034</v>
      </c>
      <c r="C11" s="874" t="s">
        <v>1252</v>
      </c>
      <c r="D11" s="235"/>
      <c r="E11" s="209" t="s">
        <v>1035</v>
      </c>
      <c r="F11" s="226" t="s">
        <v>1010</v>
      </c>
      <c r="G11" s="233">
        <v>1</v>
      </c>
      <c r="H11" s="237">
        <v>0</v>
      </c>
      <c r="I11" s="2">
        <f>DIF_1!I13</f>
        <v>0</v>
      </c>
      <c r="J11" s="2">
        <f>DIF_1!J13</f>
        <v>0</v>
      </c>
      <c r="K11" s="11" t="e">
        <f t="shared" si="0"/>
        <v>#DIV/0!</v>
      </c>
      <c r="L11" s="2">
        <f>DIF_1!L13</f>
        <v>0</v>
      </c>
      <c r="M11" s="2">
        <f>DIF_1!M13</f>
        <v>0</v>
      </c>
      <c r="N11" s="12" t="e">
        <f t="shared" si="1"/>
        <v>#DIV/0!</v>
      </c>
      <c r="O11" s="2">
        <f>DIF_1!O13</f>
        <v>1</v>
      </c>
      <c r="P11" s="2">
        <f>DIF_1!P13</f>
        <v>0</v>
      </c>
      <c r="Q11" s="12">
        <f t="shared" si="2"/>
        <v>0</v>
      </c>
      <c r="R11" s="2">
        <f>DIF_1!R13</f>
        <v>0</v>
      </c>
      <c r="S11" s="2">
        <f>DIF_1!S13</f>
        <v>0</v>
      </c>
      <c r="T11" s="11" t="e">
        <f t="shared" si="3"/>
        <v>#DIV/0!</v>
      </c>
      <c r="U11" s="89">
        <f t="shared" si="5"/>
        <v>1</v>
      </c>
      <c r="V11" s="89">
        <f t="shared" si="6"/>
        <v>0</v>
      </c>
      <c r="W11" s="11">
        <f t="shared" si="4"/>
        <v>0</v>
      </c>
      <c r="X11" s="10"/>
    </row>
    <row r="12" spans="1:24" ht="25.5" x14ac:dyDescent="0.25">
      <c r="A12" s="862"/>
      <c r="B12" s="875"/>
      <c r="C12" s="875"/>
      <c r="D12" s="236"/>
      <c r="E12" s="223" t="s">
        <v>1037</v>
      </c>
      <c r="F12" s="228" t="s">
        <v>62</v>
      </c>
      <c r="G12" s="229">
        <v>7.5</v>
      </c>
      <c r="H12" s="231">
        <v>500</v>
      </c>
      <c r="I12" s="2">
        <f>DIF_1!I14</f>
        <v>0</v>
      </c>
      <c r="J12" s="2">
        <f>DIF_1!J14</f>
        <v>0</v>
      </c>
      <c r="K12" s="11" t="e">
        <f t="shared" si="0"/>
        <v>#DIV/0!</v>
      </c>
      <c r="L12" s="2">
        <f>DIF_1!L14</f>
        <v>0</v>
      </c>
      <c r="M12" s="2">
        <f>DIF_1!M14</f>
        <v>0</v>
      </c>
      <c r="N12" s="12" t="e">
        <f t="shared" si="1"/>
        <v>#DIV/0!</v>
      </c>
      <c r="O12" s="2">
        <f>DIF_1!O14</f>
        <v>0</v>
      </c>
      <c r="P12" s="2">
        <f>DIF_1!P14</f>
        <v>0</v>
      </c>
      <c r="Q12" s="12" t="e">
        <f t="shared" si="2"/>
        <v>#DIV/0!</v>
      </c>
      <c r="R12" s="2">
        <f>DIF_1!R14</f>
        <v>7.5</v>
      </c>
      <c r="S12" s="2">
        <f>DIF_1!S14</f>
        <v>0</v>
      </c>
      <c r="T12" s="11">
        <f t="shared" si="3"/>
        <v>0</v>
      </c>
      <c r="U12" s="89">
        <f t="shared" si="5"/>
        <v>7.5</v>
      </c>
      <c r="V12" s="89">
        <f t="shared" si="6"/>
        <v>0</v>
      </c>
      <c r="W12" s="11">
        <f t="shared" si="4"/>
        <v>0</v>
      </c>
      <c r="X12" s="10"/>
    </row>
    <row r="13" spans="1:24" ht="25.5" x14ac:dyDescent="0.25">
      <c r="A13" s="849" t="s">
        <v>1046</v>
      </c>
      <c r="B13" s="272" t="s">
        <v>1047</v>
      </c>
      <c r="C13" s="265" t="s">
        <v>1118</v>
      </c>
      <c r="D13" s="272"/>
      <c r="E13" s="265" t="s">
        <v>61</v>
      </c>
      <c r="F13" s="266" t="s">
        <v>62</v>
      </c>
      <c r="G13" s="42">
        <v>20</v>
      </c>
      <c r="H13" s="263">
        <v>20000</v>
      </c>
      <c r="I13" s="30">
        <v>5</v>
      </c>
      <c r="J13" s="273">
        <f>SUM(J14:J16)</f>
        <v>7.5555555555555554</v>
      </c>
      <c r="K13" s="11">
        <f t="shared" si="0"/>
        <v>151.11111111111111</v>
      </c>
      <c r="L13" s="30">
        <v>5</v>
      </c>
      <c r="M13" s="273">
        <f>SUM(M14:M16)</f>
        <v>2.5555555555555558</v>
      </c>
      <c r="N13" s="12">
        <f t="shared" si="1"/>
        <v>51.111111111111121</v>
      </c>
      <c r="O13" s="30">
        <v>5</v>
      </c>
      <c r="P13" s="273">
        <f>SUM(P14:P16)</f>
        <v>7.3111111111111118</v>
      </c>
      <c r="Q13" s="12">
        <f t="shared" si="2"/>
        <v>146.22222222222223</v>
      </c>
      <c r="R13" s="30">
        <v>5</v>
      </c>
      <c r="S13" s="273">
        <f>SUM(S14:S16)</f>
        <v>5.1333333333333337</v>
      </c>
      <c r="T13" s="11">
        <f t="shared" si="3"/>
        <v>102.66666666666669</v>
      </c>
      <c r="U13" s="89">
        <f t="shared" si="5"/>
        <v>20</v>
      </c>
      <c r="V13" s="271">
        <f t="shared" si="6"/>
        <v>22.555555555555557</v>
      </c>
      <c r="W13" s="11">
        <f t="shared" si="4"/>
        <v>112.77777777777777</v>
      </c>
      <c r="X13" s="10"/>
    </row>
    <row r="14" spans="1:24" ht="25.5" x14ac:dyDescent="0.25">
      <c r="A14" s="850"/>
      <c r="B14" s="230" t="s">
        <v>1047</v>
      </c>
      <c r="C14" s="223" t="s">
        <v>961</v>
      </c>
      <c r="D14" s="230"/>
      <c r="E14" s="223" t="s">
        <v>61</v>
      </c>
      <c r="F14" s="224" t="s">
        <v>62</v>
      </c>
      <c r="G14" s="215">
        <f>$G$13/3</f>
        <v>6.666666666666667</v>
      </c>
      <c r="H14" s="260">
        <v>20000</v>
      </c>
      <c r="I14" s="273">
        <f>($G$14/20)*'MR16'!H29</f>
        <v>1.3333333333333335</v>
      </c>
      <c r="J14" s="273">
        <f>($G$14/20)*'MR16'!I29</f>
        <v>1.3333333333333335</v>
      </c>
      <c r="K14" s="11">
        <f t="shared" si="0"/>
        <v>100</v>
      </c>
      <c r="L14" s="273">
        <f>($G$14/20)*'MR16'!K29</f>
        <v>1.7500000000000002</v>
      </c>
      <c r="M14" s="273">
        <f>($G$14/20)*'MR16'!L29</f>
        <v>0.33333333333333337</v>
      </c>
      <c r="N14" s="12">
        <f t="shared" si="1"/>
        <v>19.047619047619047</v>
      </c>
      <c r="O14" s="273">
        <f>($G$14/20)*'MR16'!N29</f>
        <v>2.3333333333333335</v>
      </c>
      <c r="P14" s="273">
        <f>($G$14/20)*'MR16'!O29</f>
        <v>0.66666666666666674</v>
      </c>
      <c r="Q14" s="12">
        <f t="shared" si="2"/>
        <v>28.571428571428577</v>
      </c>
      <c r="R14" s="273">
        <f>($G$14/20)*'MR16'!Q29</f>
        <v>1.2500000000000002</v>
      </c>
      <c r="S14" s="273">
        <f>($G$14/20)*'MR16'!R29</f>
        <v>0.66666666666666674</v>
      </c>
      <c r="T14" s="11">
        <f t="shared" si="3"/>
        <v>53.333333333333336</v>
      </c>
      <c r="U14" s="271">
        <f t="shared" si="5"/>
        <v>6.6666666666666679</v>
      </c>
      <c r="V14" s="271">
        <f t="shared" si="6"/>
        <v>3.0000000000000009</v>
      </c>
      <c r="W14" s="11">
        <f t="shared" si="4"/>
        <v>45.000000000000007</v>
      </c>
      <c r="X14" s="10"/>
    </row>
    <row r="15" spans="1:24" ht="25.5" x14ac:dyDescent="0.25">
      <c r="A15" s="850"/>
      <c r="B15" s="230" t="s">
        <v>1047</v>
      </c>
      <c r="C15" s="223" t="s">
        <v>512</v>
      </c>
      <c r="D15" s="230"/>
      <c r="E15" s="223" t="s">
        <v>61</v>
      </c>
      <c r="F15" s="224" t="s">
        <v>62</v>
      </c>
      <c r="G15" s="215">
        <f>$G$13/3</f>
        <v>6.666666666666667</v>
      </c>
      <c r="H15" s="260">
        <v>20000</v>
      </c>
      <c r="I15" s="30">
        <f>($G$15/3)*DIF_1!I17</f>
        <v>0</v>
      </c>
      <c r="J15" s="273">
        <f>($G$15/3)*DIF_1!J17</f>
        <v>2.2222222222222223</v>
      </c>
      <c r="K15" s="11" t="e">
        <f t="shared" si="0"/>
        <v>#DIV/0!</v>
      </c>
      <c r="L15" s="273">
        <f>($G$15/3)*DIF_1!L17</f>
        <v>6.666666666666667</v>
      </c>
      <c r="M15" s="30">
        <f>($G$15/3)*DIF_1!M17</f>
        <v>2.2222222222222223</v>
      </c>
      <c r="N15" s="12">
        <f t="shared" si="1"/>
        <v>33.333333333333329</v>
      </c>
      <c r="O15" s="30">
        <f>($G$15/3)*DIF_1!O17</f>
        <v>0</v>
      </c>
      <c r="P15" s="30">
        <f>($G$15/3)*DIF_1!P17</f>
        <v>4.4444444444444446</v>
      </c>
      <c r="Q15" s="12" t="e">
        <f t="shared" si="2"/>
        <v>#DIV/0!</v>
      </c>
      <c r="R15" s="30">
        <f>($G$15/3)*DIF_1!R17</f>
        <v>0</v>
      </c>
      <c r="S15" s="30">
        <f>($G$15/3)*DIF_1!S17</f>
        <v>0</v>
      </c>
      <c r="T15" s="11" t="e">
        <f t="shared" si="3"/>
        <v>#DIV/0!</v>
      </c>
      <c r="U15" s="271">
        <f t="shared" si="5"/>
        <v>6.666666666666667</v>
      </c>
      <c r="V15" s="271">
        <f t="shared" si="6"/>
        <v>8.8888888888888893</v>
      </c>
      <c r="W15" s="11">
        <f t="shared" si="4"/>
        <v>133.33333333333331</v>
      </c>
      <c r="X15" s="10"/>
    </row>
    <row r="16" spans="1:24" ht="25.5" x14ac:dyDescent="0.25">
      <c r="A16" s="851"/>
      <c r="B16" s="230" t="s">
        <v>1047</v>
      </c>
      <c r="C16" s="223" t="s">
        <v>973</v>
      </c>
      <c r="D16" s="230"/>
      <c r="E16" s="223" t="s">
        <v>61</v>
      </c>
      <c r="F16" s="224" t="s">
        <v>62</v>
      </c>
      <c r="G16" s="215">
        <f>$G$13/3</f>
        <v>6.666666666666667</v>
      </c>
      <c r="H16" s="260">
        <v>20000</v>
      </c>
      <c r="I16" s="30">
        <f>($G$16/100)*'AF16'!I38</f>
        <v>0</v>
      </c>
      <c r="J16" s="30">
        <f>($G$16/100)*'AF16'!J38</f>
        <v>4</v>
      </c>
      <c r="K16" s="11" t="e">
        <f t="shared" si="0"/>
        <v>#DIV/0!</v>
      </c>
      <c r="L16" s="30">
        <f>($G$16/100)*'AF16'!L38</f>
        <v>0</v>
      </c>
      <c r="M16" s="30">
        <f>($G$16/100)*'AF16'!M38</f>
        <v>0</v>
      </c>
      <c r="N16" s="12" t="e">
        <f t="shared" si="1"/>
        <v>#DIV/0!</v>
      </c>
      <c r="O16" s="273">
        <f>($G$16/100)*'AF16'!O38</f>
        <v>6.666666666666667</v>
      </c>
      <c r="P16" s="30">
        <f>($G$16/100)*'AF16'!P38</f>
        <v>2.2000000000000002</v>
      </c>
      <c r="Q16" s="12">
        <f t="shared" si="2"/>
        <v>33</v>
      </c>
      <c r="R16" s="30">
        <f>($G$16/100)*'AF16'!R38</f>
        <v>0</v>
      </c>
      <c r="S16" s="30">
        <f>($G$16/100)*'AF16'!S38</f>
        <v>4.4666666666666668</v>
      </c>
      <c r="T16" s="11" t="e">
        <f t="shared" si="3"/>
        <v>#DIV/0!</v>
      </c>
      <c r="U16" s="271">
        <f t="shared" si="5"/>
        <v>6.666666666666667</v>
      </c>
      <c r="V16" s="89">
        <f t="shared" si="6"/>
        <v>10.666666666666668</v>
      </c>
      <c r="W16" s="11">
        <f t="shared" si="4"/>
        <v>160</v>
      </c>
      <c r="X16" s="10"/>
    </row>
    <row r="17" spans="1:24" ht="25.5" x14ac:dyDescent="0.25">
      <c r="A17" s="920" t="s">
        <v>1051</v>
      </c>
      <c r="B17" s="272" t="s">
        <v>1052</v>
      </c>
      <c r="C17" s="265" t="s">
        <v>1118</v>
      </c>
      <c r="D17" s="272"/>
      <c r="E17" s="265" t="s">
        <v>61</v>
      </c>
      <c r="F17" s="266" t="s">
        <v>62</v>
      </c>
      <c r="G17" s="36">
        <v>20</v>
      </c>
      <c r="H17" s="263">
        <v>5000</v>
      </c>
      <c r="I17" s="30">
        <v>5</v>
      </c>
      <c r="J17" s="273">
        <f>SUM(J18:J20)</f>
        <v>3.0000000000000004</v>
      </c>
      <c r="K17" s="11">
        <f t="shared" si="0"/>
        <v>60.000000000000007</v>
      </c>
      <c r="L17" s="30">
        <v>5</v>
      </c>
      <c r="M17" s="273">
        <f>SUM(M18:M20)</f>
        <v>0.33333333333333337</v>
      </c>
      <c r="N17" s="12">
        <f t="shared" si="1"/>
        <v>6.6666666666666679</v>
      </c>
      <c r="O17" s="30">
        <v>5</v>
      </c>
      <c r="P17" s="273">
        <f>SUM(P18:P20)</f>
        <v>0.66666666666666674</v>
      </c>
      <c r="Q17" s="12">
        <f t="shared" si="2"/>
        <v>13.333333333333336</v>
      </c>
      <c r="R17" s="30">
        <v>5</v>
      </c>
      <c r="S17" s="273">
        <f>SUM(S18:S20)</f>
        <v>1.6666666666666667</v>
      </c>
      <c r="T17" s="11">
        <f t="shared" si="3"/>
        <v>33.333333333333336</v>
      </c>
      <c r="U17" s="89">
        <f t="shared" si="5"/>
        <v>20</v>
      </c>
      <c r="V17" s="89">
        <f t="shared" si="6"/>
        <v>5.6666666666666679</v>
      </c>
      <c r="W17" s="11">
        <f t="shared" si="4"/>
        <v>28.333333333333339</v>
      </c>
      <c r="X17" s="10"/>
    </row>
    <row r="18" spans="1:24" ht="25.5" x14ac:dyDescent="0.25">
      <c r="A18" s="921"/>
      <c r="B18" s="230" t="s">
        <v>1052</v>
      </c>
      <c r="C18" s="223" t="s">
        <v>961</v>
      </c>
      <c r="D18" s="230"/>
      <c r="E18" s="223" t="s">
        <v>61</v>
      </c>
      <c r="F18" s="224" t="s">
        <v>62</v>
      </c>
      <c r="G18" s="275">
        <f>$G$17/3</f>
        <v>6.666666666666667</v>
      </c>
      <c r="H18" s="260">
        <v>5000</v>
      </c>
      <c r="I18" s="273">
        <f>($G$18/20)*'MR16'!H29</f>
        <v>1.3333333333333335</v>
      </c>
      <c r="J18" s="273">
        <f>($G$18/20)*'MR16'!I29</f>
        <v>1.3333333333333335</v>
      </c>
      <c r="K18" s="11">
        <f t="shared" si="0"/>
        <v>100</v>
      </c>
      <c r="L18" s="273">
        <f>($G$18/20)*'MR16'!K29</f>
        <v>1.7500000000000002</v>
      </c>
      <c r="M18" s="273">
        <f>($G$18/20)*'MR16'!L29</f>
        <v>0.33333333333333337</v>
      </c>
      <c r="N18" s="12">
        <f t="shared" si="1"/>
        <v>19.047619047619047</v>
      </c>
      <c r="O18" s="273">
        <f>($G$18/20)*'MR16'!N29</f>
        <v>2.3333333333333335</v>
      </c>
      <c r="P18" s="273">
        <f>($G$18/20)*'MR16'!O29</f>
        <v>0.66666666666666674</v>
      </c>
      <c r="Q18" s="12">
        <f t="shared" si="2"/>
        <v>28.571428571428577</v>
      </c>
      <c r="R18" s="273">
        <f>($G$18/20)*'MR16'!Q29</f>
        <v>1.2500000000000002</v>
      </c>
      <c r="S18" s="273">
        <f>($G$18/20)*'MR16'!R29</f>
        <v>0.66666666666666674</v>
      </c>
      <c r="T18" s="11">
        <f t="shared" si="3"/>
        <v>53.333333333333336</v>
      </c>
      <c r="U18" s="271">
        <f t="shared" si="5"/>
        <v>6.6666666666666679</v>
      </c>
      <c r="V18" s="271">
        <f t="shared" si="6"/>
        <v>3.0000000000000009</v>
      </c>
      <c r="W18" s="11">
        <f t="shared" si="4"/>
        <v>45.000000000000007</v>
      </c>
      <c r="X18" s="10"/>
    </row>
    <row r="19" spans="1:24" ht="25.5" x14ac:dyDescent="0.25">
      <c r="A19" s="921"/>
      <c r="B19" s="230" t="s">
        <v>1052</v>
      </c>
      <c r="C19" s="223" t="s">
        <v>512</v>
      </c>
      <c r="D19" s="230"/>
      <c r="E19" s="223" t="s">
        <v>61</v>
      </c>
      <c r="F19" s="224" t="s">
        <v>62</v>
      </c>
      <c r="G19" s="275">
        <f>$G$17/3</f>
        <v>6.666666666666667</v>
      </c>
      <c r="H19" s="260">
        <v>5000</v>
      </c>
      <c r="I19" s="273">
        <f>($G$19/20)*DIF_1!I20</f>
        <v>0</v>
      </c>
      <c r="J19" s="273">
        <f>($G$19/20)*DIF_1!J20</f>
        <v>1.666666666666667</v>
      </c>
      <c r="K19" s="11" t="e">
        <f t="shared" si="0"/>
        <v>#DIV/0!</v>
      </c>
      <c r="L19" s="273">
        <f>($G$19/20)*DIF_1!L20</f>
        <v>0</v>
      </c>
      <c r="M19" s="273">
        <f>($G$19/20)*DIF_1!M20</f>
        <v>0</v>
      </c>
      <c r="N19" s="12" t="e">
        <f t="shared" si="1"/>
        <v>#DIV/0!</v>
      </c>
      <c r="O19" s="273">
        <f>($G$19/20)*DIF_1!O20</f>
        <v>0</v>
      </c>
      <c r="P19" s="273">
        <f>($G$19/20)*DIF_1!P20</f>
        <v>0</v>
      </c>
      <c r="Q19" s="12" t="e">
        <f t="shared" si="2"/>
        <v>#DIV/0!</v>
      </c>
      <c r="R19" s="273">
        <f>($G$19/20)*DIF_1!R20</f>
        <v>6.6666666666666679</v>
      </c>
      <c r="S19" s="273">
        <f>($G$19/20)*DIF_1!S20</f>
        <v>1</v>
      </c>
      <c r="T19" s="11">
        <f t="shared" si="3"/>
        <v>14.999999999999996</v>
      </c>
      <c r="U19" s="271">
        <f t="shared" si="5"/>
        <v>6.6666666666666679</v>
      </c>
      <c r="V19" s="271">
        <f t="shared" si="6"/>
        <v>2.666666666666667</v>
      </c>
      <c r="W19" s="11">
        <f t="shared" si="4"/>
        <v>40</v>
      </c>
      <c r="X19" s="10"/>
    </row>
    <row r="20" spans="1:24" ht="25.5" x14ac:dyDescent="0.25">
      <c r="A20" s="922"/>
      <c r="B20" s="230" t="s">
        <v>1052</v>
      </c>
      <c r="C20" s="223" t="s">
        <v>973</v>
      </c>
      <c r="D20" s="230"/>
      <c r="E20" s="223" t="s">
        <v>61</v>
      </c>
      <c r="F20" s="224" t="s">
        <v>62</v>
      </c>
      <c r="G20" s="275">
        <f>$G$17/3</f>
        <v>6.666666666666667</v>
      </c>
      <c r="H20" s="260">
        <v>5000</v>
      </c>
      <c r="I20" s="30">
        <f>($G$20/100)*'AF16'!I40</f>
        <v>0</v>
      </c>
      <c r="J20" s="30">
        <f>($G$20/100)*'AF16'!J40</f>
        <v>0</v>
      </c>
      <c r="K20" s="11" t="e">
        <f t="shared" si="0"/>
        <v>#DIV/0!</v>
      </c>
      <c r="L20" s="30">
        <f>($G$20/100)*'AF16'!L40</f>
        <v>0</v>
      </c>
      <c r="M20" s="30">
        <f>($G$20/100)*'AF16'!M40</f>
        <v>0</v>
      </c>
      <c r="N20" s="12" t="e">
        <f t="shared" si="1"/>
        <v>#DIV/0!</v>
      </c>
      <c r="O20" s="30">
        <f>($G$20/100)*'AF16'!O40</f>
        <v>0</v>
      </c>
      <c r="P20" s="30">
        <f>($G$20/100)*'AF16'!P40</f>
        <v>0</v>
      </c>
      <c r="Q20" s="12" t="e">
        <f t="shared" si="2"/>
        <v>#DIV/0!</v>
      </c>
      <c r="R20" s="273">
        <f>($G$20/100)*'AF16'!R40</f>
        <v>6.666666666666667</v>
      </c>
      <c r="S20" s="273">
        <f>($G$20/100)*'AF16'!S40</f>
        <v>0</v>
      </c>
      <c r="T20" s="11">
        <f t="shared" si="3"/>
        <v>0</v>
      </c>
      <c r="U20" s="271">
        <f>I20+L20+O20+R20</f>
        <v>6.666666666666667</v>
      </c>
      <c r="V20" s="271">
        <f>J20+M20+P20+S20</f>
        <v>0</v>
      </c>
      <c r="W20" s="11">
        <f t="shared" si="4"/>
        <v>0</v>
      </c>
      <c r="X20" s="10"/>
    </row>
    <row r="21" spans="1:24" x14ac:dyDescent="0.25">
      <c r="A21" s="843" t="s">
        <v>23</v>
      </c>
      <c r="B21" s="844"/>
      <c r="C21" s="844"/>
      <c r="D21" s="844"/>
      <c r="E21" s="844"/>
      <c r="F21" s="844"/>
      <c r="G21" s="844"/>
      <c r="H21" s="845"/>
      <c r="I21" s="287">
        <f>SUM(I7:I20)</f>
        <v>39.333333333333336</v>
      </c>
      <c r="J21" s="10"/>
      <c r="K21" s="13" t="e">
        <f>SUM(K27:K31)/(COUNTIF(K27:K31,"&lt;&gt;0"))</f>
        <v>#DIV/0!</v>
      </c>
      <c r="L21" s="10">
        <f>SUM(L7:L20)</f>
        <v>86.833333333333343</v>
      </c>
      <c r="M21" s="10"/>
      <c r="N21" s="13" t="e">
        <f>SUM(N27:N31)/(COUNTIF(N27:N31,"&lt;&gt;0"))</f>
        <v>#DIV/0!</v>
      </c>
      <c r="O21" s="10">
        <f>SUM(O7:O20)</f>
        <v>60.666666666666671</v>
      </c>
      <c r="P21" s="10"/>
      <c r="Q21" s="13" t="e">
        <f>SUM(Q27:Q31)/(COUNTIF(Q27:Q31,"&lt;&gt;0"))</f>
        <v>#DIV/0!</v>
      </c>
      <c r="R21" s="10">
        <f>SUM(R7:R20)</f>
        <v>101.66666666666669</v>
      </c>
      <c r="S21" s="10"/>
      <c r="T21" s="13" t="e">
        <f>SUM(T27:T31)/(COUNTIF(T27:T31,"&lt;&gt;0"))</f>
        <v>#DIV/0!</v>
      </c>
      <c r="U21" s="10">
        <f>SUM(U7:U20)</f>
        <v>288.50000000000006</v>
      </c>
      <c r="V21" s="10"/>
      <c r="W21" s="13">
        <f>SUM(W27:W31)/(COUNTIF(W27:W31,"&lt;&gt;0"))</f>
        <v>58.888888888888893</v>
      </c>
      <c r="X21" s="10"/>
    </row>
    <row r="22" spans="1:24" x14ac:dyDescent="0.25">
      <c r="A22" s="846" t="s">
        <v>24</v>
      </c>
      <c r="B22" s="847"/>
      <c r="C22" s="847"/>
      <c r="D22" s="847"/>
      <c r="E22" s="847"/>
      <c r="F22" s="847"/>
      <c r="G22" s="847"/>
      <c r="H22" s="848"/>
      <c r="I22" s="10"/>
      <c r="J22" s="10"/>
      <c r="K22" s="14">
        <v>64</v>
      </c>
      <c r="L22" s="10"/>
      <c r="M22" s="10"/>
      <c r="N22" s="10">
        <v>72</v>
      </c>
      <c r="O22" s="10">
        <v>68</v>
      </c>
      <c r="P22" s="10"/>
      <c r="Q22" s="10"/>
      <c r="R22" s="10"/>
      <c r="S22" s="10"/>
      <c r="T22" s="10"/>
      <c r="U22" s="10"/>
      <c r="V22" s="10"/>
      <c r="W22" s="10"/>
      <c r="X22" s="10"/>
    </row>
    <row r="23" spans="1:24" x14ac:dyDescent="0.25">
      <c r="A23" s="846" t="s">
        <v>1283</v>
      </c>
      <c r="B23" s="847"/>
      <c r="C23" s="847"/>
      <c r="D23" s="847"/>
      <c r="E23" s="847"/>
      <c r="F23" s="847"/>
      <c r="G23" s="847"/>
      <c r="H23" s="848"/>
      <c r="I23" s="10">
        <v>12</v>
      </c>
      <c r="J23" s="10"/>
      <c r="K23" s="14">
        <v>64</v>
      </c>
      <c r="L23" s="10"/>
      <c r="M23" s="10"/>
      <c r="N23" s="10">
        <v>48</v>
      </c>
      <c r="O23" s="10">
        <v>56</v>
      </c>
      <c r="P23" s="10"/>
      <c r="Q23" s="10"/>
      <c r="R23" s="10"/>
      <c r="S23" s="10"/>
      <c r="T23" s="10"/>
      <c r="U23" s="10"/>
      <c r="V23" s="10"/>
      <c r="W23" s="10"/>
      <c r="X23" s="10"/>
    </row>
    <row r="24" spans="1:24" x14ac:dyDescent="0.25">
      <c r="A24" s="846" t="s">
        <v>1339</v>
      </c>
      <c r="B24" s="847"/>
      <c r="C24" s="847"/>
      <c r="D24" s="847"/>
      <c r="E24" s="847"/>
      <c r="F24" s="847"/>
      <c r="G24" s="847"/>
      <c r="H24" s="848"/>
      <c r="I24" s="288"/>
      <c r="J24" s="288"/>
      <c r="K24" s="14">
        <v>0</v>
      </c>
      <c r="L24" s="10"/>
      <c r="M24" s="10"/>
      <c r="N24" s="10">
        <v>1</v>
      </c>
      <c r="O24" s="10">
        <v>1</v>
      </c>
      <c r="P24" s="10"/>
      <c r="Q24" s="10"/>
      <c r="R24" s="10"/>
      <c r="S24" s="10"/>
      <c r="T24" s="10"/>
      <c r="U24" s="10"/>
      <c r="V24" s="10"/>
      <c r="W24" s="10"/>
      <c r="X24" s="159"/>
    </row>
    <row r="25" spans="1:24" x14ac:dyDescent="0.25">
      <c r="A25" s="846" t="s">
        <v>1340</v>
      </c>
      <c r="B25" s="847"/>
      <c r="C25" s="847"/>
      <c r="D25" s="847"/>
      <c r="E25" s="847"/>
      <c r="F25" s="847"/>
      <c r="G25" s="847"/>
      <c r="H25" s="848"/>
      <c r="I25" s="288"/>
      <c r="J25" s="288"/>
      <c r="K25" s="14">
        <v>0</v>
      </c>
      <c r="L25" s="10"/>
      <c r="M25" s="10"/>
      <c r="N25" s="10">
        <v>0</v>
      </c>
      <c r="O25" s="10">
        <v>0</v>
      </c>
      <c r="P25" s="10"/>
      <c r="Q25" s="10"/>
      <c r="R25" s="10"/>
      <c r="S25" s="10"/>
      <c r="T25" s="10"/>
      <c r="U25" s="10"/>
      <c r="V25" s="10"/>
      <c r="W25" s="10"/>
      <c r="X25" s="159"/>
    </row>
    <row r="26" spans="1:24" x14ac:dyDescent="0.25">
      <c r="A26" s="846" t="s">
        <v>1341</v>
      </c>
      <c r="B26" s="847"/>
      <c r="C26" s="847"/>
      <c r="D26" s="847"/>
      <c r="E26" s="847"/>
      <c r="F26" s="847"/>
      <c r="G26" s="847"/>
      <c r="H26" s="848"/>
      <c r="I26" s="288"/>
      <c r="J26" s="288"/>
      <c r="K26" s="14">
        <v>12</v>
      </c>
      <c r="L26" s="10"/>
      <c r="M26" s="10"/>
      <c r="N26" s="10">
        <v>20</v>
      </c>
      <c r="O26" s="10">
        <v>20</v>
      </c>
      <c r="P26" s="10"/>
      <c r="Q26" s="10"/>
      <c r="R26" s="10"/>
      <c r="S26" s="10"/>
      <c r="T26" s="10"/>
      <c r="U26" s="10"/>
      <c r="V26" s="10"/>
      <c r="W26" s="10"/>
      <c r="X26" s="159"/>
    </row>
    <row r="27" spans="1:24" x14ac:dyDescent="0.25">
      <c r="I27" s="7">
        <f>I21/U21</f>
        <v>0.13633737723859038</v>
      </c>
      <c r="K27" s="276">
        <f>IF(K7&gt;99.99,100,K7)</f>
        <v>33.333333333333343</v>
      </c>
      <c r="L27" s="277"/>
      <c r="M27" s="277"/>
      <c r="N27" s="276">
        <f>IF(N7&gt;99.99,100,N7)</f>
        <v>100</v>
      </c>
      <c r="O27" s="277"/>
      <c r="P27" s="277"/>
      <c r="Q27" s="276">
        <f>IF(Q7&gt;99.99,100,Q7)</f>
        <v>13.333333333333336</v>
      </c>
      <c r="R27" s="277"/>
      <c r="S27" s="277"/>
      <c r="T27" s="276">
        <f>IF(T7&gt;99.99,100,T7)</f>
        <v>40</v>
      </c>
      <c r="U27" s="277"/>
      <c r="V27" s="277"/>
      <c r="W27" s="276">
        <f>IF(W7&gt;99.99,100,W7)</f>
        <v>48.333333333333343</v>
      </c>
    </row>
    <row r="28" spans="1:24" x14ac:dyDescent="0.25">
      <c r="K28" s="276" t="e">
        <f>IF(K11&gt;99.99,100,K11)</f>
        <v>#DIV/0!</v>
      </c>
      <c r="L28" s="277"/>
      <c r="M28" s="277"/>
      <c r="N28" s="276" t="e">
        <f>IF(N11&gt;99.99,100,N11)</f>
        <v>#DIV/0!</v>
      </c>
      <c r="O28" s="277"/>
      <c r="P28" s="277"/>
      <c r="Q28" s="276">
        <f>IF(Q11&gt;99.99,100,Q11)</f>
        <v>0</v>
      </c>
      <c r="R28" s="277"/>
      <c r="S28" s="277"/>
      <c r="T28" s="276" t="e">
        <f>IF(T11&gt;99.99,100,T11)</f>
        <v>#DIV/0!</v>
      </c>
      <c r="U28" s="277"/>
      <c r="V28" s="277"/>
      <c r="W28" s="276">
        <f>IF(W11&gt;99.99,100,W11)</f>
        <v>0</v>
      </c>
    </row>
    <row r="29" spans="1:24" x14ac:dyDescent="0.25">
      <c r="K29" s="276" t="e">
        <f>IF(K12&gt;99.99,100,K12)</f>
        <v>#DIV/0!</v>
      </c>
      <c r="L29" s="277"/>
      <c r="M29" s="277"/>
      <c r="N29" s="276" t="e">
        <f>IF(N12&gt;99.99,100,N12)</f>
        <v>#DIV/0!</v>
      </c>
      <c r="O29" s="277"/>
      <c r="P29" s="277"/>
      <c r="Q29" s="276" t="e">
        <f>IF(Q12&gt;99.99,100,Q12)</f>
        <v>#DIV/0!</v>
      </c>
      <c r="R29" s="277"/>
      <c r="S29" s="277"/>
      <c r="T29" s="276">
        <f>IF(T12&gt;99.99,100,T12)</f>
        <v>0</v>
      </c>
      <c r="U29" s="277"/>
      <c r="V29" s="277"/>
      <c r="W29" s="276">
        <f>IF(W12&gt;99.99,100,W12)</f>
        <v>0</v>
      </c>
    </row>
    <row r="30" spans="1:24" x14ac:dyDescent="0.25">
      <c r="K30" s="276">
        <f>IF(K13&gt;99.99,100,K13)</f>
        <v>100</v>
      </c>
      <c r="L30" s="277"/>
      <c r="M30" s="277"/>
      <c r="N30" s="276">
        <f>IF(N13&gt;99.99,100,N13)</f>
        <v>51.111111111111121</v>
      </c>
      <c r="O30" s="277"/>
      <c r="P30" s="277"/>
      <c r="Q30" s="276">
        <f>IF(Q13&gt;99.99,100,Q13)</f>
        <v>100</v>
      </c>
      <c r="R30" s="277"/>
      <c r="S30" s="277"/>
      <c r="T30" s="276">
        <f>IF(T13&gt;99.99,100,T13)</f>
        <v>100</v>
      </c>
      <c r="U30" s="277"/>
      <c r="V30" s="277"/>
      <c r="W30" s="276">
        <f>IF(W13&gt;99.99,100,W13)</f>
        <v>100</v>
      </c>
    </row>
    <row r="31" spans="1:24" x14ac:dyDescent="0.25">
      <c r="K31" s="276">
        <f>IF(K17&gt;99.99,100,K17)</f>
        <v>60.000000000000007</v>
      </c>
      <c r="L31" s="277"/>
      <c r="M31" s="277"/>
      <c r="N31" s="276">
        <f>IF(N17&gt;99.99,100,N17)</f>
        <v>6.6666666666666679</v>
      </c>
      <c r="O31" s="277"/>
      <c r="P31" s="277"/>
      <c r="Q31" s="276">
        <f>IF(Q17&gt;99.99,100,Q17)</f>
        <v>13.333333333333336</v>
      </c>
      <c r="R31" s="277"/>
      <c r="S31" s="277"/>
      <c r="T31" s="276">
        <f>IF(T17&gt;99.99,100,T17)</f>
        <v>33.333333333333336</v>
      </c>
      <c r="U31" s="277"/>
      <c r="V31" s="277"/>
      <c r="W31" s="276">
        <f>IF(W17&gt;99.99,100,W17)</f>
        <v>28.333333333333339</v>
      </c>
    </row>
    <row r="32" spans="1:24" x14ac:dyDescent="0.25">
      <c r="K32" s="32"/>
    </row>
    <row r="33" spans="11:23" x14ac:dyDescent="0.25">
      <c r="K33" s="32"/>
    </row>
    <row r="34" spans="11:23" x14ac:dyDescent="0.25">
      <c r="K34" s="32">
        <v>3</v>
      </c>
      <c r="N34" s="7">
        <v>3</v>
      </c>
      <c r="Q34" s="7">
        <v>4</v>
      </c>
      <c r="T34" s="7">
        <v>4</v>
      </c>
      <c r="W34" s="7">
        <v>5</v>
      </c>
    </row>
    <row r="35" spans="11:23" x14ac:dyDescent="0.25">
      <c r="K35" s="32"/>
    </row>
    <row r="36" spans="11:23" x14ac:dyDescent="0.25">
      <c r="K36" s="32"/>
    </row>
    <row r="37" spans="11:23" x14ac:dyDescent="0.25">
      <c r="K37" s="32"/>
    </row>
    <row r="38" spans="11:23" x14ac:dyDescent="0.25">
      <c r="K38" s="32"/>
    </row>
    <row r="39" spans="11:23" x14ac:dyDescent="0.25">
      <c r="K39" s="32"/>
    </row>
    <row r="40" spans="11:23" x14ac:dyDescent="0.25">
      <c r="K40" s="32"/>
    </row>
    <row r="41" spans="11:23" x14ac:dyDescent="0.25">
      <c r="K41" s="32"/>
    </row>
    <row r="42" spans="11:23" x14ac:dyDescent="0.25">
      <c r="K42" s="32"/>
    </row>
    <row r="43" spans="11:23" x14ac:dyDescent="0.25">
      <c r="K43" s="32"/>
    </row>
    <row r="44" spans="11:23" x14ac:dyDescent="0.25">
      <c r="K44" s="32"/>
    </row>
    <row r="45" spans="11:23" x14ac:dyDescent="0.25">
      <c r="K45" s="32"/>
    </row>
    <row r="46" spans="11:23" x14ac:dyDescent="0.25">
      <c r="K46" s="32"/>
    </row>
    <row r="47" spans="11:23" x14ac:dyDescent="0.25">
      <c r="K47" s="32"/>
    </row>
    <row r="48" spans="11:23" x14ac:dyDescent="0.25">
      <c r="K48" s="32"/>
    </row>
    <row r="49" spans="11:11" x14ac:dyDescent="0.25">
      <c r="K49" s="32"/>
    </row>
  </sheetData>
  <mergeCells count="30">
    <mergeCell ref="A24:H24"/>
    <mergeCell ref="A25:H25"/>
    <mergeCell ref="A26:H26"/>
    <mergeCell ref="A1:W1"/>
    <mergeCell ref="A2:W2"/>
    <mergeCell ref="A3:W3"/>
    <mergeCell ref="A4:A5"/>
    <mergeCell ref="B4:B5"/>
    <mergeCell ref="C4:C5"/>
    <mergeCell ref="D4:D5"/>
    <mergeCell ref="E4:E5"/>
    <mergeCell ref="F4:F5"/>
    <mergeCell ref="G4:G5"/>
    <mergeCell ref="A22:H22"/>
    <mergeCell ref="A23:H23"/>
    <mergeCell ref="A6:W6"/>
    <mergeCell ref="X4:X5"/>
    <mergeCell ref="H4:H5"/>
    <mergeCell ref="I4:K4"/>
    <mergeCell ref="L4:N4"/>
    <mergeCell ref="O4:Q4"/>
    <mergeCell ref="R4:T4"/>
    <mergeCell ref="U4:W4"/>
    <mergeCell ref="A11:A12"/>
    <mergeCell ref="B11:B12"/>
    <mergeCell ref="C11:C12"/>
    <mergeCell ref="A21:H21"/>
    <mergeCell ref="A7:A10"/>
    <mergeCell ref="A13:A16"/>
    <mergeCell ref="A17:A20"/>
  </mergeCells>
  <conditionalFormatting sqref="T7:T20">
    <cfRule type="cellIs" dxfId="1547" priority="589" stopIfTrue="1" operator="greaterThan">
      <formula>110</formula>
    </cfRule>
    <cfRule type="cellIs" dxfId="1546" priority="590" stopIfTrue="1" operator="between">
      <formula>1</formula>
      <formula>90</formula>
    </cfRule>
    <cfRule type="expression" dxfId="1545" priority="591" stopIfTrue="1">
      <formula>IF(R7=0,S7=0)</formula>
    </cfRule>
    <cfRule type="cellIs" dxfId="1544" priority="592" stopIfTrue="1" operator="between">
      <formula>90</formula>
      <formula>110</formula>
    </cfRule>
    <cfRule type="expression" dxfId="1543" priority="593" stopIfTrue="1">
      <formula>IF(R7&gt;0,S7=0)</formula>
    </cfRule>
    <cfRule type="expression" dxfId="1542" priority="594" stopIfTrue="1">
      <formula>IF(R7=0,S7&gt;0)</formula>
    </cfRule>
  </conditionalFormatting>
  <conditionalFormatting sqref="W7:W20">
    <cfRule type="cellIs" dxfId="1541" priority="583" stopIfTrue="1" operator="greaterThan">
      <formula>110</formula>
    </cfRule>
    <cfRule type="cellIs" dxfId="1540" priority="584" stopIfTrue="1" operator="between">
      <formula>1</formula>
      <formula>90</formula>
    </cfRule>
    <cfRule type="expression" dxfId="1539" priority="585" stopIfTrue="1">
      <formula>IF(U7=0,V7=0)</formula>
    </cfRule>
    <cfRule type="cellIs" dxfId="1538" priority="586" stopIfTrue="1" operator="between">
      <formula>90</formula>
      <formula>110</formula>
    </cfRule>
    <cfRule type="expression" dxfId="1537" priority="587" stopIfTrue="1">
      <formula>IF(U7&gt;0,V7=0)</formula>
    </cfRule>
    <cfRule type="expression" dxfId="1536" priority="588" stopIfTrue="1">
      <formula>IF(U7=0,V7&gt;0)</formula>
    </cfRule>
  </conditionalFormatting>
  <conditionalFormatting sqref="K7:K20">
    <cfRule type="cellIs" dxfId="1535" priority="1" stopIfTrue="1" operator="greaterThan">
      <formula>110</formula>
    </cfRule>
    <cfRule type="cellIs" dxfId="1534" priority="2" stopIfTrue="1" operator="between">
      <formula>1</formula>
      <formula>90</formula>
    </cfRule>
    <cfRule type="expression" dxfId="1533" priority="3" stopIfTrue="1">
      <formula>IF(I7=0,J7=0)</formula>
    </cfRule>
    <cfRule type="cellIs" dxfId="1532" priority="4" stopIfTrue="1" operator="between">
      <formula>90</formula>
      <formula>110</formula>
    </cfRule>
    <cfRule type="expression" dxfId="1531" priority="5" stopIfTrue="1">
      <formula>IF(I7&gt;0,J7=0)</formula>
    </cfRule>
    <cfRule type="expression" dxfId="1530" priority="6" stopIfTrue="1">
      <formula>IF(I7=0,J7&gt;0)</formula>
    </cfRule>
  </conditionalFormatting>
  <conditionalFormatting sqref="N7:N20">
    <cfRule type="cellIs" dxfId="1529" priority="13" stopIfTrue="1" operator="greaterThan">
      <formula>110</formula>
    </cfRule>
    <cfRule type="cellIs" dxfId="1528" priority="14" stopIfTrue="1" operator="between">
      <formula>1</formula>
      <formula>90</formula>
    </cfRule>
    <cfRule type="expression" dxfId="1527" priority="15" stopIfTrue="1">
      <formula>IF(L7=0,M7=0)</formula>
    </cfRule>
    <cfRule type="cellIs" dxfId="1526" priority="16" stopIfTrue="1" operator="between">
      <formula>90</formula>
      <formula>110</formula>
    </cfRule>
    <cfRule type="expression" dxfId="1525" priority="17" stopIfTrue="1">
      <formula>IF(L7&gt;0,M7=0)</formula>
    </cfRule>
    <cfRule type="expression" dxfId="1524" priority="18" stopIfTrue="1">
      <formula>IF(L7=0,M7&gt;0)</formula>
    </cfRule>
  </conditionalFormatting>
  <conditionalFormatting sqref="Q7:Q20">
    <cfRule type="cellIs" dxfId="1523" priority="7" stopIfTrue="1" operator="greaterThan">
      <formula>110</formula>
    </cfRule>
    <cfRule type="cellIs" dxfId="1522" priority="8" stopIfTrue="1" operator="between">
      <formula>1</formula>
      <formula>90</formula>
    </cfRule>
    <cfRule type="expression" dxfId="1521" priority="9" stopIfTrue="1">
      <formula>IF(O7=0,P7=0)</formula>
    </cfRule>
    <cfRule type="cellIs" dxfId="1520" priority="10" stopIfTrue="1" operator="between">
      <formula>90</formula>
      <formula>110</formula>
    </cfRule>
    <cfRule type="expression" dxfId="1519" priority="11" stopIfTrue="1">
      <formula>IF(O7&gt;0,P7=0)</formula>
    </cfRule>
    <cfRule type="expression" dxfId="1518" priority="12" stopIfTrue="1">
      <formula>IF(O7=0,P7&gt;0)</formula>
    </cfRule>
  </conditionalFormatting>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AA22"/>
  <sheetViews>
    <sheetView showGridLines="0" topLeftCell="B4" zoomScale="90" zoomScaleNormal="90" workbookViewId="0">
      <pane ySplit="3" topLeftCell="A7" activePane="bottomLeft" state="frozen"/>
      <selection activeCell="A4" sqref="A4"/>
      <selection pane="bottomLeft" activeCell="C11" sqref="C11"/>
    </sheetView>
  </sheetViews>
  <sheetFormatPr baseColWidth="10" defaultColWidth="11.42578125" defaultRowHeight="15" x14ac:dyDescent="0.25"/>
  <cols>
    <col min="1" max="1" width="16.85546875" style="7" hidden="1" customWidth="1"/>
    <col min="2" max="2" width="8.7109375" style="7" customWidth="1"/>
    <col min="3" max="3" width="38.28515625" style="7" customWidth="1"/>
    <col min="4" max="5" width="16" style="7" customWidth="1"/>
    <col min="6" max="6" width="24.5703125" style="7" customWidth="1"/>
    <col min="7" max="7" width="12.7109375" style="7" customWidth="1"/>
    <col min="8" max="8" width="8.7109375" style="7" customWidth="1"/>
    <col min="9" max="23" width="6.85546875" style="7" customWidth="1"/>
    <col min="24" max="27" width="15" style="7" customWidth="1"/>
    <col min="28" max="16384" width="11.42578125" style="7"/>
  </cols>
  <sheetData>
    <row r="1" spans="1:27" ht="6" customHeight="1" x14ac:dyDescent="0.25"/>
    <row r="2" spans="1:27" ht="15" customHeight="1" x14ac:dyDescent="0.25">
      <c r="A2" s="854" t="s">
        <v>26</v>
      </c>
      <c r="B2" s="854"/>
      <c r="C2" s="854"/>
      <c r="D2" s="854"/>
      <c r="E2" s="854"/>
      <c r="F2" s="854"/>
      <c r="G2" s="854"/>
      <c r="H2" s="854"/>
      <c r="I2" s="854"/>
      <c r="J2" s="854"/>
      <c r="K2" s="854"/>
      <c r="L2" s="854"/>
      <c r="M2" s="854"/>
      <c r="N2" s="854"/>
      <c r="O2" s="854"/>
      <c r="P2" s="854"/>
      <c r="Q2" s="854"/>
      <c r="R2" s="854"/>
      <c r="S2" s="854"/>
      <c r="T2" s="854"/>
      <c r="U2" s="854"/>
      <c r="V2" s="854"/>
      <c r="W2" s="854"/>
    </row>
    <row r="3" spans="1:27" ht="15" customHeight="1" x14ac:dyDescent="0.25">
      <c r="A3" s="854" t="s">
        <v>0</v>
      </c>
      <c r="B3" s="854"/>
      <c r="C3" s="854"/>
      <c r="D3" s="854"/>
      <c r="E3" s="854"/>
      <c r="F3" s="854"/>
      <c r="G3" s="854"/>
      <c r="H3" s="854"/>
      <c r="I3" s="854"/>
      <c r="J3" s="854"/>
      <c r="K3" s="854"/>
      <c r="L3" s="854"/>
      <c r="M3" s="854"/>
      <c r="N3" s="854"/>
      <c r="O3" s="854"/>
      <c r="P3" s="854"/>
      <c r="Q3" s="854"/>
      <c r="R3" s="854"/>
      <c r="S3" s="854"/>
      <c r="T3" s="854"/>
      <c r="U3" s="854"/>
      <c r="V3" s="854"/>
      <c r="W3" s="854"/>
    </row>
    <row r="4" spans="1:27" ht="15" customHeight="1" x14ac:dyDescent="0.25">
      <c r="A4" s="855" t="s">
        <v>2674</v>
      </c>
      <c r="B4" s="855"/>
      <c r="C4" s="855"/>
      <c r="D4" s="855"/>
      <c r="E4" s="855"/>
      <c r="F4" s="855"/>
      <c r="G4" s="855"/>
      <c r="H4" s="855"/>
      <c r="I4" s="855"/>
      <c r="J4" s="855"/>
      <c r="K4" s="855"/>
      <c r="L4" s="855"/>
      <c r="M4" s="855"/>
      <c r="N4" s="855"/>
      <c r="O4" s="855"/>
      <c r="P4" s="855"/>
      <c r="Q4" s="855"/>
      <c r="R4" s="855"/>
      <c r="S4" s="855"/>
      <c r="T4" s="855"/>
      <c r="U4" s="855"/>
      <c r="V4" s="855"/>
      <c r="W4" s="855"/>
    </row>
    <row r="5" spans="1:27" ht="22.5" customHeight="1" x14ac:dyDescent="0.25">
      <c r="A5" s="838" t="s">
        <v>30</v>
      </c>
      <c r="B5" s="856" t="s">
        <v>1</v>
      </c>
      <c r="C5" s="838" t="s">
        <v>28</v>
      </c>
      <c r="D5" s="838" t="s">
        <v>2</v>
      </c>
      <c r="E5" s="839" t="s">
        <v>1475</v>
      </c>
      <c r="F5" s="838" t="s">
        <v>3</v>
      </c>
      <c r="G5" s="838" t="s">
        <v>4</v>
      </c>
      <c r="H5" s="838" t="s">
        <v>1474</v>
      </c>
      <c r="I5" s="853" t="s">
        <v>5</v>
      </c>
      <c r="J5" s="853"/>
      <c r="K5" s="853"/>
      <c r="L5" s="853" t="s">
        <v>6</v>
      </c>
      <c r="M5" s="853"/>
      <c r="N5" s="853"/>
      <c r="O5" s="853" t="s">
        <v>7</v>
      </c>
      <c r="P5" s="853"/>
      <c r="Q5" s="853"/>
      <c r="R5" s="853" t="s">
        <v>8</v>
      </c>
      <c r="S5" s="853"/>
      <c r="T5" s="853"/>
      <c r="U5" s="853" t="s">
        <v>9</v>
      </c>
      <c r="V5" s="853"/>
      <c r="W5" s="853"/>
      <c r="X5" s="838" t="s">
        <v>1489</v>
      </c>
      <c r="Y5" s="838" t="s">
        <v>1490</v>
      </c>
      <c r="Z5" s="838" t="s">
        <v>1491</v>
      </c>
      <c r="AA5" s="838" t="s">
        <v>1492</v>
      </c>
    </row>
    <row r="6" spans="1:27" x14ac:dyDescent="0.25">
      <c r="A6" s="838"/>
      <c r="B6" s="856"/>
      <c r="C6" s="838"/>
      <c r="D6" s="839"/>
      <c r="E6" s="852"/>
      <c r="F6" s="839"/>
      <c r="G6" s="839"/>
      <c r="H6" s="839"/>
      <c r="I6" s="5" t="s">
        <v>10</v>
      </c>
      <c r="J6" s="5" t="s">
        <v>11</v>
      </c>
      <c r="K6" s="6" t="s">
        <v>12</v>
      </c>
      <c r="L6" s="5" t="s">
        <v>10</v>
      </c>
      <c r="M6" s="5" t="s">
        <v>11</v>
      </c>
      <c r="N6" s="6" t="s">
        <v>12</v>
      </c>
      <c r="O6" s="5" t="s">
        <v>10</v>
      </c>
      <c r="P6" s="5" t="s">
        <v>11</v>
      </c>
      <c r="Q6" s="6" t="s">
        <v>12</v>
      </c>
      <c r="R6" s="5" t="s">
        <v>10</v>
      </c>
      <c r="S6" s="5" t="s">
        <v>11</v>
      </c>
      <c r="T6" s="6" t="s">
        <v>12</v>
      </c>
      <c r="U6" s="5" t="s">
        <v>10</v>
      </c>
      <c r="V6" s="5" t="s">
        <v>11</v>
      </c>
      <c r="W6" s="6" t="s">
        <v>12</v>
      </c>
      <c r="X6" s="839"/>
      <c r="Y6" s="839"/>
      <c r="Z6" s="839"/>
      <c r="AA6" s="839"/>
    </row>
    <row r="7" spans="1:27" ht="25.5" x14ac:dyDescent="0.25">
      <c r="A7" s="10"/>
      <c r="B7" s="521" t="s">
        <v>1031</v>
      </c>
      <c r="C7" s="223" t="s">
        <v>1467</v>
      </c>
      <c r="D7" s="223" t="s">
        <v>1465</v>
      </c>
      <c r="E7" s="336" t="s">
        <v>1466</v>
      </c>
      <c r="F7" s="223" t="s">
        <v>1029</v>
      </c>
      <c r="G7" s="224" t="s">
        <v>62</v>
      </c>
      <c r="H7" s="521">
        <v>100</v>
      </c>
      <c r="I7" s="2">
        <f>'MR17'!I19</f>
        <v>25</v>
      </c>
      <c r="J7" s="2">
        <f>'MR17'!J19</f>
        <v>0</v>
      </c>
      <c r="K7" s="11">
        <f>J7/I7*100</f>
        <v>0</v>
      </c>
      <c r="L7" s="2">
        <f>'MR17'!L19</f>
        <v>25</v>
      </c>
      <c r="M7" s="2">
        <f>'MR17'!M19</f>
        <v>0</v>
      </c>
      <c r="N7" s="12">
        <f>M7/L7*100</f>
        <v>0</v>
      </c>
      <c r="O7" s="2">
        <f>'MR17'!O19</f>
        <v>25</v>
      </c>
      <c r="P7" s="2">
        <f>'MR17'!P19</f>
        <v>25</v>
      </c>
      <c r="Q7" s="12">
        <f>P7/O7*100</f>
        <v>100</v>
      </c>
      <c r="R7" s="2">
        <f>'MR17'!R19</f>
        <v>25</v>
      </c>
      <c r="S7" s="2">
        <f>'MR17'!S19</f>
        <v>0</v>
      </c>
      <c r="T7" s="12">
        <f>S7/R7*100</f>
        <v>0</v>
      </c>
      <c r="U7" s="89">
        <f>I7+L7+O7+R7</f>
        <v>100</v>
      </c>
      <c r="V7" s="89">
        <f>J7+M7+P7+S7</f>
        <v>25</v>
      </c>
      <c r="W7" s="12">
        <f>V7/U7*100</f>
        <v>25</v>
      </c>
      <c r="X7" s="30"/>
      <c r="Y7" s="30"/>
      <c r="Z7" s="30"/>
      <c r="AA7" s="30"/>
    </row>
    <row r="8" spans="1:27" ht="25.5" x14ac:dyDescent="0.25">
      <c r="A8" s="10"/>
      <c r="B8" s="520" t="s">
        <v>1469</v>
      </c>
      <c r="C8" s="523" t="s">
        <v>2666</v>
      </c>
      <c r="D8" s="523" t="s">
        <v>1470</v>
      </c>
      <c r="E8" s="336" t="s">
        <v>1466</v>
      </c>
      <c r="F8" s="209" t="s">
        <v>1035</v>
      </c>
      <c r="G8" s="226" t="s">
        <v>1010</v>
      </c>
      <c r="H8" s="521">
        <v>1</v>
      </c>
      <c r="I8" s="2">
        <f>DIF_2!I20</f>
        <v>1</v>
      </c>
      <c r="J8" s="2">
        <f>DIF_2!J20</f>
        <v>0</v>
      </c>
      <c r="K8" s="11">
        <f t="shared" ref="K8:K12" si="0">J8/I8*100</f>
        <v>0</v>
      </c>
      <c r="L8" s="2">
        <f>DIF_2!L20</f>
        <v>0</v>
      </c>
      <c r="M8" s="2">
        <f>DIF_2!M20</f>
        <v>0</v>
      </c>
      <c r="N8" s="12" t="e">
        <f t="shared" ref="N8:N12" si="1">M8/L8*100</f>
        <v>#DIV/0!</v>
      </c>
      <c r="O8" s="2">
        <f>DIF_2!O20</f>
        <v>0</v>
      </c>
      <c r="P8" s="2">
        <f>DIF_2!P20</f>
        <v>0</v>
      </c>
      <c r="Q8" s="12" t="e">
        <f t="shared" ref="Q8:Q12" si="2">P8/O8*100</f>
        <v>#DIV/0!</v>
      </c>
      <c r="R8" s="2">
        <f>DIF_2!R20</f>
        <v>0</v>
      </c>
      <c r="S8" s="2">
        <f>DIF_2!S20</f>
        <v>0.6</v>
      </c>
      <c r="T8" s="12" t="e">
        <f t="shared" ref="T8:T12" si="3">S8/R8*100</f>
        <v>#DIV/0!</v>
      </c>
      <c r="U8" s="89">
        <f t="shared" ref="U8:V12" si="4">I8+L8+O8+R8</f>
        <v>1</v>
      </c>
      <c r="V8" s="89">
        <f t="shared" si="4"/>
        <v>0.6</v>
      </c>
      <c r="W8" s="12">
        <f t="shared" ref="W8:W12" si="5">V8/U8*100</f>
        <v>60</v>
      </c>
      <c r="X8" s="30"/>
      <c r="Y8" s="30"/>
      <c r="Z8" s="30"/>
      <c r="AA8" s="30"/>
    </row>
    <row r="9" spans="1:27" ht="25.5" x14ac:dyDescent="0.25">
      <c r="A9" s="10"/>
      <c r="B9" s="559" t="s">
        <v>1046</v>
      </c>
      <c r="C9" s="527" t="s">
        <v>1047</v>
      </c>
      <c r="D9" s="527" t="s">
        <v>1465</v>
      </c>
      <c r="E9" s="536" t="s">
        <v>1466</v>
      </c>
      <c r="F9" s="527" t="s">
        <v>61</v>
      </c>
      <c r="G9" s="537" t="s">
        <v>62</v>
      </c>
      <c r="H9" s="529">
        <v>20</v>
      </c>
      <c r="I9" s="2">
        <f>(I10*50%)+(I11*50%)</f>
        <v>0</v>
      </c>
      <c r="J9" s="2">
        <f>(J10*50%)+(J11*50%)</f>
        <v>2.5</v>
      </c>
      <c r="K9" s="11" t="e">
        <f>J10/I10*100</f>
        <v>#DIV/0!</v>
      </c>
      <c r="L9" s="2">
        <f>(L10*50%)+(L11*50%)</f>
        <v>10</v>
      </c>
      <c r="M9" s="2">
        <f>(M10*50%)+(M11*50%)</f>
        <v>5</v>
      </c>
      <c r="N9" s="12">
        <f>M10/L10*100</f>
        <v>100</v>
      </c>
      <c r="O9" s="2">
        <f>(O10*50%)+(O11*50%)</f>
        <v>1.5</v>
      </c>
      <c r="P9" s="2">
        <f>(P10*50%)+(P11*50%)</f>
        <v>0.25</v>
      </c>
      <c r="Q9" s="12">
        <f t="shared" si="2"/>
        <v>16.666666666666664</v>
      </c>
      <c r="R9" s="2">
        <f>(R10*50%)+(R11*50%)</f>
        <v>8.5</v>
      </c>
      <c r="S9" s="2">
        <f>(S10*50%)+(S11*50%)</f>
        <v>0</v>
      </c>
      <c r="T9" s="12">
        <f t="shared" si="3"/>
        <v>0</v>
      </c>
      <c r="U9" s="89">
        <f t="shared" ref="U9:U10" si="6">I9+L9+O9+R9</f>
        <v>20</v>
      </c>
      <c r="V9" s="89">
        <f t="shared" ref="V9:V10" si="7">J9+M9+P9+S9</f>
        <v>7.75</v>
      </c>
      <c r="W9" s="12">
        <f t="shared" si="5"/>
        <v>38.75</v>
      </c>
      <c r="X9" s="30"/>
      <c r="Y9" s="30"/>
      <c r="Z9" s="30"/>
      <c r="AA9" s="30"/>
    </row>
    <row r="10" spans="1:27" ht="25.5" x14ac:dyDescent="0.25">
      <c r="A10" s="10"/>
      <c r="B10" s="560"/>
      <c r="C10" s="223" t="s">
        <v>1047</v>
      </c>
      <c r="D10" s="223" t="s">
        <v>1465</v>
      </c>
      <c r="E10" s="336"/>
      <c r="F10" s="223" t="s">
        <v>61</v>
      </c>
      <c r="G10" s="224" t="s">
        <v>62</v>
      </c>
      <c r="H10" s="215">
        <v>20</v>
      </c>
      <c r="I10" s="2">
        <f>'MR17'!I24</f>
        <v>0</v>
      </c>
      <c r="J10" s="2">
        <f>'MR17'!J24</f>
        <v>5</v>
      </c>
      <c r="K10" s="11" t="e">
        <f>J11/I11*100</f>
        <v>#DIV/0!</v>
      </c>
      <c r="L10" s="2">
        <f>'MR17'!L24</f>
        <v>10</v>
      </c>
      <c r="M10" s="2">
        <f>'MR17'!M24</f>
        <v>10</v>
      </c>
      <c r="N10" s="12">
        <f t="shared" si="1"/>
        <v>100</v>
      </c>
      <c r="O10" s="2">
        <f>'MR17'!O24</f>
        <v>3</v>
      </c>
      <c r="P10" s="2">
        <f>'MR17'!P24</f>
        <v>0.5</v>
      </c>
      <c r="Q10" s="12">
        <f t="shared" si="2"/>
        <v>16.666666666666664</v>
      </c>
      <c r="R10" s="2">
        <f>'MR17'!R24</f>
        <v>7</v>
      </c>
      <c r="S10" s="2">
        <f>'MR17'!S24</f>
        <v>0</v>
      </c>
      <c r="T10" s="12">
        <f t="shared" si="3"/>
        <v>0</v>
      </c>
      <c r="U10" s="89">
        <f t="shared" si="6"/>
        <v>20</v>
      </c>
      <c r="V10" s="89">
        <f t="shared" si="7"/>
        <v>15.5</v>
      </c>
      <c r="W10" s="12">
        <f t="shared" si="5"/>
        <v>77.5</v>
      </c>
      <c r="X10" s="30"/>
      <c r="Y10" s="30"/>
      <c r="Z10" s="30"/>
      <c r="AA10" s="30"/>
    </row>
    <row r="11" spans="1:27" ht="25.5" x14ac:dyDescent="0.25">
      <c r="A11" s="10"/>
      <c r="B11" s="561"/>
      <c r="C11" s="223" t="s">
        <v>1047</v>
      </c>
      <c r="D11" s="223" t="s">
        <v>1466</v>
      </c>
      <c r="E11" s="336"/>
      <c r="F11" s="223" t="s">
        <v>61</v>
      </c>
      <c r="G11" s="224" t="s">
        <v>62</v>
      </c>
      <c r="H11" s="215">
        <v>20</v>
      </c>
      <c r="I11" s="2">
        <f>'AF17'!I35</f>
        <v>0</v>
      </c>
      <c r="J11" s="2">
        <f>'AF17'!J35</f>
        <v>0</v>
      </c>
      <c r="K11" s="11" t="e">
        <f t="shared" ref="K11" si="8">J12/I12*100</f>
        <v>#DIV/0!</v>
      </c>
      <c r="L11" s="2">
        <f>'AF17'!L35</f>
        <v>10</v>
      </c>
      <c r="M11" s="2">
        <f>'AF17'!M35</f>
        <v>0</v>
      </c>
      <c r="N11" s="12">
        <f t="shared" si="1"/>
        <v>0</v>
      </c>
      <c r="O11" s="2">
        <f>'AF17'!O35</f>
        <v>0</v>
      </c>
      <c r="P11" s="2">
        <f>'AF17'!P35</f>
        <v>0</v>
      </c>
      <c r="Q11" s="12" t="e">
        <f t="shared" si="2"/>
        <v>#DIV/0!</v>
      </c>
      <c r="R11" s="2">
        <f>'AF17'!R35</f>
        <v>10</v>
      </c>
      <c r="S11" s="2">
        <f>'AF17'!S35</f>
        <v>0</v>
      </c>
      <c r="T11" s="12">
        <f t="shared" si="3"/>
        <v>0</v>
      </c>
      <c r="U11" s="89">
        <f>I11+L11+O11+R11</f>
        <v>20</v>
      </c>
      <c r="V11" s="89">
        <f>J11+M11+P11+S11</f>
        <v>0</v>
      </c>
      <c r="W11" s="12">
        <f t="shared" si="5"/>
        <v>0</v>
      </c>
      <c r="X11" s="30"/>
      <c r="Y11" s="30"/>
      <c r="Z11" s="30"/>
      <c r="AA11" s="30"/>
    </row>
    <row r="12" spans="1:27" ht="25.5" x14ac:dyDescent="0.25">
      <c r="A12" s="10"/>
      <c r="B12" s="521" t="s">
        <v>1051</v>
      </c>
      <c r="C12" s="223" t="s">
        <v>1052</v>
      </c>
      <c r="D12" s="223" t="s">
        <v>1466</v>
      </c>
      <c r="E12" s="336" t="s">
        <v>1465</v>
      </c>
      <c r="F12" s="223" t="s">
        <v>61</v>
      </c>
      <c r="G12" s="224" t="s">
        <v>62</v>
      </c>
      <c r="H12" s="521">
        <v>20</v>
      </c>
      <c r="I12" s="2">
        <f>'MR17'!I29</f>
        <v>0</v>
      </c>
      <c r="J12" s="2">
        <f>'MR17'!J29</f>
        <v>0</v>
      </c>
      <c r="K12" s="11" t="e">
        <f t="shared" si="0"/>
        <v>#DIV/0!</v>
      </c>
      <c r="L12" s="2">
        <f>'MR17'!L29</f>
        <v>20</v>
      </c>
      <c r="M12" s="2">
        <f>'MR17'!M29</f>
        <v>0</v>
      </c>
      <c r="N12" s="12">
        <f t="shared" si="1"/>
        <v>0</v>
      </c>
      <c r="O12" s="2">
        <f>'MR17'!O29</f>
        <v>0</v>
      </c>
      <c r="P12" s="2">
        <f>'MR17'!P29</f>
        <v>0</v>
      </c>
      <c r="Q12" s="12" t="e">
        <f t="shared" si="2"/>
        <v>#DIV/0!</v>
      </c>
      <c r="R12" s="2">
        <f>'MR17'!R29</f>
        <v>0</v>
      </c>
      <c r="S12" s="2">
        <f>'MR17'!S29</f>
        <v>0</v>
      </c>
      <c r="T12" s="12" t="e">
        <f t="shared" si="3"/>
        <v>#DIV/0!</v>
      </c>
      <c r="U12" s="89">
        <f t="shared" si="4"/>
        <v>20</v>
      </c>
      <c r="V12" s="89">
        <f t="shared" si="4"/>
        <v>0</v>
      </c>
      <c r="W12" s="12">
        <f t="shared" si="5"/>
        <v>0</v>
      </c>
      <c r="X12" s="30"/>
      <c r="Y12" s="30"/>
      <c r="Z12" s="30"/>
      <c r="AA12" s="30"/>
    </row>
    <row r="13" spans="1:27" x14ac:dyDescent="0.25">
      <c r="A13" s="843" t="s">
        <v>23</v>
      </c>
      <c r="B13" s="844"/>
      <c r="C13" s="844"/>
      <c r="D13" s="844"/>
      <c r="E13" s="844"/>
      <c r="F13" s="844"/>
      <c r="G13" s="844"/>
      <c r="H13" s="845"/>
      <c r="I13" s="3"/>
      <c r="J13" s="3"/>
      <c r="K13" s="13">
        <f>SUM(K23:K41)/(COUNTIF(K23:K41,"&lt;&gt;0"))</f>
        <v>0</v>
      </c>
      <c r="L13" s="3"/>
      <c r="M13" s="3"/>
      <c r="N13" s="13">
        <f>SUM(N23:N41)/(COUNTIF(N23:N41,"&lt;&gt;0"))</f>
        <v>0</v>
      </c>
      <c r="O13" s="3"/>
      <c r="P13" s="3"/>
      <c r="Q13" s="13">
        <f>SUM(Q23:Q41)/(COUNTIF(Q23:Q41,"&lt;&gt;0"))</f>
        <v>0</v>
      </c>
      <c r="R13" s="3"/>
      <c r="S13" s="3"/>
      <c r="T13" s="13">
        <f>SUM(T23:T41)/(COUNTIF(T23:T41,"&lt;&gt;0"))</f>
        <v>0</v>
      </c>
      <c r="U13" s="3"/>
      <c r="V13" s="3"/>
      <c r="W13" s="13">
        <f>SUM(W23:W41)/(COUNTIF(W23:W41,"&lt;&gt;0"))</f>
        <v>0</v>
      </c>
      <c r="X13" s="30"/>
      <c r="Y13" s="30"/>
      <c r="Z13" s="30"/>
      <c r="AA13" s="30"/>
    </row>
    <row r="14" spans="1:27" x14ac:dyDescent="0.25">
      <c r="A14" s="846" t="s">
        <v>24</v>
      </c>
      <c r="B14" s="847"/>
      <c r="C14" s="847"/>
      <c r="D14" s="847"/>
      <c r="E14" s="847"/>
      <c r="F14" s="847"/>
      <c r="G14" s="847"/>
      <c r="H14" s="848"/>
      <c r="I14" s="4"/>
      <c r="J14" s="4"/>
      <c r="K14" s="14">
        <v>0</v>
      </c>
      <c r="L14" s="4"/>
      <c r="M14" s="4"/>
      <c r="N14" s="14">
        <v>100</v>
      </c>
      <c r="O14" s="4"/>
      <c r="P14" s="4"/>
      <c r="Q14" s="14"/>
      <c r="R14" s="4"/>
      <c r="S14" s="4"/>
      <c r="T14" s="14"/>
      <c r="U14" s="4"/>
      <c r="V14" s="4"/>
      <c r="W14" s="14"/>
      <c r="X14" s="30"/>
      <c r="Y14" s="30"/>
      <c r="Z14" s="30"/>
      <c r="AA14" s="30"/>
    </row>
    <row r="15" spans="1:27" x14ac:dyDescent="0.25">
      <c r="A15" s="846" t="s">
        <v>1283</v>
      </c>
      <c r="B15" s="847"/>
      <c r="C15" s="847"/>
      <c r="D15" s="847"/>
      <c r="E15" s="847"/>
      <c r="F15" s="847"/>
      <c r="G15" s="847"/>
      <c r="H15" s="848"/>
      <c r="I15" s="4"/>
      <c r="J15" s="4"/>
      <c r="K15" s="14">
        <v>0</v>
      </c>
      <c r="L15" s="4"/>
      <c r="M15" s="4"/>
      <c r="N15" s="14">
        <v>33</v>
      </c>
      <c r="O15" s="4"/>
      <c r="P15" s="4"/>
      <c r="Q15" s="14"/>
      <c r="R15" s="4"/>
      <c r="S15" s="4"/>
      <c r="T15" s="14"/>
      <c r="U15" s="4"/>
      <c r="V15" s="4"/>
      <c r="W15" s="14"/>
      <c r="X15" s="30"/>
      <c r="Y15" s="30"/>
      <c r="Z15" s="30"/>
      <c r="AA15" s="30"/>
    </row>
    <row r="16" spans="1:27" x14ac:dyDescent="0.25">
      <c r="A16" s="846" t="s">
        <v>1339</v>
      </c>
      <c r="B16" s="847"/>
      <c r="C16" s="847"/>
      <c r="D16" s="847"/>
      <c r="E16" s="847"/>
      <c r="F16" s="847"/>
      <c r="G16" s="847"/>
      <c r="H16" s="848"/>
      <c r="I16" s="4"/>
      <c r="J16" s="4"/>
      <c r="K16" s="14">
        <v>2</v>
      </c>
      <c r="L16" s="4"/>
      <c r="M16" s="4"/>
      <c r="N16" s="14">
        <v>3</v>
      </c>
      <c r="O16" s="4"/>
      <c r="P16" s="4"/>
      <c r="Q16" s="14"/>
      <c r="R16" s="4"/>
      <c r="S16" s="4"/>
      <c r="T16" s="14"/>
      <c r="U16" s="4"/>
      <c r="V16" s="4"/>
      <c r="W16" s="14"/>
      <c r="X16" s="30"/>
      <c r="Y16" s="30"/>
      <c r="Z16" s="30"/>
      <c r="AA16" s="30"/>
    </row>
    <row r="17" spans="1:27" x14ac:dyDescent="0.25">
      <c r="A17" s="846" t="s">
        <v>1340</v>
      </c>
      <c r="B17" s="847"/>
      <c r="C17" s="847"/>
      <c r="D17" s="847"/>
      <c r="E17" s="847"/>
      <c r="F17" s="847"/>
      <c r="G17" s="847"/>
      <c r="H17" s="848"/>
      <c r="I17" s="4"/>
      <c r="J17" s="4"/>
      <c r="K17" s="14">
        <v>2</v>
      </c>
      <c r="L17" s="4"/>
      <c r="M17" s="4"/>
      <c r="N17" s="14"/>
      <c r="O17" s="4"/>
      <c r="P17" s="4"/>
      <c r="Q17" s="14"/>
      <c r="R17" s="4"/>
      <c r="S17" s="4"/>
      <c r="T17" s="14"/>
      <c r="U17" s="4"/>
      <c r="V17" s="4"/>
      <c r="W17" s="14"/>
      <c r="X17" s="30"/>
      <c r="Y17" s="30"/>
      <c r="Z17" s="30"/>
      <c r="AA17" s="30"/>
    </row>
    <row r="18" spans="1:27" x14ac:dyDescent="0.25">
      <c r="A18" s="846" t="s">
        <v>1341</v>
      </c>
      <c r="B18" s="847"/>
      <c r="C18" s="847"/>
      <c r="D18" s="847"/>
      <c r="E18" s="847"/>
      <c r="F18" s="847"/>
      <c r="G18" s="847"/>
      <c r="H18" s="848"/>
      <c r="I18" s="4"/>
      <c r="J18" s="4"/>
      <c r="K18" s="14"/>
      <c r="L18" s="4"/>
      <c r="M18" s="4"/>
      <c r="N18" s="14">
        <v>9</v>
      </c>
      <c r="O18" s="4"/>
      <c r="P18" s="4"/>
      <c r="Q18" s="14"/>
      <c r="R18" s="4"/>
      <c r="S18" s="4"/>
      <c r="T18" s="14"/>
      <c r="U18" s="4"/>
      <c r="V18" s="4"/>
      <c r="W18" s="14"/>
      <c r="X18" s="30"/>
      <c r="Y18" s="30"/>
      <c r="Z18" s="30"/>
      <c r="AA18" s="30"/>
    </row>
    <row r="19" spans="1:27" x14ac:dyDescent="0.25">
      <c r="K19" s="32">
        <f>IF(K7&gt;99.99,100,K7)</f>
        <v>0</v>
      </c>
      <c r="N19" s="32">
        <f>IF(N7&gt;99.99,100,N7)</f>
        <v>0</v>
      </c>
      <c r="Q19" s="32">
        <f>IF(Q7&gt;99.99,100,Q7)</f>
        <v>100</v>
      </c>
      <c r="T19" s="32">
        <f>IF(T7&gt;99.99,100,T7)</f>
        <v>0</v>
      </c>
      <c r="W19" s="32">
        <f>IF(W7&gt;99.99,100,W7)</f>
        <v>25</v>
      </c>
    </row>
    <row r="20" spans="1:27" x14ac:dyDescent="0.25">
      <c r="K20" s="32">
        <f t="shared" ref="K20:K21" si="9">IF(K8&gt;99.99,100,K8)</f>
        <v>0</v>
      </c>
      <c r="N20" s="32" t="e">
        <f t="shared" ref="N20:N21" si="10">IF(N8&gt;99.99,100,N8)</f>
        <v>#DIV/0!</v>
      </c>
      <c r="Q20" s="32" t="e">
        <f t="shared" ref="Q20:Q21" si="11">IF(Q8&gt;99.99,100,Q8)</f>
        <v>#DIV/0!</v>
      </c>
      <c r="T20" s="32" t="e">
        <f t="shared" ref="T20:T21" si="12">IF(T8&gt;99.99,100,T8)</f>
        <v>#DIV/0!</v>
      </c>
      <c r="W20" s="32">
        <f t="shared" ref="W20:W21" si="13">IF(W8&gt;99.99,100,W8)</f>
        <v>60</v>
      </c>
    </row>
    <row r="21" spans="1:27" x14ac:dyDescent="0.25">
      <c r="K21" s="32" t="e">
        <f t="shared" si="9"/>
        <v>#DIV/0!</v>
      </c>
      <c r="N21" s="32">
        <f t="shared" si="10"/>
        <v>100</v>
      </c>
      <c r="Q21" s="32">
        <f t="shared" si="11"/>
        <v>16.666666666666664</v>
      </c>
      <c r="T21" s="32">
        <f t="shared" si="12"/>
        <v>0</v>
      </c>
      <c r="W21" s="32">
        <f t="shared" si="13"/>
        <v>38.75</v>
      </c>
    </row>
    <row r="22" spans="1:27" x14ac:dyDescent="0.25">
      <c r="K22" s="32" t="e">
        <f>IF(K12&gt;99.99,100,K12)</f>
        <v>#DIV/0!</v>
      </c>
      <c r="N22" s="32">
        <f>IF(N12&gt;99.99,100,N12)</f>
        <v>0</v>
      </c>
      <c r="Q22" s="32" t="e">
        <f>IF(Q12&gt;99.99,100,Q12)</f>
        <v>#DIV/0!</v>
      </c>
      <c r="T22" s="32" t="e">
        <f>IF(T12&gt;99.99,100,T12)</f>
        <v>#DIV/0!</v>
      </c>
      <c r="W22" s="32">
        <f>IF(W12&gt;99.99,100,W12)</f>
        <v>0</v>
      </c>
    </row>
  </sheetData>
  <mergeCells count="26">
    <mergeCell ref="A2:W2"/>
    <mergeCell ref="A3:W3"/>
    <mergeCell ref="A4:W4"/>
    <mergeCell ref="A5:A6"/>
    <mergeCell ref="B5:B6"/>
    <mergeCell ref="C5:C6"/>
    <mergeCell ref="D5:D6"/>
    <mergeCell ref="E5:E6"/>
    <mergeCell ref="F5:F6"/>
    <mergeCell ref="G5:G6"/>
    <mergeCell ref="X5:X6"/>
    <mergeCell ref="Y5:Y6"/>
    <mergeCell ref="Z5:Z6"/>
    <mergeCell ref="AA5:AA6"/>
    <mergeCell ref="A13:H13"/>
    <mergeCell ref="H5:H6"/>
    <mergeCell ref="I5:K5"/>
    <mergeCell ref="L5:N5"/>
    <mergeCell ref="O5:Q5"/>
    <mergeCell ref="R5:T5"/>
    <mergeCell ref="U5:W5"/>
    <mergeCell ref="A15:H15"/>
    <mergeCell ref="A16:H16"/>
    <mergeCell ref="A17:H17"/>
    <mergeCell ref="A18:H18"/>
    <mergeCell ref="A14:H14"/>
  </mergeCells>
  <conditionalFormatting sqref="K7:K12 N7:N12 Q7:Q12 T7:T12 W7:W12">
    <cfRule type="cellIs" dxfId="1517" priority="25" stopIfTrue="1" operator="greaterThan">
      <formula>110</formula>
    </cfRule>
    <cfRule type="cellIs" dxfId="1516" priority="26" stopIfTrue="1" operator="between">
      <formula>1</formula>
      <formula>90</formula>
    </cfRule>
    <cfRule type="expression" dxfId="1515" priority="27" stopIfTrue="1">
      <formula>IF(I7=0,J7=0)</formula>
    </cfRule>
    <cfRule type="cellIs" dxfId="1514" priority="28" stopIfTrue="1" operator="between">
      <formula>90</formula>
      <formula>110</formula>
    </cfRule>
    <cfRule type="expression" dxfId="1513" priority="29" stopIfTrue="1">
      <formula>IF(I7&gt;0,J7=0)</formula>
    </cfRule>
    <cfRule type="expression" dxfId="1512" priority="30" stopIfTrue="1">
      <formula>IF(I7=0,J7&gt;0)</formula>
    </cfRule>
  </conditionalFormatting>
  <pageMargins left="0.7" right="0.7" top="0.75" bottom="0.75" header="0.3" footer="0.3"/>
  <pageSetup orientation="portrait" horizontalDpi="4294967293" verticalDpi="0" r:id="rId1"/>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W41"/>
  <sheetViews>
    <sheetView showGridLines="0" topLeftCell="B3" zoomScale="80" zoomScaleNormal="80" workbookViewId="0">
      <pane ySplit="5" topLeftCell="A11" activePane="bottomLeft" state="frozen"/>
      <selection activeCell="B3" sqref="B3"/>
      <selection pane="bottomLeft" activeCell="R12" sqref="R12"/>
    </sheetView>
  </sheetViews>
  <sheetFormatPr baseColWidth="10" defaultColWidth="11.42578125" defaultRowHeight="15" x14ac:dyDescent="0.25"/>
  <cols>
    <col min="1" max="1" width="16.85546875" style="7" hidden="1" customWidth="1"/>
    <col min="2" max="2" width="8.7109375" style="7" customWidth="1"/>
    <col min="3" max="3" width="33" style="7" customWidth="1"/>
    <col min="4" max="5" width="16" style="7" customWidth="1"/>
    <col min="6" max="6" width="28.28515625" style="7" customWidth="1"/>
    <col min="7" max="7" width="12.7109375" style="7" customWidth="1"/>
    <col min="8" max="8" width="10.28515625" style="7" customWidth="1"/>
    <col min="9" max="23" width="6.85546875" style="7" customWidth="1"/>
    <col min="24" max="16384" width="11.42578125" style="7"/>
  </cols>
  <sheetData>
    <row r="1" spans="1:23" ht="6" customHeight="1" x14ac:dyDescent="0.25"/>
    <row r="2" spans="1:23" ht="15" customHeight="1" x14ac:dyDescent="0.25">
      <c r="A2" s="854" t="s">
        <v>26</v>
      </c>
      <c r="B2" s="854"/>
      <c r="C2" s="854"/>
      <c r="D2" s="854"/>
      <c r="E2" s="854"/>
      <c r="F2" s="854"/>
      <c r="G2" s="854"/>
      <c r="H2" s="854"/>
      <c r="I2" s="854"/>
      <c r="J2" s="854"/>
      <c r="K2" s="854"/>
      <c r="L2" s="854"/>
      <c r="M2" s="854"/>
      <c r="N2" s="854"/>
      <c r="O2" s="854"/>
      <c r="P2" s="854"/>
      <c r="Q2" s="854"/>
      <c r="R2" s="854"/>
      <c r="S2" s="854"/>
      <c r="T2" s="854"/>
      <c r="U2" s="854"/>
      <c r="V2" s="854"/>
      <c r="W2" s="854"/>
    </row>
    <row r="3" spans="1:23" ht="15" customHeight="1" x14ac:dyDescent="0.25">
      <c r="A3" s="854" t="s">
        <v>0</v>
      </c>
      <c r="B3" s="854"/>
      <c r="C3" s="854"/>
      <c r="D3" s="854"/>
      <c r="E3" s="854"/>
      <c r="F3" s="854"/>
      <c r="G3" s="854"/>
      <c r="H3" s="854"/>
      <c r="I3" s="854"/>
      <c r="J3" s="854"/>
      <c r="K3" s="854"/>
      <c r="L3" s="854"/>
      <c r="M3" s="854"/>
      <c r="N3" s="854"/>
      <c r="O3" s="854"/>
      <c r="P3" s="854"/>
      <c r="Q3" s="854"/>
      <c r="R3" s="854"/>
      <c r="S3" s="854"/>
      <c r="T3" s="854"/>
      <c r="U3" s="854"/>
      <c r="V3" s="854"/>
      <c r="W3" s="854"/>
    </row>
    <row r="4" spans="1:23" ht="15" customHeight="1" x14ac:dyDescent="0.25">
      <c r="A4" s="854" t="s">
        <v>2808</v>
      </c>
      <c r="B4" s="854"/>
      <c r="C4" s="854"/>
      <c r="D4" s="854"/>
      <c r="E4" s="854"/>
      <c r="F4" s="854"/>
      <c r="G4" s="854"/>
      <c r="H4" s="854"/>
      <c r="I4" s="854"/>
      <c r="J4" s="854"/>
      <c r="K4" s="854"/>
      <c r="L4" s="854"/>
      <c r="M4" s="854"/>
      <c r="N4" s="854"/>
      <c r="O4" s="854"/>
      <c r="P4" s="854"/>
      <c r="Q4" s="854"/>
      <c r="R4" s="854"/>
      <c r="S4" s="854"/>
      <c r="T4" s="854"/>
      <c r="U4" s="854"/>
      <c r="V4" s="854"/>
      <c r="W4" s="854"/>
    </row>
    <row r="5" spans="1:23" ht="15" customHeight="1" x14ac:dyDescent="0.25">
      <c r="A5" s="662"/>
      <c r="B5" s="880" t="s">
        <v>2674</v>
      </c>
      <c r="C5" s="880"/>
      <c r="D5" s="880"/>
      <c r="E5" s="880"/>
      <c r="F5" s="880"/>
      <c r="G5" s="880"/>
      <c r="H5" s="880"/>
      <c r="I5" s="880"/>
      <c r="J5" s="880"/>
      <c r="K5" s="880"/>
      <c r="L5" s="880"/>
      <c r="M5" s="880"/>
      <c r="N5" s="880"/>
      <c r="O5" s="880"/>
      <c r="P5" s="880"/>
      <c r="Q5" s="880"/>
      <c r="R5" s="880"/>
      <c r="S5" s="880"/>
      <c r="T5" s="880"/>
      <c r="U5" s="880"/>
      <c r="V5" s="880"/>
      <c r="W5" s="880"/>
    </row>
    <row r="6" spans="1:23" ht="23.25" customHeight="1" x14ac:dyDescent="0.25">
      <c r="A6" s="838" t="s">
        <v>30</v>
      </c>
      <c r="B6" s="881" t="s">
        <v>1</v>
      </c>
      <c r="C6" s="838" t="s">
        <v>28</v>
      </c>
      <c r="D6" s="838" t="s">
        <v>2</v>
      </c>
      <c r="E6" s="839" t="s">
        <v>1475</v>
      </c>
      <c r="F6" s="838" t="s">
        <v>3</v>
      </c>
      <c r="G6" s="838" t="s">
        <v>4</v>
      </c>
      <c r="H6" s="838" t="s">
        <v>2819</v>
      </c>
      <c r="I6" s="853" t="s">
        <v>5</v>
      </c>
      <c r="J6" s="853"/>
      <c r="K6" s="853"/>
      <c r="L6" s="853" t="s">
        <v>6</v>
      </c>
      <c r="M6" s="853"/>
      <c r="N6" s="853"/>
      <c r="O6" s="853" t="s">
        <v>7</v>
      </c>
      <c r="P6" s="853"/>
      <c r="Q6" s="853"/>
      <c r="R6" s="853" t="s">
        <v>8</v>
      </c>
      <c r="S6" s="853"/>
      <c r="T6" s="853"/>
      <c r="U6" s="853" t="s">
        <v>9</v>
      </c>
      <c r="V6" s="853"/>
      <c r="W6" s="853"/>
    </row>
    <row r="7" spans="1:23" ht="23.25" customHeight="1" x14ac:dyDescent="0.25">
      <c r="A7" s="838"/>
      <c r="B7" s="923"/>
      <c r="C7" s="839"/>
      <c r="D7" s="839"/>
      <c r="E7" s="924"/>
      <c r="F7" s="839"/>
      <c r="G7" s="839"/>
      <c r="H7" s="839"/>
      <c r="I7" s="5" t="s">
        <v>10</v>
      </c>
      <c r="J7" s="5" t="s">
        <v>11</v>
      </c>
      <c r="K7" s="6" t="s">
        <v>12</v>
      </c>
      <c r="L7" s="5" t="s">
        <v>10</v>
      </c>
      <c r="M7" s="5" t="s">
        <v>11</v>
      </c>
      <c r="N7" s="6" t="s">
        <v>12</v>
      </c>
      <c r="O7" s="5" t="s">
        <v>10</v>
      </c>
      <c r="P7" s="5" t="s">
        <v>11</v>
      </c>
      <c r="Q7" s="6" t="s">
        <v>12</v>
      </c>
      <c r="R7" s="5" t="s">
        <v>10</v>
      </c>
      <c r="S7" s="5" t="s">
        <v>11</v>
      </c>
      <c r="T7" s="6" t="s">
        <v>12</v>
      </c>
      <c r="U7" s="5" t="s">
        <v>10</v>
      </c>
      <c r="V7" s="5" t="s">
        <v>11</v>
      </c>
      <c r="W7" s="6" t="s">
        <v>12</v>
      </c>
    </row>
    <row r="8" spans="1:23" ht="35.25" customHeight="1" x14ac:dyDescent="0.25">
      <c r="A8" s="10"/>
      <c r="B8" s="661" t="s">
        <v>1031</v>
      </c>
      <c r="C8" s="223" t="s">
        <v>2837</v>
      </c>
      <c r="D8" s="223" t="s">
        <v>1465</v>
      </c>
      <c r="E8" s="336" t="s">
        <v>1466</v>
      </c>
      <c r="F8" s="223" t="s">
        <v>2838</v>
      </c>
      <c r="G8" s="224" t="s">
        <v>40</v>
      </c>
      <c r="H8" s="661">
        <v>1</v>
      </c>
      <c r="I8" s="2">
        <f>'MR18'!O20</f>
        <v>1</v>
      </c>
      <c r="J8" s="2">
        <f>'MR18'!P20</f>
        <v>0</v>
      </c>
      <c r="K8" s="11">
        <f>J8/I8*100</f>
        <v>0</v>
      </c>
      <c r="L8" s="2">
        <f>'MR18'!S20</f>
        <v>0</v>
      </c>
      <c r="M8" s="2">
        <f>'MR18'!T20</f>
        <v>0</v>
      </c>
      <c r="N8" s="11" t="e">
        <f>M8/L8*100</f>
        <v>#DIV/0!</v>
      </c>
      <c r="O8" s="2">
        <f>'MR18'!W20</f>
        <v>0</v>
      </c>
      <c r="P8" s="2">
        <f>'MR18'!X20</f>
        <v>0</v>
      </c>
      <c r="Q8" s="11" t="e">
        <f>P8/O8*100</f>
        <v>#DIV/0!</v>
      </c>
      <c r="R8" s="2">
        <f>'MR18'!AA20</f>
        <v>0</v>
      </c>
      <c r="S8" s="2">
        <f>'MR18'!AB20</f>
        <v>0</v>
      </c>
      <c r="T8" s="11" t="e">
        <f>S8/R8*100</f>
        <v>#DIV/0!</v>
      </c>
      <c r="U8" s="89">
        <f>I8+L8+O8+R8</f>
        <v>1</v>
      </c>
      <c r="V8" s="89">
        <f>J8+M8+P8+S8</f>
        <v>0</v>
      </c>
      <c r="W8" s="11">
        <f>V8/U8*100</f>
        <v>0</v>
      </c>
    </row>
    <row r="9" spans="1:23" ht="36" customHeight="1" x14ac:dyDescent="0.25">
      <c r="A9" s="10"/>
      <c r="B9" s="665" t="s">
        <v>1469</v>
      </c>
      <c r="C9" s="658" t="s">
        <v>2666</v>
      </c>
      <c r="D9" s="658" t="s">
        <v>1470</v>
      </c>
      <c r="E9" s="336" t="s">
        <v>1466</v>
      </c>
      <c r="F9" s="670" t="s">
        <v>1035</v>
      </c>
      <c r="G9" s="386" t="s">
        <v>1010</v>
      </c>
      <c r="H9" s="661">
        <v>1</v>
      </c>
      <c r="I9" s="280"/>
      <c r="J9" s="280"/>
      <c r="K9" s="11" t="e">
        <f t="shared" ref="K9:K16" si="0">J9/I9*100</f>
        <v>#DIV/0!</v>
      </c>
      <c r="L9" s="280"/>
      <c r="M9" s="280"/>
      <c r="N9" s="11" t="e">
        <f t="shared" ref="N9:N16" si="1">M9/L9*100</f>
        <v>#DIV/0!</v>
      </c>
      <c r="O9" s="280"/>
      <c r="P9" s="280"/>
      <c r="Q9" s="11" t="e">
        <f t="shared" ref="Q9:Q16" si="2">P9/O9*100</f>
        <v>#DIV/0!</v>
      </c>
      <c r="R9" s="280"/>
      <c r="S9" s="280"/>
      <c r="T9" s="11" t="e">
        <f t="shared" ref="T9:T16" si="3">S9/R9*100</f>
        <v>#DIV/0!</v>
      </c>
      <c r="U9" s="340"/>
      <c r="V9" s="340"/>
      <c r="W9" s="11" t="e">
        <f t="shared" ref="W9:W16" si="4">V9/U9*100</f>
        <v>#DIV/0!</v>
      </c>
    </row>
    <row r="10" spans="1:23" ht="53.25" customHeight="1" x14ac:dyDescent="0.25">
      <c r="A10" s="10"/>
      <c r="B10" s="828" t="s">
        <v>1033</v>
      </c>
      <c r="C10" s="830" t="s">
        <v>3993</v>
      </c>
      <c r="D10" s="829" t="s">
        <v>1465</v>
      </c>
      <c r="E10" s="830" t="s">
        <v>1466</v>
      </c>
      <c r="F10" s="836" t="s">
        <v>3994</v>
      </c>
      <c r="G10" s="835" t="s">
        <v>62</v>
      </c>
      <c r="H10" s="828">
        <v>100</v>
      </c>
      <c r="I10" s="280">
        <f>((33.333/$H$11)*I11)+((33.333/$H$12)*I12)+((33.33/$H$13)*I13)</f>
        <v>24.442999999999998</v>
      </c>
      <c r="J10" s="280">
        <f>((33.333/$H$11)*J11)+((33.333/$H$12)*J12)+((33.33/$H$13)*J13)</f>
        <v>0</v>
      </c>
      <c r="K10" s="11">
        <f t="shared" si="0"/>
        <v>0</v>
      </c>
      <c r="L10" s="280">
        <f>((33.333/$H$11)*L11)+((33.333/$H$12)*L12)+((33.33/$H$13)*L13)</f>
        <v>35.554000000000002</v>
      </c>
      <c r="M10" s="280">
        <f>((33.333/$H$11)*M11)+((33.333/$H$12)*M12)+((33.33/$H$13)*M13)</f>
        <v>0</v>
      </c>
      <c r="N10" s="11">
        <f t="shared" si="1"/>
        <v>0</v>
      </c>
      <c r="O10" s="280">
        <f>((33.333/$H$11)*O11)+((33.333/$H$12)*O12)+((33.33/$H$13)*O13)</f>
        <v>6.6660000000000004</v>
      </c>
      <c r="P10" s="280">
        <f>((33.333/$H$11)*P11)+((33.333/$H$12)*P12)+((33.33/$H$13)*P13)</f>
        <v>0</v>
      </c>
      <c r="Q10" s="11">
        <f t="shared" si="2"/>
        <v>0</v>
      </c>
      <c r="R10" s="280">
        <f>((33.333/$H$11)*R11)+((33.333/$H$12)*R12)+((33.33/$H$13)*R13)</f>
        <v>33.332999999999998</v>
      </c>
      <c r="S10" s="280">
        <f>((33.333/$H$11)*S11)+((33.333/$H$12)*S12)+((33.33/$H$13)*S13)</f>
        <v>0</v>
      </c>
      <c r="T10" s="11">
        <f t="shared" si="3"/>
        <v>0</v>
      </c>
      <c r="U10" s="340">
        <f>I10+L10+O10+R10</f>
        <v>99.995999999999995</v>
      </c>
      <c r="V10" s="340">
        <f>J10+M10+P10+S10</f>
        <v>0</v>
      </c>
      <c r="W10" s="11">
        <f t="shared" si="4"/>
        <v>0</v>
      </c>
    </row>
    <row r="11" spans="1:23" ht="57.75" customHeight="1" x14ac:dyDescent="0.25">
      <c r="A11" s="10"/>
      <c r="B11" s="661" t="s">
        <v>3997</v>
      </c>
      <c r="C11" s="230" t="s">
        <v>2839</v>
      </c>
      <c r="D11" s="223" t="s">
        <v>1465</v>
      </c>
      <c r="E11" s="336" t="s">
        <v>1466</v>
      </c>
      <c r="F11" s="223" t="s">
        <v>2840</v>
      </c>
      <c r="G11" s="224" t="s">
        <v>1836</v>
      </c>
      <c r="H11" s="654">
        <v>50000</v>
      </c>
      <c r="I11" s="2"/>
      <c r="J11" s="2"/>
      <c r="K11" s="11" t="e">
        <f t="shared" si="0"/>
        <v>#DIV/0!</v>
      </c>
      <c r="L11" s="2"/>
      <c r="M11" s="2"/>
      <c r="N11" s="11" t="e">
        <f t="shared" si="1"/>
        <v>#DIV/0!</v>
      </c>
      <c r="O11" s="2"/>
      <c r="P11" s="2"/>
      <c r="Q11" s="11" t="e">
        <f t="shared" si="2"/>
        <v>#DIV/0!</v>
      </c>
      <c r="R11" s="2">
        <v>50000</v>
      </c>
      <c r="S11" s="2"/>
      <c r="T11" s="11">
        <f t="shared" si="3"/>
        <v>0</v>
      </c>
      <c r="U11" s="89"/>
      <c r="V11" s="89"/>
      <c r="W11" s="11" t="e">
        <f t="shared" si="4"/>
        <v>#DIV/0!</v>
      </c>
    </row>
    <row r="12" spans="1:23" ht="75" customHeight="1" x14ac:dyDescent="0.25">
      <c r="A12" s="10"/>
      <c r="B12" s="826" t="s">
        <v>3979</v>
      </c>
      <c r="C12" s="827" t="s">
        <v>3980</v>
      </c>
      <c r="D12" s="223" t="s">
        <v>1465</v>
      </c>
      <c r="E12" s="336" t="s">
        <v>1466</v>
      </c>
      <c r="F12" s="223" t="s">
        <v>3995</v>
      </c>
      <c r="G12" s="826" t="s">
        <v>1769</v>
      </c>
      <c r="H12" s="826">
        <v>3</v>
      </c>
      <c r="I12" s="2">
        <f>'MR18'!O16</f>
        <v>1</v>
      </c>
      <c r="J12" s="2">
        <f>'MR18'!P16</f>
        <v>0</v>
      </c>
      <c r="K12" s="11">
        <f t="shared" si="0"/>
        <v>0</v>
      </c>
      <c r="L12" s="2">
        <f>'MR18'!S16</f>
        <v>2</v>
      </c>
      <c r="M12" s="2">
        <f>'MR18'!T16</f>
        <v>0</v>
      </c>
      <c r="N12" s="11">
        <f t="shared" si="1"/>
        <v>0</v>
      </c>
      <c r="O12" s="2">
        <f>'MR18'!W16</f>
        <v>0</v>
      </c>
      <c r="P12" s="2">
        <f>'MR18'!X16</f>
        <v>0</v>
      </c>
      <c r="Q12" s="11" t="e">
        <f t="shared" si="2"/>
        <v>#DIV/0!</v>
      </c>
      <c r="R12" s="2">
        <f>'MR18'!AA16</f>
        <v>0</v>
      </c>
      <c r="S12" s="2">
        <f>'MR18'!AB16</f>
        <v>0</v>
      </c>
      <c r="T12" s="11" t="e">
        <f t="shared" si="3"/>
        <v>#DIV/0!</v>
      </c>
      <c r="U12" s="89">
        <f>I12+L12+O12+R12</f>
        <v>3</v>
      </c>
      <c r="V12" s="89">
        <f>J12+M12+P12+S12</f>
        <v>0</v>
      </c>
      <c r="W12" s="11">
        <f t="shared" si="4"/>
        <v>0</v>
      </c>
    </row>
    <row r="13" spans="1:23" ht="75" customHeight="1" x14ac:dyDescent="0.25">
      <c r="A13" s="10"/>
      <c r="B13" s="826" t="s">
        <v>3979</v>
      </c>
      <c r="C13" s="827" t="s">
        <v>3981</v>
      </c>
      <c r="D13" s="826" t="s">
        <v>1706</v>
      </c>
      <c r="E13" s="336"/>
      <c r="F13" s="223" t="s">
        <v>3998</v>
      </c>
      <c r="G13" s="826" t="s">
        <v>1668</v>
      </c>
      <c r="H13" s="826">
        <v>15</v>
      </c>
      <c r="I13" s="2">
        <f>'MR18'!O17</f>
        <v>6</v>
      </c>
      <c r="J13" s="2">
        <f>'MR18'!P17</f>
        <v>0</v>
      </c>
      <c r="K13" s="11">
        <f t="shared" si="0"/>
        <v>0</v>
      </c>
      <c r="L13" s="2">
        <f>'MR18'!S17</f>
        <v>6</v>
      </c>
      <c r="M13" s="2">
        <f>'MR18'!T17</f>
        <v>0</v>
      </c>
      <c r="N13" s="11">
        <f t="shared" si="1"/>
        <v>0</v>
      </c>
      <c r="O13" s="2">
        <f>'MR18'!W17</f>
        <v>3</v>
      </c>
      <c r="P13" s="2">
        <f>'MR18'!X17</f>
        <v>0</v>
      </c>
      <c r="Q13" s="11">
        <f t="shared" si="2"/>
        <v>0</v>
      </c>
      <c r="R13" s="2">
        <f>'MR18'!AA17</f>
        <v>0</v>
      </c>
      <c r="S13" s="2">
        <f>'MR18'!AB17</f>
        <v>0</v>
      </c>
      <c r="T13" s="11" t="e">
        <f t="shared" si="3"/>
        <v>#DIV/0!</v>
      </c>
      <c r="U13" s="89">
        <f>I13+L13+O13+R13</f>
        <v>15</v>
      </c>
      <c r="V13" s="89">
        <f>J13+M13+P13+S13</f>
        <v>0</v>
      </c>
      <c r="W13" s="11">
        <f t="shared" si="4"/>
        <v>0</v>
      </c>
    </row>
    <row r="14" spans="1:23" ht="58.5" customHeight="1" x14ac:dyDescent="0.25">
      <c r="A14" s="10"/>
      <c r="B14" s="661" t="s">
        <v>1046</v>
      </c>
      <c r="C14" s="230" t="s">
        <v>2841</v>
      </c>
      <c r="D14" s="223" t="s">
        <v>1466</v>
      </c>
      <c r="E14" s="336" t="s">
        <v>1465</v>
      </c>
      <c r="F14" s="223" t="s">
        <v>2842</v>
      </c>
      <c r="G14" s="224" t="s">
        <v>1836</v>
      </c>
      <c r="H14" s="674">
        <v>30000</v>
      </c>
      <c r="I14" s="2"/>
      <c r="J14" s="2"/>
      <c r="K14" s="11" t="e">
        <f t="shared" si="0"/>
        <v>#DIV/0!</v>
      </c>
      <c r="L14" s="2"/>
      <c r="M14" s="2"/>
      <c r="N14" s="11" t="e">
        <f t="shared" si="1"/>
        <v>#DIV/0!</v>
      </c>
      <c r="O14" s="2"/>
      <c r="P14" s="2"/>
      <c r="Q14" s="11" t="e">
        <f t="shared" si="2"/>
        <v>#DIV/0!</v>
      </c>
      <c r="R14" s="2"/>
      <c r="S14" s="2"/>
      <c r="T14" s="11" t="e">
        <f t="shared" si="3"/>
        <v>#DIV/0!</v>
      </c>
      <c r="U14" s="89"/>
      <c r="V14" s="89"/>
      <c r="W14" s="11" t="e">
        <f t="shared" si="4"/>
        <v>#DIV/0!</v>
      </c>
    </row>
    <row r="15" spans="1:23" ht="15.75" x14ac:dyDescent="0.25">
      <c r="A15" s="10"/>
      <c r="B15" s="198"/>
      <c r="C15" s="198"/>
      <c r="D15" s="198"/>
      <c r="E15" s="198"/>
      <c r="F15" s="198"/>
      <c r="G15" s="198"/>
      <c r="H15" s="198"/>
      <c r="I15" s="2"/>
      <c r="J15" s="2"/>
      <c r="K15" s="11" t="e">
        <f t="shared" si="0"/>
        <v>#DIV/0!</v>
      </c>
      <c r="L15" s="2"/>
      <c r="M15" s="2"/>
      <c r="N15" s="11" t="e">
        <f t="shared" si="1"/>
        <v>#DIV/0!</v>
      </c>
      <c r="O15" s="2"/>
      <c r="P15" s="2"/>
      <c r="Q15" s="11" t="e">
        <f t="shared" si="2"/>
        <v>#DIV/0!</v>
      </c>
      <c r="R15" s="2"/>
      <c r="S15" s="2"/>
      <c r="T15" s="11" t="e">
        <f t="shared" si="3"/>
        <v>#DIV/0!</v>
      </c>
      <c r="U15" s="89"/>
      <c r="V15" s="89"/>
      <c r="W15" s="11" t="e">
        <f t="shared" si="4"/>
        <v>#DIV/0!</v>
      </c>
    </row>
    <row r="16" spans="1:23" ht="15.75" x14ac:dyDescent="0.25">
      <c r="A16" s="10"/>
      <c r="B16" s="198"/>
      <c r="C16" s="198"/>
      <c r="D16" s="198"/>
      <c r="E16" s="198"/>
      <c r="F16" s="198"/>
      <c r="G16" s="198"/>
      <c r="H16" s="198"/>
      <c r="I16" s="2"/>
      <c r="J16" s="2"/>
      <c r="K16" s="11" t="e">
        <f t="shared" si="0"/>
        <v>#DIV/0!</v>
      </c>
      <c r="L16" s="2"/>
      <c r="M16" s="2"/>
      <c r="N16" s="11" t="e">
        <f t="shared" si="1"/>
        <v>#DIV/0!</v>
      </c>
      <c r="O16" s="2"/>
      <c r="P16" s="2"/>
      <c r="Q16" s="11" t="e">
        <f t="shared" si="2"/>
        <v>#DIV/0!</v>
      </c>
      <c r="R16" s="2"/>
      <c r="S16" s="2"/>
      <c r="T16" s="11" t="e">
        <f t="shared" si="3"/>
        <v>#DIV/0!</v>
      </c>
      <c r="U16" s="89"/>
      <c r="V16" s="89"/>
      <c r="W16" s="11" t="e">
        <f t="shared" si="4"/>
        <v>#DIV/0!</v>
      </c>
    </row>
    <row r="17" spans="1:23" x14ac:dyDescent="0.25">
      <c r="A17" s="843" t="s">
        <v>23</v>
      </c>
      <c r="B17" s="844"/>
      <c r="C17" s="844"/>
      <c r="D17" s="844"/>
      <c r="E17" s="844"/>
      <c r="F17" s="844"/>
      <c r="G17" s="844"/>
      <c r="H17" s="845"/>
      <c r="I17" s="3"/>
      <c r="J17" s="3"/>
      <c r="K17" s="13" t="e">
        <f>SUM(K23:K28)/(COUNTIF(K23:K28,"&lt;&gt;0"))</f>
        <v>#DIV/0!</v>
      </c>
      <c r="L17" s="3"/>
      <c r="M17" s="3"/>
      <c r="N17" s="13" t="e">
        <f>SUM(N23:N28)/(COUNTIF(N23:N28,"&lt;&gt;0"))</f>
        <v>#DIV/0!</v>
      </c>
      <c r="O17" s="3"/>
      <c r="P17" s="3"/>
      <c r="Q17" s="13" t="e">
        <f>SUM(Q23:Q28)/(COUNTIF(Q23:Q28,"&lt;&gt;0"))</f>
        <v>#DIV/0!</v>
      </c>
      <c r="R17" s="3"/>
      <c r="S17" s="3"/>
      <c r="T17" s="13" t="e">
        <f>SUM(T23:T28)/(COUNTIF(T23:T28,"&lt;&gt;0"))</f>
        <v>#DIV/0!</v>
      </c>
      <c r="U17" s="3"/>
      <c r="V17" s="3"/>
      <c r="W17" s="13" t="e">
        <f>SUM(W23:W28)/(COUNTIF(W23:W28,"&lt;&gt;0"))</f>
        <v>#DIV/0!</v>
      </c>
    </row>
    <row r="18" spans="1:23" x14ac:dyDescent="0.25">
      <c r="A18" s="846" t="s">
        <v>24</v>
      </c>
      <c r="B18" s="847"/>
      <c r="C18" s="847"/>
      <c r="D18" s="847"/>
      <c r="E18" s="847"/>
      <c r="F18" s="847"/>
      <c r="G18" s="847"/>
      <c r="H18" s="848"/>
      <c r="I18" s="4"/>
      <c r="J18" s="4"/>
      <c r="K18" s="14"/>
      <c r="L18" s="4"/>
      <c r="M18" s="4"/>
      <c r="N18" s="14"/>
      <c r="O18" s="4"/>
      <c r="P18" s="4"/>
      <c r="Q18" s="14"/>
      <c r="R18" s="4"/>
      <c r="S18" s="4"/>
      <c r="T18" s="14"/>
      <c r="U18" s="4"/>
      <c r="V18" s="4"/>
      <c r="W18" s="14"/>
    </row>
    <row r="19" spans="1:23" x14ac:dyDescent="0.25">
      <c r="A19" s="846" t="s">
        <v>1283</v>
      </c>
      <c r="B19" s="847"/>
      <c r="C19" s="847"/>
      <c r="D19" s="847"/>
      <c r="E19" s="847"/>
      <c r="F19" s="847"/>
      <c r="G19" s="847"/>
      <c r="H19" s="848"/>
      <c r="I19" s="4"/>
      <c r="J19" s="4"/>
      <c r="K19" s="14"/>
      <c r="L19" s="4"/>
      <c r="M19" s="4"/>
      <c r="N19" s="14"/>
      <c r="O19" s="4"/>
      <c r="P19" s="4"/>
      <c r="Q19" s="14"/>
      <c r="R19" s="4"/>
      <c r="S19" s="4"/>
      <c r="T19" s="14"/>
      <c r="U19" s="4"/>
      <c r="V19" s="4"/>
      <c r="W19" s="14"/>
    </row>
    <row r="20" spans="1:23" x14ac:dyDescent="0.25">
      <c r="A20" s="846" t="s">
        <v>1339</v>
      </c>
      <c r="B20" s="847"/>
      <c r="C20" s="847"/>
      <c r="D20" s="847"/>
      <c r="E20" s="847"/>
      <c r="F20" s="847"/>
      <c r="G20" s="847"/>
      <c r="H20" s="848"/>
      <c r="I20" s="4"/>
      <c r="J20" s="4"/>
      <c r="K20" s="14"/>
      <c r="L20" s="4"/>
      <c r="M20" s="4"/>
      <c r="N20" s="14"/>
      <c r="O20" s="4"/>
      <c r="P20" s="4"/>
      <c r="Q20" s="14"/>
      <c r="R20" s="4"/>
      <c r="S20" s="4"/>
      <c r="T20" s="14"/>
      <c r="U20" s="4"/>
      <c r="V20" s="4"/>
      <c r="W20" s="14"/>
    </row>
    <row r="21" spans="1:23" x14ac:dyDescent="0.25">
      <c r="A21" s="846" t="s">
        <v>1340</v>
      </c>
      <c r="B21" s="847"/>
      <c r="C21" s="847"/>
      <c r="D21" s="847"/>
      <c r="E21" s="847"/>
      <c r="F21" s="847"/>
      <c r="G21" s="847"/>
      <c r="H21" s="848"/>
      <c r="I21" s="4"/>
      <c r="J21" s="4"/>
      <c r="K21" s="14"/>
      <c r="L21" s="4"/>
      <c r="M21" s="4"/>
      <c r="N21" s="14"/>
      <c r="O21" s="4"/>
      <c r="P21" s="4"/>
      <c r="Q21" s="14"/>
      <c r="R21" s="4"/>
      <c r="S21" s="4"/>
      <c r="T21" s="14"/>
      <c r="U21" s="4"/>
      <c r="V21" s="4"/>
      <c r="W21" s="14"/>
    </row>
    <row r="22" spans="1:23" x14ac:dyDescent="0.25">
      <c r="A22" s="846" t="s">
        <v>1341</v>
      </c>
      <c r="B22" s="847"/>
      <c r="C22" s="847"/>
      <c r="D22" s="847"/>
      <c r="E22" s="847"/>
      <c r="F22" s="847"/>
      <c r="G22" s="847"/>
      <c r="H22" s="848"/>
      <c r="I22" s="4"/>
      <c r="J22" s="4"/>
      <c r="K22" s="14"/>
      <c r="L22" s="4"/>
      <c r="M22" s="4"/>
      <c r="N22" s="14"/>
      <c r="O22" s="4"/>
      <c r="P22" s="4"/>
      <c r="Q22" s="14"/>
      <c r="R22" s="4"/>
      <c r="S22" s="4"/>
      <c r="T22" s="14"/>
      <c r="U22" s="4"/>
      <c r="V22" s="4"/>
      <c r="W22" s="14"/>
    </row>
    <row r="23" spans="1:23" x14ac:dyDescent="0.25">
      <c r="K23" s="32">
        <f>IF(K8&gt;99.99,100,K8)</f>
        <v>0</v>
      </c>
      <c r="N23" s="32" t="e">
        <f>IF(N8&gt;99.99,100,N8)</f>
        <v>#DIV/0!</v>
      </c>
      <c r="Q23" s="32" t="e">
        <f>IF(Q8&gt;99.99,100,Q8)</f>
        <v>#DIV/0!</v>
      </c>
      <c r="T23" s="32" t="e">
        <f>IF(T8&gt;99.99,100,T8)</f>
        <v>#DIV/0!</v>
      </c>
      <c r="W23" s="32">
        <f>IF(W8&gt;99.99,100,W8)</f>
        <v>0</v>
      </c>
    </row>
    <row r="24" spans="1:23" x14ac:dyDescent="0.25">
      <c r="K24" s="32" t="e">
        <f>IF(K9&gt;99.99,100,K9)</f>
        <v>#DIV/0!</v>
      </c>
      <c r="N24" s="32" t="e">
        <f>IF(N9&gt;99.99,100,N9)</f>
        <v>#DIV/0!</v>
      </c>
      <c r="Q24" s="32" t="e">
        <f>IF(Q9&gt;99.99,100,Q9)</f>
        <v>#DIV/0!</v>
      </c>
      <c r="T24" s="32" t="e">
        <f>IF(T9&gt;99.99,100,T9)</f>
        <v>#DIV/0!</v>
      </c>
      <c r="W24" s="32" t="e">
        <f>IF(W9&gt;99.99,100,W9)</f>
        <v>#DIV/0!</v>
      </c>
    </row>
    <row r="25" spans="1:23" x14ac:dyDescent="0.25">
      <c r="K25" s="32" t="e">
        <f>IF(K11&gt;99.99,100,K11)</f>
        <v>#DIV/0!</v>
      </c>
      <c r="N25" s="32" t="e">
        <f>IF(N11&gt;99.99,100,N11)</f>
        <v>#DIV/0!</v>
      </c>
      <c r="Q25" s="32" t="e">
        <f>IF(Q11&gt;99.99,100,Q11)</f>
        <v>#DIV/0!</v>
      </c>
      <c r="T25" s="32">
        <f>IF(T11&gt;99.99,100,T11)</f>
        <v>0</v>
      </c>
      <c r="W25" s="32" t="e">
        <f>IF(W11&gt;99.99,100,W11)</f>
        <v>#DIV/0!</v>
      </c>
    </row>
    <row r="26" spans="1:23" x14ac:dyDescent="0.25">
      <c r="K26" s="32" t="e">
        <f t="shared" ref="K26:K28" si="5">IF(K14&gt;99.99,100,K14)</f>
        <v>#DIV/0!</v>
      </c>
      <c r="N26" s="32" t="e">
        <f t="shared" ref="N26:N28" si="6">IF(N14&gt;99.99,100,N14)</f>
        <v>#DIV/0!</v>
      </c>
      <c r="Q26" s="32" t="e">
        <f t="shared" ref="Q26:Q28" si="7">IF(Q14&gt;99.99,100,Q14)</f>
        <v>#DIV/0!</v>
      </c>
      <c r="T26" s="32" t="e">
        <f t="shared" ref="T26:T28" si="8">IF(T14&gt;99.99,100,T14)</f>
        <v>#DIV/0!</v>
      </c>
      <c r="W26" s="32" t="e">
        <f t="shared" ref="W26:W28" si="9">IF(W14&gt;99.99,100,W14)</f>
        <v>#DIV/0!</v>
      </c>
    </row>
    <row r="27" spans="1:23" x14ac:dyDescent="0.25">
      <c r="K27" s="32" t="e">
        <f t="shared" si="5"/>
        <v>#DIV/0!</v>
      </c>
      <c r="N27" s="32" t="e">
        <f t="shared" si="6"/>
        <v>#DIV/0!</v>
      </c>
      <c r="Q27" s="32" t="e">
        <f t="shared" si="7"/>
        <v>#DIV/0!</v>
      </c>
      <c r="T27" s="32" t="e">
        <f t="shared" si="8"/>
        <v>#DIV/0!</v>
      </c>
      <c r="W27" s="32" t="e">
        <f t="shared" si="9"/>
        <v>#DIV/0!</v>
      </c>
    </row>
    <row r="28" spans="1:23" x14ac:dyDescent="0.25">
      <c r="K28" s="32" t="e">
        <f t="shared" si="5"/>
        <v>#DIV/0!</v>
      </c>
      <c r="N28" s="32" t="e">
        <f t="shared" si="6"/>
        <v>#DIV/0!</v>
      </c>
      <c r="Q28" s="32" t="e">
        <f t="shared" si="7"/>
        <v>#DIV/0!</v>
      </c>
      <c r="T28" s="32" t="e">
        <f t="shared" si="8"/>
        <v>#DIV/0!</v>
      </c>
      <c r="W28" s="32" t="e">
        <f t="shared" si="9"/>
        <v>#DIV/0!</v>
      </c>
    </row>
    <row r="29" spans="1:23" x14ac:dyDescent="0.25">
      <c r="K29" s="32"/>
    </row>
    <row r="30" spans="1:23" x14ac:dyDescent="0.25">
      <c r="K30" s="32"/>
    </row>
    <row r="31" spans="1:23" x14ac:dyDescent="0.25">
      <c r="K31" s="32"/>
    </row>
    <row r="32" spans="1:23" x14ac:dyDescent="0.25">
      <c r="K32" s="32"/>
    </row>
    <row r="33" spans="9:11" x14ac:dyDescent="0.25">
      <c r="I33" s="832"/>
      <c r="K33" s="32"/>
    </row>
    <row r="34" spans="9:11" x14ac:dyDescent="0.25">
      <c r="K34" s="32"/>
    </row>
    <row r="35" spans="9:11" x14ac:dyDescent="0.25">
      <c r="K35" s="32"/>
    </row>
    <row r="36" spans="9:11" x14ac:dyDescent="0.25">
      <c r="K36" s="32"/>
    </row>
    <row r="37" spans="9:11" x14ac:dyDescent="0.25">
      <c r="K37" s="32"/>
    </row>
    <row r="38" spans="9:11" x14ac:dyDescent="0.25">
      <c r="K38" s="32"/>
    </row>
    <row r="39" spans="9:11" x14ac:dyDescent="0.25">
      <c r="K39" s="32"/>
    </row>
    <row r="40" spans="9:11" x14ac:dyDescent="0.25">
      <c r="K40" s="32"/>
    </row>
    <row r="41" spans="9:11" x14ac:dyDescent="0.25">
      <c r="K41" s="32"/>
    </row>
  </sheetData>
  <mergeCells count="23">
    <mergeCell ref="A2:W2"/>
    <mergeCell ref="A3:W3"/>
    <mergeCell ref="A4:W4"/>
    <mergeCell ref="B5:W5"/>
    <mergeCell ref="A6:A7"/>
    <mergeCell ref="B6:B7"/>
    <mergeCell ref="C6:C7"/>
    <mergeCell ref="D6:D7"/>
    <mergeCell ref="E6:E7"/>
    <mergeCell ref="F6:F7"/>
    <mergeCell ref="A22:H22"/>
    <mergeCell ref="U6:W6"/>
    <mergeCell ref="G6:G7"/>
    <mergeCell ref="H6:H7"/>
    <mergeCell ref="I6:K6"/>
    <mergeCell ref="L6:N6"/>
    <mergeCell ref="O6:Q6"/>
    <mergeCell ref="R6:T6"/>
    <mergeCell ref="A17:H17"/>
    <mergeCell ref="A18:H18"/>
    <mergeCell ref="A19:H19"/>
    <mergeCell ref="A20:H20"/>
    <mergeCell ref="A21:H21"/>
  </mergeCells>
  <conditionalFormatting sqref="K8:K16 N8:N16 Q8:Q16 T8:T16 W8:W16">
    <cfRule type="cellIs" dxfId="1511" priority="1" stopIfTrue="1" operator="greaterThan">
      <formula>110</formula>
    </cfRule>
    <cfRule type="cellIs" dxfId="1510" priority="2" stopIfTrue="1" operator="between">
      <formula>1</formula>
      <formula>90</formula>
    </cfRule>
    <cfRule type="expression" dxfId="1509" priority="3" stopIfTrue="1">
      <formula>IF(I8=0,J8=0)</formula>
    </cfRule>
    <cfRule type="cellIs" dxfId="1508" priority="4" stopIfTrue="1" operator="between">
      <formula>90</formula>
      <formula>110</formula>
    </cfRule>
    <cfRule type="expression" dxfId="1507" priority="5" stopIfTrue="1">
      <formula>IF(I8&gt;0,J8=0)</formula>
    </cfRule>
    <cfRule type="expression" dxfId="1506" priority="6" stopIfTrue="1">
      <formula>IF(I8=0,J8&gt;0)</formula>
    </cfRule>
  </conditionalFormatting>
  <pageMargins left="0.7" right="0.7" top="0.75" bottom="0.75" header="0.3" footer="0.3"/>
  <pageSetup orientation="portrait" horizontalDpi="4294967293" r:id="rId1"/>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AI62"/>
  <sheetViews>
    <sheetView showGridLines="0" topLeftCell="I46" workbookViewId="0">
      <selection activeCell="O57" sqref="O57:AG61"/>
    </sheetView>
  </sheetViews>
  <sheetFormatPr baseColWidth="10" defaultColWidth="11.42578125" defaultRowHeight="15" x14ac:dyDescent="0.25"/>
  <cols>
    <col min="1" max="2" width="16.85546875" style="7" customWidth="1"/>
    <col min="3" max="3" width="26.85546875" style="7" customWidth="1"/>
    <col min="4" max="4" width="10.28515625" style="7" customWidth="1"/>
    <col min="5" max="5" width="10.7109375" style="7" customWidth="1"/>
    <col min="6" max="6" width="14.42578125" style="7" customWidth="1"/>
    <col min="7" max="7" width="9.7109375" style="7" customWidth="1"/>
    <col min="8" max="8" width="53.28515625" style="7" customWidth="1"/>
    <col min="9" max="11" width="12.7109375" style="7" customWidth="1"/>
    <col min="12" max="12" width="8.7109375" style="7" customWidth="1"/>
    <col min="13" max="13" width="13.42578125" style="7" customWidth="1"/>
    <col min="14" max="14" width="12.5703125" style="7" customWidth="1"/>
    <col min="15" max="17" width="6.85546875" style="7" customWidth="1"/>
    <col min="18" max="18" width="20.85546875" style="7" customWidth="1"/>
    <col min="19" max="21" width="6.85546875" style="7" customWidth="1"/>
    <col min="22" max="22" width="20.85546875" style="7" customWidth="1"/>
    <col min="23" max="25" width="6.85546875" style="7" customWidth="1"/>
    <col min="26" max="26" width="20.85546875" style="7" customWidth="1"/>
    <col min="27" max="29" width="6.85546875" style="7" customWidth="1"/>
    <col min="30" max="30" width="20.42578125" style="7" customWidth="1"/>
    <col min="31" max="33" width="6.85546875" style="7" customWidth="1"/>
    <col min="34" max="16384" width="11.42578125" style="7"/>
  </cols>
  <sheetData>
    <row r="2" spans="1:35" ht="15.75" customHeight="1" x14ac:dyDescent="0.25">
      <c r="A2" s="925" t="s">
        <v>2795</v>
      </c>
      <c r="B2" s="925"/>
      <c r="C2" s="925"/>
      <c r="D2" s="925"/>
      <c r="E2" s="925"/>
      <c r="F2" s="925"/>
      <c r="G2" s="925"/>
      <c r="H2" s="925"/>
      <c r="I2" s="925"/>
      <c r="J2" s="925"/>
      <c r="K2" s="925"/>
      <c r="L2" s="925"/>
      <c r="M2" s="925"/>
      <c r="N2" s="925"/>
      <c r="O2" s="925"/>
      <c r="P2" s="925"/>
      <c r="Q2" s="925"/>
      <c r="R2" s="925"/>
      <c r="S2" s="925"/>
      <c r="T2" s="925"/>
      <c r="U2" s="925"/>
      <c r="V2" s="925"/>
      <c r="W2" s="925"/>
      <c r="X2" s="925"/>
      <c r="Y2" s="925"/>
      <c r="Z2" s="925"/>
      <c r="AA2" s="925"/>
      <c r="AB2" s="925"/>
      <c r="AC2" s="925"/>
      <c r="AD2" s="925"/>
      <c r="AE2" s="925"/>
      <c r="AF2" s="925"/>
      <c r="AG2" s="925"/>
      <c r="AH2" s="651"/>
      <c r="AI2" s="651"/>
    </row>
    <row r="3" spans="1:35" ht="15" customHeight="1" x14ac:dyDescent="0.25">
      <c r="A3" s="925" t="s">
        <v>2796</v>
      </c>
      <c r="B3" s="925"/>
      <c r="C3" s="925"/>
      <c r="D3" s="925"/>
      <c r="E3" s="925"/>
      <c r="F3" s="925"/>
      <c r="G3" s="925"/>
      <c r="H3" s="925"/>
      <c r="I3" s="925"/>
      <c r="J3" s="925"/>
      <c r="K3" s="925"/>
      <c r="L3" s="925"/>
      <c r="M3" s="925"/>
      <c r="N3" s="925"/>
      <c r="O3" s="925"/>
      <c r="P3" s="925"/>
      <c r="Q3" s="925"/>
      <c r="R3" s="925"/>
      <c r="S3" s="925"/>
      <c r="T3" s="925"/>
      <c r="U3" s="925"/>
      <c r="V3" s="925"/>
      <c r="W3" s="925"/>
      <c r="X3" s="925"/>
      <c r="Y3" s="925"/>
      <c r="Z3" s="925"/>
      <c r="AA3" s="925"/>
      <c r="AB3" s="925"/>
      <c r="AC3" s="925"/>
      <c r="AD3" s="925"/>
      <c r="AE3" s="925"/>
      <c r="AF3" s="925"/>
      <c r="AG3" s="925"/>
      <c r="AH3" s="651"/>
      <c r="AI3" s="651"/>
    </row>
    <row r="4" spans="1:35" ht="15" customHeight="1" x14ac:dyDescent="0.25">
      <c r="A4" s="926" t="s">
        <v>2797</v>
      </c>
      <c r="B4" s="926"/>
      <c r="C4" s="926"/>
      <c r="D4" s="926"/>
      <c r="E4" s="926"/>
      <c r="F4" s="926"/>
      <c r="G4" s="926"/>
      <c r="H4" s="926"/>
      <c r="I4" s="926"/>
      <c r="J4" s="926"/>
      <c r="K4" s="926"/>
      <c r="L4" s="926"/>
      <c r="M4" s="926"/>
      <c r="N4" s="926"/>
      <c r="O4" s="926"/>
      <c r="P4" s="926"/>
      <c r="Q4" s="926"/>
      <c r="R4" s="926"/>
      <c r="S4" s="926"/>
      <c r="T4" s="926"/>
      <c r="U4" s="926"/>
      <c r="V4" s="926"/>
      <c r="W4" s="926"/>
      <c r="X4" s="926"/>
      <c r="Y4" s="926"/>
      <c r="Z4" s="926"/>
      <c r="AA4" s="926"/>
      <c r="AB4" s="926"/>
      <c r="AC4" s="926"/>
      <c r="AD4" s="926"/>
      <c r="AE4" s="926"/>
      <c r="AF4" s="926"/>
      <c r="AG4" s="926"/>
      <c r="AH4" s="652"/>
      <c r="AI4" s="652"/>
    </row>
    <row r="5" spans="1:35" ht="15" customHeight="1" x14ac:dyDescent="0.25">
      <c r="A5" s="649" t="s">
        <v>2798</v>
      </c>
      <c r="B5" s="927"/>
      <c r="C5" s="927"/>
      <c r="D5" s="927"/>
      <c r="E5" s="927"/>
      <c r="F5" s="927"/>
      <c r="G5" s="927"/>
      <c r="H5" s="927"/>
      <c r="I5" s="927"/>
      <c r="J5" s="927"/>
      <c r="K5" s="927"/>
      <c r="L5" s="927"/>
      <c r="M5" s="927"/>
      <c r="N5" s="927"/>
      <c r="O5" s="927"/>
      <c r="P5" s="927"/>
      <c r="Q5" s="927"/>
      <c r="R5" s="927"/>
      <c r="S5" s="927"/>
      <c r="T5" s="927"/>
      <c r="U5" s="927"/>
      <c r="V5" s="927"/>
      <c r="W5" s="927"/>
      <c r="X5" s="927"/>
      <c r="Y5" s="927"/>
      <c r="Z5" s="927"/>
      <c r="AA5" s="927"/>
      <c r="AB5" s="927"/>
      <c r="AC5" s="927"/>
      <c r="AD5" s="927"/>
      <c r="AE5" s="927"/>
      <c r="AF5" s="927"/>
      <c r="AG5" s="927"/>
      <c r="AH5" s="653"/>
      <c r="AI5" s="653"/>
    </row>
    <row r="6" spans="1:35" ht="22.5" customHeight="1" x14ac:dyDescent="0.25">
      <c r="A6" s="933" t="s">
        <v>2799</v>
      </c>
      <c r="B6" s="933" t="s">
        <v>2800</v>
      </c>
      <c r="C6" s="933" t="s">
        <v>2801</v>
      </c>
      <c r="D6" s="930" t="s">
        <v>2802</v>
      </c>
      <c r="E6" s="931"/>
      <c r="F6" s="932"/>
      <c r="G6" s="933" t="s">
        <v>2804</v>
      </c>
      <c r="H6" s="933" t="s">
        <v>28</v>
      </c>
      <c r="I6" s="928" t="s">
        <v>2</v>
      </c>
      <c r="J6" s="928" t="s">
        <v>1475</v>
      </c>
      <c r="K6" s="928" t="s">
        <v>4</v>
      </c>
      <c r="L6" s="933" t="s">
        <v>2805</v>
      </c>
      <c r="M6" s="928" t="s">
        <v>2806</v>
      </c>
      <c r="N6" s="928" t="s">
        <v>2807</v>
      </c>
      <c r="O6" s="934" t="s">
        <v>5</v>
      </c>
      <c r="P6" s="935"/>
      <c r="Q6" s="935"/>
      <c r="R6" s="936"/>
      <c r="S6" s="934" t="s">
        <v>6</v>
      </c>
      <c r="T6" s="935"/>
      <c r="U6" s="935"/>
      <c r="V6" s="936"/>
      <c r="W6" s="934" t="s">
        <v>7</v>
      </c>
      <c r="X6" s="935"/>
      <c r="Y6" s="935"/>
      <c r="Z6" s="936"/>
      <c r="AA6" s="934" t="s">
        <v>8</v>
      </c>
      <c r="AB6" s="935"/>
      <c r="AC6" s="935"/>
      <c r="AD6" s="936"/>
      <c r="AE6" s="934" t="s">
        <v>9</v>
      </c>
      <c r="AF6" s="935"/>
      <c r="AG6" s="936"/>
    </row>
    <row r="7" spans="1:35" x14ac:dyDescent="0.25">
      <c r="A7" s="933"/>
      <c r="B7" s="933"/>
      <c r="C7" s="933"/>
      <c r="D7" s="650" t="s">
        <v>10</v>
      </c>
      <c r="E7" s="650" t="s">
        <v>11</v>
      </c>
      <c r="F7" s="650" t="s">
        <v>2803</v>
      </c>
      <c r="G7" s="928"/>
      <c r="H7" s="928"/>
      <c r="I7" s="929"/>
      <c r="J7" s="929"/>
      <c r="K7" s="929"/>
      <c r="L7" s="928"/>
      <c r="M7" s="929"/>
      <c r="N7" s="929"/>
      <c r="O7" s="5" t="s">
        <v>10</v>
      </c>
      <c r="P7" s="5" t="s">
        <v>11</v>
      </c>
      <c r="Q7" s="6" t="s">
        <v>12</v>
      </c>
      <c r="R7" s="6" t="s">
        <v>2956</v>
      </c>
      <c r="S7" s="5" t="s">
        <v>10</v>
      </c>
      <c r="T7" s="5" t="s">
        <v>11</v>
      </c>
      <c r="U7" s="6" t="s">
        <v>12</v>
      </c>
      <c r="V7" s="6" t="s">
        <v>2956</v>
      </c>
      <c r="W7" s="5" t="s">
        <v>10</v>
      </c>
      <c r="X7" s="5" t="s">
        <v>11</v>
      </c>
      <c r="Y7" s="6" t="s">
        <v>12</v>
      </c>
      <c r="Z7" s="6" t="s">
        <v>2956</v>
      </c>
      <c r="AA7" s="5" t="s">
        <v>10</v>
      </c>
      <c r="AB7" s="5" t="s">
        <v>11</v>
      </c>
      <c r="AC7" s="6" t="s">
        <v>12</v>
      </c>
      <c r="AD7" s="6" t="s">
        <v>2956</v>
      </c>
      <c r="AE7" s="5" t="s">
        <v>10</v>
      </c>
      <c r="AF7" s="5" t="s">
        <v>11</v>
      </c>
      <c r="AG7" s="6" t="s">
        <v>12</v>
      </c>
    </row>
    <row r="8" spans="1:35" ht="15.75" x14ac:dyDescent="0.25">
      <c r="A8" s="10"/>
      <c r="B8" s="10"/>
      <c r="C8" s="10"/>
      <c r="D8" s="10"/>
      <c r="E8" s="10"/>
      <c r="F8" s="10"/>
      <c r="G8" s="10"/>
      <c r="H8" s="10"/>
      <c r="I8" s="10"/>
      <c r="J8" s="10"/>
      <c r="K8" s="10"/>
      <c r="L8" s="10"/>
      <c r="M8" s="10"/>
      <c r="N8" s="10"/>
      <c r="O8" s="2"/>
      <c r="P8" s="2"/>
      <c r="Q8" s="11" t="e">
        <f>P8/O8*100</f>
        <v>#DIV/0!</v>
      </c>
      <c r="R8" s="12"/>
      <c r="S8" s="2"/>
      <c r="T8" s="2"/>
      <c r="U8" s="12" t="e">
        <f>T8/S8*100</f>
        <v>#DIV/0!</v>
      </c>
      <c r="V8" s="12"/>
      <c r="W8" s="2"/>
      <c r="X8" s="2"/>
      <c r="Y8" s="12" t="e">
        <f>X8/W8*100</f>
        <v>#DIV/0!</v>
      </c>
      <c r="Z8" s="12"/>
      <c r="AA8" s="2"/>
      <c r="AB8" s="2"/>
      <c r="AC8" s="12" t="e">
        <f>AB8/AA8*100</f>
        <v>#DIV/0!</v>
      </c>
      <c r="AD8" s="12"/>
      <c r="AE8" s="89">
        <f t="shared" ref="AE8:AE55" si="0">O8+S8+W8+AA8</f>
        <v>0</v>
      </c>
      <c r="AF8" s="89">
        <f t="shared" ref="AF8:AF55" si="1">P8+T8+X8+AB8</f>
        <v>0</v>
      </c>
      <c r="AG8" s="12" t="e">
        <f>AF8/AE8*100</f>
        <v>#DIV/0!</v>
      </c>
    </row>
    <row r="9" spans="1:35" ht="15.75" x14ac:dyDescent="0.25">
      <c r="A9" s="10"/>
      <c r="B9" s="10"/>
      <c r="C9" s="10"/>
      <c r="D9" s="10"/>
      <c r="E9" s="10"/>
      <c r="F9" s="10"/>
      <c r="G9" s="10"/>
      <c r="H9" s="10"/>
      <c r="I9" s="10"/>
      <c r="J9" s="10"/>
      <c r="K9" s="10"/>
      <c r="L9" s="10"/>
      <c r="M9" s="10"/>
      <c r="N9" s="10"/>
      <c r="O9" s="2"/>
      <c r="P9" s="2"/>
      <c r="Q9" s="11" t="e">
        <f t="shared" ref="Q9:Q55" si="2">P9/O9*100</f>
        <v>#DIV/0!</v>
      </c>
      <c r="R9" s="12"/>
      <c r="S9" s="2"/>
      <c r="T9" s="2"/>
      <c r="U9" s="12" t="e">
        <f t="shared" ref="U9:U55" si="3">T9/S9*100</f>
        <v>#DIV/0!</v>
      </c>
      <c r="V9" s="12"/>
      <c r="W9" s="2"/>
      <c r="X9" s="2"/>
      <c r="Y9" s="12" t="e">
        <f t="shared" ref="Y9:Y55" si="4">X9/W9*100</f>
        <v>#DIV/0!</v>
      </c>
      <c r="Z9" s="12"/>
      <c r="AA9" s="2"/>
      <c r="AB9" s="2"/>
      <c r="AC9" s="12" t="e">
        <f t="shared" ref="AC9:AC55" si="5">AB9/AA9*100</f>
        <v>#DIV/0!</v>
      </c>
      <c r="AD9" s="12"/>
      <c r="AE9" s="89">
        <f t="shared" si="0"/>
        <v>0</v>
      </c>
      <c r="AF9" s="89">
        <f t="shared" si="1"/>
        <v>0</v>
      </c>
      <c r="AG9" s="12" t="e">
        <f t="shared" ref="AG9:AG55" si="6">AF9/AE9*100</f>
        <v>#DIV/0!</v>
      </c>
    </row>
    <row r="10" spans="1:35" ht="15.75" x14ac:dyDescent="0.25">
      <c r="A10" s="10"/>
      <c r="B10" s="10"/>
      <c r="C10" s="10"/>
      <c r="D10" s="10"/>
      <c r="E10" s="10"/>
      <c r="F10" s="10"/>
      <c r="G10" s="10"/>
      <c r="H10" s="10"/>
      <c r="I10" s="10"/>
      <c r="J10" s="10"/>
      <c r="K10" s="10"/>
      <c r="L10" s="10"/>
      <c r="M10" s="10"/>
      <c r="N10" s="10"/>
      <c r="O10" s="2"/>
      <c r="P10" s="2"/>
      <c r="Q10" s="11" t="e">
        <f t="shared" si="2"/>
        <v>#DIV/0!</v>
      </c>
      <c r="R10" s="12"/>
      <c r="S10" s="2"/>
      <c r="T10" s="2"/>
      <c r="U10" s="12" t="e">
        <f t="shared" si="3"/>
        <v>#DIV/0!</v>
      </c>
      <c r="V10" s="12"/>
      <c r="W10" s="2"/>
      <c r="X10" s="2"/>
      <c r="Y10" s="12" t="e">
        <f t="shared" si="4"/>
        <v>#DIV/0!</v>
      </c>
      <c r="Z10" s="12"/>
      <c r="AA10" s="2"/>
      <c r="AB10" s="2"/>
      <c r="AC10" s="12" t="e">
        <f t="shared" si="5"/>
        <v>#DIV/0!</v>
      </c>
      <c r="AD10" s="12"/>
      <c r="AE10" s="89">
        <f t="shared" si="0"/>
        <v>0</v>
      </c>
      <c r="AF10" s="89">
        <f t="shared" si="1"/>
        <v>0</v>
      </c>
      <c r="AG10" s="12" t="e">
        <f t="shared" si="6"/>
        <v>#DIV/0!</v>
      </c>
    </row>
    <row r="11" spans="1:35" ht="15.75" x14ac:dyDescent="0.25">
      <c r="A11" s="10"/>
      <c r="B11" s="10"/>
      <c r="C11" s="10"/>
      <c r="D11" s="10"/>
      <c r="E11" s="10"/>
      <c r="F11" s="10"/>
      <c r="G11" s="10"/>
      <c r="H11" s="10"/>
      <c r="I11" s="10"/>
      <c r="J11" s="10"/>
      <c r="K11" s="10"/>
      <c r="L11" s="10"/>
      <c r="M11" s="10"/>
      <c r="N11" s="10"/>
      <c r="O11" s="2"/>
      <c r="P11" s="2"/>
      <c r="Q11" s="11" t="e">
        <f t="shared" si="2"/>
        <v>#DIV/0!</v>
      </c>
      <c r="R11" s="12"/>
      <c r="S11" s="2"/>
      <c r="T11" s="2"/>
      <c r="U11" s="12" t="e">
        <f t="shared" si="3"/>
        <v>#DIV/0!</v>
      </c>
      <c r="V11" s="12"/>
      <c r="W11" s="2"/>
      <c r="X11" s="2"/>
      <c r="Y11" s="12" t="e">
        <f t="shared" si="4"/>
        <v>#DIV/0!</v>
      </c>
      <c r="Z11" s="12"/>
      <c r="AA11" s="2"/>
      <c r="AB11" s="2"/>
      <c r="AC11" s="12" t="e">
        <f t="shared" si="5"/>
        <v>#DIV/0!</v>
      </c>
      <c r="AD11" s="12"/>
      <c r="AE11" s="89">
        <f t="shared" si="0"/>
        <v>0</v>
      </c>
      <c r="AF11" s="89">
        <f t="shared" si="1"/>
        <v>0</v>
      </c>
      <c r="AG11" s="12" t="e">
        <f t="shared" si="6"/>
        <v>#DIV/0!</v>
      </c>
    </row>
    <row r="12" spans="1:35" ht="15.75" x14ac:dyDescent="0.25">
      <c r="A12" s="10"/>
      <c r="B12" s="10"/>
      <c r="C12" s="10"/>
      <c r="D12" s="10"/>
      <c r="E12" s="10"/>
      <c r="F12" s="10"/>
      <c r="G12" s="10"/>
      <c r="H12" s="10"/>
      <c r="I12" s="10"/>
      <c r="J12" s="10"/>
      <c r="K12" s="10"/>
      <c r="L12" s="10"/>
      <c r="M12" s="10"/>
      <c r="N12" s="10"/>
      <c r="O12" s="2"/>
      <c r="P12" s="2"/>
      <c r="Q12" s="11" t="e">
        <f t="shared" si="2"/>
        <v>#DIV/0!</v>
      </c>
      <c r="R12" s="12"/>
      <c r="S12" s="2"/>
      <c r="T12" s="2"/>
      <c r="U12" s="12" t="e">
        <f t="shared" si="3"/>
        <v>#DIV/0!</v>
      </c>
      <c r="V12" s="12"/>
      <c r="W12" s="2"/>
      <c r="X12" s="2"/>
      <c r="Y12" s="12" t="e">
        <f t="shared" si="4"/>
        <v>#DIV/0!</v>
      </c>
      <c r="Z12" s="12"/>
      <c r="AA12" s="2"/>
      <c r="AB12" s="2"/>
      <c r="AC12" s="12" t="e">
        <f t="shared" si="5"/>
        <v>#DIV/0!</v>
      </c>
      <c r="AD12" s="12"/>
      <c r="AE12" s="89">
        <f t="shared" si="0"/>
        <v>0</v>
      </c>
      <c r="AF12" s="89">
        <f t="shared" si="1"/>
        <v>0</v>
      </c>
      <c r="AG12" s="12" t="e">
        <f t="shared" si="6"/>
        <v>#DIV/0!</v>
      </c>
    </row>
    <row r="13" spans="1:35" ht="15.75" x14ac:dyDescent="0.25">
      <c r="A13" s="10"/>
      <c r="B13" s="10"/>
      <c r="C13" s="10"/>
      <c r="D13" s="10"/>
      <c r="E13" s="10"/>
      <c r="F13" s="10"/>
      <c r="G13" s="10"/>
      <c r="H13" s="10"/>
      <c r="I13" s="10"/>
      <c r="J13" s="10"/>
      <c r="K13" s="10"/>
      <c r="L13" s="10"/>
      <c r="M13" s="10"/>
      <c r="N13" s="10"/>
      <c r="O13" s="2"/>
      <c r="P13" s="2"/>
      <c r="Q13" s="11" t="e">
        <f t="shared" si="2"/>
        <v>#DIV/0!</v>
      </c>
      <c r="R13" s="12"/>
      <c r="S13" s="2"/>
      <c r="T13" s="2"/>
      <c r="U13" s="12" t="e">
        <f t="shared" si="3"/>
        <v>#DIV/0!</v>
      </c>
      <c r="V13" s="12"/>
      <c r="W13" s="2"/>
      <c r="X13" s="2"/>
      <c r="Y13" s="12" t="e">
        <f t="shared" si="4"/>
        <v>#DIV/0!</v>
      </c>
      <c r="Z13" s="12"/>
      <c r="AA13" s="2"/>
      <c r="AB13" s="2"/>
      <c r="AC13" s="12" t="e">
        <f t="shared" si="5"/>
        <v>#DIV/0!</v>
      </c>
      <c r="AD13" s="12"/>
      <c r="AE13" s="89">
        <f t="shared" si="0"/>
        <v>0</v>
      </c>
      <c r="AF13" s="89">
        <f t="shared" si="1"/>
        <v>0</v>
      </c>
      <c r="AG13" s="12" t="e">
        <f t="shared" si="6"/>
        <v>#DIV/0!</v>
      </c>
    </row>
    <row r="14" spans="1:35" ht="15.75" x14ac:dyDescent="0.25">
      <c r="A14" s="10"/>
      <c r="B14" s="10"/>
      <c r="C14" s="10"/>
      <c r="D14" s="10"/>
      <c r="E14" s="10"/>
      <c r="F14" s="10"/>
      <c r="G14" s="10"/>
      <c r="H14" s="10"/>
      <c r="I14" s="10"/>
      <c r="J14" s="10"/>
      <c r="K14" s="10"/>
      <c r="L14" s="10"/>
      <c r="M14" s="10"/>
      <c r="N14" s="10"/>
      <c r="O14" s="2"/>
      <c r="P14" s="2"/>
      <c r="Q14" s="11" t="e">
        <f t="shared" si="2"/>
        <v>#DIV/0!</v>
      </c>
      <c r="R14" s="12"/>
      <c r="S14" s="2"/>
      <c r="T14" s="2"/>
      <c r="U14" s="12" t="e">
        <f t="shared" si="3"/>
        <v>#DIV/0!</v>
      </c>
      <c r="V14" s="12"/>
      <c r="W14" s="2"/>
      <c r="X14" s="2"/>
      <c r="Y14" s="12" t="e">
        <f t="shared" si="4"/>
        <v>#DIV/0!</v>
      </c>
      <c r="Z14" s="12"/>
      <c r="AA14" s="2"/>
      <c r="AB14" s="2"/>
      <c r="AC14" s="12" t="e">
        <f t="shared" si="5"/>
        <v>#DIV/0!</v>
      </c>
      <c r="AD14" s="12"/>
      <c r="AE14" s="89">
        <f t="shared" si="0"/>
        <v>0</v>
      </c>
      <c r="AF14" s="89">
        <f t="shared" si="1"/>
        <v>0</v>
      </c>
      <c r="AG14" s="12" t="e">
        <f t="shared" si="6"/>
        <v>#DIV/0!</v>
      </c>
    </row>
    <row r="15" spans="1:35" ht="15.75" x14ac:dyDescent="0.25">
      <c r="A15" s="10"/>
      <c r="B15" s="10"/>
      <c r="C15" s="10"/>
      <c r="D15" s="10"/>
      <c r="E15" s="10"/>
      <c r="F15" s="10"/>
      <c r="G15" s="10"/>
      <c r="H15" s="10"/>
      <c r="I15" s="10"/>
      <c r="J15" s="10"/>
      <c r="K15" s="10"/>
      <c r="L15" s="10"/>
      <c r="M15" s="10"/>
      <c r="N15" s="10"/>
      <c r="O15" s="2"/>
      <c r="P15" s="2"/>
      <c r="Q15" s="11" t="e">
        <f t="shared" si="2"/>
        <v>#DIV/0!</v>
      </c>
      <c r="R15" s="12"/>
      <c r="S15" s="2"/>
      <c r="T15" s="2"/>
      <c r="U15" s="11" t="e">
        <f t="shared" si="3"/>
        <v>#DIV/0!</v>
      </c>
      <c r="V15" s="12"/>
      <c r="W15" s="2"/>
      <c r="X15" s="2"/>
      <c r="Y15" s="11" t="e">
        <f t="shared" si="4"/>
        <v>#DIV/0!</v>
      </c>
      <c r="Z15" s="12"/>
      <c r="AA15" s="2"/>
      <c r="AB15" s="2"/>
      <c r="AC15" s="11" t="e">
        <f t="shared" si="5"/>
        <v>#DIV/0!</v>
      </c>
      <c r="AD15" s="12"/>
      <c r="AE15" s="89">
        <f t="shared" si="0"/>
        <v>0</v>
      </c>
      <c r="AF15" s="89">
        <f t="shared" si="1"/>
        <v>0</v>
      </c>
      <c r="AG15" s="11" t="e">
        <f t="shared" si="6"/>
        <v>#DIV/0!</v>
      </c>
    </row>
    <row r="16" spans="1:35" ht="15.75" x14ac:dyDescent="0.25">
      <c r="A16" s="10"/>
      <c r="B16" s="10"/>
      <c r="C16" s="10"/>
      <c r="D16" s="10"/>
      <c r="E16" s="10"/>
      <c r="F16" s="10"/>
      <c r="G16" s="10"/>
      <c r="H16" s="10"/>
      <c r="I16" s="10"/>
      <c r="J16" s="10"/>
      <c r="K16" s="10"/>
      <c r="L16" s="10"/>
      <c r="M16" s="10"/>
      <c r="N16" s="10"/>
      <c r="O16" s="2"/>
      <c r="P16" s="2"/>
      <c r="Q16" s="11" t="e">
        <f t="shared" si="2"/>
        <v>#DIV/0!</v>
      </c>
      <c r="R16" s="12"/>
      <c r="S16" s="2"/>
      <c r="T16" s="2"/>
      <c r="U16" s="11" t="e">
        <f t="shared" si="3"/>
        <v>#DIV/0!</v>
      </c>
      <c r="V16" s="12"/>
      <c r="W16" s="2"/>
      <c r="X16" s="2"/>
      <c r="Y16" s="11" t="e">
        <f t="shared" si="4"/>
        <v>#DIV/0!</v>
      </c>
      <c r="Z16" s="12"/>
      <c r="AA16" s="2"/>
      <c r="AB16" s="2"/>
      <c r="AC16" s="11" t="e">
        <f t="shared" si="5"/>
        <v>#DIV/0!</v>
      </c>
      <c r="AD16" s="12"/>
      <c r="AE16" s="89">
        <f t="shared" si="0"/>
        <v>0</v>
      </c>
      <c r="AF16" s="89">
        <f t="shared" si="1"/>
        <v>0</v>
      </c>
      <c r="AG16" s="11" t="e">
        <f t="shared" si="6"/>
        <v>#DIV/0!</v>
      </c>
    </row>
    <row r="17" spans="1:33" ht="15.75" x14ac:dyDescent="0.25">
      <c r="A17" s="10"/>
      <c r="B17" s="10"/>
      <c r="C17" s="10"/>
      <c r="D17" s="10"/>
      <c r="E17" s="10"/>
      <c r="F17" s="10"/>
      <c r="G17" s="10"/>
      <c r="H17" s="10"/>
      <c r="I17" s="10"/>
      <c r="J17" s="10"/>
      <c r="K17" s="10"/>
      <c r="L17" s="10"/>
      <c r="M17" s="10"/>
      <c r="N17" s="10"/>
      <c r="O17" s="2"/>
      <c r="P17" s="2"/>
      <c r="Q17" s="11" t="e">
        <f t="shared" si="2"/>
        <v>#DIV/0!</v>
      </c>
      <c r="R17" s="12"/>
      <c r="S17" s="2"/>
      <c r="T17" s="2"/>
      <c r="U17" s="11" t="e">
        <f t="shared" si="3"/>
        <v>#DIV/0!</v>
      </c>
      <c r="V17" s="12"/>
      <c r="W17" s="2"/>
      <c r="X17" s="2"/>
      <c r="Y17" s="11" t="e">
        <f t="shared" si="4"/>
        <v>#DIV/0!</v>
      </c>
      <c r="Z17" s="12"/>
      <c r="AA17" s="2"/>
      <c r="AB17" s="2"/>
      <c r="AC17" s="11" t="e">
        <f t="shared" si="5"/>
        <v>#DIV/0!</v>
      </c>
      <c r="AD17" s="12"/>
      <c r="AE17" s="89">
        <f t="shared" si="0"/>
        <v>0</v>
      </c>
      <c r="AF17" s="89">
        <f t="shared" si="1"/>
        <v>0</v>
      </c>
      <c r="AG17" s="11" t="e">
        <f t="shared" si="6"/>
        <v>#DIV/0!</v>
      </c>
    </row>
    <row r="18" spans="1:33" ht="15.75" x14ac:dyDescent="0.25">
      <c r="A18" s="10"/>
      <c r="B18" s="10"/>
      <c r="C18" s="10"/>
      <c r="D18" s="10"/>
      <c r="E18" s="10"/>
      <c r="F18" s="10"/>
      <c r="G18" s="10"/>
      <c r="H18" s="10"/>
      <c r="I18" s="10"/>
      <c r="J18" s="10"/>
      <c r="K18" s="10"/>
      <c r="L18" s="10"/>
      <c r="M18" s="10"/>
      <c r="N18" s="10"/>
      <c r="O18" s="2"/>
      <c r="P18" s="2"/>
      <c r="Q18" s="11" t="e">
        <f t="shared" si="2"/>
        <v>#DIV/0!</v>
      </c>
      <c r="R18" s="12"/>
      <c r="S18" s="2"/>
      <c r="T18" s="2"/>
      <c r="U18" s="11" t="e">
        <f t="shared" si="3"/>
        <v>#DIV/0!</v>
      </c>
      <c r="V18" s="12"/>
      <c r="W18" s="2"/>
      <c r="X18" s="2"/>
      <c r="Y18" s="11" t="e">
        <f t="shared" si="4"/>
        <v>#DIV/0!</v>
      </c>
      <c r="Z18" s="12"/>
      <c r="AA18" s="2"/>
      <c r="AB18" s="2"/>
      <c r="AC18" s="11" t="e">
        <f t="shared" si="5"/>
        <v>#DIV/0!</v>
      </c>
      <c r="AD18" s="12"/>
      <c r="AE18" s="89">
        <f t="shared" si="0"/>
        <v>0</v>
      </c>
      <c r="AF18" s="89">
        <f t="shared" si="1"/>
        <v>0</v>
      </c>
      <c r="AG18" s="11" t="e">
        <f t="shared" si="6"/>
        <v>#DIV/0!</v>
      </c>
    </row>
    <row r="19" spans="1:33" ht="15.75" x14ac:dyDescent="0.25">
      <c r="A19" s="10"/>
      <c r="B19" s="10"/>
      <c r="C19" s="10"/>
      <c r="D19" s="10"/>
      <c r="E19" s="10"/>
      <c r="F19" s="10"/>
      <c r="G19" s="10"/>
      <c r="H19" s="10"/>
      <c r="I19" s="10"/>
      <c r="J19" s="10"/>
      <c r="K19" s="10"/>
      <c r="L19" s="10"/>
      <c r="M19" s="10"/>
      <c r="N19" s="10"/>
      <c r="O19" s="2"/>
      <c r="P19" s="2"/>
      <c r="Q19" s="11" t="e">
        <f t="shared" si="2"/>
        <v>#DIV/0!</v>
      </c>
      <c r="R19" s="12"/>
      <c r="S19" s="2"/>
      <c r="T19" s="2"/>
      <c r="U19" s="11" t="e">
        <f t="shared" si="3"/>
        <v>#DIV/0!</v>
      </c>
      <c r="V19" s="12"/>
      <c r="W19" s="2"/>
      <c r="X19" s="2"/>
      <c r="Y19" s="11" t="e">
        <f t="shared" si="4"/>
        <v>#DIV/0!</v>
      </c>
      <c r="Z19" s="12"/>
      <c r="AA19" s="2"/>
      <c r="AB19" s="2"/>
      <c r="AC19" s="11" t="e">
        <f t="shared" si="5"/>
        <v>#DIV/0!</v>
      </c>
      <c r="AD19" s="12"/>
      <c r="AE19" s="89">
        <f t="shared" si="0"/>
        <v>0</v>
      </c>
      <c r="AF19" s="89">
        <f t="shared" si="1"/>
        <v>0</v>
      </c>
      <c r="AG19" s="11" t="e">
        <f t="shared" si="6"/>
        <v>#DIV/0!</v>
      </c>
    </row>
    <row r="20" spans="1:33" ht="15.75" x14ac:dyDescent="0.25">
      <c r="A20" s="10"/>
      <c r="B20" s="10"/>
      <c r="C20" s="10"/>
      <c r="D20" s="10"/>
      <c r="E20" s="10"/>
      <c r="F20" s="10"/>
      <c r="G20" s="10"/>
      <c r="H20" s="10"/>
      <c r="I20" s="10"/>
      <c r="J20" s="10"/>
      <c r="K20" s="10"/>
      <c r="L20" s="10"/>
      <c r="M20" s="10"/>
      <c r="N20" s="10"/>
      <c r="O20" s="2"/>
      <c r="P20" s="2"/>
      <c r="Q20" s="11" t="e">
        <f t="shared" si="2"/>
        <v>#DIV/0!</v>
      </c>
      <c r="R20" s="12"/>
      <c r="S20" s="2"/>
      <c r="T20" s="2"/>
      <c r="U20" s="11" t="e">
        <f t="shared" si="3"/>
        <v>#DIV/0!</v>
      </c>
      <c r="V20" s="12"/>
      <c r="W20" s="2"/>
      <c r="X20" s="2"/>
      <c r="Y20" s="11" t="e">
        <f t="shared" si="4"/>
        <v>#DIV/0!</v>
      </c>
      <c r="Z20" s="12"/>
      <c r="AA20" s="2"/>
      <c r="AB20" s="2"/>
      <c r="AC20" s="11" t="e">
        <f t="shared" si="5"/>
        <v>#DIV/0!</v>
      </c>
      <c r="AD20" s="12"/>
      <c r="AE20" s="89">
        <f t="shared" si="0"/>
        <v>0</v>
      </c>
      <c r="AF20" s="89">
        <f t="shared" si="1"/>
        <v>0</v>
      </c>
      <c r="AG20" s="11" t="e">
        <f t="shared" si="6"/>
        <v>#DIV/0!</v>
      </c>
    </row>
    <row r="21" spans="1:33" ht="15.75" x14ac:dyDescent="0.25">
      <c r="A21" s="10"/>
      <c r="B21" s="10"/>
      <c r="C21" s="10"/>
      <c r="D21" s="10"/>
      <c r="E21" s="10"/>
      <c r="F21" s="10"/>
      <c r="G21" s="10"/>
      <c r="H21" s="10"/>
      <c r="I21" s="10"/>
      <c r="J21" s="10"/>
      <c r="K21" s="10"/>
      <c r="L21" s="10"/>
      <c r="M21" s="10"/>
      <c r="N21" s="10"/>
      <c r="O21" s="2"/>
      <c r="P21" s="2"/>
      <c r="Q21" s="11" t="e">
        <f t="shared" si="2"/>
        <v>#DIV/0!</v>
      </c>
      <c r="R21" s="12"/>
      <c r="S21" s="2"/>
      <c r="T21" s="2"/>
      <c r="U21" s="11" t="e">
        <f t="shared" si="3"/>
        <v>#DIV/0!</v>
      </c>
      <c r="V21" s="12"/>
      <c r="W21" s="2"/>
      <c r="X21" s="2"/>
      <c r="Y21" s="11" t="e">
        <f t="shared" si="4"/>
        <v>#DIV/0!</v>
      </c>
      <c r="Z21" s="12"/>
      <c r="AA21" s="2"/>
      <c r="AB21" s="2"/>
      <c r="AC21" s="11" t="e">
        <f t="shared" si="5"/>
        <v>#DIV/0!</v>
      </c>
      <c r="AD21" s="12"/>
      <c r="AE21" s="89">
        <f t="shared" si="0"/>
        <v>0</v>
      </c>
      <c r="AF21" s="89">
        <f t="shared" si="1"/>
        <v>0</v>
      </c>
      <c r="AG21" s="11" t="e">
        <f t="shared" si="6"/>
        <v>#DIV/0!</v>
      </c>
    </row>
    <row r="22" spans="1:33" ht="15.75" x14ac:dyDescent="0.25">
      <c r="A22" s="10"/>
      <c r="B22" s="10"/>
      <c r="C22" s="10"/>
      <c r="D22" s="10"/>
      <c r="E22" s="10"/>
      <c r="F22" s="10"/>
      <c r="G22" s="10"/>
      <c r="H22" s="10"/>
      <c r="I22" s="10"/>
      <c r="J22" s="10"/>
      <c r="K22" s="10"/>
      <c r="L22" s="10"/>
      <c r="M22" s="10"/>
      <c r="N22" s="10"/>
      <c r="O22" s="2"/>
      <c r="P22" s="2"/>
      <c r="Q22" s="11" t="e">
        <f t="shared" si="2"/>
        <v>#DIV/0!</v>
      </c>
      <c r="R22" s="12"/>
      <c r="S22" s="2"/>
      <c r="T22" s="2"/>
      <c r="U22" s="11" t="e">
        <f t="shared" si="3"/>
        <v>#DIV/0!</v>
      </c>
      <c r="V22" s="12"/>
      <c r="W22" s="2"/>
      <c r="X22" s="2"/>
      <c r="Y22" s="11" t="e">
        <f t="shared" si="4"/>
        <v>#DIV/0!</v>
      </c>
      <c r="Z22" s="12"/>
      <c r="AA22" s="2"/>
      <c r="AB22" s="2"/>
      <c r="AC22" s="11" t="e">
        <f t="shared" si="5"/>
        <v>#DIV/0!</v>
      </c>
      <c r="AD22" s="12"/>
      <c r="AE22" s="89">
        <f t="shared" si="0"/>
        <v>0</v>
      </c>
      <c r="AF22" s="89">
        <f t="shared" si="1"/>
        <v>0</v>
      </c>
      <c r="AG22" s="11" t="e">
        <f t="shared" si="6"/>
        <v>#DIV/0!</v>
      </c>
    </row>
    <row r="23" spans="1:33" ht="15.75" x14ac:dyDescent="0.25">
      <c r="A23" s="10"/>
      <c r="B23" s="10"/>
      <c r="C23" s="10"/>
      <c r="D23" s="10"/>
      <c r="E23" s="10"/>
      <c r="F23" s="10"/>
      <c r="G23" s="10"/>
      <c r="H23" s="10"/>
      <c r="I23" s="10"/>
      <c r="J23" s="10"/>
      <c r="K23" s="10"/>
      <c r="L23" s="10"/>
      <c r="M23" s="10"/>
      <c r="N23" s="10"/>
      <c r="O23" s="2"/>
      <c r="P23" s="2"/>
      <c r="Q23" s="11" t="e">
        <f t="shared" si="2"/>
        <v>#DIV/0!</v>
      </c>
      <c r="R23" s="12"/>
      <c r="S23" s="2"/>
      <c r="T23" s="2"/>
      <c r="U23" s="11" t="e">
        <f t="shared" si="3"/>
        <v>#DIV/0!</v>
      </c>
      <c r="V23" s="12"/>
      <c r="W23" s="2"/>
      <c r="X23" s="2"/>
      <c r="Y23" s="11" t="e">
        <f t="shared" si="4"/>
        <v>#DIV/0!</v>
      </c>
      <c r="Z23" s="12"/>
      <c r="AA23" s="2"/>
      <c r="AB23" s="2"/>
      <c r="AC23" s="11" t="e">
        <f t="shared" si="5"/>
        <v>#DIV/0!</v>
      </c>
      <c r="AD23" s="12"/>
      <c r="AE23" s="89">
        <f t="shared" si="0"/>
        <v>0</v>
      </c>
      <c r="AF23" s="89">
        <f t="shared" si="1"/>
        <v>0</v>
      </c>
      <c r="AG23" s="11" t="e">
        <f t="shared" si="6"/>
        <v>#DIV/0!</v>
      </c>
    </row>
    <row r="24" spans="1:33" ht="15.75" x14ac:dyDescent="0.25">
      <c r="A24" s="10"/>
      <c r="B24" s="10"/>
      <c r="C24" s="10"/>
      <c r="D24" s="10"/>
      <c r="E24" s="10"/>
      <c r="F24" s="10"/>
      <c r="G24" s="10"/>
      <c r="H24" s="10"/>
      <c r="I24" s="10"/>
      <c r="J24" s="10"/>
      <c r="K24" s="10"/>
      <c r="L24" s="10"/>
      <c r="M24" s="10"/>
      <c r="N24" s="10"/>
      <c r="O24" s="2"/>
      <c r="P24" s="2"/>
      <c r="Q24" s="11" t="e">
        <f t="shared" si="2"/>
        <v>#DIV/0!</v>
      </c>
      <c r="R24" s="12"/>
      <c r="S24" s="2"/>
      <c r="T24" s="2"/>
      <c r="U24" s="11" t="e">
        <f t="shared" si="3"/>
        <v>#DIV/0!</v>
      </c>
      <c r="V24" s="12"/>
      <c r="W24" s="2"/>
      <c r="X24" s="2"/>
      <c r="Y24" s="11" t="e">
        <f t="shared" si="4"/>
        <v>#DIV/0!</v>
      </c>
      <c r="Z24" s="12"/>
      <c r="AA24" s="2"/>
      <c r="AB24" s="2"/>
      <c r="AC24" s="11" t="e">
        <f t="shared" si="5"/>
        <v>#DIV/0!</v>
      </c>
      <c r="AD24" s="12"/>
      <c r="AE24" s="89">
        <f t="shared" si="0"/>
        <v>0</v>
      </c>
      <c r="AF24" s="89">
        <f t="shared" si="1"/>
        <v>0</v>
      </c>
      <c r="AG24" s="11" t="e">
        <f t="shared" si="6"/>
        <v>#DIV/0!</v>
      </c>
    </row>
    <row r="25" spans="1:33" ht="15.75" x14ac:dyDescent="0.25">
      <c r="A25" s="10"/>
      <c r="B25" s="10"/>
      <c r="C25" s="10"/>
      <c r="D25" s="10"/>
      <c r="E25" s="10"/>
      <c r="F25" s="10"/>
      <c r="G25" s="10"/>
      <c r="H25" s="10"/>
      <c r="I25" s="10"/>
      <c r="J25" s="10"/>
      <c r="K25" s="10"/>
      <c r="L25" s="10"/>
      <c r="M25" s="10"/>
      <c r="N25" s="10"/>
      <c r="O25" s="2"/>
      <c r="P25" s="2"/>
      <c r="Q25" s="11" t="e">
        <f t="shared" si="2"/>
        <v>#DIV/0!</v>
      </c>
      <c r="R25" s="12"/>
      <c r="S25" s="2"/>
      <c r="T25" s="2"/>
      <c r="U25" s="11" t="e">
        <f t="shared" si="3"/>
        <v>#DIV/0!</v>
      </c>
      <c r="V25" s="12"/>
      <c r="W25" s="2"/>
      <c r="X25" s="2"/>
      <c r="Y25" s="11" t="e">
        <f t="shared" si="4"/>
        <v>#DIV/0!</v>
      </c>
      <c r="Z25" s="12"/>
      <c r="AA25" s="2"/>
      <c r="AB25" s="2"/>
      <c r="AC25" s="11" t="e">
        <f t="shared" si="5"/>
        <v>#DIV/0!</v>
      </c>
      <c r="AD25" s="12"/>
      <c r="AE25" s="89">
        <f t="shared" si="0"/>
        <v>0</v>
      </c>
      <c r="AF25" s="89">
        <f t="shared" si="1"/>
        <v>0</v>
      </c>
      <c r="AG25" s="11" t="e">
        <f t="shared" si="6"/>
        <v>#DIV/0!</v>
      </c>
    </row>
    <row r="26" spans="1:33" ht="15.75" x14ac:dyDescent="0.25">
      <c r="A26" s="10"/>
      <c r="B26" s="10"/>
      <c r="C26" s="10"/>
      <c r="D26" s="10"/>
      <c r="E26" s="10"/>
      <c r="F26" s="10"/>
      <c r="G26" s="10"/>
      <c r="H26" s="10"/>
      <c r="I26" s="10"/>
      <c r="J26" s="10"/>
      <c r="K26" s="10"/>
      <c r="L26" s="10"/>
      <c r="M26" s="10"/>
      <c r="N26" s="10"/>
      <c r="O26" s="2"/>
      <c r="P26" s="2"/>
      <c r="Q26" s="11" t="e">
        <f t="shared" si="2"/>
        <v>#DIV/0!</v>
      </c>
      <c r="R26" s="12"/>
      <c r="S26" s="2"/>
      <c r="T26" s="2"/>
      <c r="U26" s="11" t="e">
        <f t="shared" si="3"/>
        <v>#DIV/0!</v>
      </c>
      <c r="V26" s="12"/>
      <c r="W26" s="2"/>
      <c r="X26" s="2"/>
      <c r="Y26" s="11" t="e">
        <f t="shared" si="4"/>
        <v>#DIV/0!</v>
      </c>
      <c r="Z26" s="12"/>
      <c r="AA26" s="2"/>
      <c r="AB26" s="2"/>
      <c r="AC26" s="11" t="e">
        <f t="shared" si="5"/>
        <v>#DIV/0!</v>
      </c>
      <c r="AD26" s="12"/>
      <c r="AE26" s="89">
        <f t="shared" si="0"/>
        <v>0</v>
      </c>
      <c r="AF26" s="89">
        <f t="shared" si="1"/>
        <v>0</v>
      </c>
      <c r="AG26" s="11" t="e">
        <f t="shared" si="6"/>
        <v>#DIV/0!</v>
      </c>
    </row>
    <row r="27" spans="1:33" ht="15.75" x14ac:dyDescent="0.25">
      <c r="A27" s="10"/>
      <c r="B27" s="10"/>
      <c r="C27" s="10"/>
      <c r="D27" s="10"/>
      <c r="E27" s="10"/>
      <c r="F27" s="10"/>
      <c r="G27" s="10"/>
      <c r="H27" s="10"/>
      <c r="I27" s="10"/>
      <c r="J27" s="10"/>
      <c r="K27" s="10"/>
      <c r="L27" s="10"/>
      <c r="M27" s="10"/>
      <c r="N27" s="10"/>
      <c r="O27" s="2"/>
      <c r="P27" s="2"/>
      <c r="Q27" s="11" t="e">
        <f t="shared" si="2"/>
        <v>#DIV/0!</v>
      </c>
      <c r="R27" s="12"/>
      <c r="S27" s="2"/>
      <c r="T27" s="2"/>
      <c r="U27" s="11" t="e">
        <f t="shared" si="3"/>
        <v>#DIV/0!</v>
      </c>
      <c r="V27" s="12"/>
      <c r="W27" s="2"/>
      <c r="X27" s="2"/>
      <c r="Y27" s="11" t="e">
        <f t="shared" si="4"/>
        <v>#DIV/0!</v>
      </c>
      <c r="Z27" s="12"/>
      <c r="AA27" s="2"/>
      <c r="AB27" s="2"/>
      <c r="AC27" s="11" t="e">
        <f t="shared" si="5"/>
        <v>#DIV/0!</v>
      </c>
      <c r="AD27" s="12"/>
      <c r="AE27" s="89">
        <f t="shared" si="0"/>
        <v>0</v>
      </c>
      <c r="AF27" s="89">
        <f t="shared" si="1"/>
        <v>0</v>
      </c>
      <c r="AG27" s="11" t="e">
        <f t="shared" si="6"/>
        <v>#DIV/0!</v>
      </c>
    </row>
    <row r="28" spans="1:33" ht="15.75" x14ac:dyDescent="0.25">
      <c r="A28" s="10"/>
      <c r="B28" s="10"/>
      <c r="C28" s="10"/>
      <c r="D28" s="10"/>
      <c r="E28" s="10"/>
      <c r="F28" s="10"/>
      <c r="G28" s="10"/>
      <c r="H28" s="10"/>
      <c r="I28" s="10"/>
      <c r="J28" s="10"/>
      <c r="K28" s="10"/>
      <c r="L28" s="10"/>
      <c r="M28" s="10"/>
      <c r="N28" s="10"/>
      <c r="O28" s="2"/>
      <c r="P28" s="2"/>
      <c r="Q28" s="11" t="e">
        <f t="shared" si="2"/>
        <v>#DIV/0!</v>
      </c>
      <c r="R28" s="12"/>
      <c r="S28" s="2"/>
      <c r="T28" s="2"/>
      <c r="U28" s="11" t="e">
        <f t="shared" si="3"/>
        <v>#DIV/0!</v>
      </c>
      <c r="V28" s="12"/>
      <c r="W28" s="2"/>
      <c r="X28" s="2"/>
      <c r="Y28" s="11" t="e">
        <f t="shared" si="4"/>
        <v>#DIV/0!</v>
      </c>
      <c r="Z28" s="12"/>
      <c r="AA28" s="2"/>
      <c r="AB28" s="2"/>
      <c r="AC28" s="11" t="e">
        <f t="shared" si="5"/>
        <v>#DIV/0!</v>
      </c>
      <c r="AD28" s="12"/>
      <c r="AE28" s="89">
        <f t="shared" si="0"/>
        <v>0</v>
      </c>
      <c r="AF28" s="89">
        <f t="shared" si="1"/>
        <v>0</v>
      </c>
      <c r="AG28" s="11" t="e">
        <f t="shared" si="6"/>
        <v>#DIV/0!</v>
      </c>
    </row>
    <row r="29" spans="1:33" ht="15.75" x14ac:dyDescent="0.25">
      <c r="A29" s="10"/>
      <c r="B29" s="10"/>
      <c r="C29" s="10"/>
      <c r="D29" s="10"/>
      <c r="E29" s="10"/>
      <c r="F29" s="10"/>
      <c r="G29" s="10"/>
      <c r="H29" s="10"/>
      <c r="I29" s="10"/>
      <c r="J29" s="10"/>
      <c r="K29" s="10"/>
      <c r="L29" s="10"/>
      <c r="M29" s="10"/>
      <c r="N29" s="10"/>
      <c r="O29" s="2"/>
      <c r="P29" s="2"/>
      <c r="Q29" s="11" t="e">
        <f t="shared" si="2"/>
        <v>#DIV/0!</v>
      </c>
      <c r="R29" s="12"/>
      <c r="S29" s="2"/>
      <c r="T29" s="2"/>
      <c r="U29" s="11" t="e">
        <f t="shared" si="3"/>
        <v>#DIV/0!</v>
      </c>
      <c r="V29" s="12"/>
      <c r="W29" s="2"/>
      <c r="X29" s="2"/>
      <c r="Y29" s="11" t="e">
        <f t="shared" si="4"/>
        <v>#DIV/0!</v>
      </c>
      <c r="Z29" s="12"/>
      <c r="AA29" s="2"/>
      <c r="AB29" s="2"/>
      <c r="AC29" s="11" t="e">
        <f t="shared" si="5"/>
        <v>#DIV/0!</v>
      </c>
      <c r="AD29" s="12"/>
      <c r="AE29" s="89">
        <f t="shared" si="0"/>
        <v>0</v>
      </c>
      <c r="AF29" s="89">
        <f t="shared" si="1"/>
        <v>0</v>
      </c>
      <c r="AG29" s="11" t="e">
        <f t="shared" si="6"/>
        <v>#DIV/0!</v>
      </c>
    </row>
    <row r="30" spans="1:33" ht="15.75" x14ac:dyDescent="0.25">
      <c r="A30" s="10"/>
      <c r="B30" s="10"/>
      <c r="C30" s="10"/>
      <c r="D30" s="10"/>
      <c r="E30" s="10"/>
      <c r="F30" s="10"/>
      <c r="G30" s="10"/>
      <c r="H30" s="10"/>
      <c r="I30" s="10"/>
      <c r="J30" s="10"/>
      <c r="K30" s="10"/>
      <c r="L30" s="10"/>
      <c r="M30" s="10"/>
      <c r="N30" s="10"/>
      <c r="O30" s="2"/>
      <c r="P30" s="2"/>
      <c r="Q30" s="11" t="e">
        <f t="shared" si="2"/>
        <v>#DIV/0!</v>
      </c>
      <c r="R30" s="12"/>
      <c r="S30" s="2"/>
      <c r="T30" s="2"/>
      <c r="U30" s="11" t="e">
        <f t="shared" si="3"/>
        <v>#DIV/0!</v>
      </c>
      <c r="V30" s="12"/>
      <c r="W30" s="2"/>
      <c r="X30" s="2"/>
      <c r="Y30" s="11" t="e">
        <f t="shared" si="4"/>
        <v>#DIV/0!</v>
      </c>
      <c r="Z30" s="12"/>
      <c r="AA30" s="2"/>
      <c r="AB30" s="2"/>
      <c r="AC30" s="11" t="e">
        <f t="shared" si="5"/>
        <v>#DIV/0!</v>
      </c>
      <c r="AD30" s="12"/>
      <c r="AE30" s="89">
        <f t="shared" si="0"/>
        <v>0</v>
      </c>
      <c r="AF30" s="89">
        <f t="shared" si="1"/>
        <v>0</v>
      </c>
      <c r="AG30" s="11" t="e">
        <f t="shared" si="6"/>
        <v>#DIV/0!</v>
      </c>
    </row>
    <row r="31" spans="1:33" ht="15.75" x14ac:dyDescent="0.25">
      <c r="A31" s="10"/>
      <c r="B31" s="10"/>
      <c r="C31" s="10"/>
      <c r="D31" s="10"/>
      <c r="E31" s="10"/>
      <c r="F31" s="10"/>
      <c r="G31" s="10"/>
      <c r="H31" s="10"/>
      <c r="I31" s="10"/>
      <c r="J31" s="10"/>
      <c r="K31" s="10"/>
      <c r="L31" s="10"/>
      <c r="M31" s="10"/>
      <c r="N31" s="10"/>
      <c r="O31" s="2"/>
      <c r="P31" s="2"/>
      <c r="Q31" s="11" t="e">
        <f t="shared" si="2"/>
        <v>#DIV/0!</v>
      </c>
      <c r="R31" s="12"/>
      <c r="S31" s="2"/>
      <c r="T31" s="2"/>
      <c r="U31" s="11" t="e">
        <f t="shared" si="3"/>
        <v>#DIV/0!</v>
      </c>
      <c r="V31" s="12"/>
      <c r="W31" s="2"/>
      <c r="X31" s="2"/>
      <c r="Y31" s="11" t="e">
        <f t="shared" si="4"/>
        <v>#DIV/0!</v>
      </c>
      <c r="Z31" s="12"/>
      <c r="AA31" s="2"/>
      <c r="AB31" s="2"/>
      <c r="AC31" s="11" t="e">
        <f t="shared" si="5"/>
        <v>#DIV/0!</v>
      </c>
      <c r="AD31" s="12"/>
      <c r="AE31" s="89">
        <f t="shared" si="0"/>
        <v>0</v>
      </c>
      <c r="AF31" s="89">
        <f t="shared" si="1"/>
        <v>0</v>
      </c>
      <c r="AG31" s="11" t="e">
        <f t="shared" si="6"/>
        <v>#DIV/0!</v>
      </c>
    </row>
    <row r="32" spans="1:33" ht="15.75" x14ac:dyDescent="0.25">
      <c r="A32" s="10"/>
      <c r="B32" s="10"/>
      <c r="C32" s="10"/>
      <c r="D32" s="10"/>
      <c r="E32" s="10"/>
      <c r="F32" s="10"/>
      <c r="G32" s="10"/>
      <c r="H32" s="10"/>
      <c r="I32" s="10"/>
      <c r="J32" s="10"/>
      <c r="K32" s="10"/>
      <c r="L32" s="10"/>
      <c r="M32" s="10"/>
      <c r="N32" s="10"/>
      <c r="O32" s="2"/>
      <c r="P32" s="2"/>
      <c r="Q32" s="11" t="e">
        <f t="shared" si="2"/>
        <v>#DIV/0!</v>
      </c>
      <c r="R32" s="12"/>
      <c r="S32" s="2"/>
      <c r="T32" s="2"/>
      <c r="U32" s="11" t="e">
        <f t="shared" si="3"/>
        <v>#DIV/0!</v>
      </c>
      <c r="V32" s="12"/>
      <c r="W32" s="2"/>
      <c r="X32" s="2"/>
      <c r="Y32" s="11" t="e">
        <f t="shared" si="4"/>
        <v>#DIV/0!</v>
      </c>
      <c r="Z32" s="12"/>
      <c r="AA32" s="2"/>
      <c r="AB32" s="2"/>
      <c r="AC32" s="11" t="e">
        <f t="shared" si="5"/>
        <v>#DIV/0!</v>
      </c>
      <c r="AD32" s="12"/>
      <c r="AE32" s="89">
        <f t="shared" si="0"/>
        <v>0</v>
      </c>
      <c r="AF32" s="89">
        <f t="shared" si="1"/>
        <v>0</v>
      </c>
      <c r="AG32" s="11" t="e">
        <f t="shared" si="6"/>
        <v>#DIV/0!</v>
      </c>
    </row>
    <row r="33" spans="1:33" ht="15.75" x14ac:dyDescent="0.25">
      <c r="A33" s="10"/>
      <c r="B33" s="10"/>
      <c r="C33" s="10"/>
      <c r="D33" s="10"/>
      <c r="E33" s="10"/>
      <c r="F33" s="10"/>
      <c r="G33" s="10"/>
      <c r="H33" s="10"/>
      <c r="I33" s="10"/>
      <c r="J33" s="10"/>
      <c r="K33" s="10"/>
      <c r="L33" s="10"/>
      <c r="M33" s="10"/>
      <c r="N33" s="10"/>
      <c r="O33" s="2"/>
      <c r="P33" s="2"/>
      <c r="Q33" s="11" t="e">
        <f t="shared" si="2"/>
        <v>#DIV/0!</v>
      </c>
      <c r="R33" s="12"/>
      <c r="S33" s="2"/>
      <c r="T33" s="2"/>
      <c r="U33" s="11" t="e">
        <f t="shared" si="3"/>
        <v>#DIV/0!</v>
      </c>
      <c r="V33" s="12"/>
      <c r="W33" s="2"/>
      <c r="X33" s="2"/>
      <c r="Y33" s="11" t="e">
        <f t="shared" si="4"/>
        <v>#DIV/0!</v>
      </c>
      <c r="Z33" s="12"/>
      <c r="AA33" s="2"/>
      <c r="AB33" s="2"/>
      <c r="AC33" s="11" t="e">
        <f t="shared" si="5"/>
        <v>#DIV/0!</v>
      </c>
      <c r="AD33" s="12"/>
      <c r="AE33" s="89">
        <f t="shared" si="0"/>
        <v>0</v>
      </c>
      <c r="AF33" s="89">
        <f t="shared" si="1"/>
        <v>0</v>
      </c>
      <c r="AG33" s="11" t="e">
        <f t="shared" si="6"/>
        <v>#DIV/0!</v>
      </c>
    </row>
    <row r="34" spans="1:33" ht="15.75" x14ac:dyDescent="0.25">
      <c r="A34" s="10"/>
      <c r="B34" s="10"/>
      <c r="C34" s="10"/>
      <c r="D34" s="10"/>
      <c r="E34" s="10"/>
      <c r="F34" s="10"/>
      <c r="G34" s="10"/>
      <c r="H34" s="10"/>
      <c r="I34" s="10"/>
      <c r="J34" s="10"/>
      <c r="K34" s="10"/>
      <c r="L34" s="10"/>
      <c r="M34" s="10"/>
      <c r="N34" s="10"/>
      <c r="O34" s="2"/>
      <c r="P34" s="2"/>
      <c r="Q34" s="11" t="e">
        <f t="shared" si="2"/>
        <v>#DIV/0!</v>
      </c>
      <c r="R34" s="12"/>
      <c r="S34" s="2"/>
      <c r="T34" s="2"/>
      <c r="U34" s="11" t="e">
        <f t="shared" si="3"/>
        <v>#DIV/0!</v>
      </c>
      <c r="V34" s="12"/>
      <c r="W34" s="2"/>
      <c r="X34" s="2"/>
      <c r="Y34" s="11" t="e">
        <f t="shared" si="4"/>
        <v>#DIV/0!</v>
      </c>
      <c r="Z34" s="12"/>
      <c r="AA34" s="2"/>
      <c r="AB34" s="2"/>
      <c r="AC34" s="11" t="e">
        <f t="shared" si="5"/>
        <v>#DIV/0!</v>
      </c>
      <c r="AD34" s="12"/>
      <c r="AE34" s="89">
        <f t="shared" si="0"/>
        <v>0</v>
      </c>
      <c r="AF34" s="89">
        <f t="shared" si="1"/>
        <v>0</v>
      </c>
      <c r="AG34" s="11" t="e">
        <f t="shared" si="6"/>
        <v>#DIV/0!</v>
      </c>
    </row>
    <row r="35" spans="1:33" ht="15.75" x14ac:dyDescent="0.25">
      <c r="A35" s="10"/>
      <c r="B35" s="10"/>
      <c r="C35" s="10"/>
      <c r="D35" s="10"/>
      <c r="E35" s="10"/>
      <c r="F35" s="10"/>
      <c r="G35" s="10"/>
      <c r="H35" s="10"/>
      <c r="I35" s="10"/>
      <c r="J35" s="10"/>
      <c r="K35" s="10"/>
      <c r="L35" s="10"/>
      <c r="M35" s="10"/>
      <c r="N35" s="10"/>
      <c r="O35" s="2"/>
      <c r="P35" s="2"/>
      <c r="Q35" s="11" t="e">
        <f t="shared" si="2"/>
        <v>#DIV/0!</v>
      </c>
      <c r="R35" s="12"/>
      <c r="S35" s="2"/>
      <c r="T35" s="2"/>
      <c r="U35" s="11" t="e">
        <f t="shared" si="3"/>
        <v>#DIV/0!</v>
      </c>
      <c r="V35" s="12"/>
      <c r="W35" s="2"/>
      <c r="X35" s="2"/>
      <c r="Y35" s="11" t="e">
        <f t="shared" si="4"/>
        <v>#DIV/0!</v>
      </c>
      <c r="Z35" s="12"/>
      <c r="AA35" s="2"/>
      <c r="AB35" s="2"/>
      <c r="AC35" s="11" t="e">
        <f t="shared" si="5"/>
        <v>#DIV/0!</v>
      </c>
      <c r="AD35" s="12"/>
      <c r="AE35" s="89">
        <f t="shared" si="0"/>
        <v>0</v>
      </c>
      <c r="AF35" s="89">
        <f t="shared" si="1"/>
        <v>0</v>
      </c>
      <c r="AG35" s="11" t="e">
        <f t="shared" si="6"/>
        <v>#DIV/0!</v>
      </c>
    </row>
    <row r="36" spans="1:33" ht="15.75" x14ac:dyDescent="0.25">
      <c r="A36" s="10"/>
      <c r="B36" s="10"/>
      <c r="C36" s="10"/>
      <c r="D36" s="10"/>
      <c r="E36" s="10"/>
      <c r="F36" s="10"/>
      <c r="G36" s="10"/>
      <c r="H36" s="10"/>
      <c r="I36" s="10"/>
      <c r="J36" s="10"/>
      <c r="K36" s="10"/>
      <c r="L36" s="10"/>
      <c r="M36" s="10"/>
      <c r="N36" s="10"/>
      <c r="O36" s="2"/>
      <c r="P36" s="2"/>
      <c r="Q36" s="11" t="e">
        <f t="shared" si="2"/>
        <v>#DIV/0!</v>
      </c>
      <c r="R36" s="12"/>
      <c r="S36" s="2"/>
      <c r="T36" s="2"/>
      <c r="U36" s="11" t="e">
        <f t="shared" si="3"/>
        <v>#DIV/0!</v>
      </c>
      <c r="V36" s="12"/>
      <c r="W36" s="2"/>
      <c r="X36" s="2"/>
      <c r="Y36" s="11" t="e">
        <f t="shared" si="4"/>
        <v>#DIV/0!</v>
      </c>
      <c r="Z36" s="12"/>
      <c r="AA36" s="2"/>
      <c r="AB36" s="2"/>
      <c r="AC36" s="11" t="e">
        <f t="shared" si="5"/>
        <v>#DIV/0!</v>
      </c>
      <c r="AD36" s="12"/>
      <c r="AE36" s="89">
        <f t="shared" si="0"/>
        <v>0</v>
      </c>
      <c r="AF36" s="89">
        <f t="shared" si="1"/>
        <v>0</v>
      </c>
      <c r="AG36" s="11" t="e">
        <f t="shared" si="6"/>
        <v>#DIV/0!</v>
      </c>
    </row>
    <row r="37" spans="1:33" ht="15.75" x14ac:dyDescent="0.25">
      <c r="A37" s="10"/>
      <c r="B37" s="10"/>
      <c r="C37" s="10"/>
      <c r="D37" s="10"/>
      <c r="E37" s="10"/>
      <c r="F37" s="10"/>
      <c r="G37" s="10"/>
      <c r="H37" s="10"/>
      <c r="I37" s="10"/>
      <c r="J37" s="10"/>
      <c r="K37" s="10"/>
      <c r="L37" s="10"/>
      <c r="M37" s="10"/>
      <c r="N37" s="10"/>
      <c r="O37" s="2"/>
      <c r="P37" s="2"/>
      <c r="Q37" s="11" t="e">
        <f t="shared" si="2"/>
        <v>#DIV/0!</v>
      </c>
      <c r="R37" s="12"/>
      <c r="S37" s="2"/>
      <c r="T37" s="2"/>
      <c r="U37" s="11" t="e">
        <f t="shared" si="3"/>
        <v>#DIV/0!</v>
      </c>
      <c r="V37" s="12"/>
      <c r="W37" s="2"/>
      <c r="X37" s="2"/>
      <c r="Y37" s="11" t="e">
        <f t="shared" si="4"/>
        <v>#DIV/0!</v>
      </c>
      <c r="Z37" s="12"/>
      <c r="AA37" s="2"/>
      <c r="AB37" s="2"/>
      <c r="AC37" s="11" t="e">
        <f t="shared" si="5"/>
        <v>#DIV/0!</v>
      </c>
      <c r="AD37" s="12"/>
      <c r="AE37" s="89">
        <f t="shared" si="0"/>
        <v>0</v>
      </c>
      <c r="AF37" s="89">
        <f t="shared" si="1"/>
        <v>0</v>
      </c>
      <c r="AG37" s="11" t="e">
        <f t="shared" si="6"/>
        <v>#DIV/0!</v>
      </c>
    </row>
    <row r="38" spans="1:33" ht="15.75" x14ac:dyDescent="0.25">
      <c r="A38" s="10"/>
      <c r="B38" s="10"/>
      <c r="C38" s="10"/>
      <c r="D38" s="10"/>
      <c r="E38" s="10"/>
      <c r="F38" s="10"/>
      <c r="G38" s="10"/>
      <c r="H38" s="10"/>
      <c r="I38" s="10"/>
      <c r="J38" s="10"/>
      <c r="K38" s="10"/>
      <c r="L38" s="10"/>
      <c r="M38" s="10"/>
      <c r="N38" s="10"/>
      <c r="O38" s="2"/>
      <c r="P38" s="2"/>
      <c r="Q38" s="11" t="e">
        <f t="shared" si="2"/>
        <v>#DIV/0!</v>
      </c>
      <c r="R38" s="12"/>
      <c r="S38" s="2"/>
      <c r="T38" s="2"/>
      <c r="U38" s="11" t="e">
        <f t="shared" si="3"/>
        <v>#DIV/0!</v>
      </c>
      <c r="V38" s="12"/>
      <c r="W38" s="2"/>
      <c r="X38" s="2"/>
      <c r="Y38" s="11" t="e">
        <f t="shared" si="4"/>
        <v>#DIV/0!</v>
      </c>
      <c r="Z38" s="12"/>
      <c r="AA38" s="2"/>
      <c r="AB38" s="2"/>
      <c r="AC38" s="11" t="e">
        <f t="shared" si="5"/>
        <v>#DIV/0!</v>
      </c>
      <c r="AD38" s="12"/>
      <c r="AE38" s="89">
        <f t="shared" si="0"/>
        <v>0</v>
      </c>
      <c r="AF38" s="89">
        <f t="shared" si="1"/>
        <v>0</v>
      </c>
      <c r="AG38" s="11" t="e">
        <f t="shared" si="6"/>
        <v>#DIV/0!</v>
      </c>
    </row>
    <row r="39" spans="1:33" ht="15.75" x14ac:dyDescent="0.25">
      <c r="A39" s="10"/>
      <c r="B39" s="10"/>
      <c r="C39" s="10"/>
      <c r="D39" s="10"/>
      <c r="E39" s="10"/>
      <c r="F39" s="10"/>
      <c r="G39" s="10"/>
      <c r="H39" s="10"/>
      <c r="I39" s="10"/>
      <c r="J39" s="10"/>
      <c r="K39" s="10"/>
      <c r="L39" s="10"/>
      <c r="M39" s="10"/>
      <c r="N39" s="10"/>
      <c r="O39" s="2"/>
      <c r="P39" s="2"/>
      <c r="Q39" s="11" t="e">
        <f t="shared" si="2"/>
        <v>#DIV/0!</v>
      </c>
      <c r="R39" s="12"/>
      <c r="S39" s="2"/>
      <c r="T39" s="2"/>
      <c r="U39" s="11" t="e">
        <f t="shared" si="3"/>
        <v>#DIV/0!</v>
      </c>
      <c r="V39" s="12"/>
      <c r="W39" s="2"/>
      <c r="X39" s="2"/>
      <c r="Y39" s="11" t="e">
        <f t="shared" si="4"/>
        <v>#DIV/0!</v>
      </c>
      <c r="Z39" s="12"/>
      <c r="AA39" s="2"/>
      <c r="AB39" s="2"/>
      <c r="AC39" s="11" t="e">
        <f t="shared" si="5"/>
        <v>#DIV/0!</v>
      </c>
      <c r="AD39" s="12"/>
      <c r="AE39" s="89">
        <f t="shared" si="0"/>
        <v>0</v>
      </c>
      <c r="AF39" s="89">
        <f t="shared" si="1"/>
        <v>0</v>
      </c>
      <c r="AG39" s="11" t="e">
        <f t="shared" si="6"/>
        <v>#DIV/0!</v>
      </c>
    </row>
    <row r="40" spans="1:33" ht="15.75" x14ac:dyDescent="0.25">
      <c r="A40" s="10"/>
      <c r="B40" s="10"/>
      <c r="C40" s="10"/>
      <c r="D40" s="10"/>
      <c r="E40" s="10"/>
      <c r="F40" s="10"/>
      <c r="G40" s="10"/>
      <c r="H40" s="10"/>
      <c r="I40" s="10"/>
      <c r="J40" s="10"/>
      <c r="K40" s="10"/>
      <c r="L40" s="10"/>
      <c r="M40" s="10"/>
      <c r="N40" s="10"/>
      <c r="O40" s="2"/>
      <c r="P40" s="2"/>
      <c r="Q40" s="11" t="e">
        <f t="shared" si="2"/>
        <v>#DIV/0!</v>
      </c>
      <c r="R40" s="12"/>
      <c r="S40" s="2"/>
      <c r="T40" s="2"/>
      <c r="U40" s="11" t="e">
        <f t="shared" si="3"/>
        <v>#DIV/0!</v>
      </c>
      <c r="V40" s="12"/>
      <c r="W40" s="2"/>
      <c r="X40" s="2"/>
      <c r="Y40" s="11" t="e">
        <f t="shared" si="4"/>
        <v>#DIV/0!</v>
      </c>
      <c r="Z40" s="12"/>
      <c r="AA40" s="2"/>
      <c r="AB40" s="2"/>
      <c r="AC40" s="11" t="e">
        <f t="shared" si="5"/>
        <v>#DIV/0!</v>
      </c>
      <c r="AD40" s="12"/>
      <c r="AE40" s="89">
        <f t="shared" si="0"/>
        <v>0</v>
      </c>
      <c r="AF40" s="89">
        <f t="shared" si="1"/>
        <v>0</v>
      </c>
      <c r="AG40" s="11" t="e">
        <f t="shared" si="6"/>
        <v>#DIV/0!</v>
      </c>
    </row>
    <row r="41" spans="1:33" ht="15.75" x14ac:dyDescent="0.25">
      <c r="A41" s="10"/>
      <c r="B41" s="10"/>
      <c r="C41" s="10"/>
      <c r="D41" s="10"/>
      <c r="E41" s="10"/>
      <c r="F41" s="10"/>
      <c r="G41" s="10"/>
      <c r="H41" s="10"/>
      <c r="I41" s="10"/>
      <c r="J41" s="10"/>
      <c r="K41" s="10"/>
      <c r="L41" s="10"/>
      <c r="M41" s="10"/>
      <c r="N41" s="10"/>
      <c r="O41" s="2"/>
      <c r="P41" s="2"/>
      <c r="Q41" s="11" t="e">
        <f t="shared" si="2"/>
        <v>#DIV/0!</v>
      </c>
      <c r="R41" s="12"/>
      <c r="S41" s="2"/>
      <c r="T41" s="2"/>
      <c r="U41" s="11" t="e">
        <f t="shared" si="3"/>
        <v>#DIV/0!</v>
      </c>
      <c r="V41" s="12"/>
      <c r="W41" s="2"/>
      <c r="X41" s="2"/>
      <c r="Y41" s="11" t="e">
        <f t="shared" si="4"/>
        <v>#DIV/0!</v>
      </c>
      <c r="Z41" s="12"/>
      <c r="AA41" s="2"/>
      <c r="AB41" s="2"/>
      <c r="AC41" s="11" t="e">
        <f t="shared" si="5"/>
        <v>#DIV/0!</v>
      </c>
      <c r="AD41" s="12"/>
      <c r="AE41" s="89">
        <f t="shared" si="0"/>
        <v>0</v>
      </c>
      <c r="AF41" s="89">
        <f t="shared" si="1"/>
        <v>0</v>
      </c>
      <c r="AG41" s="11" t="e">
        <f t="shared" si="6"/>
        <v>#DIV/0!</v>
      </c>
    </row>
    <row r="42" spans="1:33" ht="15.75" x14ac:dyDescent="0.25">
      <c r="A42" s="10"/>
      <c r="B42" s="10"/>
      <c r="C42" s="10"/>
      <c r="D42" s="10"/>
      <c r="E42" s="10"/>
      <c r="F42" s="10"/>
      <c r="G42" s="10"/>
      <c r="H42" s="10"/>
      <c r="I42" s="10"/>
      <c r="J42" s="10"/>
      <c r="K42" s="10"/>
      <c r="L42" s="10"/>
      <c r="M42" s="10"/>
      <c r="N42" s="10"/>
      <c r="O42" s="2"/>
      <c r="P42" s="2"/>
      <c r="Q42" s="11" t="e">
        <f t="shared" si="2"/>
        <v>#DIV/0!</v>
      </c>
      <c r="R42" s="12"/>
      <c r="S42" s="2"/>
      <c r="T42" s="2"/>
      <c r="U42" s="11" t="e">
        <f t="shared" si="3"/>
        <v>#DIV/0!</v>
      </c>
      <c r="V42" s="12"/>
      <c r="W42" s="2"/>
      <c r="X42" s="2"/>
      <c r="Y42" s="11" t="e">
        <f t="shared" si="4"/>
        <v>#DIV/0!</v>
      </c>
      <c r="Z42" s="12"/>
      <c r="AA42" s="2"/>
      <c r="AB42" s="2"/>
      <c r="AC42" s="11" t="e">
        <f t="shared" si="5"/>
        <v>#DIV/0!</v>
      </c>
      <c r="AD42" s="12"/>
      <c r="AE42" s="89">
        <f t="shared" si="0"/>
        <v>0</v>
      </c>
      <c r="AF42" s="89">
        <f t="shared" si="1"/>
        <v>0</v>
      </c>
      <c r="AG42" s="11" t="e">
        <f t="shared" si="6"/>
        <v>#DIV/0!</v>
      </c>
    </row>
    <row r="43" spans="1:33" ht="15.75" x14ac:dyDescent="0.25">
      <c r="A43" s="10"/>
      <c r="B43" s="10"/>
      <c r="C43" s="10"/>
      <c r="D43" s="10"/>
      <c r="E43" s="10"/>
      <c r="F43" s="10"/>
      <c r="G43" s="10"/>
      <c r="H43" s="10"/>
      <c r="I43" s="10"/>
      <c r="J43" s="10"/>
      <c r="K43" s="10"/>
      <c r="L43" s="10"/>
      <c r="M43" s="10"/>
      <c r="N43" s="10"/>
      <c r="O43" s="2"/>
      <c r="P43" s="2"/>
      <c r="Q43" s="11" t="e">
        <f t="shared" si="2"/>
        <v>#DIV/0!</v>
      </c>
      <c r="R43" s="12"/>
      <c r="S43" s="2"/>
      <c r="T43" s="2"/>
      <c r="U43" s="11" t="e">
        <f t="shared" si="3"/>
        <v>#DIV/0!</v>
      </c>
      <c r="V43" s="12"/>
      <c r="W43" s="2"/>
      <c r="X43" s="2"/>
      <c r="Y43" s="11" t="e">
        <f t="shared" si="4"/>
        <v>#DIV/0!</v>
      </c>
      <c r="Z43" s="12"/>
      <c r="AA43" s="2"/>
      <c r="AB43" s="2"/>
      <c r="AC43" s="11" t="e">
        <f t="shared" si="5"/>
        <v>#DIV/0!</v>
      </c>
      <c r="AD43" s="12"/>
      <c r="AE43" s="89">
        <f t="shared" si="0"/>
        <v>0</v>
      </c>
      <c r="AF43" s="89">
        <f t="shared" si="1"/>
        <v>0</v>
      </c>
      <c r="AG43" s="11" t="e">
        <f t="shared" si="6"/>
        <v>#DIV/0!</v>
      </c>
    </row>
    <row r="44" spans="1:33" ht="15.75" x14ac:dyDescent="0.25">
      <c r="A44" s="10"/>
      <c r="B44" s="10"/>
      <c r="C44" s="10"/>
      <c r="D44" s="10"/>
      <c r="E44" s="10"/>
      <c r="F44" s="10"/>
      <c r="G44" s="10"/>
      <c r="H44" s="10"/>
      <c r="I44" s="10"/>
      <c r="J44" s="10"/>
      <c r="K44" s="10"/>
      <c r="L44" s="10"/>
      <c r="M44" s="10"/>
      <c r="N44" s="10"/>
      <c r="O44" s="2"/>
      <c r="P44" s="2"/>
      <c r="Q44" s="11" t="e">
        <f t="shared" si="2"/>
        <v>#DIV/0!</v>
      </c>
      <c r="R44" s="12"/>
      <c r="S44" s="2"/>
      <c r="T44" s="2"/>
      <c r="U44" s="11" t="e">
        <f t="shared" si="3"/>
        <v>#DIV/0!</v>
      </c>
      <c r="V44" s="12"/>
      <c r="W44" s="2"/>
      <c r="X44" s="2"/>
      <c r="Y44" s="11" t="e">
        <f t="shared" si="4"/>
        <v>#DIV/0!</v>
      </c>
      <c r="Z44" s="12"/>
      <c r="AA44" s="2"/>
      <c r="AB44" s="2"/>
      <c r="AC44" s="11" t="e">
        <f t="shared" si="5"/>
        <v>#DIV/0!</v>
      </c>
      <c r="AD44" s="12"/>
      <c r="AE44" s="89">
        <f t="shared" si="0"/>
        <v>0</v>
      </c>
      <c r="AF44" s="89">
        <f t="shared" si="1"/>
        <v>0</v>
      </c>
      <c r="AG44" s="11" t="e">
        <f t="shared" si="6"/>
        <v>#DIV/0!</v>
      </c>
    </row>
    <row r="45" spans="1:33" ht="15.75" x14ac:dyDescent="0.25">
      <c r="A45" s="10"/>
      <c r="B45" s="10"/>
      <c r="C45" s="10"/>
      <c r="D45" s="10"/>
      <c r="E45" s="10"/>
      <c r="F45" s="10"/>
      <c r="G45" s="10"/>
      <c r="H45" s="10"/>
      <c r="I45" s="10"/>
      <c r="J45" s="10"/>
      <c r="K45" s="10"/>
      <c r="L45" s="10"/>
      <c r="M45" s="10"/>
      <c r="N45" s="10"/>
      <c r="O45" s="2"/>
      <c r="P45" s="2"/>
      <c r="Q45" s="11" t="e">
        <f t="shared" si="2"/>
        <v>#DIV/0!</v>
      </c>
      <c r="R45" s="12"/>
      <c r="S45" s="2"/>
      <c r="T45" s="2"/>
      <c r="U45" s="11" t="e">
        <f t="shared" si="3"/>
        <v>#DIV/0!</v>
      </c>
      <c r="V45" s="12"/>
      <c r="W45" s="2"/>
      <c r="X45" s="2"/>
      <c r="Y45" s="11" t="e">
        <f t="shared" si="4"/>
        <v>#DIV/0!</v>
      </c>
      <c r="Z45" s="12"/>
      <c r="AA45" s="2"/>
      <c r="AB45" s="2"/>
      <c r="AC45" s="11" t="e">
        <f t="shared" si="5"/>
        <v>#DIV/0!</v>
      </c>
      <c r="AD45" s="12"/>
      <c r="AE45" s="89">
        <f t="shared" si="0"/>
        <v>0</v>
      </c>
      <c r="AF45" s="89">
        <f t="shared" si="1"/>
        <v>0</v>
      </c>
      <c r="AG45" s="11" t="e">
        <f t="shared" si="6"/>
        <v>#DIV/0!</v>
      </c>
    </row>
    <row r="46" spans="1:33" ht="15.75" x14ac:dyDescent="0.25">
      <c r="A46" s="10"/>
      <c r="B46" s="10"/>
      <c r="C46" s="10"/>
      <c r="D46" s="10"/>
      <c r="E46" s="10"/>
      <c r="F46" s="10"/>
      <c r="G46" s="10"/>
      <c r="H46" s="10"/>
      <c r="I46" s="10"/>
      <c r="J46" s="10"/>
      <c r="K46" s="10"/>
      <c r="L46" s="10"/>
      <c r="M46" s="10"/>
      <c r="N46" s="10"/>
      <c r="O46" s="2"/>
      <c r="P46" s="2"/>
      <c r="Q46" s="11" t="e">
        <f t="shared" si="2"/>
        <v>#DIV/0!</v>
      </c>
      <c r="R46" s="12"/>
      <c r="S46" s="2"/>
      <c r="T46" s="2"/>
      <c r="U46" s="11" t="e">
        <f t="shared" si="3"/>
        <v>#DIV/0!</v>
      </c>
      <c r="V46" s="12"/>
      <c r="W46" s="2"/>
      <c r="X46" s="2"/>
      <c r="Y46" s="11" t="e">
        <f t="shared" si="4"/>
        <v>#DIV/0!</v>
      </c>
      <c r="Z46" s="12"/>
      <c r="AA46" s="2"/>
      <c r="AB46" s="2"/>
      <c r="AC46" s="11" t="e">
        <f t="shared" si="5"/>
        <v>#DIV/0!</v>
      </c>
      <c r="AD46" s="12"/>
      <c r="AE46" s="89">
        <f t="shared" si="0"/>
        <v>0</v>
      </c>
      <c r="AF46" s="89">
        <f t="shared" si="1"/>
        <v>0</v>
      </c>
      <c r="AG46" s="11" t="e">
        <f t="shared" si="6"/>
        <v>#DIV/0!</v>
      </c>
    </row>
    <row r="47" spans="1:33" ht="15.75" x14ac:dyDescent="0.25">
      <c r="A47" s="10"/>
      <c r="B47" s="10"/>
      <c r="C47" s="10"/>
      <c r="D47" s="10"/>
      <c r="E47" s="10"/>
      <c r="F47" s="10"/>
      <c r="G47" s="10"/>
      <c r="H47" s="10"/>
      <c r="I47" s="10"/>
      <c r="J47" s="10"/>
      <c r="K47" s="10"/>
      <c r="L47" s="10"/>
      <c r="M47" s="10"/>
      <c r="N47" s="10"/>
      <c r="O47" s="2"/>
      <c r="P47" s="2"/>
      <c r="Q47" s="11" t="e">
        <f t="shared" si="2"/>
        <v>#DIV/0!</v>
      </c>
      <c r="R47" s="12"/>
      <c r="S47" s="2"/>
      <c r="T47" s="2"/>
      <c r="U47" s="11" t="e">
        <f t="shared" si="3"/>
        <v>#DIV/0!</v>
      </c>
      <c r="V47" s="12"/>
      <c r="W47" s="2"/>
      <c r="X47" s="2"/>
      <c r="Y47" s="11" t="e">
        <f t="shared" si="4"/>
        <v>#DIV/0!</v>
      </c>
      <c r="Z47" s="12"/>
      <c r="AA47" s="2"/>
      <c r="AB47" s="2"/>
      <c r="AC47" s="11" t="e">
        <f t="shared" si="5"/>
        <v>#DIV/0!</v>
      </c>
      <c r="AD47" s="12"/>
      <c r="AE47" s="89">
        <f t="shared" si="0"/>
        <v>0</v>
      </c>
      <c r="AF47" s="89">
        <f t="shared" si="1"/>
        <v>0</v>
      </c>
      <c r="AG47" s="11" t="e">
        <f t="shared" si="6"/>
        <v>#DIV/0!</v>
      </c>
    </row>
    <row r="48" spans="1:33" ht="15.75" x14ac:dyDescent="0.25">
      <c r="A48" s="10"/>
      <c r="B48" s="10"/>
      <c r="C48" s="10"/>
      <c r="D48" s="10"/>
      <c r="E48" s="10"/>
      <c r="F48" s="10"/>
      <c r="G48" s="10"/>
      <c r="H48" s="10"/>
      <c r="I48" s="10"/>
      <c r="J48" s="10"/>
      <c r="K48" s="10"/>
      <c r="L48" s="10"/>
      <c r="M48" s="10"/>
      <c r="N48" s="10"/>
      <c r="O48" s="2"/>
      <c r="P48" s="2"/>
      <c r="Q48" s="11" t="e">
        <f t="shared" si="2"/>
        <v>#DIV/0!</v>
      </c>
      <c r="R48" s="12"/>
      <c r="S48" s="2"/>
      <c r="T48" s="2"/>
      <c r="U48" s="11" t="e">
        <f t="shared" si="3"/>
        <v>#DIV/0!</v>
      </c>
      <c r="V48" s="12"/>
      <c r="W48" s="2"/>
      <c r="X48" s="2"/>
      <c r="Y48" s="11" t="e">
        <f t="shared" si="4"/>
        <v>#DIV/0!</v>
      </c>
      <c r="Z48" s="12"/>
      <c r="AA48" s="2"/>
      <c r="AB48" s="2"/>
      <c r="AC48" s="11" t="e">
        <f t="shared" si="5"/>
        <v>#DIV/0!</v>
      </c>
      <c r="AD48" s="12"/>
      <c r="AE48" s="89">
        <f t="shared" si="0"/>
        <v>0</v>
      </c>
      <c r="AF48" s="89">
        <f t="shared" si="1"/>
        <v>0</v>
      </c>
      <c r="AG48" s="11" t="e">
        <f t="shared" si="6"/>
        <v>#DIV/0!</v>
      </c>
    </row>
    <row r="49" spans="1:33" ht="15.75" x14ac:dyDescent="0.25">
      <c r="A49" s="10"/>
      <c r="B49" s="10"/>
      <c r="C49" s="10"/>
      <c r="D49" s="10"/>
      <c r="E49" s="10"/>
      <c r="F49" s="10"/>
      <c r="G49" s="10"/>
      <c r="H49" s="10"/>
      <c r="I49" s="10"/>
      <c r="J49" s="10"/>
      <c r="K49" s="10"/>
      <c r="L49" s="10"/>
      <c r="M49" s="10"/>
      <c r="N49" s="10"/>
      <c r="O49" s="2"/>
      <c r="P49" s="2"/>
      <c r="Q49" s="11" t="e">
        <f t="shared" si="2"/>
        <v>#DIV/0!</v>
      </c>
      <c r="R49" s="12"/>
      <c r="S49" s="2"/>
      <c r="T49" s="2"/>
      <c r="U49" s="11" t="e">
        <f t="shared" si="3"/>
        <v>#DIV/0!</v>
      </c>
      <c r="V49" s="12"/>
      <c r="W49" s="2"/>
      <c r="X49" s="2"/>
      <c r="Y49" s="11" t="e">
        <f t="shared" si="4"/>
        <v>#DIV/0!</v>
      </c>
      <c r="Z49" s="12"/>
      <c r="AA49" s="2"/>
      <c r="AB49" s="2"/>
      <c r="AC49" s="11" t="e">
        <f t="shared" si="5"/>
        <v>#DIV/0!</v>
      </c>
      <c r="AD49" s="12"/>
      <c r="AE49" s="89">
        <f t="shared" si="0"/>
        <v>0</v>
      </c>
      <c r="AF49" s="89">
        <f t="shared" si="1"/>
        <v>0</v>
      </c>
      <c r="AG49" s="11" t="e">
        <f t="shared" si="6"/>
        <v>#DIV/0!</v>
      </c>
    </row>
    <row r="50" spans="1:33" ht="15.75" x14ac:dyDescent="0.25">
      <c r="A50" s="10"/>
      <c r="B50" s="10"/>
      <c r="C50" s="10"/>
      <c r="D50" s="10"/>
      <c r="E50" s="10"/>
      <c r="F50" s="10"/>
      <c r="G50" s="10"/>
      <c r="H50" s="10"/>
      <c r="I50" s="10"/>
      <c r="J50" s="10"/>
      <c r="K50" s="10"/>
      <c r="L50" s="10"/>
      <c r="M50" s="10"/>
      <c r="N50" s="10"/>
      <c r="O50" s="2"/>
      <c r="P50" s="2"/>
      <c r="Q50" s="11" t="e">
        <f t="shared" si="2"/>
        <v>#DIV/0!</v>
      </c>
      <c r="R50" s="12"/>
      <c r="S50" s="2"/>
      <c r="T50" s="2"/>
      <c r="U50" s="11" t="e">
        <f t="shared" si="3"/>
        <v>#DIV/0!</v>
      </c>
      <c r="V50" s="12"/>
      <c r="W50" s="2"/>
      <c r="X50" s="2"/>
      <c r="Y50" s="11" t="e">
        <f t="shared" si="4"/>
        <v>#DIV/0!</v>
      </c>
      <c r="Z50" s="12"/>
      <c r="AA50" s="2"/>
      <c r="AB50" s="2"/>
      <c r="AC50" s="11" t="e">
        <f t="shared" si="5"/>
        <v>#DIV/0!</v>
      </c>
      <c r="AD50" s="12"/>
      <c r="AE50" s="89">
        <f t="shared" si="0"/>
        <v>0</v>
      </c>
      <c r="AF50" s="89">
        <f t="shared" si="1"/>
        <v>0</v>
      </c>
      <c r="AG50" s="11" t="e">
        <f t="shared" si="6"/>
        <v>#DIV/0!</v>
      </c>
    </row>
    <row r="51" spans="1:33" ht="15.75" x14ac:dyDescent="0.25">
      <c r="A51" s="10"/>
      <c r="B51" s="10"/>
      <c r="C51" s="10"/>
      <c r="D51" s="10"/>
      <c r="E51" s="10"/>
      <c r="F51" s="10"/>
      <c r="G51" s="10"/>
      <c r="H51" s="10"/>
      <c r="I51" s="10"/>
      <c r="J51" s="10"/>
      <c r="K51" s="10"/>
      <c r="L51" s="10"/>
      <c r="M51" s="10"/>
      <c r="N51" s="10"/>
      <c r="O51" s="2"/>
      <c r="P51" s="2"/>
      <c r="Q51" s="11" t="e">
        <f t="shared" si="2"/>
        <v>#DIV/0!</v>
      </c>
      <c r="R51" s="12"/>
      <c r="S51" s="2"/>
      <c r="T51" s="2"/>
      <c r="U51" s="11" t="e">
        <f t="shared" si="3"/>
        <v>#DIV/0!</v>
      </c>
      <c r="V51" s="12"/>
      <c r="W51" s="2"/>
      <c r="X51" s="2"/>
      <c r="Y51" s="11" t="e">
        <f t="shared" si="4"/>
        <v>#DIV/0!</v>
      </c>
      <c r="Z51" s="12"/>
      <c r="AA51" s="2"/>
      <c r="AB51" s="2"/>
      <c r="AC51" s="11" t="e">
        <f t="shared" si="5"/>
        <v>#DIV/0!</v>
      </c>
      <c r="AD51" s="12"/>
      <c r="AE51" s="89">
        <f t="shared" si="0"/>
        <v>0</v>
      </c>
      <c r="AF51" s="89">
        <f t="shared" si="1"/>
        <v>0</v>
      </c>
      <c r="AG51" s="11" t="e">
        <f t="shared" si="6"/>
        <v>#DIV/0!</v>
      </c>
    </row>
    <row r="52" spans="1:33" ht="15.75" x14ac:dyDescent="0.25">
      <c r="A52" s="10"/>
      <c r="B52" s="10"/>
      <c r="C52" s="10"/>
      <c r="D52" s="10"/>
      <c r="E52" s="10"/>
      <c r="F52" s="10"/>
      <c r="G52" s="10"/>
      <c r="H52" s="10"/>
      <c r="I52" s="10"/>
      <c r="J52" s="10"/>
      <c r="K52" s="10"/>
      <c r="L52" s="10"/>
      <c r="M52" s="10"/>
      <c r="N52" s="10"/>
      <c r="O52" s="2"/>
      <c r="P52" s="2"/>
      <c r="Q52" s="11" t="e">
        <f t="shared" si="2"/>
        <v>#DIV/0!</v>
      </c>
      <c r="R52" s="12"/>
      <c r="S52" s="2"/>
      <c r="T52" s="2"/>
      <c r="U52" s="11" t="e">
        <f t="shared" si="3"/>
        <v>#DIV/0!</v>
      </c>
      <c r="V52" s="12"/>
      <c r="W52" s="2"/>
      <c r="X52" s="2"/>
      <c r="Y52" s="11" t="e">
        <f t="shared" si="4"/>
        <v>#DIV/0!</v>
      </c>
      <c r="Z52" s="12"/>
      <c r="AA52" s="2"/>
      <c r="AB52" s="2"/>
      <c r="AC52" s="11" t="e">
        <f t="shared" si="5"/>
        <v>#DIV/0!</v>
      </c>
      <c r="AD52" s="12"/>
      <c r="AE52" s="89">
        <f t="shared" si="0"/>
        <v>0</v>
      </c>
      <c r="AF52" s="89">
        <f t="shared" si="1"/>
        <v>0</v>
      </c>
      <c r="AG52" s="11" t="e">
        <f t="shared" si="6"/>
        <v>#DIV/0!</v>
      </c>
    </row>
    <row r="53" spans="1:33" ht="15.75" x14ac:dyDescent="0.25">
      <c r="A53" s="10"/>
      <c r="B53" s="10"/>
      <c r="C53" s="10"/>
      <c r="D53" s="10"/>
      <c r="E53" s="10"/>
      <c r="F53" s="10"/>
      <c r="G53" s="10"/>
      <c r="H53" s="10"/>
      <c r="I53" s="10"/>
      <c r="J53" s="10"/>
      <c r="K53" s="10"/>
      <c r="L53" s="10"/>
      <c r="M53" s="10"/>
      <c r="N53" s="10"/>
      <c r="O53" s="2"/>
      <c r="P53" s="2"/>
      <c r="Q53" s="11" t="e">
        <f t="shared" si="2"/>
        <v>#DIV/0!</v>
      </c>
      <c r="R53" s="12"/>
      <c r="S53" s="2"/>
      <c r="T53" s="2"/>
      <c r="U53" s="11" t="e">
        <f t="shared" si="3"/>
        <v>#DIV/0!</v>
      </c>
      <c r="V53" s="12"/>
      <c r="W53" s="2"/>
      <c r="X53" s="2"/>
      <c r="Y53" s="11" t="e">
        <f t="shared" si="4"/>
        <v>#DIV/0!</v>
      </c>
      <c r="Z53" s="12"/>
      <c r="AA53" s="2"/>
      <c r="AB53" s="2"/>
      <c r="AC53" s="11" t="e">
        <f t="shared" si="5"/>
        <v>#DIV/0!</v>
      </c>
      <c r="AD53" s="12"/>
      <c r="AE53" s="89">
        <f t="shared" si="0"/>
        <v>0</v>
      </c>
      <c r="AF53" s="89">
        <f t="shared" si="1"/>
        <v>0</v>
      </c>
      <c r="AG53" s="11" t="e">
        <f t="shared" si="6"/>
        <v>#DIV/0!</v>
      </c>
    </row>
    <row r="54" spans="1:33" ht="15.75" x14ac:dyDescent="0.25">
      <c r="A54" s="10"/>
      <c r="B54" s="10"/>
      <c r="C54" s="10"/>
      <c r="D54" s="10"/>
      <c r="E54" s="10"/>
      <c r="F54" s="10"/>
      <c r="G54" s="10"/>
      <c r="H54" s="10"/>
      <c r="I54" s="10"/>
      <c r="J54" s="10"/>
      <c r="K54" s="10"/>
      <c r="L54" s="10"/>
      <c r="M54" s="10"/>
      <c r="N54" s="10"/>
      <c r="O54" s="2"/>
      <c r="P54" s="2"/>
      <c r="Q54" s="11" t="e">
        <f t="shared" si="2"/>
        <v>#DIV/0!</v>
      </c>
      <c r="R54" s="12"/>
      <c r="S54" s="2"/>
      <c r="T54" s="2"/>
      <c r="U54" s="11" t="e">
        <f t="shared" si="3"/>
        <v>#DIV/0!</v>
      </c>
      <c r="V54" s="12"/>
      <c r="W54" s="2"/>
      <c r="X54" s="2"/>
      <c r="Y54" s="11" t="e">
        <f t="shared" si="4"/>
        <v>#DIV/0!</v>
      </c>
      <c r="Z54" s="12"/>
      <c r="AA54" s="2"/>
      <c r="AB54" s="2"/>
      <c r="AC54" s="11" t="e">
        <f t="shared" si="5"/>
        <v>#DIV/0!</v>
      </c>
      <c r="AD54" s="12"/>
      <c r="AE54" s="89">
        <f t="shared" si="0"/>
        <v>0</v>
      </c>
      <c r="AF54" s="89">
        <f t="shared" si="1"/>
        <v>0</v>
      </c>
      <c r="AG54" s="11" t="e">
        <f t="shared" si="6"/>
        <v>#DIV/0!</v>
      </c>
    </row>
    <row r="55" spans="1:33" ht="15.75" x14ac:dyDescent="0.25">
      <c r="A55" s="10"/>
      <c r="B55" s="10"/>
      <c r="C55" s="10"/>
      <c r="D55" s="10"/>
      <c r="E55" s="10"/>
      <c r="F55" s="10"/>
      <c r="G55" s="10"/>
      <c r="H55" s="10"/>
      <c r="I55" s="10"/>
      <c r="J55" s="10"/>
      <c r="K55" s="10"/>
      <c r="L55" s="10"/>
      <c r="M55" s="10"/>
      <c r="N55" s="10"/>
      <c r="O55" s="2"/>
      <c r="P55" s="2"/>
      <c r="Q55" s="11" t="e">
        <f t="shared" si="2"/>
        <v>#DIV/0!</v>
      </c>
      <c r="R55" s="12"/>
      <c r="S55" s="2"/>
      <c r="T55" s="2"/>
      <c r="U55" s="11" t="e">
        <f t="shared" si="3"/>
        <v>#DIV/0!</v>
      </c>
      <c r="V55" s="12"/>
      <c r="W55" s="2"/>
      <c r="X55" s="2"/>
      <c r="Y55" s="11" t="e">
        <f t="shared" si="4"/>
        <v>#DIV/0!</v>
      </c>
      <c r="Z55" s="12"/>
      <c r="AA55" s="2"/>
      <c r="AB55" s="2"/>
      <c r="AC55" s="11" t="e">
        <f t="shared" si="5"/>
        <v>#DIV/0!</v>
      </c>
      <c r="AD55" s="12"/>
      <c r="AE55" s="89">
        <f t="shared" si="0"/>
        <v>0</v>
      </c>
      <c r="AF55" s="89">
        <f t="shared" si="1"/>
        <v>0</v>
      </c>
      <c r="AG55" s="11" t="e">
        <f t="shared" si="6"/>
        <v>#DIV/0!</v>
      </c>
    </row>
    <row r="56" spans="1:33" x14ac:dyDescent="0.25">
      <c r="A56" s="843" t="s">
        <v>23</v>
      </c>
      <c r="B56" s="844"/>
      <c r="C56" s="844"/>
      <c r="D56" s="844"/>
      <c r="E56" s="844"/>
      <c r="F56" s="844"/>
      <c r="G56" s="844"/>
      <c r="H56" s="844"/>
      <c r="I56" s="844"/>
      <c r="J56" s="844"/>
      <c r="K56" s="844"/>
      <c r="L56" s="845"/>
      <c r="M56" s="639"/>
      <c r="N56" s="639"/>
      <c r="O56" s="3"/>
      <c r="P56" s="3"/>
      <c r="Q56" s="13">
        <f>SUM(Q68:Q86)/(COUNTIF(Q68:Q86,"&lt;&gt;0"))</f>
        <v>0</v>
      </c>
      <c r="R56" s="654"/>
      <c r="S56" s="3"/>
      <c r="T56" s="3"/>
      <c r="U56" s="13">
        <f>SUM(U68:U86)/(COUNTIF(U68:U86,"&lt;&gt;0"))</f>
        <v>0</v>
      </c>
      <c r="V56" s="654"/>
      <c r="W56" s="3"/>
      <c r="X56" s="3"/>
      <c r="Y56" s="13">
        <f>SUM(Y68:Y86)/(COUNTIF(Y68:Y86,"&lt;&gt;0"))</f>
        <v>0</v>
      </c>
      <c r="Z56" s="654"/>
      <c r="AA56" s="3"/>
      <c r="AB56" s="3"/>
      <c r="AC56" s="13">
        <f>SUM(AC68:AC86)/(COUNTIF(AC68:AC86,"&lt;&gt;0"))</f>
        <v>0</v>
      </c>
      <c r="AD56" s="654"/>
      <c r="AE56" s="3"/>
      <c r="AF56" s="3"/>
      <c r="AG56" s="13">
        <f>SUM(AG68:AG86)/(COUNTIF(AG68:AG86,"&lt;&gt;0"))</f>
        <v>0</v>
      </c>
    </row>
    <row r="57" spans="1:33" x14ac:dyDescent="0.25">
      <c r="A57" s="846" t="s">
        <v>24</v>
      </c>
      <c r="B57" s="847"/>
      <c r="C57" s="847"/>
      <c r="D57" s="847"/>
      <c r="E57" s="847"/>
      <c r="F57" s="847"/>
      <c r="G57" s="847"/>
      <c r="H57" s="847"/>
      <c r="I57" s="847"/>
      <c r="J57" s="847"/>
      <c r="K57" s="847"/>
      <c r="L57" s="848"/>
      <c r="M57" s="640"/>
      <c r="N57" s="640"/>
      <c r="O57" s="787"/>
      <c r="P57" s="787"/>
      <c r="Q57" s="787"/>
      <c r="R57" s="14"/>
      <c r="S57" s="787"/>
      <c r="T57" s="787"/>
      <c r="U57" s="787"/>
      <c r="V57" s="14"/>
      <c r="W57" s="787"/>
      <c r="X57" s="787"/>
      <c r="Y57" s="787"/>
      <c r="Z57" s="14"/>
      <c r="AA57" s="787"/>
      <c r="AB57" s="787"/>
      <c r="AC57" s="787"/>
      <c r="AD57" s="14"/>
      <c r="AE57" s="787"/>
      <c r="AF57" s="787"/>
      <c r="AG57" s="787"/>
    </row>
    <row r="58" spans="1:33" x14ac:dyDescent="0.25">
      <c r="A58" s="846" t="s">
        <v>1283</v>
      </c>
      <c r="B58" s="847"/>
      <c r="C58" s="847"/>
      <c r="D58" s="847"/>
      <c r="E58" s="847"/>
      <c r="F58" s="847"/>
      <c r="G58" s="847"/>
      <c r="H58" s="847"/>
      <c r="I58" s="847"/>
      <c r="J58" s="847"/>
      <c r="K58" s="847"/>
      <c r="L58" s="848"/>
      <c r="M58" s="640"/>
      <c r="N58" s="640"/>
      <c r="O58" s="787"/>
      <c r="P58" s="787"/>
      <c r="Q58" s="787"/>
      <c r="R58" s="14"/>
      <c r="S58" s="787"/>
      <c r="T58" s="787"/>
      <c r="U58" s="787"/>
      <c r="V58" s="14"/>
      <c r="W58" s="787"/>
      <c r="X58" s="787"/>
      <c r="Y58" s="787"/>
      <c r="Z58" s="14"/>
      <c r="AA58" s="787"/>
      <c r="AB58" s="787"/>
      <c r="AC58" s="787"/>
      <c r="AD58" s="14"/>
      <c r="AE58" s="787"/>
      <c r="AF58" s="787"/>
      <c r="AG58" s="787"/>
    </row>
    <row r="59" spans="1:33" x14ac:dyDescent="0.25">
      <c r="A59" s="846" t="s">
        <v>1339</v>
      </c>
      <c r="B59" s="847"/>
      <c r="C59" s="847"/>
      <c r="D59" s="847"/>
      <c r="E59" s="847"/>
      <c r="F59" s="847"/>
      <c r="G59" s="847"/>
      <c r="H59" s="847"/>
      <c r="I59" s="847"/>
      <c r="J59" s="847"/>
      <c r="K59" s="847"/>
      <c r="L59" s="848"/>
      <c r="M59" s="640"/>
      <c r="N59" s="640"/>
      <c r="O59" s="787"/>
      <c r="P59" s="787"/>
      <c r="Q59" s="787"/>
      <c r="R59" s="14"/>
      <c r="S59" s="787"/>
      <c r="T59" s="787"/>
      <c r="U59" s="787"/>
      <c r="V59" s="14"/>
      <c r="W59" s="787"/>
      <c r="X59" s="787"/>
      <c r="Y59" s="787"/>
      <c r="Z59" s="14"/>
      <c r="AA59" s="787"/>
      <c r="AB59" s="787"/>
      <c r="AC59" s="787"/>
      <c r="AD59" s="14"/>
      <c r="AE59" s="787"/>
      <c r="AF59" s="787"/>
      <c r="AG59" s="787"/>
    </row>
    <row r="60" spans="1:33" x14ac:dyDescent="0.25">
      <c r="A60" s="846" t="s">
        <v>1340</v>
      </c>
      <c r="B60" s="847"/>
      <c r="C60" s="847"/>
      <c r="D60" s="847"/>
      <c r="E60" s="847"/>
      <c r="F60" s="847"/>
      <c r="G60" s="847"/>
      <c r="H60" s="847"/>
      <c r="I60" s="847"/>
      <c r="J60" s="847"/>
      <c r="K60" s="847"/>
      <c r="L60" s="848"/>
      <c r="M60" s="640"/>
      <c r="N60" s="640"/>
      <c r="O60" s="787"/>
      <c r="P60" s="787"/>
      <c r="Q60" s="787"/>
      <c r="R60" s="14"/>
      <c r="S60" s="787"/>
      <c r="T60" s="787"/>
      <c r="U60" s="787"/>
      <c r="V60" s="14"/>
      <c r="W60" s="787"/>
      <c r="X60" s="787"/>
      <c r="Y60" s="787"/>
      <c r="Z60" s="14"/>
      <c r="AA60" s="787"/>
      <c r="AB60" s="787"/>
      <c r="AC60" s="787"/>
      <c r="AD60" s="14"/>
      <c r="AE60" s="787"/>
      <c r="AF60" s="787"/>
      <c r="AG60" s="787"/>
    </row>
    <row r="61" spans="1:33" x14ac:dyDescent="0.25">
      <c r="A61" s="846" t="s">
        <v>1341</v>
      </c>
      <c r="B61" s="847"/>
      <c r="C61" s="847"/>
      <c r="D61" s="847"/>
      <c r="E61" s="847"/>
      <c r="F61" s="847"/>
      <c r="G61" s="847"/>
      <c r="H61" s="847"/>
      <c r="I61" s="847"/>
      <c r="J61" s="847"/>
      <c r="K61" s="847"/>
      <c r="L61" s="848"/>
      <c r="M61" s="640"/>
      <c r="N61" s="640"/>
      <c r="O61" s="787"/>
      <c r="P61" s="787"/>
      <c r="Q61" s="787"/>
      <c r="R61" s="14"/>
      <c r="S61" s="787"/>
      <c r="T61" s="787"/>
      <c r="U61" s="787"/>
      <c r="V61" s="14"/>
      <c r="W61" s="787"/>
      <c r="X61" s="787"/>
      <c r="Y61" s="787"/>
      <c r="Z61" s="14"/>
      <c r="AA61" s="787"/>
      <c r="AB61" s="787"/>
      <c r="AC61" s="787"/>
      <c r="AD61" s="14"/>
      <c r="AE61" s="787"/>
      <c r="AF61" s="787"/>
      <c r="AG61" s="787"/>
    </row>
    <row r="62" spans="1:33" x14ac:dyDescent="0.25">
      <c r="Q62" s="32" t="e">
        <f>IF(Q8&gt;99.99,100,Q8)</f>
        <v>#DIV/0!</v>
      </c>
      <c r="R62" s="32"/>
    </row>
  </sheetData>
  <mergeCells count="27">
    <mergeCell ref="A58:L58"/>
    <mergeCell ref="A59:L59"/>
    <mergeCell ref="A60:L60"/>
    <mergeCell ref="A61:L61"/>
    <mergeCell ref="K6:K7"/>
    <mergeCell ref="A56:L56"/>
    <mergeCell ref="A57:L57"/>
    <mergeCell ref="L6:L7"/>
    <mergeCell ref="A6:A7"/>
    <mergeCell ref="C6:C7"/>
    <mergeCell ref="G6:G7"/>
    <mergeCell ref="H6:H7"/>
    <mergeCell ref="A2:AG2"/>
    <mergeCell ref="A3:AG3"/>
    <mergeCell ref="A4:AG4"/>
    <mergeCell ref="B5:AG5"/>
    <mergeCell ref="I6:I7"/>
    <mergeCell ref="D6:F6"/>
    <mergeCell ref="J6:J7"/>
    <mergeCell ref="B6:B7"/>
    <mergeCell ref="M6:M7"/>
    <mergeCell ref="N6:N7"/>
    <mergeCell ref="O6:R6"/>
    <mergeCell ref="S6:V6"/>
    <mergeCell ref="W6:Z6"/>
    <mergeCell ref="AA6:AD6"/>
    <mergeCell ref="AE6:AG6"/>
  </mergeCells>
  <conditionalFormatting sqref="AG8:AG14">
    <cfRule type="cellIs" dxfId="1505" priority="25" stopIfTrue="1" operator="greaterThan">
      <formula>110</formula>
    </cfRule>
    <cfRule type="cellIs" dxfId="1504" priority="26" stopIfTrue="1" operator="between">
      <formula>1</formula>
      <formula>90</formula>
    </cfRule>
    <cfRule type="expression" dxfId="1503" priority="27" stopIfTrue="1">
      <formula>IF(AE8=0,AF8=0)</formula>
    </cfRule>
    <cfRule type="cellIs" dxfId="1502" priority="28" stopIfTrue="1" operator="between">
      <formula>90</formula>
      <formula>110</formula>
    </cfRule>
    <cfRule type="expression" dxfId="1501" priority="29" stopIfTrue="1">
      <formula>IF(AE8&gt;0,AF8=0)</formula>
    </cfRule>
    <cfRule type="expression" dxfId="1500" priority="30" stopIfTrue="1">
      <formula>IF(AE8=0,AF8&gt;0)</formula>
    </cfRule>
  </conditionalFormatting>
  <conditionalFormatting sqref="AG15:AG55">
    <cfRule type="cellIs" dxfId="1499" priority="1" stopIfTrue="1" operator="greaterThan">
      <formula>110</formula>
    </cfRule>
    <cfRule type="cellIs" dxfId="1498" priority="2" stopIfTrue="1" operator="between">
      <formula>1</formula>
      <formula>90</formula>
    </cfRule>
    <cfRule type="expression" dxfId="1497" priority="3" stopIfTrue="1">
      <formula>IF(AE15=0,AF15=0)</formula>
    </cfRule>
    <cfRule type="cellIs" dxfId="1496" priority="4" stopIfTrue="1" operator="between">
      <formula>90</formula>
      <formula>110</formula>
    </cfRule>
    <cfRule type="expression" dxfId="1495" priority="5" stopIfTrue="1">
      <formula>IF(AE15&gt;0,AF15=0)</formula>
    </cfRule>
    <cfRule type="expression" dxfId="1494" priority="6" stopIfTrue="1">
      <formula>IF(AE15=0,AF15&gt;0)</formula>
    </cfRule>
  </conditionalFormatting>
  <conditionalFormatting sqref="Q8:Q55">
    <cfRule type="cellIs" dxfId="1493" priority="49" stopIfTrue="1" operator="greaterThan">
      <formula>110</formula>
    </cfRule>
    <cfRule type="cellIs" dxfId="1492" priority="50" stopIfTrue="1" operator="between">
      <formula>1</formula>
      <formula>90</formula>
    </cfRule>
    <cfRule type="expression" dxfId="1491" priority="51" stopIfTrue="1">
      <formula>IF(O8=0,P8=0)</formula>
    </cfRule>
    <cfRule type="cellIs" dxfId="1490" priority="52" stopIfTrue="1" operator="between">
      <formula>90</formula>
      <formula>110</formula>
    </cfRule>
    <cfRule type="expression" dxfId="1489" priority="53" stopIfTrue="1">
      <formula>IF(O8&gt;0,P8=0)</formula>
    </cfRule>
    <cfRule type="expression" dxfId="1488" priority="54" stopIfTrue="1">
      <formula>IF(O8=0,P8&gt;0)</formula>
    </cfRule>
  </conditionalFormatting>
  <conditionalFormatting sqref="U8:U14">
    <cfRule type="cellIs" dxfId="1487" priority="43" stopIfTrue="1" operator="greaterThan">
      <formula>110</formula>
    </cfRule>
    <cfRule type="cellIs" dxfId="1486" priority="44" stopIfTrue="1" operator="between">
      <formula>1</formula>
      <formula>90</formula>
    </cfRule>
    <cfRule type="expression" dxfId="1485" priority="45" stopIfTrue="1">
      <formula>IF(S8=0,T8=0)</formula>
    </cfRule>
    <cfRule type="cellIs" dxfId="1484" priority="46" stopIfTrue="1" operator="between">
      <formula>90</formula>
      <formula>110</formula>
    </cfRule>
    <cfRule type="expression" dxfId="1483" priority="47" stopIfTrue="1">
      <formula>IF(S8&gt;0,T8=0)</formula>
    </cfRule>
    <cfRule type="expression" dxfId="1482" priority="48" stopIfTrue="1">
      <formula>IF(S8=0,T8&gt;0)</formula>
    </cfRule>
  </conditionalFormatting>
  <conditionalFormatting sqref="Y8:Y14">
    <cfRule type="cellIs" dxfId="1481" priority="37" stopIfTrue="1" operator="greaterThan">
      <formula>110</formula>
    </cfRule>
    <cfRule type="cellIs" dxfId="1480" priority="38" stopIfTrue="1" operator="between">
      <formula>1</formula>
      <formula>90</formula>
    </cfRule>
    <cfRule type="expression" dxfId="1479" priority="39" stopIfTrue="1">
      <formula>IF(W8=0,X8=0)</formula>
    </cfRule>
    <cfRule type="cellIs" dxfId="1478" priority="40" stopIfTrue="1" operator="between">
      <formula>90</formula>
      <formula>110</formula>
    </cfRule>
    <cfRule type="expression" dxfId="1477" priority="41" stopIfTrue="1">
      <formula>IF(W8&gt;0,X8=0)</formula>
    </cfRule>
    <cfRule type="expression" dxfId="1476" priority="42" stopIfTrue="1">
      <formula>IF(W8=0,X8&gt;0)</formula>
    </cfRule>
  </conditionalFormatting>
  <conditionalFormatting sqref="AC8:AC14">
    <cfRule type="cellIs" dxfId="1475" priority="31" stopIfTrue="1" operator="greaterThan">
      <formula>110</formula>
    </cfRule>
    <cfRule type="cellIs" dxfId="1474" priority="32" stopIfTrue="1" operator="between">
      <formula>1</formula>
      <formula>90</formula>
    </cfRule>
    <cfRule type="expression" dxfId="1473" priority="33" stopIfTrue="1">
      <formula>IF(AA8=0,AB8=0)</formula>
    </cfRule>
    <cfRule type="cellIs" dxfId="1472" priority="34" stopIfTrue="1" operator="between">
      <formula>90</formula>
      <formula>110</formula>
    </cfRule>
    <cfRule type="expression" dxfId="1471" priority="35" stopIfTrue="1">
      <formula>IF(AA8&gt;0,AB8=0)</formula>
    </cfRule>
    <cfRule type="expression" dxfId="1470" priority="36" stopIfTrue="1">
      <formula>IF(AA8=0,AB8&gt;0)</formula>
    </cfRule>
  </conditionalFormatting>
  <conditionalFormatting sqref="U15:U55">
    <cfRule type="cellIs" dxfId="1469" priority="19" stopIfTrue="1" operator="greaterThan">
      <formula>110</formula>
    </cfRule>
    <cfRule type="cellIs" dxfId="1468" priority="20" stopIfTrue="1" operator="between">
      <formula>1</formula>
      <formula>90</formula>
    </cfRule>
    <cfRule type="expression" dxfId="1467" priority="21" stopIfTrue="1">
      <formula>IF(S15=0,T15=0)</formula>
    </cfRule>
    <cfRule type="cellIs" dxfId="1466" priority="22" stopIfTrue="1" operator="between">
      <formula>90</formula>
      <formula>110</formula>
    </cfRule>
    <cfRule type="expression" dxfId="1465" priority="23" stopIfTrue="1">
      <formula>IF(S15&gt;0,T15=0)</formula>
    </cfRule>
    <cfRule type="expression" dxfId="1464" priority="24" stopIfTrue="1">
      <formula>IF(S15=0,T15&gt;0)</formula>
    </cfRule>
  </conditionalFormatting>
  <conditionalFormatting sqref="Y15:Y55">
    <cfRule type="cellIs" dxfId="1463" priority="13" stopIfTrue="1" operator="greaterThan">
      <formula>110</formula>
    </cfRule>
    <cfRule type="cellIs" dxfId="1462" priority="14" stopIfTrue="1" operator="between">
      <formula>1</formula>
      <formula>90</formula>
    </cfRule>
    <cfRule type="expression" dxfId="1461" priority="15" stopIfTrue="1">
      <formula>IF(W15=0,X15=0)</formula>
    </cfRule>
    <cfRule type="cellIs" dxfId="1460" priority="16" stopIfTrue="1" operator="between">
      <formula>90</formula>
      <formula>110</formula>
    </cfRule>
    <cfRule type="expression" dxfId="1459" priority="17" stopIfTrue="1">
      <formula>IF(W15&gt;0,X15=0)</formula>
    </cfRule>
    <cfRule type="expression" dxfId="1458" priority="18" stopIfTrue="1">
      <formula>IF(W15=0,X15&gt;0)</formula>
    </cfRule>
  </conditionalFormatting>
  <conditionalFormatting sqref="AC15:AC55">
    <cfRule type="cellIs" dxfId="1457" priority="7" stopIfTrue="1" operator="greaterThan">
      <formula>110</formula>
    </cfRule>
    <cfRule type="cellIs" dxfId="1456" priority="8" stopIfTrue="1" operator="between">
      <formula>1</formula>
      <formula>90</formula>
    </cfRule>
    <cfRule type="expression" dxfId="1455" priority="9" stopIfTrue="1">
      <formula>IF(AA15=0,AB15=0)</formula>
    </cfRule>
    <cfRule type="cellIs" dxfId="1454" priority="10" stopIfTrue="1" operator="between">
      <formula>90</formula>
      <formula>110</formula>
    </cfRule>
    <cfRule type="expression" dxfId="1453" priority="11" stopIfTrue="1">
      <formula>IF(AA15&gt;0,AB15=0)</formula>
    </cfRule>
    <cfRule type="expression" dxfId="1452" priority="12" stopIfTrue="1">
      <formula>IF(AA15=0,AB15&gt;0)</formula>
    </cfRule>
  </conditionalFormatting>
  <pageMargins left="0.7" right="0.7" top="0.75" bottom="0.75" header="0.3" footer="0.3"/>
  <pageSetup orientation="portrait" horizontalDpi="4294967293" verticalDpi="0" r:id="rId1"/>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2060"/>
  </sheetPr>
  <dimension ref="A1:W39"/>
  <sheetViews>
    <sheetView workbookViewId="0">
      <selection activeCell="J27" sqref="J27"/>
    </sheetView>
  </sheetViews>
  <sheetFormatPr baseColWidth="10" defaultColWidth="11.42578125" defaultRowHeight="15" x14ac:dyDescent="0.25"/>
  <cols>
    <col min="1" max="1" width="20.28515625" style="7" customWidth="1"/>
    <col min="2" max="2" width="7.28515625" style="7" customWidth="1"/>
    <col min="3" max="3" width="38.28515625" style="7" customWidth="1"/>
    <col min="4" max="4" width="16" style="7" customWidth="1"/>
    <col min="5" max="5" width="24.5703125" style="7" customWidth="1"/>
    <col min="6" max="6" width="12.7109375" style="7" customWidth="1"/>
    <col min="7" max="7" width="13.85546875" style="7" customWidth="1"/>
    <col min="8" max="16" width="6.85546875" style="7" customWidth="1"/>
    <col min="17" max="17" width="6.85546875" style="31" customWidth="1"/>
    <col min="18" max="22" width="6.85546875" style="7" customWidth="1"/>
    <col min="23" max="23" width="29.42578125" style="7" customWidth="1"/>
    <col min="24" max="16384" width="11.42578125" style="7"/>
  </cols>
  <sheetData>
    <row r="1" spans="1:23" ht="15" customHeight="1" x14ac:dyDescent="0.25">
      <c r="A1" s="854" t="s">
        <v>26</v>
      </c>
      <c r="B1" s="854"/>
      <c r="C1" s="854"/>
      <c r="D1" s="854"/>
      <c r="E1" s="854"/>
      <c r="F1" s="854"/>
      <c r="G1" s="854"/>
      <c r="H1" s="854"/>
      <c r="I1" s="854"/>
      <c r="J1" s="854"/>
      <c r="K1" s="854"/>
      <c r="L1" s="854"/>
      <c r="M1" s="854"/>
      <c r="N1" s="854"/>
      <c r="O1" s="854"/>
      <c r="P1" s="854"/>
      <c r="Q1" s="854"/>
      <c r="R1" s="854"/>
      <c r="S1" s="854"/>
      <c r="T1" s="854"/>
      <c r="U1" s="854"/>
      <c r="V1" s="854"/>
    </row>
    <row r="2" spans="1:23" ht="15" customHeight="1" x14ac:dyDescent="0.25">
      <c r="A2" s="854" t="s">
        <v>0</v>
      </c>
      <c r="B2" s="854"/>
      <c r="C2" s="854"/>
      <c r="D2" s="854"/>
      <c r="E2" s="854"/>
      <c r="F2" s="854"/>
      <c r="G2" s="854"/>
      <c r="H2" s="854"/>
      <c r="I2" s="854"/>
      <c r="J2" s="854"/>
      <c r="K2" s="854"/>
      <c r="L2" s="854"/>
      <c r="M2" s="854"/>
      <c r="N2" s="854"/>
      <c r="O2" s="854"/>
      <c r="P2" s="854"/>
      <c r="Q2" s="854"/>
      <c r="R2" s="854"/>
      <c r="S2" s="854"/>
      <c r="T2" s="854"/>
      <c r="U2" s="854"/>
      <c r="V2" s="854"/>
    </row>
    <row r="3" spans="1:23" ht="12" customHeight="1" x14ac:dyDescent="0.25">
      <c r="A3" s="855" t="s">
        <v>177</v>
      </c>
      <c r="B3" s="855"/>
      <c r="C3" s="855"/>
      <c r="D3" s="855"/>
      <c r="E3" s="855"/>
      <c r="F3" s="855"/>
      <c r="G3" s="855"/>
      <c r="H3" s="855"/>
      <c r="I3" s="855"/>
      <c r="J3" s="855"/>
      <c r="K3" s="855"/>
      <c r="L3" s="855"/>
      <c r="M3" s="855"/>
      <c r="N3" s="855"/>
      <c r="O3" s="855"/>
      <c r="P3" s="855"/>
      <c r="Q3" s="855"/>
      <c r="R3" s="855"/>
      <c r="S3" s="855"/>
      <c r="T3" s="855"/>
      <c r="U3" s="855"/>
      <c r="V3" s="855"/>
    </row>
    <row r="4" spans="1:23" ht="18" customHeight="1" x14ac:dyDescent="0.25">
      <c r="A4" s="838" t="s">
        <v>30</v>
      </c>
      <c r="B4" s="856" t="s">
        <v>1</v>
      </c>
      <c r="C4" s="838" t="s">
        <v>28</v>
      </c>
      <c r="D4" s="838" t="s">
        <v>2</v>
      </c>
      <c r="E4" s="838" t="s">
        <v>3</v>
      </c>
      <c r="F4" s="838" t="s">
        <v>4</v>
      </c>
      <c r="G4" s="838" t="s">
        <v>29</v>
      </c>
      <c r="H4" s="853" t="s">
        <v>5</v>
      </c>
      <c r="I4" s="853"/>
      <c r="J4" s="853"/>
      <c r="K4" s="853" t="s">
        <v>6</v>
      </c>
      <c r="L4" s="853"/>
      <c r="M4" s="853"/>
      <c r="N4" s="853" t="s">
        <v>7</v>
      </c>
      <c r="O4" s="853"/>
      <c r="P4" s="853"/>
      <c r="Q4" s="853" t="s">
        <v>8</v>
      </c>
      <c r="R4" s="853"/>
      <c r="S4" s="853"/>
      <c r="T4" s="853" t="s">
        <v>9</v>
      </c>
      <c r="U4" s="853"/>
      <c r="V4" s="853"/>
      <c r="W4" s="838" t="s">
        <v>179</v>
      </c>
    </row>
    <row r="5" spans="1:23" x14ac:dyDescent="0.25">
      <c r="A5" s="838"/>
      <c r="B5" s="856"/>
      <c r="C5" s="838"/>
      <c r="D5" s="839"/>
      <c r="E5" s="839"/>
      <c r="F5" s="839"/>
      <c r="G5" s="839"/>
      <c r="H5" s="5" t="s">
        <v>10</v>
      </c>
      <c r="I5" s="5" t="s">
        <v>11</v>
      </c>
      <c r="J5" s="6" t="s">
        <v>12</v>
      </c>
      <c r="K5" s="5" t="s">
        <v>10</v>
      </c>
      <c r="L5" s="5" t="s">
        <v>11</v>
      </c>
      <c r="M5" s="6" t="s">
        <v>12</v>
      </c>
      <c r="N5" s="5" t="s">
        <v>10</v>
      </c>
      <c r="O5" s="5" t="s">
        <v>11</v>
      </c>
      <c r="P5" s="6" t="s">
        <v>12</v>
      </c>
      <c r="Q5" s="5" t="s">
        <v>10</v>
      </c>
      <c r="R5" s="5" t="s">
        <v>11</v>
      </c>
      <c r="S5" s="6" t="s">
        <v>12</v>
      </c>
      <c r="T5" s="6" t="s">
        <v>10</v>
      </c>
      <c r="U5" s="6" t="s">
        <v>11</v>
      </c>
      <c r="V5" s="6" t="s">
        <v>12</v>
      </c>
      <c r="W5" s="838"/>
    </row>
    <row r="6" spans="1:23" ht="24" x14ac:dyDescent="0.25">
      <c r="A6" s="16"/>
      <c r="B6" s="17" t="s">
        <v>31</v>
      </c>
      <c r="C6" s="18" t="s">
        <v>32</v>
      </c>
      <c r="D6" s="17" t="s">
        <v>33</v>
      </c>
      <c r="E6" s="19" t="s">
        <v>34</v>
      </c>
      <c r="F6" s="17" t="s">
        <v>35</v>
      </c>
      <c r="G6" s="17">
        <v>500</v>
      </c>
      <c r="H6" s="33">
        <v>50</v>
      </c>
      <c r="I6" s="34"/>
      <c r="J6" s="11">
        <f>I6/H6*100</f>
        <v>0</v>
      </c>
      <c r="K6" s="33">
        <v>100</v>
      </c>
      <c r="L6" s="34">
        <v>0</v>
      </c>
      <c r="M6" s="12">
        <f>L6/K6*100</f>
        <v>0</v>
      </c>
      <c r="N6" s="33">
        <v>150</v>
      </c>
      <c r="O6" s="34"/>
      <c r="P6" s="12">
        <f>O6/N6*100</f>
        <v>0</v>
      </c>
      <c r="Q6" s="33">
        <v>200</v>
      </c>
      <c r="R6" s="34"/>
      <c r="S6" s="12">
        <f>R6/Q6*100</f>
        <v>0</v>
      </c>
      <c r="T6" s="89">
        <f>H6+K6+N6+Q6</f>
        <v>500</v>
      </c>
      <c r="U6" s="89">
        <f>I6+L6+O6+R6</f>
        <v>0</v>
      </c>
      <c r="V6" s="12">
        <f>U6/T6*100</f>
        <v>0</v>
      </c>
      <c r="W6" s="10"/>
    </row>
    <row r="7" spans="1:23" ht="36.75" customHeight="1" x14ac:dyDescent="0.25">
      <c r="A7" s="937" t="s">
        <v>36</v>
      </c>
      <c r="B7" s="20" t="s">
        <v>37</v>
      </c>
      <c r="C7" s="21" t="s">
        <v>38</v>
      </c>
      <c r="D7" s="22" t="s">
        <v>33</v>
      </c>
      <c r="E7" s="23" t="s">
        <v>39</v>
      </c>
      <c r="F7" s="22" t="s">
        <v>40</v>
      </c>
      <c r="G7" s="22">
        <v>1</v>
      </c>
      <c r="H7" s="2">
        <v>0</v>
      </c>
      <c r="I7" s="30"/>
      <c r="J7" s="11" t="e">
        <f t="shared" ref="J7:J15" si="0">I7/H7*100</f>
        <v>#DIV/0!</v>
      </c>
      <c r="K7" s="2">
        <v>1</v>
      </c>
      <c r="L7" s="30">
        <v>1</v>
      </c>
      <c r="M7" s="12">
        <f t="shared" ref="M7:M15" si="1">L7/K7*100</f>
        <v>100</v>
      </c>
      <c r="N7" s="2">
        <v>0</v>
      </c>
      <c r="O7" s="30"/>
      <c r="P7" s="12" t="e">
        <f t="shared" ref="P7:P15" si="2">O7/N7*100</f>
        <v>#DIV/0!</v>
      </c>
      <c r="Q7" s="2">
        <v>0</v>
      </c>
      <c r="R7" s="30"/>
      <c r="S7" s="12" t="e">
        <f t="shared" ref="S7:S15" si="3">R7/Q7*100</f>
        <v>#DIV/0!</v>
      </c>
      <c r="T7" s="89">
        <f t="shared" ref="T7:T15" si="4">H7+K7+N7+Q7</f>
        <v>1</v>
      </c>
      <c r="U7" s="89">
        <f t="shared" ref="U7:U15" si="5">I7+L7+O7+R7</f>
        <v>1</v>
      </c>
      <c r="V7" s="12">
        <f t="shared" ref="V7:V15" si="6">U7/T7*100</f>
        <v>100</v>
      </c>
      <c r="W7" s="10"/>
    </row>
    <row r="8" spans="1:23" ht="38.25" customHeight="1" x14ac:dyDescent="0.25">
      <c r="A8" s="937"/>
      <c r="B8" s="20" t="s">
        <v>41</v>
      </c>
      <c r="C8" s="21" t="s">
        <v>42</v>
      </c>
      <c r="D8" s="22" t="s">
        <v>43</v>
      </c>
      <c r="E8" s="23" t="s">
        <v>44</v>
      </c>
      <c r="F8" s="22" t="s">
        <v>45</v>
      </c>
      <c r="G8" s="22">
        <v>3</v>
      </c>
      <c r="H8" s="2">
        <v>0</v>
      </c>
      <c r="I8" s="30"/>
      <c r="J8" s="11" t="e">
        <f t="shared" si="0"/>
        <v>#DIV/0!</v>
      </c>
      <c r="K8" s="2">
        <v>1</v>
      </c>
      <c r="L8" s="30">
        <v>0</v>
      </c>
      <c r="M8" s="12">
        <f t="shared" si="1"/>
        <v>0</v>
      </c>
      <c r="N8" s="2">
        <v>1</v>
      </c>
      <c r="O8" s="30"/>
      <c r="P8" s="12">
        <f t="shared" si="2"/>
        <v>0</v>
      </c>
      <c r="Q8" s="2">
        <v>1</v>
      </c>
      <c r="R8" s="30"/>
      <c r="S8" s="12">
        <f t="shared" si="3"/>
        <v>0</v>
      </c>
      <c r="T8" s="89">
        <f t="shared" si="4"/>
        <v>3</v>
      </c>
      <c r="U8" s="89">
        <f t="shared" si="5"/>
        <v>0</v>
      </c>
      <c r="V8" s="12">
        <f t="shared" si="6"/>
        <v>0</v>
      </c>
      <c r="W8" s="10"/>
    </row>
    <row r="9" spans="1:23" ht="36" x14ac:dyDescent="0.25">
      <c r="A9" s="16"/>
      <c r="B9" s="17" t="s">
        <v>46</v>
      </c>
      <c r="C9" s="18" t="s">
        <v>47</v>
      </c>
      <c r="D9" s="17" t="s">
        <v>33</v>
      </c>
      <c r="E9" s="18" t="s">
        <v>48</v>
      </c>
      <c r="F9" s="17" t="s">
        <v>49</v>
      </c>
      <c r="G9" s="17">
        <v>25</v>
      </c>
      <c r="H9" s="33">
        <v>0</v>
      </c>
      <c r="I9" s="34"/>
      <c r="J9" s="11" t="e">
        <f t="shared" si="0"/>
        <v>#DIV/0!</v>
      </c>
      <c r="K9" s="33">
        <v>0</v>
      </c>
      <c r="L9" s="34">
        <v>0</v>
      </c>
      <c r="M9" s="12" t="e">
        <f t="shared" si="1"/>
        <v>#DIV/0!</v>
      </c>
      <c r="N9" s="33">
        <v>0</v>
      </c>
      <c r="O9" s="34"/>
      <c r="P9" s="12" t="e">
        <f t="shared" si="2"/>
        <v>#DIV/0!</v>
      </c>
      <c r="Q9" s="33">
        <v>25</v>
      </c>
      <c r="R9" s="34"/>
      <c r="S9" s="12">
        <f t="shared" si="3"/>
        <v>0</v>
      </c>
      <c r="T9" s="89">
        <f t="shared" si="4"/>
        <v>25</v>
      </c>
      <c r="U9" s="89">
        <f t="shared" si="5"/>
        <v>0</v>
      </c>
      <c r="V9" s="12">
        <f t="shared" si="6"/>
        <v>0</v>
      </c>
      <c r="W9" s="10"/>
    </row>
    <row r="10" spans="1:23" ht="35.25" customHeight="1" x14ac:dyDescent="0.25">
      <c r="A10" s="937" t="s">
        <v>36</v>
      </c>
      <c r="B10" s="20" t="s">
        <v>50</v>
      </c>
      <c r="C10" s="21" t="s">
        <v>51</v>
      </c>
      <c r="D10" s="22" t="s">
        <v>33</v>
      </c>
      <c r="E10" s="23" t="s">
        <v>52</v>
      </c>
      <c r="F10" s="22" t="s">
        <v>53</v>
      </c>
      <c r="G10" s="22">
        <v>1</v>
      </c>
      <c r="H10" s="2">
        <v>0</v>
      </c>
      <c r="I10" s="30"/>
      <c r="J10" s="11" t="e">
        <f t="shared" si="0"/>
        <v>#DIV/0!</v>
      </c>
      <c r="K10" s="2">
        <v>0</v>
      </c>
      <c r="L10" s="30">
        <v>0</v>
      </c>
      <c r="M10" s="12" t="e">
        <f t="shared" si="1"/>
        <v>#DIV/0!</v>
      </c>
      <c r="N10" s="2">
        <v>1</v>
      </c>
      <c r="O10" s="30"/>
      <c r="P10" s="12">
        <f t="shared" si="2"/>
        <v>0</v>
      </c>
      <c r="Q10" s="2">
        <v>0</v>
      </c>
      <c r="R10" s="30"/>
      <c r="S10" s="12" t="e">
        <f t="shared" si="3"/>
        <v>#DIV/0!</v>
      </c>
      <c r="T10" s="89">
        <f t="shared" si="4"/>
        <v>1</v>
      </c>
      <c r="U10" s="89">
        <f t="shared" si="5"/>
        <v>0</v>
      </c>
      <c r="V10" s="12">
        <f t="shared" si="6"/>
        <v>0</v>
      </c>
      <c r="W10" s="10"/>
    </row>
    <row r="11" spans="1:23" ht="33.75" customHeight="1" x14ac:dyDescent="0.25">
      <c r="A11" s="937"/>
      <c r="B11" s="20" t="s">
        <v>54</v>
      </c>
      <c r="C11" s="21" t="s">
        <v>55</v>
      </c>
      <c r="D11" s="22" t="s">
        <v>43</v>
      </c>
      <c r="E11" s="23" t="s">
        <v>56</v>
      </c>
      <c r="F11" s="22" t="s">
        <v>57</v>
      </c>
      <c r="G11" s="22" t="s">
        <v>58</v>
      </c>
      <c r="H11" s="2">
        <v>0</v>
      </c>
      <c r="I11" s="30"/>
      <c r="J11" s="11" t="e">
        <f t="shared" si="0"/>
        <v>#DIV/0!</v>
      </c>
      <c r="K11" s="2">
        <v>0</v>
      </c>
      <c r="L11" s="30">
        <v>0</v>
      </c>
      <c r="M11" s="12" t="e">
        <f t="shared" si="1"/>
        <v>#DIV/0!</v>
      </c>
      <c r="N11" s="2">
        <v>0</v>
      </c>
      <c r="O11" s="30"/>
      <c r="P11" s="12" t="e">
        <f t="shared" si="2"/>
        <v>#DIV/0!</v>
      </c>
      <c r="Q11" s="2">
        <v>0</v>
      </c>
      <c r="R11" s="30"/>
      <c r="S11" s="12" t="e">
        <f t="shared" si="3"/>
        <v>#DIV/0!</v>
      </c>
      <c r="T11" s="89">
        <f t="shared" si="4"/>
        <v>0</v>
      </c>
      <c r="U11" s="89">
        <f t="shared" si="5"/>
        <v>0</v>
      </c>
      <c r="V11" s="12" t="e">
        <f t="shared" si="6"/>
        <v>#DIV/0!</v>
      </c>
      <c r="W11" s="10"/>
    </row>
    <row r="12" spans="1:23" ht="15.75" x14ac:dyDescent="0.25">
      <c r="A12" s="16"/>
      <c r="B12" s="17" t="s">
        <v>59</v>
      </c>
      <c r="C12" s="24" t="s">
        <v>60</v>
      </c>
      <c r="D12" s="25" t="s">
        <v>43</v>
      </c>
      <c r="E12" s="24" t="s">
        <v>61</v>
      </c>
      <c r="F12" s="25" t="s">
        <v>62</v>
      </c>
      <c r="G12" s="17">
        <v>100</v>
      </c>
      <c r="H12" s="33">
        <v>25</v>
      </c>
      <c r="I12" s="34">
        <f>25*I14</f>
        <v>100</v>
      </c>
      <c r="J12" s="11">
        <f t="shared" si="0"/>
        <v>400</v>
      </c>
      <c r="K12" s="33">
        <v>25</v>
      </c>
      <c r="L12" s="34">
        <f>25*L14</f>
        <v>25</v>
      </c>
      <c r="M12" s="12">
        <f t="shared" si="1"/>
        <v>100</v>
      </c>
      <c r="N12" s="33">
        <v>25</v>
      </c>
      <c r="O12" s="34">
        <f>25*O14</f>
        <v>0</v>
      </c>
      <c r="P12" s="12">
        <f t="shared" si="2"/>
        <v>0</v>
      </c>
      <c r="Q12" s="33">
        <v>25</v>
      </c>
      <c r="R12" s="34">
        <f>25*R14</f>
        <v>25</v>
      </c>
      <c r="S12" s="12">
        <f t="shared" si="3"/>
        <v>100</v>
      </c>
      <c r="T12" s="90">
        <f t="shared" si="4"/>
        <v>100</v>
      </c>
      <c r="U12" s="90">
        <f t="shared" si="5"/>
        <v>150</v>
      </c>
      <c r="V12" s="12">
        <f t="shared" si="6"/>
        <v>150</v>
      </c>
      <c r="W12" s="10"/>
    </row>
    <row r="13" spans="1:23" ht="72" x14ac:dyDescent="0.25">
      <c r="A13" s="26" t="s">
        <v>63</v>
      </c>
      <c r="B13" s="20" t="s">
        <v>64</v>
      </c>
      <c r="C13" s="27" t="s">
        <v>65</v>
      </c>
      <c r="D13" s="22" t="s">
        <v>43</v>
      </c>
      <c r="E13" s="28" t="s">
        <v>66</v>
      </c>
      <c r="F13" s="26" t="s">
        <v>21</v>
      </c>
      <c r="G13" s="22" t="s">
        <v>67</v>
      </c>
      <c r="H13" s="2">
        <v>4</v>
      </c>
      <c r="I13" s="30">
        <v>4</v>
      </c>
      <c r="J13" s="11">
        <f t="shared" si="0"/>
        <v>100</v>
      </c>
      <c r="K13" s="2">
        <v>0</v>
      </c>
      <c r="L13" s="30">
        <v>0</v>
      </c>
      <c r="M13" s="11" t="e">
        <f t="shared" si="1"/>
        <v>#DIV/0!</v>
      </c>
      <c r="N13" s="2">
        <v>0</v>
      </c>
      <c r="O13" s="30"/>
      <c r="P13" s="11" t="e">
        <f t="shared" si="2"/>
        <v>#DIV/0!</v>
      </c>
      <c r="Q13" s="2">
        <v>0</v>
      </c>
      <c r="R13" s="30"/>
      <c r="S13" s="11" t="e">
        <f t="shared" si="3"/>
        <v>#DIV/0!</v>
      </c>
      <c r="T13" s="89">
        <f t="shared" si="4"/>
        <v>4</v>
      </c>
      <c r="U13" s="89">
        <f t="shared" si="5"/>
        <v>4</v>
      </c>
      <c r="V13" s="11">
        <f t="shared" si="6"/>
        <v>100</v>
      </c>
      <c r="W13" s="10"/>
    </row>
    <row r="14" spans="1:23" ht="24" x14ac:dyDescent="0.25">
      <c r="A14" s="938" t="s">
        <v>68</v>
      </c>
      <c r="B14" s="20" t="s">
        <v>69</v>
      </c>
      <c r="C14" s="27" t="s">
        <v>70</v>
      </c>
      <c r="D14" s="22" t="s">
        <v>43</v>
      </c>
      <c r="E14" s="23" t="s">
        <v>71</v>
      </c>
      <c r="F14" s="22" t="s">
        <v>45</v>
      </c>
      <c r="G14" s="22">
        <v>4</v>
      </c>
      <c r="H14" s="2">
        <v>1</v>
      </c>
      <c r="I14" s="30">
        <v>4</v>
      </c>
      <c r="J14" s="11">
        <f t="shared" si="0"/>
        <v>400</v>
      </c>
      <c r="K14" s="2">
        <v>1</v>
      </c>
      <c r="L14" s="30">
        <v>1</v>
      </c>
      <c r="M14" s="11">
        <f t="shared" si="1"/>
        <v>100</v>
      </c>
      <c r="N14" s="2">
        <v>1</v>
      </c>
      <c r="O14" s="30"/>
      <c r="P14" s="11">
        <f t="shared" si="2"/>
        <v>0</v>
      </c>
      <c r="Q14" s="2">
        <v>1</v>
      </c>
      <c r="R14" s="30">
        <v>1</v>
      </c>
      <c r="S14" s="11">
        <f t="shared" si="3"/>
        <v>100</v>
      </c>
      <c r="T14" s="89">
        <f t="shared" si="4"/>
        <v>4</v>
      </c>
      <c r="U14" s="89">
        <f t="shared" si="5"/>
        <v>6</v>
      </c>
      <c r="V14" s="11">
        <f t="shared" si="6"/>
        <v>150</v>
      </c>
      <c r="W14" s="10"/>
    </row>
    <row r="15" spans="1:23" ht="24" x14ac:dyDescent="0.25">
      <c r="A15" s="938"/>
      <c r="B15" s="20" t="s">
        <v>72</v>
      </c>
      <c r="C15" s="21" t="s">
        <v>73</v>
      </c>
      <c r="D15" s="22" t="s">
        <v>43</v>
      </c>
      <c r="E15" s="23" t="s">
        <v>74</v>
      </c>
      <c r="F15" s="22" t="s">
        <v>21</v>
      </c>
      <c r="G15" s="22" t="s">
        <v>75</v>
      </c>
      <c r="H15" s="2">
        <v>0</v>
      </c>
      <c r="I15" s="30"/>
      <c r="J15" s="11" t="e">
        <f t="shared" si="0"/>
        <v>#DIV/0!</v>
      </c>
      <c r="K15" s="2">
        <v>0</v>
      </c>
      <c r="L15" s="30">
        <v>0</v>
      </c>
      <c r="M15" s="11" t="e">
        <f t="shared" si="1"/>
        <v>#DIV/0!</v>
      </c>
      <c r="N15" s="2">
        <v>0</v>
      </c>
      <c r="O15" s="30"/>
      <c r="P15" s="11" t="e">
        <f t="shared" si="2"/>
        <v>#DIV/0!</v>
      </c>
      <c r="Q15" s="2">
        <v>0</v>
      </c>
      <c r="R15" s="30"/>
      <c r="S15" s="11" t="e">
        <f t="shared" si="3"/>
        <v>#DIV/0!</v>
      </c>
      <c r="T15" s="89">
        <f t="shared" si="4"/>
        <v>0</v>
      </c>
      <c r="U15" s="89">
        <f t="shared" si="5"/>
        <v>0</v>
      </c>
      <c r="V15" s="11" t="e">
        <f t="shared" si="6"/>
        <v>#DIV/0!</v>
      </c>
      <c r="W15" s="10"/>
    </row>
    <row r="16" spans="1:23" x14ac:dyDescent="0.25">
      <c r="A16" s="843" t="s">
        <v>23</v>
      </c>
      <c r="B16" s="844"/>
      <c r="C16" s="844"/>
      <c r="D16" s="844"/>
      <c r="E16" s="844"/>
      <c r="F16" s="844"/>
      <c r="G16" s="845"/>
      <c r="H16" s="3">
        <f>SUM(H6:H15)</f>
        <v>80</v>
      </c>
      <c r="I16" s="3">
        <f>SUM(I6:I15)</f>
        <v>108</v>
      </c>
      <c r="J16" s="13" t="e">
        <f>SUM(J22:J27)/(COUNTIF(J22:J27,"&lt;&gt;0"))</f>
        <v>#DIV/0!</v>
      </c>
      <c r="K16" s="3">
        <f>SUM(K6:K15)</f>
        <v>128</v>
      </c>
      <c r="L16" s="3">
        <f>SUM(L6:L15)</f>
        <v>27</v>
      </c>
      <c r="M16" s="13" t="e">
        <f>SUM(M25:M42)/(COUNTIF(M25:M42,"&lt;&gt;0"))</f>
        <v>#DIV/0!</v>
      </c>
      <c r="N16" s="3">
        <f>SUM(N6:N15)</f>
        <v>178</v>
      </c>
      <c r="O16" s="3">
        <f>SUM(O6:O15)</f>
        <v>0</v>
      </c>
      <c r="P16" s="13" t="e">
        <f>SUM(P25:P42)/(COUNTIF(P25:P42,"&lt;&gt;0"))</f>
        <v>#DIV/0!</v>
      </c>
      <c r="Q16" s="3">
        <f>SUM(Q6:Q15)</f>
        <v>252</v>
      </c>
      <c r="R16" s="3">
        <f>SUM(R6:R15)</f>
        <v>26</v>
      </c>
      <c r="S16" s="13" t="e">
        <f>SUM(S25:S42)/(COUNTIF(S25:S42,"&lt;&gt;0"))</f>
        <v>#DIV/0!</v>
      </c>
      <c r="T16" s="3">
        <f>SUM(T6:T15)</f>
        <v>638</v>
      </c>
      <c r="U16" s="3">
        <f>SUM(U6:U15)</f>
        <v>161</v>
      </c>
      <c r="V16" s="13" t="e">
        <f>SUM(V25:V42)/(COUNTIF(V25:V42,"&lt;&gt;0"))</f>
        <v>#DIV/0!</v>
      </c>
      <c r="W16" s="10"/>
    </row>
    <row r="17" spans="1:23" x14ac:dyDescent="0.25">
      <c r="A17" s="846" t="s">
        <v>24</v>
      </c>
      <c r="B17" s="847"/>
      <c r="C17" s="847"/>
      <c r="D17" s="847"/>
      <c r="E17" s="847"/>
      <c r="F17" s="847"/>
      <c r="G17" s="848"/>
      <c r="H17" s="4"/>
      <c r="I17" s="4"/>
      <c r="J17" s="14">
        <v>100</v>
      </c>
      <c r="K17" s="4"/>
      <c r="L17" s="4"/>
      <c r="M17" s="14">
        <v>100</v>
      </c>
      <c r="N17" s="4">
        <v>100</v>
      </c>
      <c r="O17" s="4"/>
      <c r="P17" s="14"/>
      <c r="Q17" s="3"/>
      <c r="R17" s="4"/>
      <c r="S17" s="14"/>
      <c r="T17" s="4"/>
      <c r="U17" s="4"/>
      <c r="V17" s="14"/>
      <c r="W17" s="10"/>
    </row>
    <row r="18" spans="1:23" x14ac:dyDescent="0.25">
      <c r="A18" s="846" t="s">
        <v>1283</v>
      </c>
      <c r="B18" s="847"/>
      <c r="C18" s="847"/>
      <c r="D18" s="847"/>
      <c r="E18" s="847"/>
      <c r="F18" s="847"/>
      <c r="G18" s="848"/>
      <c r="H18" s="4"/>
      <c r="I18" s="4"/>
      <c r="J18" s="14">
        <v>100</v>
      </c>
      <c r="K18" s="4"/>
      <c r="L18" s="4"/>
      <c r="M18" s="14">
        <v>50</v>
      </c>
      <c r="N18" s="4">
        <v>75</v>
      </c>
      <c r="O18" s="4"/>
      <c r="P18" s="14"/>
      <c r="Q18" s="3"/>
      <c r="R18" s="4"/>
      <c r="S18" s="14"/>
      <c r="T18" s="4"/>
      <c r="U18" s="4"/>
      <c r="V18" s="14"/>
      <c r="W18" s="10"/>
    </row>
    <row r="19" spans="1:23" x14ac:dyDescent="0.25">
      <c r="A19" s="846" t="s">
        <v>1339</v>
      </c>
      <c r="B19" s="847"/>
      <c r="C19" s="847"/>
      <c r="D19" s="847"/>
      <c r="E19" s="847"/>
      <c r="F19" s="847"/>
      <c r="G19" s="848"/>
      <c r="H19" s="4"/>
      <c r="I19" s="4"/>
      <c r="J19" s="14">
        <v>0</v>
      </c>
      <c r="K19" s="4"/>
      <c r="L19" s="4"/>
      <c r="M19" s="14">
        <v>1</v>
      </c>
      <c r="N19" s="4">
        <v>1</v>
      </c>
      <c r="O19" s="4"/>
      <c r="P19" s="14"/>
      <c r="Q19" s="3"/>
      <c r="R19" s="4"/>
      <c r="S19" s="14"/>
      <c r="T19" s="4"/>
      <c r="U19" s="4"/>
      <c r="V19" s="14"/>
      <c r="W19" s="159"/>
    </row>
    <row r="20" spans="1:23" x14ac:dyDescent="0.25">
      <c r="A20" s="846" t="s">
        <v>1340</v>
      </c>
      <c r="B20" s="847"/>
      <c r="C20" s="847"/>
      <c r="D20" s="847"/>
      <c r="E20" s="847"/>
      <c r="F20" s="847"/>
      <c r="G20" s="848"/>
      <c r="H20" s="4"/>
      <c r="I20" s="4"/>
      <c r="J20" s="14">
        <v>0</v>
      </c>
      <c r="K20" s="4"/>
      <c r="L20" s="4"/>
      <c r="M20" s="14">
        <v>0</v>
      </c>
      <c r="N20" s="4">
        <v>0</v>
      </c>
      <c r="O20" s="4"/>
      <c r="P20" s="14"/>
      <c r="Q20" s="3"/>
      <c r="R20" s="4"/>
      <c r="S20" s="14"/>
      <c r="T20" s="4"/>
      <c r="U20" s="4"/>
      <c r="V20" s="14"/>
      <c r="W20" s="159"/>
    </row>
    <row r="21" spans="1:23" x14ac:dyDescent="0.25">
      <c r="A21" s="846" t="s">
        <v>1341</v>
      </c>
      <c r="B21" s="847"/>
      <c r="C21" s="847"/>
      <c r="D21" s="847"/>
      <c r="E21" s="847"/>
      <c r="F21" s="847"/>
      <c r="G21" s="848"/>
      <c r="H21" s="4">
        <f>H16/T16</f>
        <v>0.12539184952978055</v>
      </c>
      <c r="I21" s="4">
        <f>I16/T16</f>
        <v>0.16927899686520376</v>
      </c>
      <c r="J21" s="14">
        <v>50</v>
      </c>
      <c r="K21" s="4"/>
      <c r="L21" s="4"/>
      <c r="M21" s="14">
        <v>50</v>
      </c>
      <c r="N21" s="4">
        <v>50</v>
      </c>
      <c r="O21" s="4"/>
      <c r="P21" s="14"/>
      <c r="Q21" s="3"/>
      <c r="R21" s="4"/>
      <c r="S21" s="14"/>
      <c r="T21" s="4">
        <f>U16/T16</f>
        <v>0.25235109717868337</v>
      </c>
      <c r="U21" s="4"/>
      <c r="V21" s="14"/>
      <c r="W21" s="159"/>
    </row>
    <row r="22" spans="1:23" x14ac:dyDescent="0.25">
      <c r="J22" s="32" t="e">
        <f>IF(J8&gt;99.99,100,J8)</f>
        <v>#DIV/0!</v>
      </c>
      <c r="M22" s="32">
        <f>IF(M8&gt;99.99,100,M8)</f>
        <v>0</v>
      </c>
      <c r="P22" s="32">
        <f>IF(P8&gt;99.99,100,P8)</f>
        <v>0</v>
      </c>
      <c r="S22" s="32">
        <f>IF(S8&gt;99.99,100,S8)</f>
        <v>0</v>
      </c>
      <c r="V22" s="32">
        <f>IF(V8&gt;99.99,100,V8)</f>
        <v>0</v>
      </c>
    </row>
    <row r="23" spans="1:23" x14ac:dyDescent="0.25">
      <c r="J23" s="32" t="e">
        <f>IF(J10&gt;99.99,100,J10)</f>
        <v>#DIV/0!</v>
      </c>
      <c r="M23" s="32" t="e">
        <f>IF(M10&gt;99.99,100,M10)</f>
        <v>#DIV/0!</v>
      </c>
      <c r="P23" s="32">
        <f>IF(P10&gt;99.99,100,P10)</f>
        <v>0</v>
      </c>
      <c r="S23" s="32" t="e">
        <f>IF(S10&gt;99.99,100,S10)</f>
        <v>#DIV/0!</v>
      </c>
      <c r="V23" s="32">
        <f>IF(V10&gt;99.99,100,V10)</f>
        <v>0</v>
      </c>
    </row>
    <row r="24" spans="1:23" x14ac:dyDescent="0.25">
      <c r="J24" s="32" t="e">
        <f>IF(J11&gt;99.99,100,J11)</f>
        <v>#DIV/0!</v>
      </c>
      <c r="M24" s="32" t="e">
        <f>IF(M11&gt;99.99,100,M11)</f>
        <v>#DIV/0!</v>
      </c>
      <c r="P24" s="32" t="e">
        <f>IF(P11&gt;99.99,100,P11)</f>
        <v>#DIV/0!</v>
      </c>
      <c r="S24" s="32" t="e">
        <f>IF(S11&gt;99.99,100,S11)</f>
        <v>#DIV/0!</v>
      </c>
      <c r="V24" s="32" t="e">
        <f>IF(V11&gt;99.99,100,V11)</f>
        <v>#DIV/0!</v>
      </c>
    </row>
    <row r="25" spans="1:23" x14ac:dyDescent="0.25">
      <c r="J25" s="32">
        <f>IF(J13&gt;99.99,100,J13)</f>
        <v>100</v>
      </c>
      <c r="M25" s="32" t="e">
        <f>IF(M13&gt;99.99,100,M13)</f>
        <v>#DIV/0!</v>
      </c>
      <c r="P25" s="32" t="e">
        <f>IF(P13&gt;99.99,100,P13)</f>
        <v>#DIV/0!</v>
      </c>
      <c r="S25" s="32" t="e">
        <f>IF(S13&gt;99.99,100,S13)</f>
        <v>#DIV/0!</v>
      </c>
      <c r="V25" s="32">
        <f>IF(V13&gt;99.99,100,V13)</f>
        <v>100</v>
      </c>
    </row>
    <row r="26" spans="1:23" x14ac:dyDescent="0.25">
      <c r="J26" s="32">
        <f>IF(J14&gt;99.99,100,J14)</f>
        <v>100</v>
      </c>
      <c r="M26" s="32">
        <f>IF(M14&gt;99.99,100,M14)</f>
        <v>100</v>
      </c>
      <c r="P26" s="32">
        <f>IF(P14&gt;99.99,100,P14)</f>
        <v>0</v>
      </c>
      <c r="S26" s="32">
        <f>IF(S14&gt;99.99,100,S14)</f>
        <v>100</v>
      </c>
      <c r="V26" s="32">
        <f>IF(V14&gt;99.99,100,V14)</f>
        <v>100</v>
      </c>
    </row>
    <row r="27" spans="1:23" x14ac:dyDescent="0.25">
      <c r="J27" s="32" t="e">
        <f>IF(J15&gt;99.99,100,J15)</f>
        <v>#DIV/0!</v>
      </c>
      <c r="M27" s="32" t="e">
        <f>IF(M15&gt;99.99,100,M15)</f>
        <v>#DIV/0!</v>
      </c>
      <c r="P27" s="32" t="e">
        <f>IF(P15&gt;99.99,100,P15)</f>
        <v>#DIV/0!</v>
      </c>
      <c r="S27" s="32" t="e">
        <f>IF(S15&gt;99.99,100,S15)</f>
        <v>#DIV/0!</v>
      </c>
      <c r="V27" s="32" t="e">
        <f>IF(V15&gt;99.99,100,V15)</f>
        <v>#DIV/0!</v>
      </c>
    </row>
    <row r="28" spans="1:23" x14ac:dyDescent="0.25">
      <c r="J28" s="32"/>
    </row>
    <row r="29" spans="1:23" x14ac:dyDescent="0.25">
      <c r="J29" s="32"/>
    </row>
    <row r="30" spans="1:23" x14ac:dyDescent="0.25">
      <c r="J30" s="32"/>
    </row>
    <row r="31" spans="1:23" x14ac:dyDescent="0.25">
      <c r="J31" s="32"/>
    </row>
    <row r="32" spans="1:23" x14ac:dyDescent="0.25">
      <c r="J32" s="32"/>
    </row>
    <row r="33" spans="10:10" x14ac:dyDescent="0.25">
      <c r="J33" s="32"/>
    </row>
    <row r="34" spans="10:10" x14ac:dyDescent="0.25">
      <c r="J34" s="32"/>
    </row>
    <row r="35" spans="10:10" x14ac:dyDescent="0.25">
      <c r="J35" s="32"/>
    </row>
    <row r="36" spans="10:10" x14ac:dyDescent="0.25">
      <c r="J36" s="32"/>
    </row>
    <row r="37" spans="10:10" x14ac:dyDescent="0.25">
      <c r="J37" s="32"/>
    </row>
    <row r="38" spans="10:10" x14ac:dyDescent="0.25">
      <c r="J38" s="32"/>
    </row>
    <row r="39" spans="10:10" x14ac:dyDescent="0.25">
      <c r="J39" s="32"/>
    </row>
  </sheetData>
  <mergeCells count="25">
    <mergeCell ref="A1:V1"/>
    <mergeCell ref="A2:V2"/>
    <mergeCell ref="A3:V3"/>
    <mergeCell ref="K4:M4"/>
    <mergeCell ref="N4:P4"/>
    <mergeCell ref="Q4:S4"/>
    <mergeCell ref="T4:V4"/>
    <mergeCell ref="B4:B5"/>
    <mergeCell ref="H4:J4"/>
    <mergeCell ref="C4:C5"/>
    <mergeCell ref="D4:D5"/>
    <mergeCell ref="E4:E5"/>
    <mergeCell ref="F4:F5"/>
    <mergeCell ref="G4:G5"/>
    <mergeCell ref="A19:G19"/>
    <mergeCell ref="A20:G20"/>
    <mergeCell ref="A21:G21"/>
    <mergeCell ref="W4:W5"/>
    <mergeCell ref="A4:A5"/>
    <mergeCell ref="A18:G18"/>
    <mergeCell ref="A7:A8"/>
    <mergeCell ref="A10:A11"/>
    <mergeCell ref="A14:A15"/>
    <mergeCell ref="A17:G17"/>
    <mergeCell ref="A16:G16"/>
  </mergeCells>
  <conditionalFormatting sqref="V6:V15 J6:J15 M13:M15 P13:P15 S13:S15">
    <cfRule type="cellIs" dxfId="1451" priority="25" stopIfTrue="1" operator="greaterThan">
      <formula>110</formula>
    </cfRule>
    <cfRule type="cellIs" dxfId="1450" priority="26" stopIfTrue="1" operator="between">
      <formula>1</formula>
      <formula>90</formula>
    </cfRule>
    <cfRule type="expression" dxfId="1449" priority="27" stopIfTrue="1">
      <formula>IF(H6=0,I6=0)</formula>
    </cfRule>
    <cfRule type="cellIs" dxfId="1448" priority="28" stopIfTrue="1" operator="between">
      <formula>90</formula>
      <formula>110</formula>
    </cfRule>
    <cfRule type="expression" dxfId="1447" priority="29" stopIfTrue="1">
      <formula>IF(H6&gt;0,I6=0)</formula>
    </cfRule>
    <cfRule type="expression" dxfId="1446" priority="30" stopIfTrue="1">
      <formula>IF(H6=0,I6&gt;0)</formula>
    </cfRule>
  </conditionalFormatting>
  <conditionalFormatting sqref="M6:M12">
    <cfRule type="cellIs" dxfId="1445" priority="43" stopIfTrue="1" operator="greaterThan">
      <formula>110</formula>
    </cfRule>
    <cfRule type="cellIs" dxfId="1444" priority="44" stopIfTrue="1" operator="between">
      <formula>1</formula>
      <formula>90</formula>
    </cfRule>
    <cfRule type="expression" dxfId="1443" priority="45" stopIfTrue="1">
      <formula>IF(K6=0,L6=0)</formula>
    </cfRule>
    <cfRule type="cellIs" dxfId="1442" priority="46" stopIfTrue="1" operator="between">
      <formula>90</formula>
      <formula>110</formula>
    </cfRule>
    <cfRule type="expression" dxfId="1441" priority="47" stopIfTrue="1">
      <formula>IF(K6&gt;0,L6=0)</formula>
    </cfRule>
    <cfRule type="expression" dxfId="1440" priority="48" stopIfTrue="1">
      <formula>IF(K6=0,L6&gt;0)</formula>
    </cfRule>
  </conditionalFormatting>
  <conditionalFormatting sqref="P6:P12">
    <cfRule type="cellIs" dxfId="1439" priority="37" stopIfTrue="1" operator="greaterThan">
      <formula>110</formula>
    </cfRule>
    <cfRule type="cellIs" dxfId="1438" priority="38" stopIfTrue="1" operator="between">
      <formula>1</formula>
      <formula>90</formula>
    </cfRule>
    <cfRule type="expression" dxfId="1437" priority="39" stopIfTrue="1">
      <formula>IF(N6=0,O6=0)</formula>
    </cfRule>
    <cfRule type="cellIs" dxfId="1436" priority="40" stopIfTrue="1" operator="between">
      <formula>90</formula>
      <formula>110</formula>
    </cfRule>
    <cfRule type="expression" dxfId="1435" priority="41" stopIfTrue="1">
      <formula>IF(N6&gt;0,O6=0)</formula>
    </cfRule>
    <cfRule type="expression" dxfId="1434" priority="42" stopIfTrue="1">
      <formula>IF(N6=0,O6&gt;0)</formula>
    </cfRule>
  </conditionalFormatting>
  <conditionalFormatting sqref="S6:S12">
    <cfRule type="cellIs" dxfId="1433" priority="31" stopIfTrue="1" operator="greaterThan">
      <formula>110</formula>
    </cfRule>
    <cfRule type="cellIs" dxfId="1432" priority="32" stopIfTrue="1" operator="between">
      <formula>1</formula>
      <formula>90</formula>
    </cfRule>
    <cfRule type="expression" dxfId="1431" priority="33" stopIfTrue="1">
      <formula>IF(Q6=0,R6=0)</formula>
    </cfRule>
    <cfRule type="cellIs" dxfId="1430" priority="34" stopIfTrue="1" operator="between">
      <formula>90</formula>
      <formula>110</formula>
    </cfRule>
    <cfRule type="expression" dxfId="1429" priority="35" stopIfTrue="1">
      <formula>IF(Q6&gt;0,R6=0)</formula>
    </cfRule>
    <cfRule type="expression" dxfId="1428" priority="36" stopIfTrue="1">
      <formula>IF(Q6=0,R6&gt;0)</formula>
    </cfRule>
  </conditionalFormatting>
  <pageMargins left="0.7" right="0.7" top="0.75" bottom="0.75" header="0.3" footer="0.3"/>
  <pageSetup orientation="portrait" horizontalDpi="4294967293" verticalDpi="0" r:id="rId1"/>
  <legacyDrawing r:id="rId2"/>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2060"/>
  </sheetPr>
  <dimension ref="A1:AA31"/>
  <sheetViews>
    <sheetView topLeftCell="D13" workbookViewId="0">
      <selection activeCell="S6" sqref="S6:S17"/>
    </sheetView>
  </sheetViews>
  <sheetFormatPr baseColWidth="10" defaultColWidth="11.42578125" defaultRowHeight="15" x14ac:dyDescent="0.25"/>
  <cols>
    <col min="1" max="1" width="16.85546875" style="7" customWidth="1"/>
    <col min="2" max="2" width="8.7109375" style="7" customWidth="1"/>
    <col min="3" max="3" width="38.28515625" style="7" customWidth="1"/>
    <col min="4" max="5" width="16" style="7" customWidth="1"/>
    <col min="6" max="6" width="24.5703125" style="7" customWidth="1"/>
    <col min="7" max="8" width="12.7109375" style="7" customWidth="1"/>
    <col min="9" max="23" width="6.85546875" style="7" customWidth="1"/>
    <col min="24" max="27" width="15.5703125" style="7" customWidth="1"/>
    <col min="28" max="16384" width="11.42578125" style="7"/>
  </cols>
  <sheetData>
    <row r="1" spans="1:27" ht="15" customHeight="1" x14ac:dyDescent="0.25">
      <c r="A1" s="854" t="s">
        <v>26</v>
      </c>
      <c r="B1" s="854"/>
      <c r="C1" s="854"/>
      <c r="D1" s="854"/>
      <c r="E1" s="854"/>
      <c r="F1" s="854"/>
      <c r="G1" s="854"/>
      <c r="H1" s="854"/>
      <c r="I1" s="854"/>
      <c r="J1" s="854"/>
      <c r="K1" s="854"/>
      <c r="L1" s="854"/>
      <c r="M1" s="854"/>
      <c r="N1" s="854"/>
      <c r="O1" s="854"/>
      <c r="P1" s="854"/>
      <c r="Q1" s="854"/>
      <c r="R1" s="854"/>
      <c r="S1" s="854"/>
      <c r="T1" s="854"/>
      <c r="U1" s="854"/>
      <c r="V1" s="854"/>
      <c r="W1" s="854"/>
    </row>
    <row r="2" spans="1:27" ht="15" customHeight="1" x14ac:dyDescent="0.25">
      <c r="A2" s="854" t="s">
        <v>0</v>
      </c>
      <c r="B2" s="854"/>
      <c r="C2" s="854"/>
      <c r="D2" s="854"/>
      <c r="E2" s="854"/>
      <c r="F2" s="854"/>
      <c r="G2" s="854"/>
      <c r="H2" s="854"/>
      <c r="I2" s="854"/>
      <c r="J2" s="854"/>
      <c r="K2" s="854"/>
      <c r="L2" s="854"/>
      <c r="M2" s="854"/>
      <c r="N2" s="854"/>
      <c r="O2" s="854"/>
      <c r="P2" s="854"/>
      <c r="Q2" s="854"/>
      <c r="R2" s="854"/>
      <c r="S2" s="854"/>
      <c r="T2" s="854"/>
      <c r="U2" s="854"/>
      <c r="V2" s="854"/>
      <c r="W2" s="854"/>
    </row>
    <row r="3" spans="1:27" ht="15" customHeight="1" x14ac:dyDescent="0.25">
      <c r="A3" s="855" t="s">
        <v>177</v>
      </c>
      <c r="B3" s="855"/>
      <c r="C3" s="855"/>
      <c r="D3" s="855"/>
      <c r="E3" s="855"/>
      <c r="F3" s="855"/>
      <c r="G3" s="855"/>
      <c r="H3" s="855"/>
      <c r="I3" s="855"/>
      <c r="J3" s="855"/>
      <c r="K3" s="855"/>
      <c r="L3" s="855"/>
      <c r="M3" s="855"/>
      <c r="N3" s="855"/>
      <c r="O3" s="855"/>
      <c r="P3" s="855"/>
      <c r="Q3" s="855"/>
      <c r="R3" s="855"/>
      <c r="S3" s="855"/>
      <c r="T3" s="855"/>
      <c r="U3" s="855"/>
      <c r="V3" s="855"/>
      <c r="W3" s="855"/>
    </row>
    <row r="4" spans="1:27" ht="22.5" customHeight="1" x14ac:dyDescent="0.25">
      <c r="A4" s="838" t="s">
        <v>30</v>
      </c>
      <c r="B4" s="856" t="s">
        <v>1</v>
      </c>
      <c r="C4" s="838" t="s">
        <v>28</v>
      </c>
      <c r="D4" s="838" t="s">
        <v>2</v>
      </c>
      <c r="E4" s="839" t="s">
        <v>1475</v>
      </c>
      <c r="F4" s="838" t="s">
        <v>3</v>
      </c>
      <c r="G4" s="838" t="s">
        <v>4</v>
      </c>
      <c r="H4" s="838" t="s">
        <v>1474</v>
      </c>
      <c r="I4" s="853" t="s">
        <v>5</v>
      </c>
      <c r="J4" s="853"/>
      <c r="K4" s="853"/>
      <c r="L4" s="853" t="s">
        <v>6</v>
      </c>
      <c r="M4" s="853"/>
      <c r="N4" s="853"/>
      <c r="O4" s="853" t="s">
        <v>7</v>
      </c>
      <c r="P4" s="853"/>
      <c r="Q4" s="853"/>
      <c r="R4" s="853" t="s">
        <v>8</v>
      </c>
      <c r="S4" s="853"/>
      <c r="T4" s="853"/>
      <c r="U4" s="853" t="s">
        <v>9</v>
      </c>
      <c r="V4" s="853"/>
      <c r="W4" s="853"/>
      <c r="X4" s="838" t="s">
        <v>1489</v>
      </c>
      <c r="Y4" s="838" t="s">
        <v>1490</v>
      </c>
      <c r="Z4" s="838" t="s">
        <v>1491</v>
      </c>
      <c r="AA4" s="838" t="s">
        <v>1492</v>
      </c>
    </row>
    <row r="5" spans="1:27" x14ac:dyDescent="0.25">
      <c r="A5" s="838"/>
      <c r="B5" s="856"/>
      <c r="C5" s="838"/>
      <c r="D5" s="839"/>
      <c r="E5" s="852"/>
      <c r="F5" s="839"/>
      <c r="G5" s="839"/>
      <c r="H5" s="839"/>
      <c r="I5" s="5" t="s">
        <v>10</v>
      </c>
      <c r="J5" s="5" t="s">
        <v>11</v>
      </c>
      <c r="K5" s="6" t="s">
        <v>12</v>
      </c>
      <c r="L5" s="5" t="s">
        <v>10</v>
      </c>
      <c r="M5" s="5" t="s">
        <v>11</v>
      </c>
      <c r="N5" s="6" t="s">
        <v>12</v>
      </c>
      <c r="O5" s="5" t="s">
        <v>10</v>
      </c>
      <c r="P5" s="5" t="s">
        <v>11</v>
      </c>
      <c r="Q5" s="6" t="s">
        <v>12</v>
      </c>
      <c r="R5" s="5" t="s">
        <v>10</v>
      </c>
      <c r="S5" s="5" t="s">
        <v>11</v>
      </c>
      <c r="T5" s="6" t="s">
        <v>12</v>
      </c>
      <c r="U5" s="5" t="s">
        <v>10</v>
      </c>
      <c r="V5" s="5" t="s">
        <v>11</v>
      </c>
      <c r="W5" s="6" t="s">
        <v>12</v>
      </c>
      <c r="X5" s="839"/>
      <c r="Y5" s="839"/>
      <c r="Z5" s="839"/>
      <c r="AA5" s="839"/>
    </row>
    <row r="6" spans="1:27" ht="36" x14ac:dyDescent="0.25">
      <c r="A6" s="16"/>
      <c r="B6" s="188" t="s">
        <v>31</v>
      </c>
      <c r="C6" s="351" t="s">
        <v>32</v>
      </c>
      <c r="D6" s="188" t="s">
        <v>1476</v>
      </c>
      <c r="E6" s="188" t="s">
        <v>43</v>
      </c>
      <c r="F6" s="352" t="s">
        <v>34</v>
      </c>
      <c r="G6" s="188" t="s">
        <v>35</v>
      </c>
      <c r="H6" s="188">
        <v>1200</v>
      </c>
      <c r="I6" s="2">
        <v>300</v>
      </c>
      <c r="J6" s="2">
        <v>0</v>
      </c>
      <c r="K6" s="11">
        <f>J6/I6*100</f>
        <v>0</v>
      </c>
      <c r="L6" s="2">
        <v>300</v>
      </c>
      <c r="M6" s="2">
        <v>0</v>
      </c>
      <c r="N6" s="12">
        <f>M6/L6*100</f>
        <v>0</v>
      </c>
      <c r="O6" s="2">
        <v>300</v>
      </c>
      <c r="P6" s="2">
        <v>0</v>
      </c>
      <c r="Q6" s="12">
        <f>P6/O6*100</f>
        <v>0</v>
      </c>
      <c r="R6" s="2">
        <v>300</v>
      </c>
      <c r="S6" s="2">
        <v>0</v>
      </c>
      <c r="T6" s="12">
        <f>S6/R6*100</f>
        <v>0</v>
      </c>
      <c r="U6" s="89">
        <f>I6+L6+O6+R6</f>
        <v>1200</v>
      </c>
      <c r="V6" s="89">
        <f>J6+M6+P6+S6</f>
        <v>0</v>
      </c>
      <c r="W6" s="12">
        <f>V6/U6*100</f>
        <v>0</v>
      </c>
      <c r="X6" s="30"/>
      <c r="Y6" s="30"/>
      <c r="Z6" s="30"/>
      <c r="AA6" s="30"/>
    </row>
    <row r="7" spans="1:27" ht="48" customHeight="1" x14ac:dyDescent="0.25">
      <c r="A7" s="939" t="s">
        <v>1477</v>
      </c>
      <c r="B7" s="20" t="s">
        <v>37</v>
      </c>
      <c r="C7" s="21" t="s">
        <v>38</v>
      </c>
      <c r="D7" s="22" t="s">
        <v>223</v>
      </c>
      <c r="E7" s="22" t="s">
        <v>43</v>
      </c>
      <c r="F7" s="23" t="s">
        <v>39</v>
      </c>
      <c r="G7" s="22" t="s">
        <v>40</v>
      </c>
      <c r="H7" s="22" t="s">
        <v>75</v>
      </c>
      <c r="I7" s="2">
        <v>0</v>
      </c>
      <c r="J7" s="2">
        <v>0</v>
      </c>
      <c r="K7" s="11" t="e">
        <f t="shared" ref="K7:K20" si="0">J7/I7*100</f>
        <v>#DIV/0!</v>
      </c>
      <c r="L7" s="2">
        <v>0</v>
      </c>
      <c r="M7" s="2">
        <v>0</v>
      </c>
      <c r="N7" s="12" t="e">
        <f t="shared" ref="N7:N20" si="1">M7/L7*100</f>
        <v>#DIV/0!</v>
      </c>
      <c r="O7" s="2">
        <v>0</v>
      </c>
      <c r="P7" s="2">
        <v>0</v>
      </c>
      <c r="Q7" s="12" t="e">
        <f t="shared" ref="Q7:Q20" si="2">P7/O7*100</f>
        <v>#DIV/0!</v>
      </c>
      <c r="R7" s="2">
        <v>0</v>
      </c>
      <c r="S7" s="2">
        <v>0</v>
      </c>
      <c r="T7" s="12" t="e">
        <f t="shared" ref="T7:T20" si="3">S7/R7*100</f>
        <v>#DIV/0!</v>
      </c>
      <c r="U7" s="89">
        <f t="shared" ref="U7:V20" si="4">I7+L7+O7+R7</f>
        <v>0</v>
      </c>
      <c r="V7" s="89">
        <f t="shared" si="4"/>
        <v>0</v>
      </c>
      <c r="W7" s="12" t="e">
        <f t="shared" ref="W7:W20" si="5">V7/U7*100</f>
        <v>#DIV/0!</v>
      </c>
      <c r="X7" s="30"/>
      <c r="Y7" s="30"/>
      <c r="Z7" s="30"/>
      <c r="AA7" s="30"/>
    </row>
    <row r="8" spans="1:27" ht="48" customHeight="1" x14ac:dyDescent="0.25">
      <c r="A8" s="939"/>
      <c r="B8" s="20" t="s">
        <v>41</v>
      </c>
      <c r="C8" s="21" t="s">
        <v>42</v>
      </c>
      <c r="D8" s="22" t="s">
        <v>223</v>
      </c>
      <c r="E8" s="22" t="s">
        <v>43</v>
      </c>
      <c r="F8" s="23" t="s">
        <v>44</v>
      </c>
      <c r="G8" s="22" t="s">
        <v>45</v>
      </c>
      <c r="H8" s="22" t="s">
        <v>75</v>
      </c>
      <c r="I8" s="2">
        <v>0</v>
      </c>
      <c r="J8" s="2">
        <v>0</v>
      </c>
      <c r="K8" s="11" t="e">
        <f t="shared" si="0"/>
        <v>#DIV/0!</v>
      </c>
      <c r="L8" s="2">
        <v>0</v>
      </c>
      <c r="M8" s="2">
        <v>0</v>
      </c>
      <c r="N8" s="12" t="e">
        <f t="shared" si="1"/>
        <v>#DIV/0!</v>
      </c>
      <c r="O8" s="2">
        <v>0</v>
      </c>
      <c r="P8" s="2">
        <v>0</v>
      </c>
      <c r="Q8" s="12" t="e">
        <f t="shared" si="2"/>
        <v>#DIV/0!</v>
      </c>
      <c r="R8" s="2">
        <v>0</v>
      </c>
      <c r="S8" s="2">
        <v>0</v>
      </c>
      <c r="T8" s="12" t="e">
        <f t="shared" si="3"/>
        <v>#DIV/0!</v>
      </c>
      <c r="U8" s="89">
        <f t="shared" si="4"/>
        <v>0</v>
      </c>
      <c r="V8" s="89">
        <f t="shared" si="4"/>
        <v>0</v>
      </c>
      <c r="W8" s="12" t="e">
        <f t="shared" si="5"/>
        <v>#DIV/0!</v>
      </c>
      <c r="X8" s="30"/>
      <c r="Y8" s="30"/>
      <c r="Z8" s="30"/>
      <c r="AA8" s="30"/>
    </row>
    <row r="9" spans="1:27" ht="36" x14ac:dyDescent="0.25">
      <c r="A9" s="16"/>
      <c r="B9" s="188" t="s">
        <v>46</v>
      </c>
      <c r="C9" s="351" t="s">
        <v>47</v>
      </c>
      <c r="D9" s="188" t="s">
        <v>1476</v>
      </c>
      <c r="E9" s="188" t="s">
        <v>43</v>
      </c>
      <c r="F9" s="351" t="s">
        <v>48</v>
      </c>
      <c r="G9" s="188" t="s">
        <v>49</v>
      </c>
      <c r="H9" s="188">
        <v>25</v>
      </c>
      <c r="I9" s="2">
        <v>0</v>
      </c>
      <c r="J9" s="2">
        <v>0</v>
      </c>
      <c r="K9" s="11" t="e">
        <f t="shared" si="0"/>
        <v>#DIV/0!</v>
      </c>
      <c r="L9" s="2">
        <v>0</v>
      </c>
      <c r="M9" s="2">
        <v>0</v>
      </c>
      <c r="N9" s="12" t="e">
        <f t="shared" si="1"/>
        <v>#DIV/0!</v>
      </c>
      <c r="O9" s="2">
        <v>0</v>
      </c>
      <c r="P9" s="2">
        <v>0</v>
      </c>
      <c r="Q9" s="12" t="e">
        <f t="shared" si="2"/>
        <v>#DIV/0!</v>
      </c>
      <c r="R9" s="2">
        <v>25</v>
      </c>
      <c r="S9" s="2">
        <v>0</v>
      </c>
      <c r="T9" s="12">
        <f t="shared" si="3"/>
        <v>0</v>
      </c>
      <c r="U9" s="89">
        <f t="shared" si="4"/>
        <v>25</v>
      </c>
      <c r="V9" s="89">
        <f t="shared" si="4"/>
        <v>0</v>
      </c>
      <c r="W9" s="12">
        <f t="shared" si="5"/>
        <v>0</v>
      </c>
      <c r="X9" s="30"/>
      <c r="Y9" s="30"/>
      <c r="Z9" s="30"/>
      <c r="AA9" s="30"/>
    </row>
    <row r="10" spans="1:27" ht="24" x14ac:dyDescent="0.25">
      <c r="A10" s="939" t="s">
        <v>1478</v>
      </c>
      <c r="B10" s="20" t="s">
        <v>50</v>
      </c>
      <c r="C10" s="21" t="s">
        <v>51</v>
      </c>
      <c r="D10" s="22" t="s">
        <v>223</v>
      </c>
      <c r="E10" s="22" t="s">
        <v>43</v>
      </c>
      <c r="F10" s="23" t="s">
        <v>52</v>
      </c>
      <c r="G10" s="22" t="s">
        <v>53</v>
      </c>
      <c r="H10" s="22">
        <v>1</v>
      </c>
      <c r="I10" s="2">
        <v>0</v>
      </c>
      <c r="J10" s="2">
        <v>0</v>
      </c>
      <c r="K10" s="11" t="e">
        <f t="shared" si="0"/>
        <v>#DIV/0!</v>
      </c>
      <c r="L10" s="2">
        <v>1</v>
      </c>
      <c r="M10" s="2">
        <v>0</v>
      </c>
      <c r="N10" s="12">
        <f t="shared" si="1"/>
        <v>0</v>
      </c>
      <c r="O10" s="2">
        <v>0</v>
      </c>
      <c r="P10" s="2">
        <v>0</v>
      </c>
      <c r="Q10" s="12" t="e">
        <f t="shared" si="2"/>
        <v>#DIV/0!</v>
      </c>
      <c r="R10" s="2">
        <v>0</v>
      </c>
      <c r="S10" s="2">
        <v>0</v>
      </c>
      <c r="T10" s="12" t="e">
        <f t="shared" si="3"/>
        <v>#DIV/0!</v>
      </c>
      <c r="U10" s="89">
        <f t="shared" si="4"/>
        <v>1</v>
      </c>
      <c r="V10" s="89">
        <f t="shared" si="4"/>
        <v>0</v>
      </c>
      <c r="W10" s="12">
        <f t="shared" si="5"/>
        <v>0</v>
      </c>
      <c r="X10" s="30"/>
      <c r="Y10" s="30"/>
      <c r="Z10" s="30"/>
      <c r="AA10" s="30"/>
    </row>
    <row r="11" spans="1:27" ht="36" customHeight="1" x14ac:dyDescent="0.25">
      <c r="A11" s="939"/>
      <c r="B11" s="20" t="s">
        <v>54</v>
      </c>
      <c r="C11" s="21" t="s">
        <v>55</v>
      </c>
      <c r="D11" s="22" t="s">
        <v>223</v>
      </c>
      <c r="E11" s="22" t="s">
        <v>43</v>
      </c>
      <c r="F11" s="23" t="s">
        <v>56</v>
      </c>
      <c r="G11" s="22" t="s">
        <v>57</v>
      </c>
      <c r="H11" s="22" t="s">
        <v>58</v>
      </c>
      <c r="I11" s="2">
        <v>0</v>
      </c>
      <c r="J11" s="2">
        <v>0</v>
      </c>
      <c r="K11" s="11" t="e">
        <f t="shared" si="0"/>
        <v>#DIV/0!</v>
      </c>
      <c r="L11" s="2">
        <v>0</v>
      </c>
      <c r="M11" s="2">
        <v>0</v>
      </c>
      <c r="N11" s="12" t="e">
        <f t="shared" si="1"/>
        <v>#DIV/0!</v>
      </c>
      <c r="O11" s="2">
        <v>0</v>
      </c>
      <c r="P11" s="2">
        <v>0</v>
      </c>
      <c r="Q11" s="12" t="e">
        <f t="shared" si="2"/>
        <v>#DIV/0!</v>
      </c>
      <c r="R11" s="2">
        <v>0</v>
      </c>
      <c r="S11" s="2">
        <v>0</v>
      </c>
      <c r="T11" s="12" t="e">
        <f t="shared" si="3"/>
        <v>#DIV/0!</v>
      </c>
      <c r="U11" s="89">
        <f t="shared" si="4"/>
        <v>0</v>
      </c>
      <c r="V11" s="89">
        <f t="shared" si="4"/>
        <v>0</v>
      </c>
      <c r="W11" s="12" t="e">
        <f t="shared" si="5"/>
        <v>#DIV/0!</v>
      </c>
      <c r="X11" s="30"/>
      <c r="Y11" s="30"/>
      <c r="Z11" s="30"/>
      <c r="AA11" s="30"/>
    </row>
    <row r="12" spans="1:27" ht="15.75" x14ac:dyDescent="0.25">
      <c r="A12" s="16"/>
      <c r="B12" s="188" t="s">
        <v>59</v>
      </c>
      <c r="C12" s="353" t="s">
        <v>60</v>
      </c>
      <c r="D12" s="354" t="s">
        <v>43</v>
      </c>
      <c r="E12" s="354"/>
      <c r="F12" s="353" t="s">
        <v>61</v>
      </c>
      <c r="G12" s="354" t="s">
        <v>62</v>
      </c>
      <c r="H12" s="188">
        <v>100</v>
      </c>
      <c r="I12" s="2">
        <v>25</v>
      </c>
      <c r="J12" s="2">
        <v>25</v>
      </c>
      <c r="K12" s="11">
        <f t="shared" si="0"/>
        <v>100</v>
      </c>
      <c r="L12" s="2">
        <v>25</v>
      </c>
      <c r="M12" s="2">
        <v>25</v>
      </c>
      <c r="N12" s="12">
        <f t="shared" si="1"/>
        <v>100</v>
      </c>
      <c r="O12" s="2">
        <v>25</v>
      </c>
      <c r="P12" s="2">
        <v>25</v>
      </c>
      <c r="Q12" s="12">
        <f t="shared" si="2"/>
        <v>100</v>
      </c>
      <c r="R12" s="2">
        <v>25</v>
      </c>
      <c r="S12" s="2">
        <v>25</v>
      </c>
      <c r="T12" s="12">
        <f t="shared" si="3"/>
        <v>100</v>
      </c>
      <c r="U12" s="89">
        <f t="shared" si="4"/>
        <v>100</v>
      </c>
      <c r="V12" s="89">
        <f t="shared" si="4"/>
        <v>100</v>
      </c>
      <c r="W12" s="12">
        <f t="shared" si="5"/>
        <v>100</v>
      </c>
      <c r="X12" s="30"/>
      <c r="Y12" s="30"/>
      <c r="Z12" s="30"/>
      <c r="AA12" s="30"/>
    </row>
    <row r="13" spans="1:27" ht="72" x14ac:dyDescent="0.25">
      <c r="A13" s="342" t="s">
        <v>63</v>
      </c>
      <c r="B13" s="20" t="s">
        <v>64</v>
      </c>
      <c r="C13" s="27" t="s">
        <v>65</v>
      </c>
      <c r="D13" s="22" t="s">
        <v>43</v>
      </c>
      <c r="E13" s="22"/>
      <c r="F13" s="28" t="s">
        <v>66</v>
      </c>
      <c r="G13" s="342" t="s">
        <v>21</v>
      </c>
      <c r="H13" s="22" t="s">
        <v>67</v>
      </c>
      <c r="I13" s="2">
        <v>0</v>
      </c>
      <c r="J13" s="2">
        <v>0</v>
      </c>
      <c r="K13" s="11" t="e">
        <f t="shared" si="0"/>
        <v>#DIV/0!</v>
      </c>
      <c r="L13" s="2">
        <v>0</v>
      </c>
      <c r="M13" s="2">
        <v>0</v>
      </c>
      <c r="N13" s="11" t="e">
        <f t="shared" si="1"/>
        <v>#DIV/0!</v>
      </c>
      <c r="O13" s="2">
        <v>0</v>
      </c>
      <c r="P13" s="2">
        <v>0</v>
      </c>
      <c r="Q13" s="11" t="e">
        <f t="shared" si="2"/>
        <v>#DIV/0!</v>
      </c>
      <c r="R13" s="2">
        <v>0</v>
      </c>
      <c r="S13" s="2">
        <v>0</v>
      </c>
      <c r="T13" s="11" t="e">
        <f t="shared" si="3"/>
        <v>#DIV/0!</v>
      </c>
      <c r="U13" s="89">
        <f t="shared" si="4"/>
        <v>0</v>
      </c>
      <c r="V13" s="89">
        <f t="shared" si="4"/>
        <v>0</v>
      </c>
      <c r="W13" s="11" t="e">
        <f t="shared" si="5"/>
        <v>#DIV/0!</v>
      </c>
      <c r="X13" s="30"/>
      <c r="Y13" s="30"/>
      <c r="Z13" s="30"/>
      <c r="AA13" s="30"/>
    </row>
    <row r="14" spans="1:27" ht="15.75" x14ac:dyDescent="0.25">
      <c r="A14" s="940" t="s">
        <v>68</v>
      </c>
      <c r="B14" s="20" t="s">
        <v>1479</v>
      </c>
      <c r="C14" s="27" t="s">
        <v>1480</v>
      </c>
      <c r="D14" s="22" t="s">
        <v>43</v>
      </c>
      <c r="E14" s="355"/>
      <c r="F14" s="23" t="s">
        <v>1481</v>
      </c>
      <c r="G14" s="22" t="s">
        <v>1482</v>
      </c>
      <c r="H14" s="22">
        <v>1</v>
      </c>
      <c r="I14" s="2">
        <v>1</v>
      </c>
      <c r="J14" s="2">
        <v>0</v>
      </c>
      <c r="K14" s="11">
        <f t="shared" si="0"/>
        <v>0</v>
      </c>
      <c r="L14" s="2">
        <v>0</v>
      </c>
      <c r="M14" s="2">
        <v>0</v>
      </c>
      <c r="N14" s="11" t="e">
        <f t="shared" si="1"/>
        <v>#DIV/0!</v>
      </c>
      <c r="O14" s="2">
        <v>0</v>
      </c>
      <c r="P14" s="2">
        <v>0</v>
      </c>
      <c r="Q14" s="11" t="e">
        <f t="shared" si="2"/>
        <v>#DIV/0!</v>
      </c>
      <c r="R14" s="2">
        <v>0</v>
      </c>
      <c r="S14" s="2">
        <v>0</v>
      </c>
      <c r="T14" s="11" t="e">
        <f t="shared" si="3"/>
        <v>#DIV/0!</v>
      </c>
      <c r="U14" s="89">
        <f t="shared" si="4"/>
        <v>1</v>
      </c>
      <c r="V14" s="89">
        <f t="shared" si="4"/>
        <v>0</v>
      </c>
      <c r="W14" s="11">
        <f t="shared" si="5"/>
        <v>0</v>
      </c>
      <c r="X14" s="30"/>
      <c r="Y14" s="10"/>
      <c r="Z14" s="10"/>
      <c r="AA14" s="10"/>
    </row>
    <row r="15" spans="1:27" ht="24" x14ac:dyDescent="0.25">
      <c r="A15" s="941"/>
      <c r="B15" s="20" t="s">
        <v>1483</v>
      </c>
      <c r="C15" s="27" t="s">
        <v>70</v>
      </c>
      <c r="D15" s="22" t="s">
        <v>43</v>
      </c>
      <c r="E15" s="22"/>
      <c r="F15" s="23" t="s">
        <v>71</v>
      </c>
      <c r="G15" s="22" t="s">
        <v>45</v>
      </c>
      <c r="H15" s="22">
        <v>4</v>
      </c>
      <c r="I15" s="2">
        <v>1</v>
      </c>
      <c r="J15" s="2">
        <v>3</v>
      </c>
      <c r="K15" s="11">
        <f t="shared" si="0"/>
        <v>300</v>
      </c>
      <c r="L15" s="2">
        <v>1</v>
      </c>
      <c r="M15" s="2">
        <v>1</v>
      </c>
      <c r="N15" s="11">
        <f t="shared" si="1"/>
        <v>100</v>
      </c>
      <c r="O15" s="2">
        <v>1</v>
      </c>
      <c r="P15" s="2">
        <v>1</v>
      </c>
      <c r="Q15" s="11">
        <f t="shared" si="2"/>
        <v>100</v>
      </c>
      <c r="R15" s="2">
        <v>1</v>
      </c>
      <c r="S15" s="2">
        <v>0</v>
      </c>
      <c r="T15" s="11">
        <f t="shared" si="3"/>
        <v>0</v>
      </c>
      <c r="U15" s="89">
        <f t="shared" si="4"/>
        <v>4</v>
      </c>
      <c r="V15" s="89">
        <f t="shared" si="4"/>
        <v>5</v>
      </c>
      <c r="W15" s="11">
        <f t="shared" si="5"/>
        <v>125</v>
      </c>
      <c r="X15" s="30"/>
      <c r="Y15" s="10"/>
      <c r="Z15" s="10"/>
      <c r="AA15" s="10"/>
    </row>
    <row r="16" spans="1:27" ht="36" x14ac:dyDescent="0.25">
      <c r="A16" s="941"/>
      <c r="B16" s="20" t="s">
        <v>1484</v>
      </c>
      <c r="C16" s="21" t="s">
        <v>73</v>
      </c>
      <c r="D16" s="22" t="s">
        <v>43</v>
      </c>
      <c r="E16" s="22"/>
      <c r="F16" s="23" t="s">
        <v>74</v>
      </c>
      <c r="G16" s="22" t="s">
        <v>21</v>
      </c>
      <c r="H16" s="22" t="s">
        <v>75</v>
      </c>
      <c r="I16" s="2">
        <v>0</v>
      </c>
      <c r="J16" s="2">
        <v>0</v>
      </c>
      <c r="K16" s="11" t="e">
        <f t="shared" si="0"/>
        <v>#DIV/0!</v>
      </c>
      <c r="L16" s="2">
        <v>0</v>
      </c>
      <c r="M16" s="2">
        <v>0</v>
      </c>
      <c r="N16" s="11" t="e">
        <f t="shared" si="1"/>
        <v>#DIV/0!</v>
      </c>
      <c r="O16" s="2">
        <v>0</v>
      </c>
      <c r="P16" s="2">
        <v>0</v>
      </c>
      <c r="Q16" s="11" t="e">
        <f t="shared" si="2"/>
        <v>#DIV/0!</v>
      </c>
      <c r="R16" s="2">
        <v>0</v>
      </c>
      <c r="S16" s="2">
        <v>0</v>
      </c>
      <c r="T16" s="11" t="e">
        <f t="shared" si="3"/>
        <v>#DIV/0!</v>
      </c>
      <c r="U16" s="89">
        <f t="shared" si="4"/>
        <v>0</v>
      </c>
      <c r="V16" s="89">
        <f t="shared" si="4"/>
        <v>0</v>
      </c>
      <c r="W16" s="11" t="e">
        <f t="shared" si="5"/>
        <v>#DIV/0!</v>
      </c>
      <c r="X16" s="30"/>
      <c r="Y16" s="10"/>
      <c r="Z16" s="10"/>
      <c r="AA16" s="10"/>
    </row>
    <row r="17" spans="1:27" ht="24" x14ac:dyDescent="0.25">
      <c r="A17" s="942"/>
      <c r="B17" s="20" t="s">
        <v>1485</v>
      </c>
      <c r="C17" s="98" t="s">
        <v>1486</v>
      </c>
      <c r="D17" s="22" t="s">
        <v>43</v>
      </c>
      <c r="E17" s="355"/>
      <c r="F17" s="23" t="s">
        <v>1487</v>
      </c>
      <c r="G17" s="22" t="s">
        <v>1488</v>
      </c>
      <c r="H17" s="22">
        <v>2</v>
      </c>
      <c r="I17" s="2">
        <v>0</v>
      </c>
      <c r="J17" s="2">
        <v>0</v>
      </c>
      <c r="K17" s="11" t="e">
        <f t="shared" si="0"/>
        <v>#DIV/0!</v>
      </c>
      <c r="L17" s="2">
        <v>1</v>
      </c>
      <c r="M17" s="2">
        <v>1</v>
      </c>
      <c r="N17" s="11">
        <f t="shared" si="1"/>
        <v>100</v>
      </c>
      <c r="O17" s="2">
        <v>1</v>
      </c>
      <c r="P17" s="2">
        <v>0</v>
      </c>
      <c r="Q17" s="11">
        <f t="shared" si="2"/>
        <v>0</v>
      </c>
      <c r="R17" s="2">
        <v>0</v>
      </c>
      <c r="S17" s="2">
        <v>0</v>
      </c>
      <c r="T17" s="11" t="e">
        <f t="shared" si="3"/>
        <v>#DIV/0!</v>
      </c>
      <c r="U17" s="89">
        <f t="shared" si="4"/>
        <v>2</v>
      </c>
      <c r="V17" s="89">
        <f t="shared" si="4"/>
        <v>1</v>
      </c>
      <c r="W17" s="11">
        <f t="shared" si="5"/>
        <v>50</v>
      </c>
      <c r="X17" s="30"/>
      <c r="Y17" s="10"/>
      <c r="Z17" s="10"/>
      <c r="AA17" s="10"/>
    </row>
    <row r="18" spans="1:27" ht="15.75" x14ac:dyDescent="0.25">
      <c r="A18" s="10"/>
      <c r="B18" s="10"/>
      <c r="C18" s="10"/>
      <c r="D18" s="10"/>
      <c r="E18" s="10"/>
      <c r="F18" s="10"/>
      <c r="G18" s="10"/>
      <c r="H18" s="10"/>
      <c r="I18" s="2"/>
      <c r="J18" s="2"/>
      <c r="K18" s="11" t="e">
        <f t="shared" si="0"/>
        <v>#DIV/0!</v>
      </c>
      <c r="L18" s="2"/>
      <c r="M18" s="2"/>
      <c r="N18" s="11" t="e">
        <f t="shared" si="1"/>
        <v>#DIV/0!</v>
      </c>
      <c r="O18" s="2"/>
      <c r="P18" s="2"/>
      <c r="Q18" s="11" t="e">
        <f t="shared" si="2"/>
        <v>#DIV/0!</v>
      </c>
      <c r="R18" s="2">
        <v>0</v>
      </c>
      <c r="S18" s="2"/>
      <c r="T18" s="11" t="e">
        <f t="shared" si="3"/>
        <v>#DIV/0!</v>
      </c>
      <c r="U18" s="89">
        <f t="shared" si="4"/>
        <v>0</v>
      </c>
      <c r="V18" s="89">
        <f t="shared" si="4"/>
        <v>0</v>
      </c>
      <c r="W18" s="11" t="e">
        <f t="shared" si="5"/>
        <v>#DIV/0!</v>
      </c>
      <c r="X18" s="30"/>
      <c r="Y18" s="10"/>
      <c r="Z18" s="10"/>
      <c r="AA18" s="10"/>
    </row>
    <row r="19" spans="1:27" ht="15.75" x14ac:dyDescent="0.25">
      <c r="A19" s="10"/>
      <c r="B19" s="10"/>
      <c r="C19" s="10"/>
      <c r="D19" s="10"/>
      <c r="E19" s="10"/>
      <c r="F19" s="10"/>
      <c r="G19" s="10"/>
      <c r="H19" s="10"/>
      <c r="I19" s="2"/>
      <c r="J19" s="2"/>
      <c r="K19" s="11" t="e">
        <f t="shared" si="0"/>
        <v>#DIV/0!</v>
      </c>
      <c r="L19" s="2"/>
      <c r="M19" s="2"/>
      <c r="N19" s="11" t="e">
        <f t="shared" si="1"/>
        <v>#DIV/0!</v>
      </c>
      <c r="O19" s="2"/>
      <c r="P19" s="2"/>
      <c r="Q19" s="11" t="e">
        <f t="shared" si="2"/>
        <v>#DIV/0!</v>
      </c>
      <c r="R19" s="2"/>
      <c r="S19" s="2"/>
      <c r="T19" s="11" t="e">
        <f t="shared" si="3"/>
        <v>#DIV/0!</v>
      </c>
      <c r="U19" s="89">
        <f t="shared" si="4"/>
        <v>0</v>
      </c>
      <c r="V19" s="89">
        <f t="shared" si="4"/>
        <v>0</v>
      </c>
      <c r="W19" s="11" t="e">
        <f t="shared" si="5"/>
        <v>#DIV/0!</v>
      </c>
      <c r="X19" s="30"/>
      <c r="Y19" s="10"/>
      <c r="Z19" s="10"/>
      <c r="AA19" s="10"/>
    </row>
    <row r="20" spans="1:27" ht="15.75" x14ac:dyDescent="0.25">
      <c r="A20" s="10"/>
      <c r="B20" s="10"/>
      <c r="C20" s="10"/>
      <c r="D20" s="10"/>
      <c r="E20" s="10"/>
      <c r="F20" s="10"/>
      <c r="G20" s="10"/>
      <c r="H20" s="10"/>
      <c r="I20" s="2"/>
      <c r="J20" s="2"/>
      <c r="K20" s="11" t="e">
        <f t="shared" si="0"/>
        <v>#DIV/0!</v>
      </c>
      <c r="L20" s="2"/>
      <c r="M20" s="2"/>
      <c r="N20" s="11" t="e">
        <f t="shared" si="1"/>
        <v>#DIV/0!</v>
      </c>
      <c r="O20" s="2"/>
      <c r="P20" s="2"/>
      <c r="Q20" s="11" t="e">
        <f t="shared" si="2"/>
        <v>#DIV/0!</v>
      </c>
      <c r="R20" s="2"/>
      <c r="S20" s="2"/>
      <c r="T20" s="11" t="e">
        <f t="shared" si="3"/>
        <v>#DIV/0!</v>
      </c>
      <c r="U20" s="89">
        <f t="shared" si="4"/>
        <v>0</v>
      </c>
      <c r="V20" s="89">
        <f t="shared" si="4"/>
        <v>0</v>
      </c>
      <c r="W20" s="11" t="e">
        <f t="shared" si="5"/>
        <v>#DIV/0!</v>
      </c>
      <c r="X20" s="30"/>
      <c r="Y20" s="10"/>
      <c r="Z20" s="10"/>
      <c r="AA20" s="10"/>
    </row>
    <row r="21" spans="1:27" x14ac:dyDescent="0.25">
      <c r="A21" s="843" t="s">
        <v>23</v>
      </c>
      <c r="B21" s="844"/>
      <c r="C21" s="844"/>
      <c r="D21" s="844"/>
      <c r="E21" s="844"/>
      <c r="F21" s="844"/>
      <c r="G21" s="844"/>
      <c r="H21" s="845"/>
      <c r="I21" s="3"/>
      <c r="J21" s="3"/>
      <c r="K21" s="13" t="e">
        <f>SUM(K28:K43)/(COUNTIF(K28:K43,"&lt;&gt;0"))</f>
        <v>#DIV/0!</v>
      </c>
      <c r="L21" s="3"/>
      <c r="M21" s="3"/>
      <c r="N21" s="13" t="e">
        <f>SUM(N28:N43)/(COUNTIF(N28:N43,"&lt;&gt;0"))</f>
        <v>#DIV/0!</v>
      </c>
      <c r="O21" s="3"/>
      <c r="P21" s="3"/>
      <c r="Q21" s="13" t="e">
        <f>SUM(Q28:Q43)/(COUNTIF(Q28:Q43,"&lt;&gt;0"))</f>
        <v>#DIV/0!</v>
      </c>
      <c r="R21" s="3"/>
      <c r="S21" s="3"/>
      <c r="T21" s="13" t="e">
        <f>SUM(T28:T43)/(COUNTIF(T28:T43,"&lt;&gt;0"))</f>
        <v>#DIV/0!</v>
      </c>
      <c r="U21" s="3"/>
      <c r="V21" s="3"/>
      <c r="W21" s="13">
        <f>SUM(W28:W43)/(COUNTIF(W28:W43,"&lt;&gt;0"))</f>
        <v>16.666666666666668</v>
      </c>
      <c r="X21" s="30"/>
      <c r="Y21" s="10"/>
      <c r="Z21" s="10"/>
      <c r="AA21" s="10"/>
    </row>
    <row r="22" spans="1:27" x14ac:dyDescent="0.25">
      <c r="A22" s="846" t="s">
        <v>24</v>
      </c>
      <c r="B22" s="847"/>
      <c r="C22" s="847"/>
      <c r="D22" s="847"/>
      <c r="E22" s="847"/>
      <c r="F22" s="847"/>
      <c r="G22" s="847"/>
      <c r="H22" s="848"/>
      <c r="I22" s="4"/>
      <c r="J22" s="4"/>
      <c r="K22" s="14"/>
      <c r="L22" s="4"/>
      <c r="M22" s="4"/>
      <c r="N22" s="14"/>
      <c r="O22" s="4"/>
      <c r="P22" s="4"/>
      <c r="Q22" s="14"/>
      <c r="R22" s="4"/>
      <c r="S22" s="4"/>
      <c r="T22" s="14"/>
      <c r="U22" s="4"/>
      <c r="V22" s="4"/>
      <c r="W22" s="14"/>
      <c r="X22" s="30"/>
      <c r="Y22" s="10"/>
      <c r="Z22" s="10"/>
      <c r="AA22" s="10"/>
    </row>
    <row r="23" spans="1:27" x14ac:dyDescent="0.25">
      <c r="A23" s="846" t="s">
        <v>1283</v>
      </c>
      <c r="B23" s="847"/>
      <c r="C23" s="847"/>
      <c r="D23" s="847"/>
      <c r="E23" s="847"/>
      <c r="F23" s="847"/>
      <c r="G23" s="847"/>
      <c r="H23" s="848"/>
      <c r="I23" s="4"/>
      <c r="J23" s="4"/>
      <c r="K23" s="14"/>
      <c r="L23" s="4"/>
      <c r="M23" s="4"/>
      <c r="N23" s="14"/>
      <c r="O23" s="4"/>
      <c r="P23" s="4"/>
      <c r="Q23" s="14"/>
      <c r="R23" s="4"/>
      <c r="S23" s="4"/>
      <c r="T23" s="14"/>
      <c r="U23" s="4"/>
      <c r="V23" s="4"/>
      <c r="W23" s="14"/>
      <c r="X23" s="30"/>
      <c r="Y23" s="10"/>
      <c r="Z23" s="10"/>
      <c r="AA23" s="10"/>
    </row>
    <row r="24" spans="1:27" ht="14.45" x14ac:dyDescent="0.35">
      <c r="A24" s="846" t="s">
        <v>1339</v>
      </c>
      <c r="B24" s="847"/>
      <c r="C24" s="847"/>
      <c r="D24" s="847"/>
      <c r="E24" s="847"/>
      <c r="F24" s="847"/>
      <c r="G24" s="847"/>
      <c r="H24" s="848"/>
      <c r="I24" s="4"/>
      <c r="J24" s="4"/>
      <c r="K24" s="14"/>
      <c r="L24" s="4"/>
      <c r="M24" s="4"/>
      <c r="N24" s="14"/>
      <c r="O24" s="4"/>
      <c r="P24" s="4"/>
      <c r="Q24" s="14"/>
      <c r="R24" s="4"/>
      <c r="S24" s="4"/>
      <c r="T24" s="14"/>
      <c r="U24" s="4"/>
      <c r="V24" s="4"/>
      <c r="W24" s="14"/>
      <c r="X24" s="30"/>
      <c r="Y24" s="10"/>
      <c r="Z24" s="10"/>
      <c r="AA24" s="10"/>
    </row>
    <row r="25" spans="1:27" x14ac:dyDescent="0.25">
      <c r="A25" s="846" t="s">
        <v>1340</v>
      </c>
      <c r="B25" s="847"/>
      <c r="C25" s="847"/>
      <c r="D25" s="847"/>
      <c r="E25" s="847"/>
      <c r="F25" s="847"/>
      <c r="G25" s="847"/>
      <c r="H25" s="848"/>
      <c r="I25" s="4"/>
      <c r="J25" s="4"/>
      <c r="K25" s="14"/>
      <c r="L25" s="4"/>
      <c r="M25" s="4"/>
      <c r="N25" s="14"/>
      <c r="O25" s="4"/>
      <c r="P25" s="4"/>
      <c r="Q25" s="14"/>
      <c r="R25" s="4"/>
      <c r="S25" s="4"/>
      <c r="T25" s="14"/>
      <c r="U25" s="4"/>
      <c r="V25" s="4"/>
      <c r="W25" s="14"/>
      <c r="X25" s="30"/>
      <c r="Y25" s="10"/>
      <c r="Z25" s="10"/>
      <c r="AA25" s="10"/>
    </row>
    <row r="26" spans="1:27" x14ac:dyDescent="0.25">
      <c r="A26" s="846" t="s">
        <v>1341</v>
      </c>
      <c r="B26" s="847"/>
      <c r="C26" s="847"/>
      <c r="D26" s="847"/>
      <c r="E26" s="847"/>
      <c r="F26" s="847"/>
      <c r="G26" s="847"/>
      <c r="H26" s="848"/>
      <c r="I26" s="10"/>
      <c r="J26" s="10"/>
      <c r="K26" s="10"/>
      <c r="L26" s="10"/>
      <c r="M26" s="10"/>
      <c r="N26" s="10"/>
      <c r="O26" s="10"/>
      <c r="P26" s="10"/>
      <c r="Q26" s="10"/>
      <c r="R26" s="10"/>
      <c r="S26" s="10"/>
      <c r="T26" s="10"/>
      <c r="U26" s="10"/>
      <c r="V26" s="10"/>
      <c r="W26" s="10"/>
      <c r="X26" s="10"/>
      <c r="Y26" s="10"/>
      <c r="Z26" s="10"/>
      <c r="AA26" s="10"/>
    </row>
    <row r="27" spans="1:27" x14ac:dyDescent="0.25">
      <c r="K27" s="32" t="e">
        <f>IF(K10&gt;99.99,100,K10)</f>
        <v>#DIV/0!</v>
      </c>
      <c r="N27" s="32">
        <f>IF(N10&gt;99.99,100,N10)</f>
        <v>0</v>
      </c>
      <c r="Q27" s="32" t="e">
        <f>IF(Q10&gt;99.99,100,Q10)</f>
        <v>#DIV/0!</v>
      </c>
      <c r="T27" s="32" t="e">
        <f>IF(T10&gt;99.99,100,T10)</f>
        <v>#DIV/0!</v>
      </c>
      <c r="W27" s="32">
        <f>IF(W10&gt;99.99,100,W10)</f>
        <v>0</v>
      </c>
    </row>
    <row r="28" spans="1:27" x14ac:dyDescent="0.25">
      <c r="K28" s="32">
        <f>IF(K12&gt;99.99,100,K12)</f>
        <v>100</v>
      </c>
      <c r="N28" s="32">
        <f>IF(N12&gt;99.99,100,N12)</f>
        <v>100</v>
      </c>
      <c r="Q28" s="32">
        <f>IF(Q12&gt;99.99,100,Q12)</f>
        <v>100</v>
      </c>
      <c r="T28" s="32">
        <f>IF(T12&gt;99.99,100,T12)</f>
        <v>100</v>
      </c>
      <c r="W28" s="32">
        <f>IF(W12&gt;99.99,100,W12)</f>
        <v>100</v>
      </c>
    </row>
    <row r="29" spans="1:27" x14ac:dyDescent="0.25">
      <c r="K29" s="32">
        <f>IF(K14&gt;99.99,100,K14)</f>
        <v>0</v>
      </c>
      <c r="N29" s="32" t="e">
        <f>IF(N14&gt;99.99,100,N14)</f>
        <v>#DIV/0!</v>
      </c>
      <c r="Q29" s="32" t="e">
        <f>IF(Q14&gt;99.99,100,Q14)</f>
        <v>#DIV/0!</v>
      </c>
      <c r="T29" s="32" t="e">
        <f>IF(T14&gt;99.99,100,T14)</f>
        <v>#DIV/0!</v>
      </c>
      <c r="W29" s="32">
        <f>IF(W14&gt;99.99,100,W14)</f>
        <v>0</v>
      </c>
    </row>
    <row r="30" spans="1:27" x14ac:dyDescent="0.25">
      <c r="K30" s="32">
        <f>IF(K15&gt;99.99,100,K15)</f>
        <v>100</v>
      </c>
      <c r="N30" s="32">
        <f>IF(N15&gt;99.99,100,N15)</f>
        <v>100</v>
      </c>
      <c r="Q30" s="32">
        <f>IF(Q15&gt;99.99,100,Q15)</f>
        <v>100</v>
      </c>
      <c r="T30" s="32">
        <f>IF(T15&gt;99.99,100,T15)</f>
        <v>0</v>
      </c>
      <c r="W30" s="32">
        <f>IF(W15&gt;99.99,100,W15)</f>
        <v>100</v>
      </c>
    </row>
    <row r="31" spans="1:27" x14ac:dyDescent="0.25">
      <c r="K31" s="32" t="e">
        <f>IF(K17&gt;99.99,100,K17)</f>
        <v>#DIV/0!</v>
      </c>
      <c r="N31" s="32">
        <f>IF(N17&gt;99.99,100,N17)</f>
        <v>100</v>
      </c>
      <c r="Q31" s="32">
        <f>IF(Q17&gt;99.99,100,Q17)</f>
        <v>0</v>
      </c>
      <c r="T31" s="32" t="e">
        <f>IF(T17&gt;99.99,100,T17)</f>
        <v>#DIV/0!</v>
      </c>
      <c r="W31" s="32">
        <f>IF(W17&gt;99.99,100,W17)</f>
        <v>50</v>
      </c>
    </row>
  </sheetData>
  <mergeCells count="29">
    <mergeCell ref="A24:H24"/>
    <mergeCell ref="A25:H25"/>
    <mergeCell ref="A26:H26"/>
    <mergeCell ref="Y4:Y5"/>
    <mergeCell ref="Z4:Z5"/>
    <mergeCell ref="AA4:AA5"/>
    <mergeCell ref="U4:W4"/>
    <mergeCell ref="X4:X5"/>
    <mergeCell ref="A23:H23"/>
    <mergeCell ref="A7:A8"/>
    <mergeCell ref="A10:A11"/>
    <mergeCell ref="A14:A17"/>
    <mergeCell ref="A21:H21"/>
    <mergeCell ref="A22:H22"/>
    <mergeCell ref="H4:H5"/>
    <mergeCell ref="I4:K4"/>
    <mergeCell ref="L4:N4"/>
    <mergeCell ref="O4:Q4"/>
    <mergeCell ref="R4:T4"/>
    <mergeCell ref="A1:W1"/>
    <mergeCell ref="A2:W2"/>
    <mergeCell ref="A3:W3"/>
    <mergeCell ref="A4:A5"/>
    <mergeCell ref="B4:B5"/>
    <mergeCell ref="C4:C5"/>
    <mergeCell ref="D4:D5"/>
    <mergeCell ref="E4:E5"/>
    <mergeCell ref="F4:F5"/>
    <mergeCell ref="G4:G5"/>
  </mergeCells>
  <conditionalFormatting sqref="W6:W20 K6:K20 N13:N20 Q13:Q20 T13:T20">
    <cfRule type="cellIs" dxfId="1427" priority="25" stopIfTrue="1" operator="greaterThan">
      <formula>110</formula>
    </cfRule>
    <cfRule type="cellIs" dxfId="1426" priority="26" stopIfTrue="1" operator="between">
      <formula>1</formula>
      <formula>90</formula>
    </cfRule>
    <cfRule type="expression" dxfId="1425" priority="27" stopIfTrue="1">
      <formula>IF(I6=0,J6=0)</formula>
    </cfRule>
    <cfRule type="cellIs" dxfId="1424" priority="28" stopIfTrue="1" operator="between">
      <formula>90</formula>
      <formula>110</formula>
    </cfRule>
    <cfRule type="expression" dxfId="1423" priority="29" stopIfTrue="1">
      <formula>IF(I6&gt;0,J6=0)</formula>
    </cfRule>
    <cfRule type="expression" dxfId="1422" priority="30" stopIfTrue="1">
      <formula>IF(I6=0,J6&gt;0)</formula>
    </cfRule>
  </conditionalFormatting>
  <conditionalFormatting sqref="N6:N12">
    <cfRule type="cellIs" dxfId="1421" priority="43" stopIfTrue="1" operator="greaterThan">
      <formula>110</formula>
    </cfRule>
    <cfRule type="cellIs" dxfId="1420" priority="44" stopIfTrue="1" operator="between">
      <formula>1</formula>
      <formula>90</formula>
    </cfRule>
    <cfRule type="expression" dxfId="1419" priority="45" stopIfTrue="1">
      <formula>IF(L6=0,M6=0)</formula>
    </cfRule>
    <cfRule type="cellIs" dxfId="1418" priority="46" stopIfTrue="1" operator="between">
      <formula>90</formula>
      <formula>110</formula>
    </cfRule>
    <cfRule type="expression" dxfId="1417" priority="47" stopIfTrue="1">
      <formula>IF(L6&gt;0,M6=0)</formula>
    </cfRule>
    <cfRule type="expression" dxfId="1416" priority="48" stopIfTrue="1">
      <formula>IF(L6=0,M6&gt;0)</formula>
    </cfRule>
  </conditionalFormatting>
  <conditionalFormatting sqref="Q6:Q12">
    <cfRule type="cellIs" dxfId="1415" priority="37" stopIfTrue="1" operator="greaterThan">
      <formula>110</formula>
    </cfRule>
    <cfRule type="cellIs" dxfId="1414" priority="38" stopIfTrue="1" operator="between">
      <formula>1</formula>
      <formula>90</formula>
    </cfRule>
    <cfRule type="expression" dxfId="1413" priority="39" stopIfTrue="1">
      <formula>IF(O6=0,P6=0)</formula>
    </cfRule>
    <cfRule type="cellIs" dxfId="1412" priority="40" stopIfTrue="1" operator="between">
      <formula>90</formula>
      <formula>110</formula>
    </cfRule>
    <cfRule type="expression" dxfId="1411" priority="41" stopIfTrue="1">
      <formula>IF(O6&gt;0,P6=0)</formula>
    </cfRule>
    <cfRule type="expression" dxfId="1410" priority="42" stopIfTrue="1">
      <formula>IF(O6=0,P6&gt;0)</formula>
    </cfRule>
  </conditionalFormatting>
  <conditionalFormatting sqref="T6:T12">
    <cfRule type="cellIs" dxfId="1409" priority="31" stopIfTrue="1" operator="greaterThan">
      <formula>110</formula>
    </cfRule>
    <cfRule type="cellIs" dxfId="1408" priority="32" stopIfTrue="1" operator="between">
      <formula>1</formula>
      <formula>90</formula>
    </cfRule>
    <cfRule type="expression" dxfId="1407" priority="33" stopIfTrue="1">
      <formula>IF(R6=0,S6=0)</formula>
    </cfRule>
    <cfRule type="cellIs" dxfId="1406" priority="34" stopIfTrue="1" operator="between">
      <formula>90</formula>
      <formula>110</formula>
    </cfRule>
    <cfRule type="expression" dxfId="1405" priority="35" stopIfTrue="1">
      <formula>IF(R6&gt;0,S6=0)</formula>
    </cfRule>
    <cfRule type="expression" dxfId="1404" priority="36" stopIfTrue="1">
      <formula>IF(R6=0,S6&gt;0)</formula>
    </cfRule>
  </conditionalFormatting>
  <pageMargins left="0.7" right="0.7" top="0.75" bottom="0.75" header="0.3" footer="0.3"/>
  <pageSetup orientation="portrait" horizontalDpi="4294967293" verticalDpi="0" r:id="rId1"/>
  <legacyDrawing r:id="rId2"/>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2060"/>
  </sheetPr>
  <dimension ref="A1:AI62"/>
  <sheetViews>
    <sheetView showGridLines="0" topLeftCell="J1" workbookViewId="0">
      <selection activeCell="T14" sqref="T14"/>
    </sheetView>
  </sheetViews>
  <sheetFormatPr baseColWidth="10" defaultColWidth="11.42578125" defaultRowHeight="15" x14ac:dyDescent="0.25"/>
  <cols>
    <col min="1" max="2" width="16.85546875" style="7" customWidth="1"/>
    <col min="3" max="3" width="26.85546875" style="7" customWidth="1"/>
    <col min="4" max="4" width="10.28515625" style="7" customWidth="1"/>
    <col min="5" max="5" width="10.7109375" style="7" customWidth="1"/>
    <col min="6" max="6" width="14.42578125" style="7" customWidth="1"/>
    <col min="7" max="7" width="9.7109375" style="7" customWidth="1"/>
    <col min="8" max="8" width="53.28515625" style="7" customWidth="1"/>
    <col min="9" max="11" width="12.7109375" style="7" customWidth="1"/>
    <col min="12" max="12" width="8.7109375" style="7" customWidth="1"/>
    <col min="13" max="13" width="13.42578125" style="7" customWidth="1"/>
    <col min="14" max="14" width="12.5703125" style="7" customWidth="1"/>
    <col min="15" max="17" width="6.85546875" style="7" customWidth="1"/>
    <col min="18" max="18" width="20.85546875" style="7" hidden="1" customWidth="1"/>
    <col min="19" max="21" width="6.85546875" style="7" customWidth="1"/>
    <col min="22" max="22" width="20.85546875" style="7" hidden="1" customWidth="1"/>
    <col min="23" max="25" width="6.85546875" style="7" customWidth="1"/>
    <col min="26" max="26" width="20.85546875" style="7" hidden="1" customWidth="1"/>
    <col min="27" max="29" width="6.85546875" style="7" customWidth="1"/>
    <col min="30" max="30" width="20.42578125" style="7" hidden="1" customWidth="1"/>
    <col min="31" max="33" width="6.85546875" style="7" customWidth="1"/>
    <col min="34" max="16384" width="11.42578125" style="7"/>
  </cols>
  <sheetData>
    <row r="1" spans="1:35" ht="9" customHeight="1" x14ac:dyDescent="0.25"/>
    <row r="2" spans="1:35" ht="15.75" customHeight="1" x14ac:dyDescent="0.25">
      <c r="A2" s="925" t="s">
        <v>2795</v>
      </c>
      <c r="B2" s="925"/>
      <c r="C2" s="925"/>
      <c r="D2" s="925"/>
      <c r="E2" s="925"/>
      <c r="F2" s="925"/>
      <c r="G2" s="925"/>
      <c r="H2" s="925"/>
      <c r="I2" s="925"/>
      <c r="J2" s="925"/>
      <c r="K2" s="925"/>
      <c r="L2" s="925"/>
      <c r="M2" s="925"/>
      <c r="N2" s="925"/>
      <c r="O2" s="925"/>
      <c r="P2" s="925"/>
      <c r="Q2" s="925"/>
      <c r="R2" s="925"/>
      <c r="S2" s="925"/>
      <c r="T2" s="925"/>
      <c r="U2" s="925"/>
      <c r="V2" s="925"/>
      <c r="W2" s="925"/>
      <c r="X2" s="925"/>
      <c r="Y2" s="925"/>
      <c r="Z2" s="925"/>
      <c r="AA2" s="925"/>
      <c r="AB2" s="925"/>
      <c r="AC2" s="925"/>
      <c r="AD2" s="925"/>
      <c r="AE2" s="925"/>
      <c r="AF2" s="925"/>
      <c r="AG2" s="925"/>
      <c r="AH2" s="651"/>
      <c r="AI2" s="651"/>
    </row>
    <row r="3" spans="1:35" ht="15" customHeight="1" x14ac:dyDescent="0.25">
      <c r="A3" s="925" t="s">
        <v>2796</v>
      </c>
      <c r="B3" s="925"/>
      <c r="C3" s="925"/>
      <c r="D3" s="925"/>
      <c r="E3" s="925"/>
      <c r="F3" s="925"/>
      <c r="G3" s="925"/>
      <c r="H3" s="925"/>
      <c r="I3" s="925"/>
      <c r="J3" s="925"/>
      <c r="K3" s="925"/>
      <c r="L3" s="925"/>
      <c r="M3" s="925"/>
      <c r="N3" s="925"/>
      <c r="O3" s="925"/>
      <c r="P3" s="925"/>
      <c r="Q3" s="925"/>
      <c r="R3" s="925"/>
      <c r="S3" s="925"/>
      <c r="T3" s="925"/>
      <c r="U3" s="925"/>
      <c r="V3" s="925"/>
      <c r="W3" s="925"/>
      <c r="X3" s="925"/>
      <c r="Y3" s="925"/>
      <c r="Z3" s="925"/>
      <c r="AA3" s="925"/>
      <c r="AB3" s="925"/>
      <c r="AC3" s="925"/>
      <c r="AD3" s="925"/>
      <c r="AE3" s="925"/>
      <c r="AF3" s="925"/>
      <c r="AG3" s="925"/>
      <c r="AH3" s="651"/>
      <c r="AI3" s="651"/>
    </row>
    <row r="4" spans="1:35" ht="15" customHeight="1" x14ac:dyDescent="0.25">
      <c r="A4" s="925" t="s">
        <v>177</v>
      </c>
      <c r="B4" s="925"/>
      <c r="C4" s="925"/>
      <c r="D4" s="925"/>
      <c r="E4" s="925"/>
      <c r="F4" s="925"/>
      <c r="G4" s="925"/>
      <c r="H4" s="925"/>
      <c r="I4" s="925"/>
      <c r="J4" s="925"/>
      <c r="K4" s="925"/>
      <c r="L4" s="925"/>
      <c r="M4" s="925"/>
      <c r="N4" s="925"/>
      <c r="O4" s="925"/>
      <c r="P4" s="925"/>
      <c r="Q4" s="925"/>
      <c r="R4" s="925"/>
      <c r="S4" s="925"/>
      <c r="T4" s="925"/>
      <c r="U4" s="925"/>
      <c r="V4" s="925"/>
      <c r="W4" s="925"/>
      <c r="X4" s="925"/>
      <c r="Y4" s="925"/>
      <c r="Z4" s="925"/>
      <c r="AA4" s="925"/>
      <c r="AB4" s="925"/>
      <c r="AC4" s="925"/>
      <c r="AD4" s="925"/>
      <c r="AE4" s="925"/>
      <c r="AF4" s="925"/>
      <c r="AG4" s="925"/>
      <c r="AH4" s="652"/>
      <c r="AI4" s="652"/>
    </row>
    <row r="5" spans="1:35" ht="15" customHeight="1" x14ac:dyDescent="0.25">
      <c r="A5" s="649" t="s">
        <v>2798</v>
      </c>
      <c r="B5" s="960" t="s">
        <v>3268</v>
      </c>
      <c r="C5" s="960"/>
      <c r="D5" s="960"/>
      <c r="E5" s="960"/>
      <c r="F5" s="960"/>
      <c r="G5" s="960"/>
      <c r="H5" s="960"/>
      <c r="I5" s="960"/>
      <c r="J5" s="960"/>
      <c r="K5" s="960"/>
      <c r="L5" s="960"/>
      <c r="M5" s="960"/>
      <c r="N5" s="960"/>
      <c r="O5" s="960"/>
      <c r="P5" s="960"/>
      <c r="Q5" s="960"/>
      <c r="R5" s="960"/>
      <c r="S5" s="960"/>
      <c r="T5" s="960"/>
      <c r="U5" s="960"/>
      <c r="V5" s="960"/>
      <c r="W5" s="960"/>
      <c r="X5" s="960"/>
      <c r="Y5" s="960"/>
      <c r="Z5" s="960"/>
      <c r="AA5" s="960"/>
      <c r="AB5" s="960"/>
      <c r="AC5" s="960"/>
      <c r="AD5" s="960"/>
      <c r="AE5" s="960"/>
      <c r="AF5" s="960"/>
      <c r="AG5" s="960"/>
      <c r="AH5" s="653"/>
      <c r="AI5" s="653"/>
    </row>
    <row r="6" spans="1:35" ht="22.5" customHeight="1" x14ac:dyDescent="0.25">
      <c r="A6" s="933" t="s">
        <v>2799</v>
      </c>
      <c r="B6" s="933" t="s">
        <v>2800</v>
      </c>
      <c r="C6" s="933" t="s">
        <v>2801</v>
      </c>
      <c r="D6" s="930" t="s">
        <v>2802</v>
      </c>
      <c r="E6" s="931"/>
      <c r="F6" s="932"/>
      <c r="G6" s="933" t="s">
        <v>2804</v>
      </c>
      <c r="H6" s="933" t="s">
        <v>28</v>
      </c>
      <c r="I6" s="928" t="s">
        <v>2</v>
      </c>
      <c r="J6" s="928" t="s">
        <v>1475</v>
      </c>
      <c r="K6" s="928" t="s">
        <v>4</v>
      </c>
      <c r="L6" s="933" t="s">
        <v>2805</v>
      </c>
      <c r="M6" s="928" t="s">
        <v>2806</v>
      </c>
      <c r="N6" s="928" t="s">
        <v>2807</v>
      </c>
      <c r="O6" s="934" t="s">
        <v>5</v>
      </c>
      <c r="P6" s="935"/>
      <c r="Q6" s="935"/>
      <c r="R6" s="936"/>
      <c r="S6" s="934" t="s">
        <v>6</v>
      </c>
      <c r="T6" s="935"/>
      <c r="U6" s="935"/>
      <c r="V6" s="936"/>
      <c r="W6" s="934" t="s">
        <v>7</v>
      </c>
      <c r="X6" s="935"/>
      <c r="Y6" s="935"/>
      <c r="Z6" s="936"/>
      <c r="AA6" s="934" t="s">
        <v>8</v>
      </c>
      <c r="AB6" s="935"/>
      <c r="AC6" s="935"/>
      <c r="AD6" s="936"/>
      <c r="AE6" s="934" t="s">
        <v>9</v>
      </c>
      <c r="AF6" s="935"/>
      <c r="AG6" s="936"/>
    </row>
    <row r="7" spans="1:35" x14ac:dyDescent="0.25">
      <c r="A7" s="933"/>
      <c r="B7" s="933"/>
      <c r="C7" s="933"/>
      <c r="D7" s="718" t="s">
        <v>10</v>
      </c>
      <c r="E7" s="718" t="s">
        <v>11</v>
      </c>
      <c r="F7" s="718" t="s">
        <v>2803</v>
      </c>
      <c r="G7" s="928"/>
      <c r="H7" s="928"/>
      <c r="I7" s="929"/>
      <c r="J7" s="929"/>
      <c r="K7" s="929"/>
      <c r="L7" s="928"/>
      <c r="M7" s="929"/>
      <c r="N7" s="929"/>
      <c r="O7" s="5" t="s">
        <v>10</v>
      </c>
      <c r="P7" s="5" t="s">
        <v>11</v>
      </c>
      <c r="Q7" s="6" t="s">
        <v>12</v>
      </c>
      <c r="R7" s="6" t="s">
        <v>2956</v>
      </c>
      <c r="S7" s="5" t="s">
        <v>10</v>
      </c>
      <c r="T7" s="5" t="s">
        <v>11</v>
      </c>
      <c r="U7" s="6" t="s">
        <v>12</v>
      </c>
      <c r="V7" s="6" t="s">
        <v>2956</v>
      </c>
      <c r="W7" s="5" t="s">
        <v>10</v>
      </c>
      <c r="X7" s="5" t="s">
        <v>11</v>
      </c>
      <c r="Y7" s="6" t="s">
        <v>12</v>
      </c>
      <c r="Z7" s="6" t="s">
        <v>2956</v>
      </c>
      <c r="AA7" s="5" t="s">
        <v>10</v>
      </c>
      <c r="AB7" s="5" t="s">
        <v>11</v>
      </c>
      <c r="AC7" s="6" t="s">
        <v>12</v>
      </c>
      <c r="AD7" s="6" t="s">
        <v>2956</v>
      </c>
      <c r="AE7" s="5" t="s">
        <v>10</v>
      </c>
      <c r="AF7" s="5" t="s">
        <v>11</v>
      </c>
      <c r="AG7" s="6" t="s">
        <v>12</v>
      </c>
    </row>
    <row r="8" spans="1:35" ht="38.25" x14ac:dyDescent="0.25">
      <c r="A8" s="857" t="s">
        <v>3269</v>
      </c>
      <c r="B8" s="857" t="s">
        <v>3270</v>
      </c>
      <c r="C8" s="946" t="s">
        <v>3271</v>
      </c>
      <c r="D8" s="947">
        <v>50</v>
      </c>
      <c r="E8" s="943"/>
      <c r="F8" s="894">
        <f>E8/D8*100</f>
        <v>0</v>
      </c>
      <c r="G8" s="712" t="s">
        <v>3286</v>
      </c>
      <c r="H8" s="721" t="s">
        <v>60</v>
      </c>
      <c r="I8" s="713" t="s">
        <v>43</v>
      </c>
      <c r="J8" s="713" t="s">
        <v>3287</v>
      </c>
      <c r="K8" s="713" t="s">
        <v>3288</v>
      </c>
      <c r="L8" s="713">
        <v>100</v>
      </c>
      <c r="M8" s="654"/>
      <c r="N8" s="713" t="s">
        <v>89</v>
      </c>
      <c r="O8" s="280">
        <v>38.5</v>
      </c>
      <c r="P8" s="2"/>
      <c r="Q8" s="11">
        <f>P8/O8*100</f>
        <v>0</v>
      </c>
      <c r="R8" s="12"/>
      <c r="S8" s="280">
        <v>16.5</v>
      </c>
      <c r="T8" s="2"/>
      <c r="U8" s="12">
        <f>T8/S8*100</f>
        <v>0</v>
      </c>
      <c r="V8" s="12"/>
      <c r="W8" s="280">
        <v>22.5</v>
      </c>
      <c r="X8" s="2"/>
      <c r="Y8" s="12">
        <f>X8/W8*100</f>
        <v>0</v>
      </c>
      <c r="Z8" s="12"/>
      <c r="AA8" s="280">
        <v>22.5</v>
      </c>
      <c r="AB8" s="2"/>
      <c r="AC8" s="12">
        <f>AB8/AA8*100</f>
        <v>0</v>
      </c>
      <c r="AD8" s="12"/>
      <c r="AE8" s="89">
        <f t="shared" ref="AE8:AF55" si="0">O8+S8+W8+AA8</f>
        <v>100</v>
      </c>
      <c r="AF8" s="89">
        <f t="shared" si="0"/>
        <v>0</v>
      </c>
      <c r="AG8" s="12">
        <f>AF8/AE8*100</f>
        <v>0</v>
      </c>
    </row>
    <row r="9" spans="1:35" ht="15.75" x14ac:dyDescent="0.25">
      <c r="A9" s="858"/>
      <c r="B9" s="858"/>
      <c r="C9" s="946"/>
      <c r="D9" s="948"/>
      <c r="E9" s="944"/>
      <c r="F9" s="895"/>
      <c r="G9" s="712" t="s">
        <v>3289</v>
      </c>
      <c r="H9" s="714" t="s">
        <v>3290</v>
      </c>
      <c r="I9" s="713" t="s">
        <v>43</v>
      </c>
      <c r="J9" s="713" t="s">
        <v>3287</v>
      </c>
      <c r="K9" s="713" t="s">
        <v>89</v>
      </c>
      <c r="L9" s="713">
        <v>1</v>
      </c>
      <c r="M9" s="654"/>
      <c r="N9" s="713" t="s">
        <v>89</v>
      </c>
      <c r="O9" s="280">
        <v>1</v>
      </c>
      <c r="P9" s="2"/>
      <c r="Q9" s="11">
        <f t="shared" ref="Q9:Q55" si="1">P9/O9*100</f>
        <v>0</v>
      </c>
      <c r="R9" s="12"/>
      <c r="S9" s="280">
        <v>0</v>
      </c>
      <c r="T9" s="2"/>
      <c r="U9" s="12" t="e">
        <f t="shared" ref="U9:U55" si="2">T9/S9*100</f>
        <v>#DIV/0!</v>
      </c>
      <c r="V9" s="12"/>
      <c r="W9" s="280">
        <v>0</v>
      </c>
      <c r="X9" s="2"/>
      <c r="Y9" s="12" t="e">
        <f t="shared" ref="Y9:Y55" si="3">X9/W9*100</f>
        <v>#DIV/0!</v>
      </c>
      <c r="Z9" s="12"/>
      <c r="AA9" s="280">
        <v>0</v>
      </c>
      <c r="AB9" s="2"/>
      <c r="AC9" s="12" t="e">
        <f t="shared" ref="AC9:AC55" si="4">AB9/AA9*100</f>
        <v>#DIV/0!</v>
      </c>
      <c r="AD9" s="12"/>
      <c r="AE9" s="89">
        <f t="shared" si="0"/>
        <v>1</v>
      </c>
      <c r="AF9" s="89">
        <f t="shared" si="0"/>
        <v>0</v>
      </c>
      <c r="AG9" s="12">
        <f t="shared" ref="AG9:AG55" si="5">AF9/AE9*100</f>
        <v>0</v>
      </c>
    </row>
    <row r="10" spans="1:35" ht="38.25" x14ac:dyDescent="0.25">
      <c r="A10" s="858"/>
      <c r="B10" s="858"/>
      <c r="C10" s="946"/>
      <c r="D10" s="948"/>
      <c r="E10" s="944"/>
      <c r="F10" s="895"/>
      <c r="G10" s="214" t="s">
        <v>3291</v>
      </c>
      <c r="H10" s="714" t="s">
        <v>3292</v>
      </c>
      <c r="I10" s="713" t="s">
        <v>43</v>
      </c>
      <c r="J10" s="713" t="s">
        <v>3287</v>
      </c>
      <c r="K10" s="713" t="s">
        <v>3293</v>
      </c>
      <c r="L10" s="713">
        <v>50</v>
      </c>
      <c r="M10" s="386"/>
      <c r="N10" s="713" t="s">
        <v>3294</v>
      </c>
      <c r="O10" s="280">
        <v>9</v>
      </c>
      <c r="P10" s="2"/>
      <c r="Q10" s="11">
        <f t="shared" si="1"/>
        <v>0</v>
      </c>
      <c r="R10" s="12"/>
      <c r="S10" s="280">
        <v>11</v>
      </c>
      <c r="T10" s="2"/>
      <c r="U10" s="12">
        <f t="shared" si="2"/>
        <v>0</v>
      </c>
      <c r="V10" s="12"/>
      <c r="W10" s="280">
        <v>15</v>
      </c>
      <c r="X10" s="2"/>
      <c r="Y10" s="12">
        <f t="shared" si="3"/>
        <v>0</v>
      </c>
      <c r="Z10" s="12"/>
      <c r="AA10" s="280">
        <v>15</v>
      </c>
      <c r="AB10" s="2"/>
      <c r="AC10" s="12">
        <f t="shared" si="4"/>
        <v>0</v>
      </c>
      <c r="AD10" s="12"/>
      <c r="AE10" s="89">
        <f t="shared" si="0"/>
        <v>50</v>
      </c>
      <c r="AF10" s="89">
        <f t="shared" si="0"/>
        <v>0</v>
      </c>
      <c r="AG10" s="12">
        <f t="shared" si="5"/>
        <v>0</v>
      </c>
    </row>
    <row r="11" spans="1:35" ht="51" x14ac:dyDescent="0.25">
      <c r="A11" s="858"/>
      <c r="B11" s="858"/>
      <c r="C11" s="946"/>
      <c r="D11" s="948"/>
      <c r="E11" s="944"/>
      <c r="F11" s="895"/>
      <c r="G11" s="214" t="s">
        <v>3295</v>
      </c>
      <c r="H11" s="714" t="s">
        <v>3296</v>
      </c>
      <c r="I11" s="713" t="s">
        <v>43</v>
      </c>
      <c r="J11" s="713"/>
      <c r="K11" s="713" t="s">
        <v>3297</v>
      </c>
      <c r="L11" s="713" t="s">
        <v>3298</v>
      </c>
      <c r="M11" s="386"/>
      <c r="N11" s="713" t="s">
        <v>3299</v>
      </c>
      <c r="O11" s="280">
        <v>0</v>
      </c>
      <c r="P11" s="2"/>
      <c r="Q11" s="11" t="e">
        <f t="shared" si="1"/>
        <v>#DIV/0!</v>
      </c>
      <c r="R11" s="12"/>
      <c r="S11" s="280">
        <v>0</v>
      </c>
      <c r="T11" s="2"/>
      <c r="U11" s="12" t="e">
        <f t="shared" si="2"/>
        <v>#DIV/0!</v>
      </c>
      <c r="V11" s="12"/>
      <c r="W11" s="280">
        <v>0</v>
      </c>
      <c r="X11" s="2"/>
      <c r="Y11" s="12" t="e">
        <f t="shared" si="3"/>
        <v>#DIV/0!</v>
      </c>
      <c r="Z11" s="12"/>
      <c r="AA11" s="280">
        <v>0</v>
      </c>
      <c r="AB11" s="2"/>
      <c r="AC11" s="12" t="e">
        <f t="shared" si="4"/>
        <v>#DIV/0!</v>
      </c>
      <c r="AD11" s="12"/>
      <c r="AE11" s="89">
        <f t="shared" si="0"/>
        <v>0</v>
      </c>
      <c r="AF11" s="89">
        <f t="shared" si="0"/>
        <v>0</v>
      </c>
      <c r="AG11" s="12" t="e">
        <f t="shared" si="5"/>
        <v>#DIV/0!</v>
      </c>
    </row>
    <row r="12" spans="1:35" ht="25.5" x14ac:dyDescent="0.25">
      <c r="A12" s="858"/>
      <c r="B12" s="858"/>
      <c r="C12" s="946"/>
      <c r="D12" s="948"/>
      <c r="E12" s="944"/>
      <c r="F12" s="895"/>
      <c r="G12" s="214" t="s">
        <v>3300</v>
      </c>
      <c r="H12" s="721" t="s">
        <v>3301</v>
      </c>
      <c r="I12" s="713" t="s">
        <v>43</v>
      </c>
      <c r="J12" s="713" t="s">
        <v>3302</v>
      </c>
      <c r="K12" s="713" t="s">
        <v>3303</v>
      </c>
      <c r="L12" s="713" t="s">
        <v>3298</v>
      </c>
      <c r="M12" s="386"/>
      <c r="N12" s="713" t="s">
        <v>3303</v>
      </c>
      <c r="O12" s="280">
        <v>0</v>
      </c>
      <c r="P12" s="2"/>
      <c r="Q12" s="11" t="e">
        <f t="shared" si="1"/>
        <v>#DIV/0!</v>
      </c>
      <c r="R12" s="12"/>
      <c r="S12" s="280">
        <v>0</v>
      </c>
      <c r="T12" s="2"/>
      <c r="U12" s="12" t="e">
        <f t="shared" si="2"/>
        <v>#DIV/0!</v>
      </c>
      <c r="V12" s="12"/>
      <c r="W12" s="280">
        <v>0</v>
      </c>
      <c r="X12" s="2"/>
      <c r="Y12" s="12" t="e">
        <f t="shared" si="3"/>
        <v>#DIV/0!</v>
      </c>
      <c r="Z12" s="12"/>
      <c r="AA12" s="280">
        <v>0</v>
      </c>
      <c r="AB12" s="2"/>
      <c r="AC12" s="12" t="e">
        <f t="shared" si="4"/>
        <v>#DIV/0!</v>
      </c>
      <c r="AD12" s="12"/>
      <c r="AE12" s="89">
        <f t="shared" si="0"/>
        <v>0</v>
      </c>
      <c r="AF12" s="89">
        <f t="shared" si="0"/>
        <v>0</v>
      </c>
      <c r="AG12" s="12" t="e">
        <f t="shared" si="5"/>
        <v>#DIV/0!</v>
      </c>
    </row>
    <row r="13" spans="1:35" ht="25.5" x14ac:dyDescent="0.25">
      <c r="A13" s="858"/>
      <c r="B13" s="858"/>
      <c r="C13" s="946"/>
      <c r="D13" s="948"/>
      <c r="E13" s="944"/>
      <c r="F13" s="895"/>
      <c r="G13" s="214" t="s">
        <v>3304</v>
      </c>
      <c r="H13" s="721" t="s">
        <v>3305</v>
      </c>
      <c r="I13" s="713" t="s">
        <v>43</v>
      </c>
      <c r="J13" s="713" t="s">
        <v>3302</v>
      </c>
      <c r="K13" s="713" t="s">
        <v>62</v>
      </c>
      <c r="L13" s="713">
        <v>100</v>
      </c>
      <c r="M13" s="386"/>
      <c r="N13" s="713" t="s">
        <v>3306</v>
      </c>
      <c r="O13" s="280">
        <v>25</v>
      </c>
      <c r="P13" s="2"/>
      <c r="Q13" s="11">
        <f t="shared" si="1"/>
        <v>0</v>
      </c>
      <c r="R13" s="12"/>
      <c r="S13" s="280">
        <v>25</v>
      </c>
      <c r="T13" s="2"/>
      <c r="U13" s="12">
        <f t="shared" si="2"/>
        <v>0</v>
      </c>
      <c r="V13" s="12"/>
      <c r="W13" s="280">
        <v>25</v>
      </c>
      <c r="X13" s="2"/>
      <c r="Y13" s="12">
        <f t="shared" si="3"/>
        <v>0</v>
      </c>
      <c r="Z13" s="12"/>
      <c r="AA13" s="280">
        <v>25</v>
      </c>
      <c r="AB13" s="2"/>
      <c r="AC13" s="12">
        <f t="shared" si="4"/>
        <v>0</v>
      </c>
      <c r="AD13" s="12"/>
      <c r="AE13" s="89">
        <f t="shared" si="0"/>
        <v>100</v>
      </c>
      <c r="AF13" s="89">
        <f t="shared" si="0"/>
        <v>0</v>
      </c>
      <c r="AG13" s="12">
        <f t="shared" si="5"/>
        <v>0</v>
      </c>
    </row>
    <row r="14" spans="1:35" ht="38.25" x14ac:dyDescent="0.25">
      <c r="A14" s="858"/>
      <c r="B14" s="858"/>
      <c r="C14" s="946"/>
      <c r="D14" s="949"/>
      <c r="E14" s="945"/>
      <c r="F14" s="896"/>
      <c r="G14" s="214" t="s">
        <v>3307</v>
      </c>
      <c r="H14" s="714" t="s">
        <v>3308</v>
      </c>
      <c r="I14" s="713" t="s">
        <v>43</v>
      </c>
      <c r="J14" s="713" t="s">
        <v>3309</v>
      </c>
      <c r="K14" s="713" t="s">
        <v>104</v>
      </c>
      <c r="L14" s="713">
        <v>4</v>
      </c>
      <c r="M14" s="716"/>
      <c r="N14" s="713" t="s">
        <v>3310</v>
      </c>
      <c r="O14" s="280">
        <v>0</v>
      </c>
      <c r="P14" s="2"/>
      <c r="Q14" s="11" t="e">
        <f t="shared" si="1"/>
        <v>#DIV/0!</v>
      </c>
      <c r="R14" s="12"/>
      <c r="S14" s="280">
        <v>2</v>
      </c>
      <c r="T14" s="2"/>
      <c r="U14" s="12">
        <f t="shared" si="2"/>
        <v>0</v>
      </c>
      <c r="V14" s="12"/>
      <c r="W14" s="280">
        <v>1</v>
      </c>
      <c r="X14" s="2"/>
      <c r="Y14" s="12">
        <f t="shared" si="3"/>
        <v>0</v>
      </c>
      <c r="Z14" s="12"/>
      <c r="AA14" s="280">
        <v>1</v>
      </c>
      <c r="AB14" s="2"/>
      <c r="AC14" s="12">
        <f t="shared" si="4"/>
        <v>0</v>
      </c>
      <c r="AD14" s="12"/>
      <c r="AE14" s="89">
        <f t="shared" si="0"/>
        <v>4</v>
      </c>
      <c r="AF14" s="89">
        <f t="shared" si="0"/>
        <v>0</v>
      </c>
      <c r="AG14" s="12">
        <f t="shared" si="5"/>
        <v>0</v>
      </c>
    </row>
    <row r="15" spans="1:35" ht="51" x14ac:dyDescent="0.25">
      <c r="A15" s="859"/>
      <c r="B15" s="859"/>
      <c r="C15" s="207" t="s">
        <v>3272</v>
      </c>
      <c r="D15" s="743">
        <v>5</v>
      </c>
      <c r="E15" s="744"/>
      <c r="F15" s="11">
        <f>E15/D15*100</f>
        <v>0</v>
      </c>
      <c r="G15" s="214" t="s">
        <v>3311</v>
      </c>
      <c r="H15" s="714" t="s">
        <v>3312</v>
      </c>
      <c r="I15" s="713" t="s">
        <v>43</v>
      </c>
      <c r="J15" s="713" t="s">
        <v>3313</v>
      </c>
      <c r="K15" s="713" t="s">
        <v>1488</v>
      </c>
      <c r="L15" s="713">
        <v>5</v>
      </c>
      <c r="M15" s="314"/>
      <c r="N15" s="713" t="s">
        <v>1488</v>
      </c>
      <c r="O15" s="280">
        <v>0</v>
      </c>
      <c r="P15" s="2"/>
      <c r="Q15" s="11" t="e">
        <f t="shared" si="1"/>
        <v>#DIV/0!</v>
      </c>
      <c r="R15" s="12"/>
      <c r="S15" s="280">
        <v>0</v>
      </c>
      <c r="T15" s="2"/>
      <c r="U15" s="11" t="e">
        <f t="shared" si="2"/>
        <v>#DIV/0!</v>
      </c>
      <c r="V15" s="12"/>
      <c r="W15" s="280">
        <v>0</v>
      </c>
      <c r="X15" s="2"/>
      <c r="Y15" s="11" t="e">
        <f t="shared" si="3"/>
        <v>#DIV/0!</v>
      </c>
      <c r="Z15" s="12"/>
      <c r="AA15" s="280">
        <v>5</v>
      </c>
      <c r="AB15" s="2"/>
      <c r="AC15" s="11">
        <f t="shared" si="4"/>
        <v>0</v>
      </c>
      <c r="AD15" s="12"/>
      <c r="AE15" s="89">
        <f t="shared" si="0"/>
        <v>5</v>
      </c>
      <c r="AF15" s="89">
        <f t="shared" si="0"/>
        <v>0</v>
      </c>
      <c r="AG15" s="11">
        <f t="shared" si="5"/>
        <v>0</v>
      </c>
    </row>
    <row r="16" spans="1:35" ht="24" customHeight="1" x14ac:dyDescent="0.25">
      <c r="A16" s="857" t="s">
        <v>3273</v>
      </c>
      <c r="B16" s="857" t="s">
        <v>3274</v>
      </c>
      <c r="C16" s="946" t="s">
        <v>3275</v>
      </c>
      <c r="D16" s="950">
        <v>4</v>
      </c>
      <c r="E16" s="943"/>
      <c r="F16" s="894">
        <f>E16/D16*100</f>
        <v>0</v>
      </c>
      <c r="G16" s="214" t="s">
        <v>3314</v>
      </c>
      <c r="H16" s="714" t="s">
        <v>3315</v>
      </c>
      <c r="I16" s="713" t="s">
        <v>43</v>
      </c>
      <c r="J16" s="713" t="s">
        <v>1562</v>
      </c>
      <c r="K16" s="713" t="s">
        <v>3316</v>
      </c>
      <c r="L16" s="713">
        <v>4</v>
      </c>
      <c r="M16" s="314"/>
      <c r="N16" s="713" t="s">
        <v>3317</v>
      </c>
      <c r="O16" s="280">
        <v>1</v>
      </c>
      <c r="P16" s="2"/>
      <c r="Q16" s="11">
        <f t="shared" si="1"/>
        <v>0</v>
      </c>
      <c r="R16" s="12"/>
      <c r="S16" s="280">
        <v>1</v>
      </c>
      <c r="T16" s="2"/>
      <c r="U16" s="11">
        <f t="shared" si="2"/>
        <v>0</v>
      </c>
      <c r="V16" s="12"/>
      <c r="W16" s="280">
        <v>1</v>
      </c>
      <c r="X16" s="2"/>
      <c r="Y16" s="11">
        <f t="shared" si="3"/>
        <v>0</v>
      </c>
      <c r="Z16" s="12"/>
      <c r="AA16" s="280">
        <v>1</v>
      </c>
      <c r="AB16" s="2"/>
      <c r="AC16" s="11">
        <f t="shared" si="4"/>
        <v>0</v>
      </c>
      <c r="AD16" s="12"/>
      <c r="AE16" s="89">
        <f t="shared" si="0"/>
        <v>4</v>
      </c>
      <c r="AF16" s="89">
        <f t="shared" si="0"/>
        <v>0</v>
      </c>
      <c r="AG16" s="11">
        <f t="shared" si="5"/>
        <v>0</v>
      </c>
    </row>
    <row r="17" spans="1:33" ht="31.5" customHeight="1" x14ac:dyDescent="0.25">
      <c r="A17" s="858"/>
      <c r="B17" s="858"/>
      <c r="C17" s="946"/>
      <c r="D17" s="950"/>
      <c r="E17" s="945"/>
      <c r="F17" s="896"/>
      <c r="G17" s="214" t="s">
        <v>3318</v>
      </c>
      <c r="H17" s="742" t="s">
        <v>3319</v>
      </c>
      <c r="I17" s="713" t="s">
        <v>43</v>
      </c>
      <c r="J17" s="713" t="s">
        <v>3320</v>
      </c>
      <c r="K17" s="713" t="s">
        <v>3321</v>
      </c>
      <c r="L17" s="713">
        <v>1</v>
      </c>
      <c r="M17" s="314"/>
      <c r="N17" s="713" t="s">
        <v>3322</v>
      </c>
      <c r="O17" s="280">
        <v>0</v>
      </c>
      <c r="P17" s="2"/>
      <c r="Q17" s="11" t="e">
        <f t="shared" si="1"/>
        <v>#DIV/0!</v>
      </c>
      <c r="R17" s="12"/>
      <c r="S17" s="280">
        <v>1</v>
      </c>
      <c r="T17" s="2"/>
      <c r="U17" s="11">
        <f t="shared" si="2"/>
        <v>0</v>
      </c>
      <c r="V17" s="12"/>
      <c r="W17" s="280">
        <v>0</v>
      </c>
      <c r="X17" s="2"/>
      <c r="Y17" s="11" t="e">
        <f t="shared" si="3"/>
        <v>#DIV/0!</v>
      </c>
      <c r="Z17" s="12"/>
      <c r="AA17" s="280">
        <v>0</v>
      </c>
      <c r="AB17" s="2"/>
      <c r="AC17" s="11" t="e">
        <f t="shared" si="4"/>
        <v>#DIV/0!</v>
      </c>
      <c r="AD17" s="12"/>
      <c r="AE17" s="89">
        <f t="shared" si="0"/>
        <v>1</v>
      </c>
      <c r="AF17" s="89">
        <f t="shared" si="0"/>
        <v>0</v>
      </c>
      <c r="AG17" s="11">
        <f t="shared" si="5"/>
        <v>0</v>
      </c>
    </row>
    <row r="18" spans="1:33" ht="51" x14ac:dyDescent="0.25">
      <c r="A18" s="859"/>
      <c r="B18" s="859"/>
      <c r="C18" s="207" t="s">
        <v>3276</v>
      </c>
      <c r="D18" s="702">
        <v>4</v>
      </c>
      <c r="E18" s="744"/>
      <c r="F18" s="11">
        <f>E18/D18*100</f>
        <v>0</v>
      </c>
      <c r="G18" s="214" t="s">
        <v>3323</v>
      </c>
      <c r="H18" s="714" t="s">
        <v>3324</v>
      </c>
      <c r="I18" s="713" t="s">
        <v>43</v>
      </c>
      <c r="J18" s="713" t="s">
        <v>3325</v>
      </c>
      <c r="K18" s="713" t="s">
        <v>3316</v>
      </c>
      <c r="L18" s="713">
        <v>4</v>
      </c>
      <c r="M18" s="314"/>
      <c r="N18" s="713" t="s">
        <v>3317</v>
      </c>
      <c r="O18" s="280">
        <v>1</v>
      </c>
      <c r="P18" s="2"/>
      <c r="Q18" s="11">
        <f t="shared" si="1"/>
        <v>0</v>
      </c>
      <c r="R18" s="12"/>
      <c r="S18" s="280">
        <v>1</v>
      </c>
      <c r="T18" s="2"/>
      <c r="U18" s="11">
        <f t="shared" si="2"/>
        <v>0</v>
      </c>
      <c r="V18" s="12"/>
      <c r="W18" s="280">
        <v>1</v>
      </c>
      <c r="X18" s="2"/>
      <c r="Y18" s="11">
        <f t="shared" si="3"/>
        <v>0</v>
      </c>
      <c r="Z18" s="12"/>
      <c r="AA18" s="280">
        <v>1</v>
      </c>
      <c r="AB18" s="2"/>
      <c r="AC18" s="11">
        <f t="shared" si="4"/>
        <v>0</v>
      </c>
      <c r="AD18" s="12"/>
      <c r="AE18" s="89">
        <f t="shared" si="0"/>
        <v>4</v>
      </c>
      <c r="AF18" s="89">
        <f t="shared" si="0"/>
        <v>0</v>
      </c>
      <c r="AG18" s="11">
        <f t="shared" si="5"/>
        <v>0</v>
      </c>
    </row>
    <row r="19" spans="1:33" ht="102" x14ac:dyDescent="0.25">
      <c r="A19" s="713" t="s">
        <v>3277</v>
      </c>
      <c r="B19" s="713" t="s">
        <v>3278</v>
      </c>
      <c r="C19" s="207" t="s">
        <v>3279</v>
      </c>
      <c r="D19" s="743">
        <v>4</v>
      </c>
      <c r="E19" s="744"/>
      <c r="F19" s="11">
        <f>E19/D19*100</f>
        <v>0</v>
      </c>
      <c r="G19" s="214" t="s">
        <v>3326</v>
      </c>
      <c r="H19" s="714" t="s">
        <v>3327</v>
      </c>
      <c r="I19" s="713" t="s">
        <v>43</v>
      </c>
      <c r="J19" s="713" t="s">
        <v>3325</v>
      </c>
      <c r="K19" s="713" t="s">
        <v>3316</v>
      </c>
      <c r="L19" s="713">
        <v>4</v>
      </c>
      <c r="M19" s="713"/>
      <c r="N19" s="713" t="s">
        <v>3317</v>
      </c>
      <c r="O19" s="280">
        <v>1</v>
      </c>
      <c r="P19" s="2"/>
      <c r="Q19" s="11">
        <f t="shared" si="1"/>
        <v>0</v>
      </c>
      <c r="R19" s="12"/>
      <c r="S19" s="280">
        <v>1</v>
      </c>
      <c r="T19" s="2"/>
      <c r="U19" s="11">
        <f t="shared" si="2"/>
        <v>0</v>
      </c>
      <c r="V19" s="12"/>
      <c r="W19" s="280">
        <v>1</v>
      </c>
      <c r="X19" s="2"/>
      <c r="Y19" s="11">
        <f t="shared" si="3"/>
        <v>0</v>
      </c>
      <c r="Z19" s="12"/>
      <c r="AA19" s="280">
        <v>1</v>
      </c>
      <c r="AB19" s="2"/>
      <c r="AC19" s="11">
        <f t="shared" si="4"/>
        <v>0</v>
      </c>
      <c r="AD19" s="12"/>
      <c r="AE19" s="89">
        <f t="shared" si="0"/>
        <v>4</v>
      </c>
      <c r="AF19" s="89">
        <f t="shared" si="0"/>
        <v>0</v>
      </c>
      <c r="AG19" s="11">
        <f t="shared" si="5"/>
        <v>0</v>
      </c>
    </row>
    <row r="20" spans="1:33" ht="102" x14ac:dyDescent="0.25">
      <c r="A20" s="713" t="s">
        <v>3280</v>
      </c>
      <c r="B20" s="713" t="s">
        <v>3281</v>
      </c>
      <c r="C20" s="207" t="s">
        <v>3282</v>
      </c>
      <c r="D20" s="743">
        <v>4</v>
      </c>
      <c r="E20" s="744"/>
      <c r="F20" s="11">
        <f>E20/D20*100</f>
        <v>0</v>
      </c>
      <c r="G20" s="214" t="s">
        <v>3328</v>
      </c>
      <c r="H20" s="714" t="s">
        <v>3329</v>
      </c>
      <c r="I20" s="713" t="s">
        <v>43</v>
      </c>
      <c r="J20" s="713" t="s">
        <v>3330</v>
      </c>
      <c r="K20" s="713" t="s">
        <v>3316</v>
      </c>
      <c r="L20" s="713">
        <v>4</v>
      </c>
      <c r="M20" s="713"/>
      <c r="N20" s="713" t="s">
        <v>3317</v>
      </c>
      <c r="O20" s="280">
        <v>1</v>
      </c>
      <c r="P20" s="2"/>
      <c r="Q20" s="11">
        <f t="shared" si="1"/>
        <v>0</v>
      </c>
      <c r="R20" s="12"/>
      <c r="S20" s="280">
        <v>1</v>
      </c>
      <c r="T20" s="2"/>
      <c r="U20" s="11">
        <f t="shared" si="2"/>
        <v>0</v>
      </c>
      <c r="V20" s="12"/>
      <c r="W20" s="280">
        <v>1</v>
      </c>
      <c r="X20" s="2"/>
      <c r="Y20" s="11">
        <f t="shared" si="3"/>
        <v>0</v>
      </c>
      <c r="Z20" s="12"/>
      <c r="AA20" s="280">
        <v>1</v>
      </c>
      <c r="AB20" s="2"/>
      <c r="AC20" s="11">
        <f t="shared" si="4"/>
        <v>0</v>
      </c>
      <c r="AD20" s="12"/>
      <c r="AE20" s="89">
        <f t="shared" si="0"/>
        <v>4</v>
      </c>
      <c r="AF20" s="89">
        <f t="shared" si="0"/>
        <v>0</v>
      </c>
      <c r="AG20" s="11">
        <f t="shared" si="5"/>
        <v>0</v>
      </c>
    </row>
    <row r="21" spans="1:33" ht="76.5" x14ac:dyDescent="0.25">
      <c r="A21" s="951" t="s">
        <v>3283</v>
      </c>
      <c r="B21" s="951" t="s">
        <v>3284</v>
      </c>
      <c r="C21" s="954" t="s">
        <v>3285</v>
      </c>
      <c r="D21" s="957">
        <v>1</v>
      </c>
      <c r="E21" s="943"/>
      <c r="F21" s="894">
        <f>E21/D21*100</f>
        <v>0</v>
      </c>
      <c r="G21" s="716" t="s">
        <v>3331</v>
      </c>
      <c r="H21" s="714" t="s">
        <v>3332</v>
      </c>
      <c r="I21" s="713" t="s">
        <v>43</v>
      </c>
      <c r="J21" s="713"/>
      <c r="K21" s="713" t="s">
        <v>3333</v>
      </c>
      <c r="L21" s="713" t="s">
        <v>3334</v>
      </c>
      <c r="M21" s="713"/>
      <c r="N21" s="713" t="s">
        <v>3248</v>
      </c>
      <c r="O21" s="280">
        <v>0</v>
      </c>
      <c r="P21" s="2"/>
      <c r="Q21" s="11" t="e">
        <f t="shared" si="1"/>
        <v>#DIV/0!</v>
      </c>
      <c r="R21" s="12"/>
      <c r="S21" s="280">
        <v>0</v>
      </c>
      <c r="T21" s="2"/>
      <c r="U21" s="11" t="e">
        <f t="shared" si="2"/>
        <v>#DIV/0!</v>
      </c>
      <c r="V21" s="12"/>
      <c r="W21" s="280">
        <v>0</v>
      </c>
      <c r="X21" s="2"/>
      <c r="Y21" s="11" t="e">
        <f t="shared" si="3"/>
        <v>#DIV/0!</v>
      </c>
      <c r="Z21" s="12"/>
      <c r="AA21" s="280">
        <v>0</v>
      </c>
      <c r="AB21" s="2"/>
      <c r="AC21" s="11" t="e">
        <f t="shared" si="4"/>
        <v>#DIV/0!</v>
      </c>
      <c r="AD21" s="12"/>
      <c r="AE21" s="89">
        <f t="shared" si="0"/>
        <v>0</v>
      </c>
      <c r="AF21" s="89">
        <f t="shared" si="0"/>
        <v>0</v>
      </c>
      <c r="AG21" s="11" t="e">
        <f t="shared" si="5"/>
        <v>#DIV/0!</v>
      </c>
    </row>
    <row r="22" spans="1:33" ht="25.5" x14ac:dyDescent="0.25">
      <c r="A22" s="952"/>
      <c r="B22" s="952"/>
      <c r="C22" s="955"/>
      <c r="D22" s="958"/>
      <c r="E22" s="944"/>
      <c r="F22" s="895"/>
      <c r="G22" s="712" t="s">
        <v>3335</v>
      </c>
      <c r="H22" s="714" t="s">
        <v>3336</v>
      </c>
      <c r="I22" s="713" t="s">
        <v>43</v>
      </c>
      <c r="J22" s="713" t="s">
        <v>3337</v>
      </c>
      <c r="K22" s="713" t="s">
        <v>62</v>
      </c>
      <c r="L22" s="713">
        <v>100</v>
      </c>
      <c r="M22" s="713"/>
      <c r="N22" s="713" t="s">
        <v>3338</v>
      </c>
      <c r="O22" s="280">
        <v>25</v>
      </c>
      <c r="P22" s="2"/>
      <c r="Q22" s="11">
        <f t="shared" si="1"/>
        <v>0</v>
      </c>
      <c r="R22" s="12"/>
      <c r="S22" s="280">
        <v>25</v>
      </c>
      <c r="T22" s="2"/>
      <c r="U22" s="11">
        <f t="shared" si="2"/>
        <v>0</v>
      </c>
      <c r="V22" s="12"/>
      <c r="W22" s="280">
        <v>25</v>
      </c>
      <c r="X22" s="2"/>
      <c r="Y22" s="11">
        <f t="shared" si="3"/>
        <v>0</v>
      </c>
      <c r="Z22" s="12"/>
      <c r="AA22" s="280">
        <v>25</v>
      </c>
      <c r="AB22" s="2"/>
      <c r="AC22" s="11">
        <f t="shared" si="4"/>
        <v>0</v>
      </c>
      <c r="AD22" s="12"/>
      <c r="AE22" s="89">
        <f t="shared" si="0"/>
        <v>100</v>
      </c>
      <c r="AF22" s="89">
        <f t="shared" si="0"/>
        <v>0</v>
      </c>
      <c r="AG22" s="11">
        <f t="shared" si="5"/>
        <v>0</v>
      </c>
    </row>
    <row r="23" spans="1:33" ht="34.5" customHeight="1" x14ac:dyDescent="0.25">
      <c r="A23" s="953"/>
      <c r="B23" s="953"/>
      <c r="C23" s="956"/>
      <c r="D23" s="959"/>
      <c r="E23" s="945"/>
      <c r="F23" s="896"/>
      <c r="G23" s="712" t="s">
        <v>3339</v>
      </c>
      <c r="H23" s="714" t="s">
        <v>3340</v>
      </c>
      <c r="I23" s="713" t="s">
        <v>43</v>
      </c>
      <c r="J23" s="713"/>
      <c r="K23" s="713" t="s">
        <v>104</v>
      </c>
      <c r="L23" s="713" t="s">
        <v>3298</v>
      </c>
      <c r="M23" s="713"/>
      <c r="N23" s="713" t="s">
        <v>104</v>
      </c>
      <c r="O23" s="280">
        <v>0</v>
      </c>
      <c r="P23" s="2"/>
      <c r="Q23" s="11" t="e">
        <f t="shared" si="1"/>
        <v>#DIV/0!</v>
      </c>
      <c r="R23" s="12"/>
      <c r="S23" s="280">
        <v>0</v>
      </c>
      <c r="T23" s="2"/>
      <c r="U23" s="11" t="e">
        <f t="shared" si="2"/>
        <v>#DIV/0!</v>
      </c>
      <c r="V23" s="12"/>
      <c r="W23" s="280">
        <v>0</v>
      </c>
      <c r="X23" s="2"/>
      <c r="Y23" s="11" t="e">
        <f t="shared" si="3"/>
        <v>#DIV/0!</v>
      </c>
      <c r="Z23" s="12"/>
      <c r="AA23" s="280">
        <v>0</v>
      </c>
      <c r="AB23" s="2"/>
      <c r="AC23" s="11" t="e">
        <f t="shared" si="4"/>
        <v>#DIV/0!</v>
      </c>
      <c r="AD23" s="12"/>
      <c r="AE23" s="89">
        <f t="shared" si="0"/>
        <v>0</v>
      </c>
      <c r="AF23" s="89">
        <f t="shared" si="0"/>
        <v>0</v>
      </c>
      <c r="AG23" s="11" t="e">
        <f t="shared" si="5"/>
        <v>#DIV/0!</v>
      </c>
    </row>
    <row r="24" spans="1:33" ht="15.75" x14ac:dyDescent="0.25">
      <c r="A24" s="10"/>
      <c r="B24" s="10"/>
      <c r="C24" s="10"/>
      <c r="D24" s="10"/>
      <c r="E24" s="10"/>
      <c r="F24" s="10"/>
      <c r="G24" s="10"/>
      <c r="H24" s="10"/>
      <c r="I24" s="10"/>
      <c r="J24" s="10"/>
      <c r="K24" s="10"/>
      <c r="L24" s="10"/>
      <c r="M24" s="10"/>
      <c r="N24" s="10"/>
      <c r="O24" s="2"/>
      <c r="P24" s="2"/>
      <c r="Q24" s="11" t="e">
        <f t="shared" si="1"/>
        <v>#DIV/0!</v>
      </c>
      <c r="R24" s="12"/>
      <c r="S24" s="2"/>
      <c r="T24" s="2"/>
      <c r="U24" s="11" t="e">
        <f t="shared" si="2"/>
        <v>#DIV/0!</v>
      </c>
      <c r="V24" s="12"/>
      <c r="W24" s="2"/>
      <c r="X24" s="2"/>
      <c r="Y24" s="11" t="e">
        <f t="shared" si="3"/>
        <v>#DIV/0!</v>
      </c>
      <c r="Z24" s="12"/>
      <c r="AA24" s="2"/>
      <c r="AB24" s="2"/>
      <c r="AC24" s="11" t="e">
        <f t="shared" si="4"/>
        <v>#DIV/0!</v>
      </c>
      <c r="AD24" s="12"/>
      <c r="AE24" s="89">
        <f t="shared" si="0"/>
        <v>0</v>
      </c>
      <c r="AF24" s="89">
        <f t="shared" si="0"/>
        <v>0</v>
      </c>
      <c r="AG24" s="11" t="e">
        <f t="shared" si="5"/>
        <v>#DIV/0!</v>
      </c>
    </row>
    <row r="25" spans="1:33" ht="15.75" x14ac:dyDescent="0.25">
      <c r="A25" s="10"/>
      <c r="B25" s="10"/>
      <c r="C25" s="10"/>
      <c r="D25" s="10"/>
      <c r="E25" s="10"/>
      <c r="F25" s="10"/>
      <c r="G25" s="10"/>
      <c r="H25" s="10"/>
      <c r="I25" s="10"/>
      <c r="J25" s="10"/>
      <c r="K25" s="10"/>
      <c r="L25" s="10"/>
      <c r="M25" s="10"/>
      <c r="N25" s="10"/>
      <c r="O25" s="2"/>
      <c r="P25" s="2"/>
      <c r="Q25" s="11" t="e">
        <f t="shared" si="1"/>
        <v>#DIV/0!</v>
      </c>
      <c r="R25" s="12"/>
      <c r="S25" s="2"/>
      <c r="T25" s="2"/>
      <c r="U25" s="11" t="e">
        <f t="shared" si="2"/>
        <v>#DIV/0!</v>
      </c>
      <c r="V25" s="12"/>
      <c r="W25" s="2"/>
      <c r="X25" s="2"/>
      <c r="Y25" s="11" t="e">
        <f t="shared" si="3"/>
        <v>#DIV/0!</v>
      </c>
      <c r="Z25" s="12"/>
      <c r="AA25" s="2"/>
      <c r="AB25" s="2"/>
      <c r="AC25" s="11" t="e">
        <f t="shared" si="4"/>
        <v>#DIV/0!</v>
      </c>
      <c r="AD25" s="12"/>
      <c r="AE25" s="89">
        <f t="shared" si="0"/>
        <v>0</v>
      </c>
      <c r="AF25" s="89">
        <f t="shared" si="0"/>
        <v>0</v>
      </c>
      <c r="AG25" s="11" t="e">
        <f t="shared" si="5"/>
        <v>#DIV/0!</v>
      </c>
    </row>
    <row r="26" spans="1:33" ht="15.75" x14ac:dyDescent="0.25">
      <c r="A26" s="10"/>
      <c r="B26" s="10"/>
      <c r="C26" s="10"/>
      <c r="D26" s="10"/>
      <c r="E26" s="10"/>
      <c r="F26" s="10"/>
      <c r="G26" s="10"/>
      <c r="H26" s="10"/>
      <c r="I26" s="10"/>
      <c r="J26" s="10"/>
      <c r="K26" s="10"/>
      <c r="L26" s="10"/>
      <c r="M26" s="10"/>
      <c r="N26" s="10"/>
      <c r="O26" s="2"/>
      <c r="P26" s="2"/>
      <c r="Q26" s="11" t="e">
        <f t="shared" si="1"/>
        <v>#DIV/0!</v>
      </c>
      <c r="R26" s="12"/>
      <c r="S26" s="2"/>
      <c r="T26" s="2"/>
      <c r="U26" s="11" t="e">
        <f t="shared" si="2"/>
        <v>#DIV/0!</v>
      </c>
      <c r="V26" s="12"/>
      <c r="W26" s="2"/>
      <c r="X26" s="2"/>
      <c r="Y26" s="11" t="e">
        <f t="shared" si="3"/>
        <v>#DIV/0!</v>
      </c>
      <c r="Z26" s="12"/>
      <c r="AA26" s="2"/>
      <c r="AB26" s="2"/>
      <c r="AC26" s="11" t="e">
        <f t="shared" si="4"/>
        <v>#DIV/0!</v>
      </c>
      <c r="AD26" s="12"/>
      <c r="AE26" s="89">
        <f t="shared" si="0"/>
        <v>0</v>
      </c>
      <c r="AF26" s="89">
        <f t="shared" si="0"/>
        <v>0</v>
      </c>
      <c r="AG26" s="11" t="e">
        <f t="shared" si="5"/>
        <v>#DIV/0!</v>
      </c>
    </row>
    <row r="27" spans="1:33" ht="15.75" x14ac:dyDescent="0.25">
      <c r="A27" s="10"/>
      <c r="B27" s="10"/>
      <c r="C27" s="10"/>
      <c r="D27" s="10"/>
      <c r="E27" s="10"/>
      <c r="F27" s="10"/>
      <c r="G27" s="10"/>
      <c r="H27" s="10"/>
      <c r="I27" s="10"/>
      <c r="J27" s="10"/>
      <c r="K27" s="10"/>
      <c r="L27" s="10"/>
      <c r="M27" s="10"/>
      <c r="N27" s="10"/>
      <c r="O27" s="2"/>
      <c r="P27" s="2"/>
      <c r="Q27" s="11" t="e">
        <f t="shared" si="1"/>
        <v>#DIV/0!</v>
      </c>
      <c r="R27" s="12"/>
      <c r="S27" s="2"/>
      <c r="T27" s="2"/>
      <c r="U27" s="11" t="e">
        <f t="shared" si="2"/>
        <v>#DIV/0!</v>
      </c>
      <c r="V27" s="12"/>
      <c r="W27" s="2"/>
      <c r="X27" s="2"/>
      <c r="Y27" s="11" t="e">
        <f t="shared" si="3"/>
        <v>#DIV/0!</v>
      </c>
      <c r="Z27" s="12"/>
      <c r="AA27" s="2"/>
      <c r="AB27" s="2"/>
      <c r="AC27" s="11" t="e">
        <f t="shared" si="4"/>
        <v>#DIV/0!</v>
      </c>
      <c r="AD27" s="12"/>
      <c r="AE27" s="89">
        <f t="shared" si="0"/>
        <v>0</v>
      </c>
      <c r="AF27" s="89">
        <f t="shared" si="0"/>
        <v>0</v>
      </c>
      <c r="AG27" s="11" t="e">
        <f t="shared" si="5"/>
        <v>#DIV/0!</v>
      </c>
    </row>
    <row r="28" spans="1:33" ht="15.75" x14ac:dyDescent="0.25">
      <c r="A28" s="10"/>
      <c r="B28" s="10"/>
      <c r="C28" s="10"/>
      <c r="D28" s="10"/>
      <c r="E28" s="10"/>
      <c r="F28" s="10"/>
      <c r="G28" s="10"/>
      <c r="H28" s="10"/>
      <c r="I28" s="10"/>
      <c r="J28" s="10"/>
      <c r="K28" s="10"/>
      <c r="L28" s="10"/>
      <c r="M28" s="10"/>
      <c r="N28" s="10"/>
      <c r="O28" s="2"/>
      <c r="P28" s="2"/>
      <c r="Q28" s="11" t="e">
        <f t="shared" si="1"/>
        <v>#DIV/0!</v>
      </c>
      <c r="R28" s="12"/>
      <c r="S28" s="2"/>
      <c r="T28" s="2"/>
      <c r="U28" s="11" t="e">
        <f t="shared" si="2"/>
        <v>#DIV/0!</v>
      </c>
      <c r="V28" s="12"/>
      <c r="W28" s="2"/>
      <c r="X28" s="2"/>
      <c r="Y28" s="11" t="e">
        <f t="shared" si="3"/>
        <v>#DIV/0!</v>
      </c>
      <c r="Z28" s="12"/>
      <c r="AA28" s="2"/>
      <c r="AB28" s="2"/>
      <c r="AC28" s="11" t="e">
        <f t="shared" si="4"/>
        <v>#DIV/0!</v>
      </c>
      <c r="AD28" s="12"/>
      <c r="AE28" s="89">
        <f t="shared" si="0"/>
        <v>0</v>
      </c>
      <c r="AF28" s="89">
        <f t="shared" si="0"/>
        <v>0</v>
      </c>
      <c r="AG28" s="11" t="e">
        <f t="shared" si="5"/>
        <v>#DIV/0!</v>
      </c>
    </row>
    <row r="29" spans="1:33" ht="15.75" x14ac:dyDescent="0.25">
      <c r="A29" s="10"/>
      <c r="B29" s="10"/>
      <c r="C29" s="10"/>
      <c r="D29" s="10"/>
      <c r="E29" s="10"/>
      <c r="F29" s="10"/>
      <c r="G29" s="10"/>
      <c r="H29" s="10"/>
      <c r="I29" s="10"/>
      <c r="J29" s="10"/>
      <c r="K29" s="10"/>
      <c r="L29" s="10"/>
      <c r="M29" s="10"/>
      <c r="N29" s="10"/>
      <c r="O29" s="2"/>
      <c r="P29" s="2"/>
      <c r="Q29" s="11" t="e">
        <f t="shared" si="1"/>
        <v>#DIV/0!</v>
      </c>
      <c r="R29" s="12"/>
      <c r="S29" s="2"/>
      <c r="T29" s="2"/>
      <c r="U29" s="11" t="e">
        <f t="shared" si="2"/>
        <v>#DIV/0!</v>
      </c>
      <c r="V29" s="12"/>
      <c r="W29" s="2"/>
      <c r="X29" s="2"/>
      <c r="Y29" s="11" t="e">
        <f t="shared" si="3"/>
        <v>#DIV/0!</v>
      </c>
      <c r="Z29" s="12"/>
      <c r="AA29" s="2"/>
      <c r="AB29" s="2"/>
      <c r="AC29" s="11" t="e">
        <f t="shared" si="4"/>
        <v>#DIV/0!</v>
      </c>
      <c r="AD29" s="12"/>
      <c r="AE29" s="89">
        <f t="shared" si="0"/>
        <v>0</v>
      </c>
      <c r="AF29" s="89">
        <f t="shared" si="0"/>
        <v>0</v>
      </c>
      <c r="AG29" s="11" t="e">
        <f t="shared" si="5"/>
        <v>#DIV/0!</v>
      </c>
    </row>
    <row r="30" spans="1:33" ht="15.75" x14ac:dyDescent="0.25">
      <c r="A30" s="10"/>
      <c r="B30" s="10"/>
      <c r="C30" s="10"/>
      <c r="D30" s="10"/>
      <c r="E30" s="10"/>
      <c r="F30" s="10"/>
      <c r="G30" s="10"/>
      <c r="H30" s="10"/>
      <c r="I30" s="10"/>
      <c r="J30" s="10"/>
      <c r="K30" s="10"/>
      <c r="L30" s="10"/>
      <c r="M30" s="10"/>
      <c r="N30" s="10"/>
      <c r="O30" s="2"/>
      <c r="P30" s="2"/>
      <c r="Q30" s="11" t="e">
        <f t="shared" si="1"/>
        <v>#DIV/0!</v>
      </c>
      <c r="R30" s="12"/>
      <c r="S30" s="2"/>
      <c r="T30" s="2"/>
      <c r="U30" s="11" t="e">
        <f t="shared" si="2"/>
        <v>#DIV/0!</v>
      </c>
      <c r="V30" s="12"/>
      <c r="W30" s="2"/>
      <c r="X30" s="2"/>
      <c r="Y30" s="11" t="e">
        <f t="shared" si="3"/>
        <v>#DIV/0!</v>
      </c>
      <c r="Z30" s="12"/>
      <c r="AA30" s="2"/>
      <c r="AB30" s="2"/>
      <c r="AC30" s="11" t="e">
        <f t="shared" si="4"/>
        <v>#DIV/0!</v>
      </c>
      <c r="AD30" s="12"/>
      <c r="AE30" s="89">
        <f t="shared" si="0"/>
        <v>0</v>
      </c>
      <c r="AF30" s="89">
        <f t="shared" si="0"/>
        <v>0</v>
      </c>
      <c r="AG30" s="11" t="e">
        <f t="shared" si="5"/>
        <v>#DIV/0!</v>
      </c>
    </row>
    <row r="31" spans="1:33" ht="15.75" x14ac:dyDescent="0.25">
      <c r="A31" s="10"/>
      <c r="B31" s="10"/>
      <c r="C31" s="10"/>
      <c r="D31" s="10"/>
      <c r="E31" s="10"/>
      <c r="F31" s="10"/>
      <c r="G31" s="10"/>
      <c r="H31" s="10"/>
      <c r="I31" s="10"/>
      <c r="J31" s="10"/>
      <c r="K31" s="10"/>
      <c r="L31" s="10"/>
      <c r="M31" s="10"/>
      <c r="N31" s="10"/>
      <c r="O31" s="2"/>
      <c r="P31" s="2"/>
      <c r="Q31" s="11" t="e">
        <f t="shared" si="1"/>
        <v>#DIV/0!</v>
      </c>
      <c r="R31" s="12"/>
      <c r="S31" s="2"/>
      <c r="T31" s="2"/>
      <c r="U31" s="11" t="e">
        <f t="shared" si="2"/>
        <v>#DIV/0!</v>
      </c>
      <c r="V31" s="12"/>
      <c r="W31" s="2"/>
      <c r="X31" s="2"/>
      <c r="Y31" s="11" t="e">
        <f t="shared" si="3"/>
        <v>#DIV/0!</v>
      </c>
      <c r="Z31" s="12"/>
      <c r="AA31" s="2"/>
      <c r="AB31" s="2"/>
      <c r="AC31" s="11" t="e">
        <f t="shared" si="4"/>
        <v>#DIV/0!</v>
      </c>
      <c r="AD31" s="12"/>
      <c r="AE31" s="89">
        <f t="shared" si="0"/>
        <v>0</v>
      </c>
      <c r="AF31" s="89">
        <f t="shared" si="0"/>
        <v>0</v>
      </c>
      <c r="AG31" s="11" t="e">
        <f t="shared" si="5"/>
        <v>#DIV/0!</v>
      </c>
    </row>
    <row r="32" spans="1:33" ht="15.75" x14ac:dyDescent="0.25">
      <c r="A32" s="10"/>
      <c r="B32" s="10"/>
      <c r="C32" s="10"/>
      <c r="D32" s="10"/>
      <c r="E32" s="10"/>
      <c r="F32" s="10"/>
      <c r="G32" s="10"/>
      <c r="H32" s="10"/>
      <c r="I32" s="10"/>
      <c r="J32" s="10"/>
      <c r="K32" s="10"/>
      <c r="L32" s="10"/>
      <c r="M32" s="10"/>
      <c r="N32" s="10"/>
      <c r="O32" s="2"/>
      <c r="P32" s="2"/>
      <c r="Q32" s="11" t="e">
        <f t="shared" si="1"/>
        <v>#DIV/0!</v>
      </c>
      <c r="R32" s="12"/>
      <c r="S32" s="2"/>
      <c r="T32" s="2"/>
      <c r="U32" s="11" t="e">
        <f t="shared" si="2"/>
        <v>#DIV/0!</v>
      </c>
      <c r="V32" s="12"/>
      <c r="W32" s="2"/>
      <c r="X32" s="2"/>
      <c r="Y32" s="11" t="e">
        <f t="shared" si="3"/>
        <v>#DIV/0!</v>
      </c>
      <c r="Z32" s="12"/>
      <c r="AA32" s="2"/>
      <c r="AB32" s="2"/>
      <c r="AC32" s="11" t="e">
        <f t="shared" si="4"/>
        <v>#DIV/0!</v>
      </c>
      <c r="AD32" s="12"/>
      <c r="AE32" s="89">
        <f t="shared" si="0"/>
        <v>0</v>
      </c>
      <c r="AF32" s="89">
        <f t="shared" si="0"/>
        <v>0</v>
      </c>
      <c r="AG32" s="11" t="e">
        <f t="shared" si="5"/>
        <v>#DIV/0!</v>
      </c>
    </row>
    <row r="33" spans="1:33" ht="15.75" x14ac:dyDescent="0.25">
      <c r="A33" s="10"/>
      <c r="B33" s="10"/>
      <c r="C33" s="10"/>
      <c r="D33" s="10"/>
      <c r="E33" s="10"/>
      <c r="F33" s="10"/>
      <c r="G33" s="10"/>
      <c r="H33" s="10"/>
      <c r="I33" s="10"/>
      <c r="J33" s="10"/>
      <c r="K33" s="10"/>
      <c r="L33" s="10"/>
      <c r="M33" s="10"/>
      <c r="N33" s="10"/>
      <c r="O33" s="2"/>
      <c r="P33" s="2"/>
      <c r="Q33" s="11" t="e">
        <f t="shared" si="1"/>
        <v>#DIV/0!</v>
      </c>
      <c r="R33" s="12"/>
      <c r="S33" s="2"/>
      <c r="T33" s="2"/>
      <c r="U33" s="11" t="e">
        <f t="shared" si="2"/>
        <v>#DIV/0!</v>
      </c>
      <c r="V33" s="12"/>
      <c r="W33" s="2"/>
      <c r="X33" s="2"/>
      <c r="Y33" s="11" t="e">
        <f t="shared" si="3"/>
        <v>#DIV/0!</v>
      </c>
      <c r="Z33" s="12"/>
      <c r="AA33" s="2"/>
      <c r="AB33" s="2"/>
      <c r="AC33" s="11" t="e">
        <f t="shared" si="4"/>
        <v>#DIV/0!</v>
      </c>
      <c r="AD33" s="12"/>
      <c r="AE33" s="89">
        <f t="shared" si="0"/>
        <v>0</v>
      </c>
      <c r="AF33" s="89">
        <f t="shared" si="0"/>
        <v>0</v>
      </c>
      <c r="AG33" s="11" t="e">
        <f t="shared" si="5"/>
        <v>#DIV/0!</v>
      </c>
    </row>
    <row r="34" spans="1:33" ht="15.75" x14ac:dyDescent="0.25">
      <c r="A34" s="10"/>
      <c r="B34" s="10"/>
      <c r="C34" s="10"/>
      <c r="D34" s="10"/>
      <c r="E34" s="10"/>
      <c r="F34" s="10"/>
      <c r="G34" s="10"/>
      <c r="H34" s="10"/>
      <c r="I34" s="10"/>
      <c r="J34" s="10"/>
      <c r="K34" s="10"/>
      <c r="L34" s="10"/>
      <c r="M34" s="10"/>
      <c r="N34" s="10"/>
      <c r="O34" s="2"/>
      <c r="P34" s="2"/>
      <c r="Q34" s="11" t="e">
        <f t="shared" si="1"/>
        <v>#DIV/0!</v>
      </c>
      <c r="R34" s="12"/>
      <c r="S34" s="2"/>
      <c r="T34" s="2"/>
      <c r="U34" s="11" t="e">
        <f t="shared" si="2"/>
        <v>#DIV/0!</v>
      </c>
      <c r="V34" s="12"/>
      <c r="W34" s="2"/>
      <c r="X34" s="2"/>
      <c r="Y34" s="11" t="e">
        <f t="shared" si="3"/>
        <v>#DIV/0!</v>
      </c>
      <c r="Z34" s="12"/>
      <c r="AA34" s="2"/>
      <c r="AB34" s="2"/>
      <c r="AC34" s="11" t="e">
        <f t="shared" si="4"/>
        <v>#DIV/0!</v>
      </c>
      <c r="AD34" s="12"/>
      <c r="AE34" s="89">
        <f t="shared" si="0"/>
        <v>0</v>
      </c>
      <c r="AF34" s="89">
        <f t="shared" si="0"/>
        <v>0</v>
      </c>
      <c r="AG34" s="11" t="e">
        <f t="shared" si="5"/>
        <v>#DIV/0!</v>
      </c>
    </row>
    <row r="35" spans="1:33" ht="15.75" x14ac:dyDescent="0.25">
      <c r="A35" s="10"/>
      <c r="B35" s="10"/>
      <c r="C35" s="10"/>
      <c r="D35" s="10"/>
      <c r="E35" s="10"/>
      <c r="F35" s="10"/>
      <c r="G35" s="10"/>
      <c r="H35" s="10"/>
      <c r="I35" s="10"/>
      <c r="J35" s="10"/>
      <c r="K35" s="10"/>
      <c r="L35" s="10"/>
      <c r="M35" s="10"/>
      <c r="N35" s="10"/>
      <c r="O35" s="2"/>
      <c r="P35" s="2"/>
      <c r="Q35" s="11" t="e">
        <f t="shared" si="1"/>
        <v>#DIV/0!</v>
      </c>
      <c r="R35" s="12"/>
      <c r="S35" s="2"/>
      <c r="T35" s="2"/>
      <c r="U35" s="11" t="e">
        <f t="shared" si="2"/>
        <v>#DIV/0!</v>
      </c>
      <c r="V35" s="12"/>
      <c r="W35" s="2"/>
      <c r="X35" s="2"/>
      <c r="Y35" s="11" t="e">
        <f t="shared" si="3"/>
        <v>#DIV/0!</v>
      </c>
      <c r="Z35" s="12"/>
      <c r="AA35" s="2"/>
      <c r="AB35" s="2"/>
      <c r="AC35" s="11" t="e">
        <f t="shared" si="4"/>
        <v>#DIV/0!</v>
      </c>
      <c r="AD35" s="12"/>
      <c r="AE35" s="89">
        <f t="shared" si="0"/>
        <v>0</v>
      </c>
      <c r="AF35" s="89">
        <f t="shared" si="0"/>
        <v>0</v>
      </c>
      <c r="AG35" s="11" t="e">
        <f t="shared" si="5"/>
        <v>#DIV/0!</v>
      </c>
    </row>
    <row r="36" spans="1:33" ht="15.75" x14ac:dyDescent="0.25">
      <c r="A36" s="10"/>
      <c r="B36" s="10"/>
      <c r="C36" s="10"/>
      <c r="D36" s="10"/>
      <c r="E36" s="10"/>
      <c r="F36" s="10"/>
      <c r="G36" s="10"/>
      <c r="H36" s="10"/>
      <c r="I36" s="10"/>
      <c r="J36" s="10"/>
      <c r="K36" s="10"/>
      <c r="L36" s="10"/>
      <c r="M36" s="10"/>
      <c r="N36" s="10"/>
      <c r="O36" s="2"/>
      <c r="P36" s="2"/>
      <c r="Q36" s="11" t="e">
        <f t="shared" si="1"/>
        <v>#DIV/0!</v>
      </c>
      <c r="R36" s="12"/>
      <c r="S36" s="2"/>
      <c r="T36" s="2"/>
      <c r="U36" s="11" t="e">
        <f t="shared" si="2"/>
        <v>#DIV/0!</v>
      </c>
      <c r="V36" s="12"/>
      <c r="W36" s="2"/>
      <c r="X36" s="2"/>
      <c r="Y36" s="11" t="e">
        <f t="shared" si="3"/>
        <v>#DIV/0!</v>
      </c>
      <c r="Z36" s="12"/>
      <c r="AA36" s="2"/>
      <c r="AB36" s="2"/>
      <c r="AC36" s="11" t="e">
        <f t="shared" si="4"/>
        <v>#DIV/0!</v>
      </c>
      <c r="AD36" s="12"/>
      <c r="AE36" s="89">
        <f t="shared" si="0"/>
        <v>0</v>
      </c>
      <c r="AF36" s="89">
        <f t="shared" si="0"/>
        <v>0</v>
      </c>
      <c r="AG36" s="11" t="e">
        <f t="shared" si="5"/>
        <v>#DIV/0!</v>
      </c>
    </row>
    <row r="37" spans="1:33" ht="15.75" x14ac:dyDescent="0.25">
      <c r="A37" s="10"/>
      <c r="B37" s="10"/>
      <c r="C37" s="10"/>
      <c r="D37" s="10"/>
      <c r="E37" s="10"/>
      <c r="F37" s="10"/>
      <c r="G37" s="10"/>
      <c r="H37" s="10"/>
      <c r="I37" s="10"/>
      <c r="J37" s="10"/>
      <c r="K37" s="10"/>
      <c r="L37" s="10"/>
      <c r="M37" s="10"/>
      <c r="N37" s="10"/>
      <c r="O37" s="2"/>
      <c r="P37" s="2"/>
      <c r="Q37" s="11" t="e">
        <f t="shared" si="1"/>
        <v>#DIV/0!</v>
      </c>
      <c r="R37" s="12"/>
      <c r="S37" s="2"/>
      <c r="T37" s="2"/>
      <c r="U37" s="11" t="e">
        <f t="shared" si="2"/>
        <v>#DIV/0!</v>
      </c>
      <c r="V37" s="12"/>
      <c r="W37" s="2"/>
      <c r="X37" s="2"/>
      <c r="Y37" s="11" t="e">
        <f t="shared" si="3"/>
        <v>#DIV/0!</v>
      </c>
      <c r="Z37" s="12"/>
      <c r="AA37" s="2"/>
      <c r="AB37" s="2"/>
      <c r="AC37" s="11" t="e">
        <f t="shared" si="4"/>
        <v>#DIV/0!</v>
      </c>
      <c r="AD37" s="12"/>
      <c r="AE37" s="89">
        <f t="shared" si="0"/>
        <v>0</v>
      </c>
      <c r="AF37" s="89">
        <f t="shared" si="0"/>
        <v>0</v>
      </c>
      <c r="AG37" s="11" t="e">
        <f t="shared" si="5"/>
        <v>#DIV/0!</v>
      </c>
    </row>
    <row r="38" spans="1:33" ht="15.75" x14ac:dyDescent="0.25">
      <c r="A38" s="10"/>
      <c r="B38" s="10"/>
      <c r="C38" s="10"/>
      <c r="D38" s="10"/>
      <c r="E38" s="10"/>
      <c r="F38" s="10"/>
      <c r="G38" s="10"/>
      <c r="H38" s="10"/>
      <c r="I38" s="10"/>
      <c r="J38" s="10"/>
      <c r="K38" s="10"/>
      <c r="L38" s="10"/>
      <c r="M38" s="10"/>
      <c r="N38" s="10"/>
      <c r="O38" s="2"/>
      <c r="P38" s="2"/>
      <c r="Q38" s="11" t="e">
        <f t="shared" si="1"/>
        <v>#DIV/0!</v>
      </c>
      <c r="R38" s="12"/>
      <c r="S38" s="2"/>
      <c r="T38" s="2"/>
      <c r="U38" s="11" t="e">
        <f t="shared" si="2"/>
        <v>#DIV/0!</v>
      </c>
      <c r="V38" s="12"/>
      <c r="W38" s="2"/>
      <c r="X38" s="2"/>
      <c r="Y38" s="11" t="e">
        <f t="shared" si="3"/>
        <v>#DIV/0!</v>
      </c>
      <c r="Z38" s="12"/>
      <c r="AA38" s="2"/>
      <c r="AB38" s="2"/>
      <c r="AC38" s="11" t="e">
        <f t="shared" si="4"/>
        <v>#DIV/0!</v>
      </c>
      <c r="AD38" s="12"/>
      <c r="AE38" s="89">
        <f t="shared" si="0"/>
        <v>0</v>
      </c>
      <c r="AF38" s="89">
        <f t="shared" si="0"/>
        <v>0</v>
      </c>
      <c r="AG38" s="11" t="e">
        <f t="shared" si="5"/>
        <v>#DIV/0!</v>
      </c>
    </row>
    <row r="39" spans="1:33" ht="15.75" x14ac:dyDescent="0.25">
      <c r="A39" s="10"/>
      <c r="B39" s="10"/>
      <c r="C39" s="10"/>
      <c r="D39" s="10"/>
      <c r="E39" s="10"/>
      <c r="F39" s="10"/>
      <c r="G39" s="10"/>
      <c r="H39" s="10"/>
      <c r="I39" s="10"/>
      <c r="J39" s="10"/>
      <c r="K39" s="10"/>
      <c r="L39" s="10"/>
      <c r="M39" s="10"/>
      <c r="N39" s="10"/>
      <c r="O39" s="2"/>
      <c r="P39" s="2"/>
      <c r="Q39" s="11" t="e">
        <f t="shared" si="1"/>
        <v>#DIV/0!</v>
      </c>
      <c r="R39" s="12"/>
      <c r="S39" s="2"/>
      <c r="T39" s="2"/>
      <c r="U39" s="11" t="e">
        <f t="shared" si="2"/>
        <v>#DIV/0!</v>
      </c>
      <c r="V39" s="12"/>
      <c r="W39" s="2"/>
      <c r="X39" s="2"/>
      <c r="Y39" s="11" t="e">
        <f t="shared" si="3"/>
        <v>#DIV/0!</v>
      </c>
      <c r="Z39" s="12"/>
      <c r="AA39" s="2"/>
      <c r="AB39" s="2"/>
      <c r="AC39" s="11" t="e">
        <f t="shared" si="4"/>
        <v>#DIV/0!</v>
      </c>
      <c r="AD39" s="12"/>
      <c r="AE39" s="89">
        <f t="shared" si="0"/>
        <v>0</v>
      </c>
      <c r="AF39" s="89">
        <f t="shared" si="0"/>
        <v>0</v>
      </c>
      <c r="AG39" s="11" t="e">
        <f t="shared" si="5"/>
        <v>#DIV/0!</v>
      </c>
    </row>
    <row r="40" spans="1:33" ht="15.75" x14ac:dyDescent="0.25">
      <c r="A40" s="10"/>
      <c r="B40" s="10"/>
      <c r="C40" s="10"/>
      <c r="D40" s="10"/>
      <c r="E40" s="10"/>
      <c r="F40" s="10"/>
      <c r="G40" s="10"/>
      <c r="H40" s="10"/>
      <c r="I40" s="10"/>
      <c r="J40" s="10"/>
      <c r="K40" s="10"/>
      <c r="L40" s="10"/>
      <c r="M40" s="10"/>
      <c r="N40" s="10"/>
      <c r="O40" s="2"/>
      <c r="P40" s="2"/>
      <c r="Q40" s="11" t="e">
        <f t="shared" si="1"/>
        <v>#DIV/0!</v>
      </c>
      <c r="R40" s="12"/>
      <c r="S40" s="2"/>
      <c r="T40" s="2"/>
      <c r="U40" s="11" t="e">
        <f t="shared" si="2"/>
        <v>#DIV/0!</v>
      </c>
      <c r="V40" s="12"/>
      <c r="W40" s="2"/>
      <c r="X40" s="2"/>
      <c r="Y40" s="11" t="e">
        <f t="shared" si="3"/>
        <v>#DIV/0!</v>
      </c>
      <c r="Z40" s="12"/>
      <c r="AA40" s="2"/>
      <c r="AB40" s="2"/>
      <c r="AC40" s="11" t="e">
        <f t="shared" si="4"/>
        <v>#DIV/0!</v>
      </c>
      <c r="AD40" s="12"/>
      <c r="AE40" s="89">
        <f t="shared" si="0"/>
        <v>0</v>
      </c>
      <c r="AF40" s="89">
        <f t="shared" si="0"/>
        <v>0</v>
      </c>
      <c r="AG40" s="11" t="e">
        <f t="shared" si="5"/>
        <v>#DIV/0!</v>
      </c>
    </row>
    <row r="41" spans="1:33" ht="15.75" x14ac:dyDescent="0.25">
      <c r="A41" s="10"/>
      <c r="B41" s="10"/>
      <c r="C41" s="10"/>
      <c r="D41" s="10"/>
      <c r="E41" s="10"/>
      <c r="F41" s="10"/>
      <c r="G41" s="10"/>
      <c r="H41" s="10"/>
      <c r="I41" s="10"/>
      <c r="J41" s="10"/>
      <c r="K41" s="10"/>
      <c r="L41" s="10"/>
      <c r="M41" s="10"/>
      <c r="N41" s="10"/>
      <c r="O41" s="2"/>
      <c r="P41" s="2"/>
      <c r="Q41" s="11" t="e">
        <f t="shared" si="1"/>
        <v>#DIV/0!</v>
      </c>
      <c r="R41" s="12"/>
      <c r="S41" s="2"/>
      <c r="T41" s="2"/>
      <c r="U41" s="11" t="e">
        <f t="shared" si="2"/>
        <v>#DIV/0!</v>
      </c>
      <c r="V41" s="12"/>
      <c r="W41" s="2"/>
      <c r="X41" s="2"/>
      <c r="Y41" s="11" t="e">
        <f t="shared" si="3"/>
        <v>#DIV/0!</v>
      </c>
      <c r="Z41" s="12"/>
      <c r="AA41" s="2"/>
      <c r="AB41" s="2"/>
      <c r="AC41" s="11" t="e">
        <f t="shared" si="4"/>
        <v>#DIV/0!</v>
      </c>
      <c r="AD41" s="12"/>
      <c r="AE41" s="89">
        <f t="shared" si="0"/>
        <v>0</v>
      </c>
      <c r="AF41" s="89">
        <f t="shared" si="0"/>
        <v>0</v>
      </c>
      <c r="AG41" s="11" t="e">
        <f t="shared" si="5"/>
        <v>#DIV/0!</v>
      </c>
    </row>
    <row r="42" spans="1:33" ht="15.75" x14ac:dyDescent="0.25">
      <c r="A42" s="10"/>
      <c r="B42" s="10"/>
      <c r="C42" s="10"/>
      <c r="D42" s="10"/>
      <c r="E42" s="10"/>
      <c r="F42" s="10"/>
      <c r="G42" s="10"/>
      <c r="H42" s="10"/>
      <c r="I42" s="10"/>
      <c r="J42" s="10"/>
      <c r="K42" s="10"/>
      <c r="L42" s="10"/>
      <c r="M42" s="10"/>
      <c r="N42" s="10"/>
      <c r="O42" s="2"/>
      <c r="P42" s="2"/>
      <c r="Q42" s="11" t="e">
        <f t="shared" si="1"/>
        <v>#DIV/0!</v>
      </c>
      <c r="R42" s="12"/>
      <c r="S42" s="2"/>
      <c r="T42" s="2"/>
      <c r="U42" s="11" t="e">
        <f t="shared" si="2"/>
        <v>#DIV/0!</v>
      </c>
      <c r="V42" s="12"/>
      <c r="W42" s="2"/>
      <c r="X42" s="2"/>
      <c r="Y42" s="11" t="e">
        <f t="shared" si="3"/>
        <v>#DIV/0!</v>
      </c>
      <c r="Z42" s="12"/>
      <c r="AA42" s="2"/>
      <c r="AB42" s="2"/>
      <c r="AC42" s="11" t="e">
        <f t="shared" si="4"/>
        <v>#DIV/0!</v>
      </c>
      <c r="AD42" s="12"/>
      <c r="AE42" s="89">
        <f t="shared" si="0"/>
        <v>0</v>
      </c>
      <c r="AF42" s="89">
        <f t="shared" si="0"/>
        <v>0</v>
      </c>
      <c r="AG42" s="11" t="e">
        <f t="shared" si="5"/>
        <v>#DIV/0!</v>
      </c>
    </row>
    <row r="43" spans="1:33" ht="15.75" x14ac:dyDescent="0.25">
      <c r="A43" s="10"/>
      <c r="B43" s="10"/>
      <c r="C43" s="10"/>
      <c r="D43" s="10"/>
      <c r="E43" s="10"/>
      <c r="F43" s="10"/>
      <c r="G43" s="10"/>
      <c r="H43" s="10"/>
      <c r="I43" s="10"/>
      <c r="J43" s="10"/>
      <c r="K43" s="10"/>
      <c r="L43" s="10"/>
      <c r="M43" s="10"/>
      <c r="N43" s="10"/>
      <c r="O43" s="2"/>
      <c r="P43" s="2"/>
      <c r="Q43" s="11" t="e">
        <f t="shared" si="1"/>
        <v>#DIV/0!</v>
      </c>
      <c r="R43" s="12"/>
      <c r="S43" s="2"/>
      <c r="T43" s="2"/>
      <c r="U43" s="11" t="e">
        <f t="shared" si="2"/>
        <v>#DIV/0!</v>
      </c>
      <c r="V43" s="12"/>
      <c r="W43" s="2"/>
      <c r="X43" s="2"/>
      <c r="Y43" s="11" t="e">
        <f t="shared" si="3"/>
        <v>#DIV/0!</v>
      </c>
      <c r="Z43" s="12"/>
      <c r="AA43" s="2"/>
      <c r="AB43" s="2"/>
      <c r="AC43" s="11" t="e">
        <f t="shared" si="4"/>
        <v>#DIV/0!</v>
      </c>
      <c r="AD43" s="12"/>
      <c r="AE43" s="89">
        <f t="shared" si="0"/>
        <v>0</v>
      </c>
      <c r="AF43" s="89">
        <f t="shared" si="0"/>
        <v>0</v>
      </c>
      <c r="AG43" s="11" t="e">
        <f t="shared" si="5"/>
        <v>#DIV/0!</v>
      </c>
    </row>
    <row r="44" spans="1:33" ht="15.75" x14ac:dyDescent="0.25">
      <c r="A44" s="10"/>
      <c r="B44" s="10"/>
      <c r="C44" s="10"/>
      <c r="D44" s="10"/>
      <c r="E44" s="10"/>
      <c r="F44" s="10"/>
      <c r="G44" s="10"/>
      <c r="H44" s="10"/>
      <c r="I44" s="10"/>
      <c r="J44" s="10"/>
      <c r="K44" s="10"/>
      <c r="L44" s="10"/>
      <c r="M44" s="10"/>
      <c r="N44" s="10"/>
      <c r="O44" s="2"/>
      <c r="P44" s="2"/>
      <c r="Q44" s="11" t="e">
        <f t="shared" si="1"/>
        <v>#DIV/0!</v>
      </c>
      <c r="R44" s="12"/>
      <c r="S44" s="2"/>
      <c r="T44" s="2"/>
      <c r="U44" s="11" t="e">
        <f t="shared" si="2"/>
        <v>#DIV/0!</v>
      </c>
      <c r="V44" s="12"/>
      <c r="W44" s="2"/>
      <c r="X44" s="2"/>
      <c r="Y44" s="11" t="e">
        <f t="shared" si="3"/>
        <v>#DIV/0!</v>
      </c>
      <c r="Z44" s="12"/>
      <c r="AA44" s="2"/>
      <c r="AB44" s="2"/>
      <c r="AC44" s="11" t="e">
        <f t="shared" si="4"/>
        <v>#DIV/0!</v>
      </c>
      <c r="AD44" s="12"/>
      <c r="AE44" s="89">
        <f t="shared" si="0"/>
        <v>0</v>
      </c>
      <c r="AF44" s="89">
        <f t="shared" si="0"/>
        <v>0</v>
      </c>
      <c r="AG44" s="11" t="e">
        <f t="shared" si="5"/>
        <v>#DIV/0!</v>
      </c>
    </row>
    <row r="45" spans="1:33" ht="15.75" x14ac:dyDescent="0.25">
      <c r="A45" s="10"/>
      <c r="B45" s="10"/>
      <c r="C45" s="10"/>
      <c r="D45" s="10"/>
      <c r="E45" s="10"/>
      <c r="F45" s="10"/>
      <c r="G45" s="10"/>
      <c r="H45" s="10"/>
      <c r="I45" s="10"/>
      <c r="J45" s="10"/>
      <c r="K45" s="10"/>
      <c r="L45" s="10"/>
      <c r="M45" s="10"/>
      <c r="N45" s="10"/>
      <c r="O45" s="2"/>
      <c r="P45" s="2"/>
      <c r="Q45" s="11" t="e">
        <f t="shared" si="1"/>
        <v>#DIV/0!</v>
      </c>
      <c r="R45" s="12"/>
      <c r="S45" s="2"/>
      <c r="T45" s="2"/>
      <c r="U45" s="11" t="e">
        <f t="shared" si="2"/>
        <v>#DIV/0!</v>
      </c>
      <c r="V45" s="12"/>
      <c r="W45" s="2"/>
      <c r="X45" s="2"/>
      <c r="Y45" s="11" t="e">
        <f t="shared" si="3"/>
        <v>#DIV/0!</v>
      </c>
      <c r="Z45" s="12"/>
      <c r="AA45" s="2"/>
      <c r="AB45" s="2"/>
      <c r="AC45" s="11" t="e">
        <f t="shared" si="4"/>
        <v>#DIV/0!</v>
      </c>
      <c r="AD45" s="12"/>
      <c r="AE45" s="89">
        <f t="shared" si="0"/>
        <v>0</v>
      </c>
      <c r="AF45" s="89">
        <f t="shared" si="0"/>
        <v>0</v>
      </c>
      <c r="AG45" s="11" t="e">
        <f t="shared" si="5"/>
        <v>#DIV/0!</v>
      </c>
    </row>
    <row r="46" spans="1:33" ht="15.75" x14ac:dyDescent="0.25">
      <c r="A46" s="10"/>
      <c r="B46" s="10"/>
      <c r="C46" s="10"/>
      <c r="D46" s="10"/>
      <c r="E46" s="10"/>
      <c r="F46" s="10"/>
      <c r="G46" s="10"/>
      <c r="H46" s="10"/>
      <c r="I46" s="10"/>
      <c r="J46" s="10"/>
      <c r="K46" s="10"/>
      <c r="L46" s="10"/>
      <c r="M46" s="10"/>
      <c r="N46" s="10"/>
      <c r="O46" s="2"/>
      <c r="P46" s="2"/>
      <c r="Q46" s="11" t="e">
        <f t="shared" si="1"/>
        <v>#DIV/0!</v>
      </c>
      <c r="R46" s="12"/>
      <c r="S46" s="2"/>
      <c r="T46" s="2"/>
      <c r="U46" s="11" t="e">
        <f t="shared" si="2"/>
        <v>#DIV/0!</v>
      </c>
      <c r="V46" s="12"/>
      <c r="W46" s="2"/>
      <c r="X46" s="2"/>
      <c r="Y46" s="11" t="e">
        <f t="shared" si="3"/>
        <v>#DIV/0!</v>
      </c>
      <c r="Z46" s="12"/>
      <c r="AA46" s="2"/>
      <c r="AB46" s="2"/>
      <c r="AC46" s="11" t="e">
        <f t="shared" si="4"/>
        <v>#DIV/0!</v>
      </c>
      <c r="AD46" s="12"/>
      <c r="AE46" s="89">
        <f t="shared" si="0"/>
        <v>0</v>
      </c>
      <c r="AF46" s="89">
        <f t="shared" si="0"/>
        <v>0</v>
      </c>
      <c r="AG46" s="11" t="e">
        <f t="shared" si="5"/>
        <v>#DIV/0!</v>
      </c>
    </row>
    <row r="47" spans="1:33" ht="15.75" x14ac:dyDescent="0.25">
      <c r="A47" s="10"/>
      <c r="B47" s="10"/>
      <c r="C47" s="10"/>
      <c r="D47" s="10"/>
      <c r="E47" s="10"/>
      <c r="F47" s="10"/>
      <c r="G47" s="10"/>
      <c r="H47" s="10"/>
      <c r="I47" s="10"/>
      <c r="J47" s="10"/>
      <c r="K47" s="10"/>
      <c r="L47" s="10"/>
      <c r="M47" s="10"/>
      <c r="N47" s="10"/>
      <c r="O47" s="2"/>
      <c r="P47" s="2"/>
      <c r="Q47" s="11" t="e">
        <f t="shared" si="1"/>
        <v>#DIV/0!</v>
      </c>
      <c r="R47" s="12"/>
      <c r="S47" s="2"/>
      <c r="T47" s="2"/>
      <c r="U47" s="11" t="e">
        <f t="shared" si="2"/>
        <v>#DIV/0!</v>
      </c>
      <c r="V47" s="12"/>
      <c r="W47" s="2"/>
      <c r="X47" s="2"/>
      <c r="Y47" s="11" t="e">
        <f t="shared" si="3"/>
        <v>#DIV/0!</v>
      </c>
      <c r="Z47" s="12"/>
      <c r="AA47" s="2"/>
      <c r="AB47" s="2"/>
      <c r="AC47" s="11" t="e">
        <f t="shared" si="4"/>
        <v>#DIV/0!</v>
      </c>
      <c r="AD47" s="12"/>
      <c r="AE47" s="89">
        <f t="shared" si="0"/>
        <v>0</v>
      </c>
      <c r="AF47" s="89">
        <f t="shared" si="0"/>
        <v>0</v>
      </c>
      <c r="AG47" s="11" t="e">
        <f t="shared" si="5"/>
        <v>#DIV/0!</v>
      </c>
    </row>
    <row r="48" spans="1:33" ht="15.75" x14ac:dyDescent="0.25">
      <c r="A48" s="10"/>
      <c r="B48" s="10"/>
      <c r="C48" s="10"/>
      <c r="D48" s="10"/>
      <c r="E48" s="10"/>
      <c r="F48" s="10"/>
      <c r="G48" s="10"/>
      <c r="H48" s="10"/>
      <c r="I48" s="10"/>
      <c r="J48" s="10"/>
      <c r="K48" s="10"/>
      <c r="L48" s="10"/>
      <c r="M48" s="10"/>
      <c r="N48" s="10"/>
      <c r="O48" s="2"/>
      <c r="P48" s="2"/>
      <c r="Q48" s="11" t="e">
        <f t="shared" si="1"/>
        <v>#DIV/0!</v>
      </c>
      <c r="R48" s="12"/>
      <c r="S48" s="2"/>
      <c r="T48" s="2"/>
      <c r="U48" s="11" t="e">
        <f t="shared" si="2"/>
        <v>#DIV/0!</v>
      </c>
      <c r="V48" s="12"/>
      <c r="W48" s="2"/>
      <c r="X48" s="2"/>
      <c r="Y48" s="11" t="e">
        <f t="shared" si="3"/>
        <v>#DIV/0!</v>
      </c>
      <c r="Z48" s="12"/>
      <c r="AA48" s="2"/>
      <c r="AB48" s="2"/>
      <c r="AC48" s="11" t="e">
        <f t="shared" si="4"/>
        <v>#DIV/0!</v>
      </c>
      <c r="AD48" s="12"/>
      <c r="AE48" s="89">
        <f t="shared" si="0"/>
        <v>0</v>
      </c>
      <c r="AF48" s="89">
        <f t="shared" si="0"/>
        <v>0</v>
      </c>
      <c r="AG48" s="11" t="e">
        <f t="shared" si="5"/>
        <v>#DIV/0!</v>
      </c>
    </row>
    <row r="49" spans="1:33" ht="15.75" x14ac:dyDescent="0.25">
      <c r="A49" s="10"/>
      <c r="B49" s="10"/>
      <c r="C49" s="10"/>
      <c r="D49" s="10"/>
      <c r="E49" s="10"/>
      <c r="F49" s="10"/>
      <c r="G49" s="10"/>
      <c r="H49" s="10"/>
      <c r="I49" s="10"/>
      <c r="J49" s="10"/>
      <c r="K49" s="10"/>
      <c r="L49" s="10"/>
      <c r="M49" s="10"/>
      <c r="N49" s="10"/>
      <c r="O49" s="2"/>
      <c r="P49" s="2"/>
      <c r="Q49" s="11" t="e">
        <f t="shared" si="1"/>
        <v>#DIV/0!</v>
      </c>
      <c r="R49" s="12"/>
      <c r="S49" s="2"/>
      <c r="T49" s="2"/>
      <c r="U49" s="11" t="e">
        <f t="shared" si="2"/>
        <v>#DIV/0!</v>
      </c>
      <c r="V49" s="12"/>
      <c r="W49" s="2"/>
      <c r="X49" s="2"/>
      <c r="Y49" s="11" t="e">
        <f t="shared" si="3"/>
        <v>#DIV/0!</v>
      </c>
      <c r="Z49" s="12"/>
      <c r="AA49" s="2"/>
      <c r="AB49" s="2"/>
      <c r="AC49" s="11" t="e">
        <f t="shared" si="4"/>
        <v>#DIV/0!</v>
      </c>
      <c r="AD49" s="12"/>
      <c r="AE49" s="89">
        <f t="shared" si="0"/>
        <v>0</v>
      </c>
      <c r="AF49" s="89">
        <f t="shared" si="0"/>
        <v>0</v>
      </c>
      <c r="AG49" s="11" t="e">
        <f t="shared" si="5"/>
        <v>#DIV/0!</v>
      </c>
    </row>
    <row r="50" spans="1:33" ht="15.75" x14ac:dyDescent="0.25">
      <c r="A50" s="10"/>
      <c r="B50" s="10"/>
      <c r="C50" s="10"/>
      <c r="D50" s="10"/>
      <c r="E50" s="10"/>
      <c r="F50" s="10"/>
      <c r="G50" s="10"/>
      <c r="H50" s="10"/>
      <c r="I50" s="10"/>
      <c r="J50" s="10"/>
      <c r="K50" s="10"/>
      <c r="L50" s="10"/>
      <c r="M50" s="10"/>
      <c r="N50" s="10"/>
      <c r="O50" s="2"/>
      <c r="P50" s="2"/>
      <c r="Q50" s="11" t="e">
        <f t="shared" si="1"/>
        <v>#DIV/0!</v>
      </c>
      <c r="R50" s="12"/>
      <c r="S50" s="2"/>
      <c r="T50" s="2"/>
      <c r="U50" s="11" t="e">
        <f t="shared" si="2"/>
        <v>#DIV/0!</v>
      </c>
      <c r="V50" s="12"/>
      <c r="W50" s="2"/>
      <c r="X50" s="2"/>
      <c r="Y50" s="11" t="e">
        <f t="shared" si="3"/>
        <v>#DIV/0!</v>
      </c>
      <c r="Z50" s="12"/>
      <c r="AA50" s="2"/>
      <c r="AB50" s="2"/>
      <c r="AC50" s="11" t="e">
        <f t="shared" si="4"/>
        <v>#DIV/0!</v>
      </c>
      <c r="AD50" s="12"/>
      <c r="AE50" s="89">
        <f t="shared" si="0"/>
        <v>0</v>
      </c>
      <c r="AF50" s="89">
        <f t="shared" si="0"/>
        <v>0</v>
      </c>
      <c r="AG50" s="11" t="e">
        <f t="shared" si="5"/>
        <v>#DIV/0!</v>
      </c>
    </row>
    <row r="51" spans="1:33" ht="15.75" x14ac:dyDescent="0.25">
      <c r="A51" s="10"/>
      <c r="B51" s="10"/>
      <c r="C51" s="10"/>
      <c r="D51" s="10"/>
      <c r="E51" s="10"/>
      <c r="F51" s="10"/>
      <c r="G51" s="10"/>
      <c r="H51" s="10"/>
      <c r="I51" s="10"/>
      <c r="J51" s="10"/>
      <c r="K51" s="10"/>
      <c r="L51" s="10"/>
      <c r="M51" s="10"/>
      <c r="N51" s="10"/>
      <c r="O51" s="2"/>
      <c r="P51" s="2"/>
      <c r="Q51" s="11" t="e">
        <f t="shared" si="1"/>
        <v>#DIV/0!</v>
      </c>
      <c r="R51" s="12"/>
      <c r="S51" s="2"/>
      <c r="T51" s="2"/>
      <c r="U51" s="11" t="e">
        <f t="shared" si="2"/>
        <v>#DIV/0!</v>
      </c>
      <c r="V51" s="12"/>
      <c r="W51" s="2"/>
      <c r="X51" s="2"/>
      <c r="Y51" s="11" t="e">
        <f t="shared" si="3"/>
        <v>#DIV/0!</v>
      </c>
      <c r="Z51" s="12"/>
      <c r="AA51" s="2"/>
      <c r="AB51" s="2"/>
      <c r="AC51" s="11" t="e">
        <f t="shared" si="4"/>
        <v>#DIV/0!</v>
      </c>
      <c r="AD51" s="12"/>
      <c r="AE51" s="89">
        <f t="shared" si="0"/>
        <v>0</v>
      </c>
      <c r="AF51" s="89">
        <f t="shared" si="0"/>
        <v>0</v>
      </c>
      <c r="AG51" s="11" t="e">
        <f t="shared" si="5"/>
        <v>#DIV/0!</v>
      </c>
    </row>
    <row r="52" spans="1:33" ht="15.75" x14ac:dyDescent="0.25">
      <c r="A52" s="10"/>
      <c r="B52" s="10"/>
      <c r="C52" s="10"/>
      <c r="D52" s="10"/>
      <c r="E52" s="10"/>
      <c r="F52" s="10"/>
      <c r="G52" s="10"/>
      <c r="H52" s="10"/>
      <c r="I52" s="10"/>
      <c r="J52" s="10"/>
      <c r="K52" s="10"/>
      <c r="L52" s="10"/>
      <c r="M52" s="10"/>
      <c r="N52" s="10"/>
      <c r="O52" s="2"/>
      <c r="P52" s="2"/>
      <c r="Q52" s="11" t="e">
        <f t="shared" si="1"/>
        <v>#DIV/0!</v>
      </c>
      <c r="R52" s="12"/>
      <c r="S52" s="2"/>
      <c r="T52" s="2"/>
      <c r="U52" s="11" t="e">
        <f t="shared" si="2"/>
        <v>#DIV/0!</v>
      </c>
      <c r="V52" s="12"/>
      <c r="W52" s="2"/>
      <c r="X52" s="2"/>
      <c r="Y52" s="11" t="e">
        <f t="shared" si="3"/>
        <v>#DIV/0!</v>
      </c>
      <c r="Z52" s="12"/>
      <c r="AA52" s="2"/>
      <c r="AB52" s="2"/>
      <c r="AC52" s="11" t="e">
        <f t="shared" si="4"/>
        <v>#DIV/0!</v>
      </c>
      <c r="AD52" s="12"/>
      <c r="AE52" s="89">
        <f t="shared" si="0"/>
        <v>0</v>
      </c>
      <c r="AF52" s="89">
        <f t="shared" si="0"/>
        <v>0</v>
      </c>
      <c r="AG52" s="11" t="e">
        <f t="shared" si="5"/>
        <v>#DIV/0!</v>
      </c>
    </row>
    <row r="53" spans="1:33" ht="15.75" x14ac:dyDescent="0.25">
      <c r="A53" s="10"/>
      <c r="B53" s="10"/>
      <c r="C53" s="10"/>
      <c r="D53" s="10"/>
      <c r="E53" s="10"/>
      <c r="F53" s="10"/>
      <c r="G53" s="10"/>
      <c r="H53" s="10"/>
      <c r="I53" s="10"/>
      <c r="J53" s="10"/>
      <c r="K53" s="10"/>
      <c r="L53" s="10"/>
      <c r="M53" s="10"/>
      <c r="N53" s="10"/>
      <c r="O53" s="2"/>
      <c r="P53" s="2"/>
      <c r="Q53" s="11" t="e">
        <f t="shared" si="1"/>
        <v>#DIV/0!</v>
      </c>
      <c r="R53" s="12"/>
      <c r="S53" s="2"/>
      <c r="T53" s="2"/>
      <c r="U53" s="11" t="e">
        <f t="shared" si="2"/>
        <v>#DIV/0!</v>
      </c>
      <c r="V53" s="12"/>
      <c r="W53" s="2"/>
      <c r="X53" s="2"/>
      <c r="Y53" s="11" t="e">
        <f t="shared" si="3"/>
        <v>#DIV/0!</v>
      </c>
      <c r="Z53" s="12"/>
      <c r="AA53" s="2"/>
      <c r="AB53" s="2"/>
      <c r="AC53" s="11" t="e">
        <f t="shared" si="4"/>
        <v>#DIV/0!</v>
      </c>
      <c r="AD53" s="12"/>
      <c r="AE53" s="89">
        <f t="shared" si="0"/>
        <v>0</v>
      </c>
      <c r="AF53" s="89">
        <f t="shared" si="0"/>
        <v>0</v>
      </c>
      <c r="AG53" s="11" t="e">
        <f t="shared" si="5"/>
        <v>#DIV/0!</v>
      </c>
    </row>
    <row r="54" spans="1:33" ht="15.75" x14ac:dyDescent="0.25">
      <c r="A54" s="10"/>
      <c r="B54" s="10"/>
      <c r="C54" s="10"/>
      <c r="D54" s="10"/>
      <c r="E54" s="10"/>
      <c r="F54" s="10"/>
      <c r="G54" s="10"/>
      <c r="H54" s="10"/>
      <c r="I54" s="10"/>
      <c r="J54" s="10"/>
      <c r="K54" s="10"/>
      <c r="L54" s="10"/>
      <c r="M54" s="10"/>
      <c r="N54" s="10"/>
      <c r="O54" s="2"/>
      <c r="P54" s="2"/>
      <c r="Q54" s="11" t="e">
        <f t="shared" si="1"/>
        <v>#DIV/0!</v>
      </c>
      <c r="R54" s="12"/>
      <c r="S54" s="2"/>
      <c r="T54" s="2"/>
      <c r="U54" s="11" t="e">
        <f t="shared" si="2"/>
        <v>#DIV/0!</v>
      </c>
      <c r="V54" s="12"/>
      <c r="W54" s="2"/>
      <c r="X54" s="2"/>
      <c r="Y54" s="11" t="e">
        <f t="shared" si="3"/>
        <v>#DIV/0!</v>
      </c>
      <c r="Z54" s="12"/>
      <c r="AA54" s="2"/>
      <c r="AB54" s="2"/>
      <c r="AC54" s="11" t="e">
        <f t="shared" si="4"/>
        <v>#DIV/0!</v>
      </c>
      <c r="AD54" s="12"/>
      <c r="AE54" s="89">
        <f t="shared" si="0"/>
        <v>0</v>
      </c>
      <c r="AF54" s="89">
        <f t="shared" si="0"/>
        <v>0</v>
      </c>
      <c r="AG54" s="11" t="e">
        <f t="shared" si="5"/>
        <v>#DIV/0!</v>
      </c>
    </row>
    <row r="55" spans="1:33" ht="15.75" x14ac:dyDescent="0.25">
      <c r="A55" s="10"/>
      <c r="B55" s="10"/>
      <c r="C55" s="10"/>
      <c r="D55" s="10"/>
      <c r="E55" s="10"/>
      <c r="F55" s="10"/>
      <c r="G55" s="10"/>
      <c r="H55" s="10"/>
      <c r="I55" s="10"/>
      <c r="J55" s="10"/>
      <c r="K55" s="10"/>
      <c r="L55" s="10"/>
      <c r="M55" s="10"/>
      <c r="N55" s="10"/>
      <c r="O55" s="2"/>
      <c r="P55" s="2"/>
      <c r="Q55" s="11" t="e">
        <f t="shared" si="1"/>
        <v>#DIV/0!</v>
      </c>
      <c r="R55" s="12"/>
      <c r="S55" s="2"/>
      <c r="T55" s="2"/>
      <c r="U55" s="11" t="e">
        <f t="shared" si="2"/>
        <v>#DIV/0!</v>
      </c>
      <c r="V55" s="12"/>
      <c r="W55" s="2"/>
      <c r="X55" s="2"/>
      <c r="Y55" s="11" t="e">
        <f t="shared" si="3"/>
        <v>#DIV/0!</v>
      </c>
      <c r="Z55" s="12"/>
      <c r="AA55" s="2"/>
      <c r="AB55" s="2"/>
      <c r="AC55" s="11" t="e">
        <f t="shared" si="4"/>
        <v>#DIV/0!</v>
      </c>
      <c r="AD55" s="12"/>
      <c r="AE55" s="89">
        <f t="shared" si="0"/>
        <v>0</v>
      </c>
      <c r="AF55" s="89">
        <f t="shared" si="0"/>
        <v>0</v>
      </c>
      <c r="AG55" s="11" t="e">
        <f t="shared" si="5"/>
        <v>#DIV/0!</v>
      </c>
    </row>
    <row r="56" spans="1:33" x14ac:dyDescent="0.25">
      <c r="A56" s="843" t="s">
        <v>23</v>
      </c>
      <c r="B56" s="844"/>
      <c r="C56" s="844"/>
      <c r="D56" s="844"/>
      <c r="E56" s="844"/>
      <c r="F56" s="844"/>
      <c r="G56" s="844"/>
      <c r="H56" s="844"/>
      <c r="I56" s="844"/>
      <c r="J56" s="844"/>
      <c r="K56" s="844"/>
      <c r="L56" s="845"/>
      <c r="M56" s="710"/>
      <c r="N56" s="710"/>
      <c r="O56" s="3"/>
      <c r="P56" s="3"/>
      <c r="Q56" s="13">
        <f>SUM(Q68:Q86)/(COUNTIF(Q68:Q86,"&lt;&gt;0"))</f>
        <v>0</v>
      </c>
      <c r="R56" s="654"/>
      <c r="S56" s="3"/>
      <c r="T56" s="3"/>
      <c r="U56" s="13">
        <f>SUM(U68:U86)/(COUNTIF(U68:U86,"&lt;&gt;0"))</f>
        <v>0</v>
      </c>
      <c r="V56" s="654"/>
      <c r="W56" s="3"/>
      <c r="X56" s="3"/>
      <c r="Y56" s="13">
        <f>SUM(Y68:Y86)/(COUNTIF(Y68:Y86,"&lt;&gt;0"))</f>
        <v>0</v>
      </c>
      <c r="Z56" s="654"/>
      <c r="AA56" s="3"/>
      <c r="AB56" s="3"/>
      <c r="AC56" s="13">
        <f>SUM(AC68:AC86)/(COUNTIF(AC68:AC86,"&lt;&gt;0"))</f>
        <v>0</v>
      </c>
      <c r="AD56" s="654"/>
      <c r="AE56" s="3"/>
      <c r="AF56" s="3"/>
      <c r="AG56" s="13">
        <f>SUM(AG68:AG86)/(COUNTIF(AG68:AG86,"&lt;&gt;0"))</f>
        <v>0</v>
      </c>
    </row>
    <row r="57" spans="1:33" x14ac:dyDescent="0.25">
      <c r="A57" s="846" t="s">
        <v>24</v>
      </c>
      <c r="B57" s="847"/>
      <c r="C57" s="847"/>
      <c r="D57" s="847"/>
      <c r="E57" s="847"/>
      <c r="F57" s="847"/>
      <c r="G57" s="847"/>
      <c r="H57" s="847"/>
      <c r="I57" s="847"/>
      <c r="J57" s="847"/>
      <c r="K57" s="847"/>
      <c r="L57" s="848"/>
      <c r="M57" s="711"/>
      <c r="N57" s="711"/>
      <c r="O57" s="4"/>
      <c r="P57" s="4"/>
      <c r="Q57" s="14"/>
      <c r="R57" s="14"/>
      <c r="S57" s="4"/>
      <c r="T57" s="4"/>
      <c r="U57" s="14"/>
      <c r="V57" s="14"/>
      <c r="W57" s="4"/>
      <c r="X57" s="4"/>
      <c r="Y57" s="14"/>
      <c r="Z57" s="14"/>
      <c r="AA57" s="4"/>
      <c r="AB57" s="4"/>
      <c r="AC57" s="14"/>
      <c r="AD57" s="14"/>
      <c r="AE57" s="4"/>
      <c r="AF57" s="4"/>
      <c r="AG57" s="14"/>
    </row>
    <row r="58" spans="1:33" x14ac:dyDescent="0.25">
      <c r="A58" s="846" t="s">
        <v>1283</v>
      </c>
      <c r="B58" s="847"/>
      <c r="C58" s="847"/>
      <c r="D58" s="847"/>
      <c r="E58" s="847"/>
      <c r="F58" s="847"/>
      <c r="G58" s="847"/>
      <c r="H58" s="847"/>
      <c r="I58" s="847"/>
      <c r="J58" s="847"/>
      <c r="K58" s="847"/>
      <c r="L58" s="848"/>
      <c r="M58" s="711"/>
      <c r="N58" s="711"/>
      <c r="O58" s="4"/>
      <c r="P58" s="4"/>
      <c r="Q58" s="14"/>
      <c r="R58" s="14"/>
      <c r="S58" s="4"/>
      <c r="T58" s="4"/>
      <c r="U58" s="14"/>
      <c r="V58" s="14"/>
      <c r="W58" s="4"/>
      <c r="X58" s="4"/>
      <c r="Y58" s="14"/>
      <c r="Z58" s="14"/>
      <c r="AA58" s="4"/>
      <c r="AB58" s="4"/>
      <c r="AC58" s="14"/>
      <c r="AD58" s="14"/>
      <c r="AE58" s="4"/>
      <c r="AF58" s="4"/>
      <c r="AG58" s="14"/>
    </row>
    <row r="59" spans="1:33" x14ac:dyDescent="0.25">
      <c r="A59" s="846" t="s">
        <v>1339</v>
      </c>
      <c r="B59" s="847"/>
      <c r="C59" s="847"/>
      <c r="D59" s="847"/>
      <c r="E59" s="847"/>
      <c r="F59" s="847"/>
      <c r="G59" s="847"/>
      <c r="H59" s="847"/>
      <c r="I59" s="847"/>
      <c r="J59" s="847"/>
      <c r="K59" s="847"/>
      <c r="L59" s="848"/>
      <c r="M59" s="711"/>
      <c r="N59" s="711"/>
      <c r="O59" s="4"/>
      <c r="P59" s="4"/>
      <c r="Q59" s="14"/>
      <c r="R59" s="14"/>
      <c r="S59" s="4"/>
      <c r="T59" s="4"/>
      <c r="U59" s="14"/>
      <c r="V59" s="14"/>
      <c r="W59" s="4"/>
      <c r="X59" s="4"/>
      <c r="Y59" s="14"/>
      <c r="Z59" s="14"/>
      <c r="AA59" s="4"/>
      <c r="AB59" s="4"/>
      <c r="AC59" s="14"/>
      <c r="AD59" s="14"/>
      <c r="AE59" s="4"/>
      <c r="AF59" s="4"/>
      <c r="AG59" s="14"/>
    </row>
    <row r="60" spans="1:33" x14ac:dyDescent="0.25">
      <c r="A60" s="846" t="s">
        <v>1340</v>
      </c>
      <c r="B60" s="847"/>
      <c r="C60" s="847"/>
      <c r="D60" s="847"/>
      <c r="E60" s="847"/>
      <c r="F60" s="847"/>
      <c r="G60" s="847"/>
      <c r="H60" s="847"/>
      <c r="I60" s="847"/>
      <c r="J60" s="847"/>
      <c r="K60" s="847"/>
      <c r="L60" s="848"/>
      <c r="M60" s="711"/>
      <c r="N60" s="711"/>
      <c r="O60" s="4"/>
      <c r="P60" s="4"/>
      <c r="Q60" s="14"/>
      <c r="R60" s="14"/>
      <c r="S60" s="4"/>
      <c r="T60" s="4"/>
      <c r="U60" s="14"/>
      <c r="V60" s="14"/>
      <c r="W60" s="4"/>
      <c r="X60" s="4"/>
      <c r="Y60" s="14"/>
      <c r="Z60" s="14"/>
      <c r="AA60" s="4"/>
      <c r="AB60" s="4"/>
      <c r="AC60" s="14"/>
      <c r="AD60" s="14"/>
      <c r="AE60" s="4"/>
      <c r="AF60" s="4"/>
      <c r="AG60" s="14"/>
    </row>
    <row r="61" spans="1:33" x14ac:dyDescent="0.25">
      <c r="A61" s="846" t="s">
        <v>1341</v>
      </c>
      <c r="B61" s="847"/>
      <c r="C61" s="847"/>
      <c r="D61" s="847"/>
      <c r="E61" s="847"/>
      <c r="F61" s="847"/>
      <c r="G61" s="847"/>
      <c r="H61" s="847"/>
      <c r="I61" s="847"/>
      <c r="J61" s="847"/>
      <c r="K61" s="847"/>
      <c r="L61" s="848"/>
      <c r="M61" s="711"/>
      <c r="N61" s="711"/>
      <c r="O61" s="4"/>
      <c r="P61" s="4"/>
      <c r="Q61" s="14"/>
      <c r="R61" s="14"/>
      <c r="S61" s="4"/>
      <c r="T61" s="4"/>
      <c r="U61" s="14"/>
      <c r="V61" s="14"/>
      <c r="W61" s="4"/>
      <c r="X61" s="4"/>
      <c r="Y61" s="14"/>
      <c r="Z61" s="14"/>
      <c r="AA61" s="4"/>
      <c r="AB61" s="4"/>
      <c r="AC61" s="14"/>
      <c r="AD61" s="14"/>
      <c r="AE61" s="4"/>
      <c r="AF61" s="4"/>
      <c r="AG61" s="14"/>
    </row>
    <row r="62" spans="1:33" x14ac:dyDescent="0.25">
      <c r="Q62" s="32">
        <f>IF(Q8&gt;99.99,100,Q8)</f>
        <v>0</v>
      </c>
      <c r="R62" s="32"/>
    </row>
  </sheetData>
  <mergeCells count="45">
    <mergeCell ref="N6:N7"/>
    <mergeCell ref="A2:AG2"/>
    <mergeCell ref="A3:AG3"/>
    <mergeCell ref="A4:AG4"/>
    <mergeCell ref="B5:AG5"/>
    <mergeCell ref="A6:A7"/>
    <mergeCell ref="B6:B7"/>
    <mergeCell ref="C6:C7"/>
    <mergeCell ref="D6:F6"/>
    <mergeCell ref="G6:G7"/>
    <mergeCell ref="H6:H7"/>
    <mergeCell ref="I6:I7"/>
    <mergeCell ref="J6:J7"/>
    <mergeCell ref="K6:K7"/>
    <mergeCell ref="L6:L7"/>
    <mergeCell ref="M6:M7"/>
    <mergeCell ref="A56:L56"/>
    <mergeCell ref="B16:B18"/>
    <mergeCell ref="C16:C17"/>
    <mergeCell ref="D16:D17"/>
    <mergeCell ref="A21:A23"/>
    <mergeCell ref="B21:B23"/>
    <mergeCell ref="C21:C23"/>
    <mergeCell ref="D21:D23"/>
    <mergeCell ref="O6:R6"/>
    <mergeCell ref="S6:V6"/>
    <mergeCell ref="W6:Z6"/>
    <mergeCell ref="AA6:AD6"/>
    <mergeCell ref="AE6:AG6"/>
    <mergeCell ref="A8:A15"/>
    <mergeCell ref="B8:B15"/>
    <mergeCell ref="C8:C14"/>
    <mergeCell ref="D8:D14"/>
    <mergeCell ref="A16:A18"/>
    <mergeCell ref="A57:L57"/>
    <mergeCell ref="A58:L58"/>
    <mergeCell ref="A59:L59"/>
    <mergeCell ref="A60:L60"/>
    <mergeCell ref="A61:L61"/>
    <mergeCell ref="F8:F14"/>
    <mergeCell ref="E8:E14"/>
    <mergeCell ref="E16:E17"/>
    <mergeCell ref="E21:E23"/>
    <mergeCell ref="F16:F17"/>
    <mergeCell ref="F21:F23"/>
  </mergeCells>
  <conditionalFormatting sqref="AG8:AG14">
    <cfRule type="cellIs" dxfId="1403" priority="49" stopIfTrue="1" operator="greaterThan">
      <formula>110</formula>
    </cfRule>
    <cfRule type="cellIs" dxfId="1402" priority="50" stopIfTrue="1" operator="between">
      <formula>1</formula>
      <formula>90</formula>
    </cfRule>
    <cfRule type="expression" dxfId="1401" priority="51" stopIfTrue="1">
      <formula>IF(AE8=0,AF8=0)</formula>
    </cfRule>
    <cfRule type="cellIs" dxfId="1400" priority="52" stopIfTrue="1" operator="between">
      <formula>90</formula>
      <formula>110</formula>
    </cfRule>
    <cfRule type="expression" dxfId="1399" priority="53" stopIfTrue="1">
      <formula>IF(AE8&gt;0,AF8=0)</formula>
    </cfRule>
    <cfRule type="expression" dxfId="1398" priority="54" stopIfTrue="1">
      <formula>IF(AE8=0,AF8&gt;0)</formula>
    </cfRule>
  </conditionalFormatting>
  <conditionalFormatting sqref="AG15:AG55">
    <cfRule type="cellIs" dxfId="1397" priority="25" stopIfTrue="1" operator="greaterThan">
      <formula>110</formula>
    </cfRule>
    <cfRule type="cellIs" dxfId="1396" priority="26" stopIfTrue="1" operator="between">
      <formula>1</formula>
      <formula>90</formula>
    </cfRule>
    <cfRule type="expression" dxfId="1395" priority="27" stopIfTrue="1">
      <formula>IF(AE15=0,AF15=0)</formula>
    </cfRule>
    <cfRule type="cellIs" dxfId="1394" priority="28" stopIfTrue="1" operator="between">
      <formula>90</formula>
      <formula>110</formula>
    </cfRule>
    <cfRule type="expression" dxfId="1393" priority="29" stopIfTrue="1">
      <formula>IF(AE15&gt;0,AF15=0)</formula>
    </cfRule>
    <cfRule type="expression" dxfId="1392" priority="30" stopIfTrue="1">
      <formula>IF(AE15=0,AF15&gt;0)</formula>
    </cfRule>
  </conditionalFormatting>
  <conditionalFormatting sqref="Q8:Q55">
    <cfRule type="cellIs" dxfId="1391" priority="73" stopIfTrue="1" operator="greaterThan">
      <formula>110</formula>
    </cfRule>
    <cfRule type="cellIs" dxfId="1390" priority="74" stopIfTrue="1" operator="between">
      <formula>1</formula>
      <formula>90</formula>
    </cfRule>
    <cfRule type="expression" dxfId="1389" priority="75" stopIfTrue="1">
      <formula>IF(O8=0,P8=0)</formula>
    </cfRule>
    <cfRule type="cellIs" dxfId="1388" priority="76" stopIfTrue="1" operator="between">
      <formula>90</formula>
      <formula>110</formula>
    </cfRule>
    <cfRule type="expression" dxfId="1387" priority="77" stopIfTrue="1">
      <formula>IF(O8&gt;0,P8=0)</formula>
    </cfRule>
    <cfRule type="expression" dxfId="1386" priority="78" stopIfTrue="1">
      <formula>IF(O8=0,P8&gt;0)</formula>
    </cfRule>
  </conditionalFormatting>
  <conditionalFormatting sqref="U8:U14">
    <cfRule type="cellIs" dxfId="1385" priority="67" stopIfTrue="1" operator="greaterThan">
      <formula>110</formula>
    </cfRule>
    <cfRule type="cellIs" dxfId="1384" priority="68" stopIfTrue="1" operator="between">
      <formula>1</formula>
      <formula>90</formula>
    </cfRule>
    <cfRule type="expression" dxfId="1383" priority="69" stopIfTrue="1">
      <formula>IF(S8=0,T8=0)</formula>
    </cfRule>
    <cfRule type="cellIs" dxfId="1382" priority="70" stopIfTrue="1" operator="between">
      <formula>90</formula>
      <formula>110</formula>
    </cfRule>
    <cfRule type="expression" dxfId="1381" priority="71" stopIfTrue="1">
      <formula>IF(S8&gt;0,T8=0)</formula>
    </cfRule>
    <cfRule type="expression" dxfId="1380" priority="72" stopIfTrue="1">
      <formula>IF(S8=0,T8&gt;0)</formula>
    </cfRule>
  </conditionalFormatting>
  <conditionalFormatting sqref="Y8:Y14">
    <cfRule type="cellIs" dxfId="1379" priority="61" stopIfTrue="1" operator="greaterThan">
      <formula>110</formula>
    </cfRule>
    <cfRule type="cellIs" dxfId="1378" priority="62" stopIfTrue="1" operator="between">
      <formula>1</formula>
      <formula>90</formula>
    </cfRule>
    <cfRule type="expression" dxfId="1377" priority="63" stopIfTrue="1">
      <formula>IF(W8=0,X8=0)</formula>
    </cfRule>
    <cfRule type="cellIs" dxfId="1376" priority="64" stopIfTrue="1" operator="between">
      <formula>90</formula>
      <formula>110</formula>
    </cfRule>
    <cfRule type="expression" dxfId="1375" priority="65" stopIfTrue="1">
      <formula>IF(W8&gt;0,X8=0)</formula>
    </cfRule>
    <cfRule type="expression" dxfId="1374" priority="66" stopIfTrue="1">
      <formula>IF(W8=0,X8&gt;0)</formula>
    </cfRule>
  </conditionalFormatting>
  <conditionalFormatting sqref="AC8:AC14">
    <cfRule type="cellIs" dxfId="1373" priority="55" stopIfTrue="1" operator="greaterThan">
      <formula>110</formula>
    </cfRule>
    <cfRule type="cellIs" dxfId="1372" priority="56" stopIfTrue="1" operator="between">
      <formula>1</formula>
      <formula>90</formula>
    </cfRule>
    <cfRule type="expression" dxfId="1371" priority="57" stopIfTrue="1">
      <formula>IF(AA8=0,AB8=0)</formula>
    </cfRule>
    <cfRule type="cellIs" dxfId="1370" priority="58" stopIfTrue="1" operator="between">
      <formula>90</formula>
      <formula>110</formula>
    </cfRule>
    <cfRule type="expression" dxfId="1369" priority="59" stopIfTrue="1">
      <formula>IF(AA8&gt;0,AB8=0)</formula>
    </cfRule>
    <cfRule type="expression" dxfId="1368" priority="60" stopIfTrue="1">
      <formula>IF(AA8=0,AB8&gt;0)</formula>
    </cfRule>
  </conditionalFormatting>
  <conditionalFormatting sqref="U15:U55">
    <cfRule type="cellIs" dxfId="1367" priority="43" stopIfTrue="1" operator="greaterThan">
      <formula>110</formula>
    </cfRule>
    <cfRule type="cellIs" dxfId="1366" priority="44" stopIfTrue="1" operator="between">
      <formula>1</formula>
      <formula>90</formula>
    </cfRule>
    <cfRule type="expression" dxfId="1365" priority="45" stopIfTrue="1">
      <formula>IF(S15=0,T15=0)</formula>
    </cfRule>
    <cfRule type="cellIs" dxfId="1364" priority="46" stopIfTrue="1" operator="between">
      <formula>90</formula>
      <formula>110</formula>
    </cfRule>
    <cfRule type="expression" dxfId="1363" priority="47" stopIfTrue="1">
      <formula>IF(S15&gt;0,T15=0)</formula>
    </cfRule>
    <cfRule type="expression" dxfId="1362" priority="48" stopIfTrue="1">
      <formula>IF(S15=0,T15&gt;0)</formula>
    </cfRule>
  </conditionalFormatting>
  <conditionalFormatting sqref="Y15:Y55">
    <cfRule type="cellIs" dxfId="1361" priority="37" stopIfTrue="1" operator="greaterThan">
      <formula>110</formula>
    </cfRule>
    <cfRule type="cellIs" dxfId="1360" priority="38" stopIfTrue="1" operator="between">
      <formula>1</formula>
      <formula>90</formula>
    </cfRule>
    <cfRule type="expression" dxfId="1359" priority="39" stopIfTrue="1">
      <formula>IF(W15=0,X15=0)</formula>
    </cfRule>
    <cfRule type="cellIs" dxfId="1358" priority="40" stopIfTrue="1" operator="between">
      <formula>90</formula>
      <formula>110</formula>
    </cfRule>
    <cfRule type="expression" dxfId="1357" priority="41" stopIfTrue="1">
      <formula>IF(W15&gt;0,X15=0)</formula>
    </cfRule>
    <cfRule type="expression" dxfId="1356" priority="42" stopIfTrue="1">
      <formula>IF(W15=0,X15&gt;0)</formula>
    </cfRule>
  </conditionalFormatting>
  <conditionalFormatting sqref="AC15:AC55">
    <cfRule type="cellIs" dxfId="1355" priority="31" stopIfTrue="1" operator="greaterThan">
      <formula>110</formula>
    </cfRule>
    <cfRule type="cellIs" dxfId="1354" priority="32" stopIfTrue="1" operator="between">
      <formula>1</formula>
      <formula>90</formula>
    </cfRule>
    <cfRule type="expression" dxfId="1353" priority="33" stopIfTrue="1">
      <formula>IF(AA15=0,AB15=0)</formula>
    </cfRule>
    <cfRule type="cellIs" dxfId="1352" priority="34" stopIfTrue="1" operator="between">
      <formula>90</formula>
      <formula>110</formula>
    </cfRule>
    <cfRule type="expression" dxfId="1351" priority="35" stopIfTrue="1">
      <formula>IF(AA15&gt;0,AB15=0)</formula>
    </cfRule>
    <cfRule type="expression" dxfId="1350" priority="36" stopIfTrue="1">
      <formula>IF(AA15=0,AB15&gt;0)</formula>
    </cfRule>
  </conditionalFormatting>
  <conditionalFormatting sqref="F8">
    <cfRule type="cellIs" dxfId="1349" priority="19" stopIfTrue="1" operator="greaterThan">
      <formula>110</formula>
    </cfRule>
    <cfRule type="cellIs" dxfId="1348" priority="20" stopIfTrue="1" operator="between">
      <formula>1</formula>
      <formula>90</formula>
    </cfRule>
    <cfRule type="expression" dxfId="1347" priority="21" stopIfTrue="1">
      <formula>IF(D8=0,E8=0)</formula>
    </cfRule>
    <cfRule type="cellIs" dxfId="1346" priority="22" stopIfTrue="1" operator="between">
      <formula>90</formula>
      <formula>110</formula>
    </cfRule>
    <cfRule type="expression" dxfId="1345" priority="23" stopIfTrue="1">
      <formula>IF(D8&gt;0,E8=0)</formula>
    </cfRule>
    <cfRule type="expression" dxfId="1344" priority="24" stopIfTrue="1">
      <formula>IF(D8=0,E8&gt;0)</formula>
    </cfRule>
  </conditionalFormatting>
  <conditionalFormatting sqref="F15">
    <cfRule type="cellIs" dxfId="1343" priority="13" stopIfTrue="1" operator="greaterThan">
      <formula>110</formula>
    </cfRule>
    <cfRule type="cellIs" dxfId="1342" priority="14" stopIfTrue="1" operator="between">
      <formula>1</formula>
      <formula>90</formula>
    </cfRule>
    <cfRule type="expression" dxfId="1341" priority="15" stopIfTrue="1">
      <formula>IF(D15=0,E15=0)</formula>
    </cfRule>
    <cfRule type="cellIs" dxfId="1340" priority="16" stopIfTrue="1" operator="between">
      <formula>90</formula>
      <formula>110</formula>
    </cfRule>
    <cfRule type="expression" dxfId="1339" priority="17" stopIfTrue="1">
      <formula>IF(D15&gt;0,E15=0)</formula>
    </cfRule>
    <cfRule type="expression" dxfId="1338" priority="18" stopIfTrue="1">
      <formula>IF(D15=0,E15&gt;0)</formula>
    </cfRule>
  </conditionalFormatting>
  <conditionalFormatting sqref="F16">
    <cfRule type="cellIs" dxfId="1337" priority="7" stopIfTrue="1" operator="greaterThan">
      <formula>110</formula>
    </cfRule>
    <cfRule type="cellIs" dxfId="1336" priority="8" stopIfTrue="1" operator="between">
      <formula>1</formula>
      <formula>90</formula>
    </cfRule>
    <cfRule type="expression" dxfId="1335" priority="9" stopIfTrue="1">
      <formula>IF(D16=0,E16=0)</formula>
    </cfRule>
    <cfRule type="cellIs" dxfId="1334" priority="10" stopIfTrue="1" operator="between">
      <formula>90</formula>
      <formula>110</formula>
    </cfRule>
    <cfRule type="expression" dxfId="1333" priority="11" stopIfTrue="1">
      <formula>IF(D16&gt;0,E16=0)</formula>
    </cfRule>
    <cfRule type="expression" dxfId="1332" priority="12" stopIfTrue="1">
      <formula>IF(D16=0,E16&gt;0)</formula>
    </cfRule>
  </conditionalFormatting>
  <conditionalFormatting sqref="F18:F21">
    <cfRule type="cellIs" dxfId="1331" priority="1" stopIfTrue="1" operator="greaterThan">
      <formula>110</formula>
    </cfRule>
    <cfRule type="cellIs" dxfId="1330" priority="2" stopIfTrue="1" operator="between">
      <formula>1</formula>
      <formula>90</formula>
    </cfRule>
    <cfRule type="expression" dxfId="1329" priority="3" stopIfTrue="1">
      <formula>IF(D18=0,E18=0)</formula>
    </cfRule>
    <cfRule type="cellIs" dxfId="1328" priority="4" stopIfTrue="1" operator="between">
      <formula>90</formula>
      <formula>110</formula>
    </cfRule>
    <cfRule type="expression" dxfId="1327" priority="5" stopIfTrue="1">
      <formula>IF(D18&gt;0,E18=0)</formula>
    </cfRule>
    <cfRule type="expression" dxfId="1326" priority="6" stopIfTrue="1">
      <formula>IF(D18=0,E18&gt;0)</formula>
    </cfRule>
  </conditionalFormatting>
  <pageMargins left="0.7" right="0.7" top="0.75" bottom="0.75" header="0.3" footer="0.3"/>
  <pageSetup orientation="portrait" horizontalDpi="4294967293"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AA168"/>
  <sheetViews>
    <sheetView tabSelected="1" zoomScale="70" zoomScaleNormal="70" workbookViewId="0">
      <pane xSplit="1" ySplit="5" topLeftCell="D6" activePane="bottomRight" state="frozen"/>
      <selection pane="topRight" activeCell="B1" sqref="B1"/>
      <selection pane="bottomLeft" activeCell="A6" sqref="A6"/>
      <selection pane="bottomRight" activeCell="Y74" sqref="Y74"/>
    </sheetView>
  </sheetViews>
  <sheetFormatPr baseColWidth="10" defaultColWidth="11.42578125" defaultRowHeight="15" x14ac:dyDescent="0.25"/>
  <cols>
    <col min="1" max="1" width="16.85546875" style="7" customWidth="1"/>
    <col min="2" max="2" width="8.7109375" style="7" customWidth="1"/>
    <col min="3" max="3" width="38.28515625" style="7" customWidth="1"/>
    <col min="4" max="5" width="16" style="7" customWidth="1"/>
    <col min="6" max="6" width="24.5703125" style="7" customWidth="1"/>
    <col min="7" max="7" width="12.7109375" style="7" customWidth="1"/>
    <col min="8" max="8" width="8.7109375" style="7" customWidth="1"/>
    <col min="9" max="9" width="11.28515625" style="7" customWidth="1"/>
    <col min="10" max="10" width="10.140625" style="7" customWidth="1"/>
    <col min="11" max="14" width="6.85546875" style="7" customWidth="1"/>
    <col min="15" max="15" width="7.85546875" style="7" customWidth="1"/>
    <col min="16" max="16" width="9.28515625" style="7" customWidth="1"/>
    <col min="17" max="23" width="6.85546875" style="7" customWidth="1"/>
    <col min="24" max="24" width="8.42578125" style="7" customWidth="1"/>
    <col min="25" max="26" width="6.85546875" style="7" customWidth="1"/>
    <col min="27" max="27" width="51.7109375" style="7" customWidth="1"/>
    <col min="28" max="16384" width="11.42578125" style="7"/>
  </cols>
  <sheetData>
    <row r="1" spans="1:27" ht="15" customHeight="1" x14ac:dyDescent="0.25">
      <c r="A1" s="854" t="s">
        <v>26</v>
      </c>
      <c r="B1" s="854"/>
      <c r="C1" s="854"/>
      <c r="D1" s="854"/>
      <c r="E1" s="854"/>
      <c r="F1" s="854"/>
      <c r="G1" s="854"/>
      <c r="H1" s="854"/>
      <c r="I1" s="854"/>
      <c r="J1" s="854"/>
      <c r="K1" s="854"/>
      <c r="L1" s="854"/>
      <c r="M1" s="854"/>
      <c r="N1" s="854"/>
      <c r="O1" s="854"/>
      <c r="P1" s="854"/>
      <c r="Q1" s="854"/>
      <c r="R1" s="854"/>
      <c r="S1" s="854"/>
      <c r="T1" s="854"/>
      <c r="U1" s="854"/>
      <c r="V1" s="854"/>
      <c r="W1" s="854"/>
      <c r="X1" s="854"/>
      <c r="Y1" s="854"/>
      <c r="Z1" s="854"/>
    </row>
    <row r="2" spans="1:27" ht="15" customHeight="1" x14ac:dyDescent="0.25">
      <c r="A2" s="854" t="s">
        <v>0</v>
      </c>
      <c r="B2" s="854"/>
      <c r="C2" s="854"/>
      <c r="D2" s="854"/>
      <c r="E2" s="854"/>
      <c r="F2" s="854"/>
      <c r="G2" s="854"/>
      <c r="H2" s="854"/>
      <c r="I2" s="854"/>
      <c r="J2" s="854"/>
      <c r="K2" s="854"/>
      <c r="L2" s="854"/>
      <c r="M2" s="854"/>
      <c r="N2" s="854"/>
      <c r="O2" s="854"/>
      <c r="P2" s="854"/>
      <c r="Q2" s="854"/>
      <c r="R2" s="854"/>
      <c r="S2" s="854"/>
      <c r="T2" s="854"/>
      <c r="U2" s="854"/>
      <c r="V2" s="854"/>
      <c r="W2" s="854"/>
      <c r="X2" s="854"/>
      <c r="Y2" s="854"/>
      <c r="Z2" s="854"/>
    </row>
    <row r="3" spans="1:27" ht="15" customHeight="1" x14ac:dyDescent="0.25">
      <c r="A3" s="855" t="s">
        <v>1389</v>
      </c>
      <c r="B3" s="855"/>
      <c r="C3" s="855"/>
      <c r="D3" s="855"/>
      <c r="E3" s="855"/>
      <c r="F3" s="855"/>
      <c r="G3" s="855"/>
      <c r="H3" s="855"/>
      <c r="I3" s="855"/>
      <c r="J3" s="855"/>
      <c r="K3" s="855"/>
      <c r="L3" s="855"/>
      <c r="M3" s="855"/>
      <c r="N3" s="855"/>
      <c r="O3" s="855"/>
      <c r="P3" s="855"/>
      <c r="Q3" s="855"/>
      <c r="R3" s="855"/>
      <c r="S3" s="855"/>
      <c r="T3" s="855"/>
      <c r="U3" s="855"/>
      <c r="V3" s="855"/>
      <c r="W3" s="855"/>
      <c r="X3" s="855"/>
      <c r="Y3" s="855"/>
      <c r="Z3" s="855"/>
    </row>
    <row r="4" spans="1:27" ht="22.5" customHeight="1" x14ac:dyDescent="0.25">
      <c r="A4" s="838" t="s">
        <v>1388</v>
      </c>
      <c r="B4" s="856" t="s">
        <v>1</v>
      </c>
      <c r="C4" s="838" t="s">
        <v>28</v>
      </c>
      <c r="D4" s="838" t="s">
        <v>2</v>
      </c>
      <c r="E4" s="839" t="s">
        <v>1285</v>
      </c>
      <c r="F4" s="838" t="s">
        <v>3</v>
      </c>
      <c r="G4" s="838" t="s">
        <v>4</v>
      </c>
      <c r="H4" s="838" t="s">
        <v>1414</v>
      </c>
      <c r="I4" s="853" t="s">
        <v>1382</v>
      </c>
      <c r="J4" s="853"/>
      <c r="K4" s="853"/>
      <c r="L4" s="853" t="s">
        <v>1383</v>
      </c>
      <c r="M4" s="853"/>
      <c r="N4" s="853"/>
      <c r="O4" s="853" t="s">
        <v>1385</v>
      </c>
      <c r="P4" s="853"/>
      <c r="Q4" s="853"/>
      <c r="R4" s="853" t="s">
        <v>1386</v>
      </c>
      <c r="S4" s="853"/>
      <c r="T4" s="853"/>
      <c r="U4" s="853" t="s">
        <v>1387</v>
      </c>
      <c r="V4" s="853"/>
      <c r="W4" s="853"/>
      <c r="X4" s="853" t="s">
        <v>1384</v>
      </c>
      <c r="Y4" s="853"/>
      <c r="Z4" s="853"/>
      <c r="AA4" s="838" t="s">
        <v>178</v>
      </c>
    </row>
    <row r="5" spans="1:27" x14ac:dyDescent="0.25">
      <c r="A5" s="838"/>
      <c r="B5" s="856"/>
      <c r="C5" s="838"/>
      <c r="D5" s="839"/>
      <c r="E5" s="852"/>
      <c r="F5" s="839"/>
      <c r="G5" s="839"/>
      <c r="H5" s="839"/>
      <c r="I5" s="5" t="s">
        <v>10</v>
      </c>
      <c r="J5" s="5" t="s">
        <v>11</v>
      </c>
      <c r="K5" s="6" t="s">
        <v>12</v>
      </c>
      <c r="L5" s="5" t="s">
        <v>10</v>
      </c>
      <c r="M5" s="5" t="s">
        <v>11</v>
      </c>
      <c r="N5" s="6" t="s">
        <v>12</v>
      </c>
      <c r="O5" s="5" t="s">
        <v>10</v>
      </c>
      <c r="P5" s="5" t="s">
        <v>11</v>
      </c>
      <c r="Q5" s="6" t="s">
        <v>12</v>
      </c>
      <c r="R5" s="5" t="s">
        <v>10</v>
      </c>
      <c r="S5" s="5" t="s">
        <v>11</v>
      </c>
      <c r="T5" s="6" t="s">
        <v>12</v>
      </c>
      <c r="U5" s="5" t="s">
        <v>10</v>
      </c>
      <c r="V5" s="5" t="s">
        <v>11</v>
      </c>
      <c r="W5" s="6" t="s">
        <v>12</v>
      </c>
      <c r="X5" s="5" t="s">
        <v>10</v>
      </c>
      <c r="Y5" s="5" t="s">
        <v>11</v>
      </c>
      <c r="Z5" s="6" t="s">
        <v>12</v>
      </c>
      <c r="AA5" s="839"/>
    </row>
    <row r="6" spans="1:27" ht="51" x14ac:dyDescent="0.25">
      <c r="A6" s="857" t="s">
        <v>1390</v>
      </c>
      <c r="B6" s="330" t="s">
        <v>643</v>
      </c>
      <c r="C6" s="329" t="s">
        <v>644</v>
      </c>
      <c r="D6" s="198" t="s">
        <v>1288</v>
      </c>
      <c r="E6" s="140" t="s">
        <v>1289</v>
      </c>
      <c r="F6" s="198" t="s">
        <v>646</v>
      </c>
      <c r="G6" s="330" t="s">
        <v>647</v>
      </c>
      <c r="H6" s="332">
        <v>24</v>
      </c>
      <c r="I6" s="2">
        <f>'POA16'!V6</f>
        <v>6</v>
      </c>
      <c r="J6" s="2">
        <f>'POA16'!W6</f>
        <v>4</v>
      </c>
      <c r="K6" s="11">
        <f>J6/I6*100</f>
        <v>66.666666666666657</v>
      </c>
      <c r="L6" s="2">
        <f>'POA17'!U7</f>
        <v>7</v>
      </c>
      <c r="M6" s="2">
        <f>'POA17'!V7</f>
        <v>5</v>
      </c>
      <c r="N6" s="12">
        <f>M6/L6*100</f>
        <v>71.428571428571431</v>
      </c>
      <c r="O6" s="690">
        <f>'POA18'!U8</f>
        <v>12</v>
      </c>
      <c r="P6" s="2">
        <f>'POA18'!V8</f>
        <v>0</v>
      </c>
      <c r="Q6" s="12">
        <f>P6/O6*100</f>
        <v>0</v>
      </c>
      <c r="R6" s="203">
        <v>3</v>
      </c>
      <c r="S6" s="2"/>
      <c r="T6" s="12">
        <f>S6/R6*100</f>
        <v>0</v>
      </c>
      <c r="U6" s="203">
        <v>3</v>
      </c>
      <c r="V6" s="2"/>
      <c r="W6" s="12">
        <f>V6/U6*100</f>
        <v>0</v>
      </c>
      <c r="X6" s="89">
        <f>I6+L6+O6+R6+U6</f>
        <v>31</v>
      </c>
      <c r="Y6" s="89">
        <f>J6+M6+P6+S6+V6</f>
        <v>9</v>
      </c>
      <c r="Z6" s="12">
        <f>Y6/X6*100</f>
        <v>29.032258064516132</v>
      </c>
      <c r="AA6" s="30"/>
    </row>
    <row r="7" spans="1:27" ht="76.5" x14ac:dyDescent="0.25">
      <c r="A7" s="858"/>
      <c r="B7" s="330" t="s">
        <v>661</v>
      </c>
      <c r="C7" s="329" t="s">
        <v>662</v>
      </c>
      <c r="D7" s="198" t="s">
        <v>1288</v>
      </c>
      <c r="E7" s="140" t="s">
        <v>1289</v>
      </c>
      <c r="F7" s="198" t="s">
        <v>1290</v>
      </c>
      <c r="G7" s="330" t="s">
        <v>664</v>
      </c>
      <c r="H7" s="330">
        <v>5</v>
      </c>
      <c r="I7" s="2">
        <f>'POA16'!V7</f>
        <v>1</v>
      </c>
      <c r="J7" s="2">
        <f>'POA16'!W7</f>
        <v>1</v>
      </c>
      <c r="K7" s="11">
        <f t="shared" ref="K7:K75" si="0">J7/I7*100</f>
        <v>100</v>
      </c>
      <c r="L7" s="2">
        <f>'POA17'!U8</f>
        <v>2</v>
      </c>
      <c r="M7" s="2">
        <f>'POA17'!V8</f>
        <v>0</v>
      </c>
      <c r="N7" s="12">
        <f t="shared" ref="N7:N75" si="1">M7/L7*100</f>
        <v>0</v>
      </c>
      <c r="O7" s="690">
        <f>'POA18'!U9</f>
        <v>2</v>
      </c>
      <c r="P7" s="2">
        <f>'POA18'!V9</f>
        <v>0</v>
      </c>
      <c r="Q7" s="12">
        <f t="shared" ref="Q7:Q75" si="2">P7/O7*100</f>
        <v>0</v>
      </c>
      <c r="R7" s="203">
        <v>1</v>
      </c>
      <c r="S7" s="2"/>
      <c r="T7" s="12">
        <f t="shared" ref="T7:T75" si="3">S7/R7*100</f>
        <v>0</v>
      </c>
      <c r="U7" s="203"/>
      <c r="V7" s="2"/>
      <c r="W7" s="12" t="e">
        <f t="shared" ref="W7:W75" si="4">V7/U7*100</f>
        <v>#DIV/0!</v>
      </c>
      <c r="X7" s="89">
        <f t="shared" ref="X7:X73" si="5">I7+L7+O7+R7+U7</f>
        <v>6</v>
      </c>
      <c r="Y7" s="89">
        <f t="shared" ref="Y7:Y73" si="6">J7+M7+P7+S7+V7</f>
        <v>1</v>
      </c>
      <c r="Z7" s="12">
        <f t="shared" ref="Z7:Z75" si="7">Y7/X7*100</f>
        <v>16.666666666666664</v>
      </c>
      <c r="AA7" s="30"/>
    </row>
    <row r="8" spans="1:27" ht="76.5" x14ac:dyDescent="0.25">
      <c r="A8" s="858"/>
      <c r="B8" s="860" t="s">
        <v>678</v>
      </c>
      <c r="C8" s="863" t="s">
        <v>679</v>
      </c>
      <c r="D8" s="863" t="s">
        <v>1288</v>
      </c>
      <c r="E8" s="866" t="s">
        <v>1289</v>
      </c>
      <c r="F8" s="198" t="s">
        <v>1292</v>
      </c>
      <c r="G8" s="330" t="s">
        <v>1293</v>
      </c>
      <c r="H8" s="330">
        <v>15</v>
      </c>
      <c r="I8" s="2">
        <f>'POA16'!V8</f>
        <v>3</v>
      </c>
      <c r="J8" s="2">
        <f>'POA16'!W8</f>
        <v>0</v>
      </c>
      <c r="K8" s="11">
        <f t="shared" si="0"/>
        <v>0</v>
      </c>
      <c r="L8" s="2">
        <f>'POA17'!U9</f>
        <v>3</v>
      </c>
      <c r="M8" s="2">
        <f>'POA17'!V9</f>
        <v>1</v>
      </c>
      <c r="N8" s="12">
        <f t="shared" si="1"/>
        <v>33.333333333333329</v>
      </c>
      <c r="O8" s="65">
        <f>'POA18'!U10</f>
        <v>3</v>
      </c>
      <c r="P8" s="2">
        <f>'POA18'!V10</f>
        <v>0</v>
      </c>
      <c r="Q8" s="12">
        <f t="shared" si="2"/>
        <v>0</v>
      </c>
      <c r="R8" s="568">
        <v>3</v>
      </c>
      <c r="S8" s="2"/>
      <c r="T8" s="12">
        <f t="shared" si="3"/>
        <v>0</v>
      </c>
      <c r="U8" s="568">
        <v>3</v>
      </c>
      <c r="V8" s="2"/>
      <c r="W8" s="12">
        <f t="shared" si="4"/>
        <v>0</v>
      </c>
      <c r="X8" s="89">
        <f t="shared" si="5"/>
        <v>15</v>
      </c>
      <c r="Y8" s="89">
        <f t="shared" si="6"/>
        <v>1</v>
      </c>
      <c r="Z8" s="12">
        <f t="shared" si="7"/>
        <v>6.666666666666667</v>
      </c>
      <c r="AA8" s="30"/>
    </row>
    <row r="9" spans="1:27" ht="51" x14ac:dyDescent="0.25">
      <c r="A9" s="858"/>
      <c r="B9" s="861"/>
      <c r="C9" s="864"/>
      <c r="D9" s="864"/>
      <c r="E9" s="867"/>
      <c r="F9" s="198" t="s">
        <v>682</v>
      </c>
      <c r="G9" s="330" t="s">
        <v>683</v>
      </c>
      <c r="H9" s="330">
        <v>60</v>
      </c>
      <c r="I9" s="2">
        <f>'POA16'!V9</f>
        <v>12</v>
      </c>
      <c r="J9" s="2">
        <f>'POA16'!W9</f>
        <v>3</v>
      </c>
      <c r="K9" s="11">
        <f t="shared" si="0"/>
        <v>25</v>
      </c>
      <c r="L9" s="2">
        <f>'POA17'!U10</f>
        <v>12</v>
      </c>
      <c r="M9" s="2">
        <f>'POA17'!V10</f>
        <v>0</v>
      </c>
      <c r="N9" s="12">
        <f t="shared" si="1"/>
        <v>0</v>
      </c>
      <c r="O9" s="65">
        <f>'POA18'!U11</f>
        <v>12</v>
      </c>
      <c r="P9" s="2">
        <f>'POA18'!V11</f>
        <v>0</v>
      </c>
      <c r="Q9" s="12">
        <f t="shared" si="2"/>
        <v>0</v>
      </c>
      <c r="R9" s="568">
        <v>12</v>
      </c>
      <c r="S9" s="2"/>
      <c r="T9" s="12">
        <f t="shared" si="3"/>
        <v>0</v>
      </c>
      <c r="U9" s="568">
        <v>12</v>
      </c>
      <c r="V9" s="2"/>
      <c r="W9" s="12">
        <f t="shared" si="4"/>
        <v>0</v>
      </c>
      <c r="X9" s="89">
        <f t="shared" si="5"/>
        <v>60</v>
      </c>
      <c r="Y9" s="89">
        <f t="shared" si="6"/>
        <v>3</v>
      </c>
      <c r="Z9" s="12">
        <f t="shared" si="7"/>
        <v>5</v>
      </c>
      <c r="AA9" s="30"/>
    </row>
    <row r="10" spans="1:27" ht="51" x14ac:dyDescent="0.25">
      <c r="A10" s="858"/>
      <c r="B10" s="862"/>
      <c r="C10" s="865"/>
      <c r="D10" s="865"/>
      <c r="E10" s="868"/>
      <c r="F10" s="198" t="s">
        <v>684</v>
      </c>
      <c r="G10" s="330" t="s">
        <v>685</v>
      </c>
      <c r="H10" s="330">
        <v>5</v>
      </c>
      <c r="I10" s="2">
        <f>'POA16'!V10</f>
        <v>1</v>
      </c>
      <c r="J10" s="2">
        <f>'POA16'!W10</f>
        <v>0</v>
      </c>
      <c r="K10" s="11">
        <f t="shared" si="0"/>
        <v>0</v>
      </c>
      <c r="L10" s="2">
        <f>'POA17'!U11</f>
        <v>1</v>
      </c>
      <c r="M10" s="2">
        <f>'POA17'!V11</f>
        <v>0</v>
      </c>
      <c r="N10" s="12">
        <f t="shared" si="1"/>
        <v>0</v>
      </c>
      <c r="O10" s="65">
        <f>'POA18'!U12</f>
        <v>1</v>
      </c>
      <c r="P10" s="2">
        <f>'POA18'!V12</f>
        <v>0</v>
      </c>
      <c r="Q10" s="12">
        <f t="shared" si="2"/>
        <v>0</v>
      </c>
      <c r="R10" s="568">
        <v>1</v>
      </c>
      <c r="S10" s="2"/>
      <c r="T10" s="12">
        <f t="shared" si="3"/>
        <v>0</v>
      </c>
      <c r="U10" s="568">
        <v>1</v>
      </c>
      <c r="V10" s="2"/>
      <c r="W10" s="12">
        <f t="shared" si="4"/>
        <v>0</v>
      </c>
      <c r="X10" s="89">
        <f t="shared" si="5"/>
        <v>5</v>
      </c>
      <c r="Y10" s="89">
        <f t="shared" si="6"/>
        <v>0</v>
      </c>
      <c r="Z10" s="12">
        <f t="shared" si="7"/>
        <v>0</v>
      </c>
      <c r="AA10" s="30"/>
    </row>
    <row r="11" spans="1:27" ht="89.25" x14ac:dyDescent="0.25">
      <c r="A11" s="858"/>
      <c r="B11" s="860" t="s">
        <v>717</v>
      </c>
      <c r="C11" s="863" t="s">
        <v>1294</v>
      </c>
      <c r="D11" s="869" t="s">
        <v>1288</v>
      </c>
      <c r="E11" s="866" t="s">
        <v>1289</v>
      </c>
      <c r="F11" s="198" t="s">
        <v>719</v>
      </c>
      <c r="G11" s="326" t="s">
        <v>720</v>
      </c>
      <c r="H11" s="333" t="s">
        <v>1473</v>
      </c>
      <c r="I11" s="2">
        <f>'POA16'!V11</f>
        <v>0</v>
      </c>
      <c r="J11" s="2">
        <f>'POA16'!W11</f>
        <v>0</v>
      </c>
      <c r="K11" s="11" t="e">
        <f t="shared" si="0"/>
        <v>#DIV/0!</v>
      </c>
      <c r="L11" s="2">
        <f>'POA17'!U12</f>
        <v>0</v>
      </c>
      <c r="M11" s="2">
        <f>'POA17'!V12</f>
        <v>6</v>
      </c>
      <c r="N11" s="12" t="e">
        <f t="shared" si="1"/>
        <v>#DIV/0!</v>
      </c>
      <c r="O11" s="65">
        <f>'POA18'!U13</f>
        <v>0</v>
      </c>
      <c r="P11" s="2">
        <f>'POA18'!V13</f>
        <v>0</v>
      </c>
      <c r="Q11" s="12" t="e">
        <f t="shared" si="2"/>
        <v>#DIV/0!</v>
      </c>
      <c r="R11" s="568"/>
      <c r="S11" s="2"/>
      <c r="T11" s="12" t="e">
        <f t="shared" si="3"/>
        <v>#DIV/0!</v>
      </c>
      <c r="U11" s="568"/>
      <c r="V11" s="2"/>
      <c r="W11" s="12" t="e">
        <f t="shared" si="4"/>
        <v>#DIV/0!</v>
      </c>
      <c r="X11" s="89">
        <f t="shared" si="5"/>
        <v>0</v>
      </c>
      <c r="Y11" s="89">
        <f t="shared" si="6"/>
        <v>6</v>
      </c>
      <c r="Z11" s="12" t="e">
        <f t="shared" si="7"/>
        <v>#DIV/0!</v>
      </c>
      <c r="AA11" s="30"/>
    </row>
    <row r="12" spans="1:27" ht="114.75" x14ac:dyDescent="0.25">
      <c r="A12" s="858"/>
      <c r="B12" s="862"/>
      <c r="C12" s="865"/>
      <c r="D12" s="870"/>
      <c r="E12" s="868"/>
      <c r="F12" s="198" t="s">
        <v>1295</v>
      </c>
      <c r="G12" s="326" t="s">
        <v>1296</v>
      </c>
      <c r="H12" s="326">
        <f>12*5</f>
        <v>60</v>
      </c>
      <c r="I12" s="2">
        <f>'POA16'!V12</f>
        <v>12</v>
      </c>
      <c r="J12" s="2">
        <f>'POA16'!W12</f>
        <v>12</v>
      </c>
      <c r="K12" s="11">
        <f t="shared" si="0"/>
        <v>100</v>
      </c>
      <c r="L12" s="2">
        <f>'POA17'!U13</f>
        <v>12</v>
      </c>
      <c r="M12" s="2">
        <f>'POA17'!V13</f>
        <v>12</v>
      </c>
      <c r="N12" s="12">
        <f t="shared" si="1"/>
        <v>100</v>
      </c>
      <c r="O12" s="690">
        <f>'POA18'!U14</f>
        <v>12</v>
      </c>
      <c r="P12" s="2">
        <f>'POA18'!V14</f>
        <v>0</v>
      </c>
      <c r="Q12" s="12">
        <f t="shared" si="2"/>
        <v>0</v>
      </c>
      <c r="R12" s="203">
        <v>12</v>
      </c>
      <c r="S12" s="2"/>
      <c r="T12" s="12">
        <f t="shared" si="3"/>
        <v>0</v>
      </c>
      <c r="U12" s="203">
        <v>12</v>
      </c>
      <c r="V12" s="2"/>
      <c r="W12" s="12">
        <f t="shared" si="4"/>
        <v>0</v>
      </c>
      <c r="X12" s="89">
        <f t="shared" si="5"/>
        <v>60</v>
      </c>
      <c r="Y12" s="89">
        <f t="shared" si="6"/>
        <v>24</v>
      </c>
      <c r="Z12" s="12">
        <f t="shared" si="7"/>
        <v>40</v>
      </c>
      <c r="AA12" s="30"/>
    </row>
    <row r="13" spans="1:27" ht="76.5" x14ac:dyDescent="0.25">
      <c r="A13" s="859"/>
      <c r="B13" s="330" t="s">
        <v>746</v>
      </c>
      <c r="C13" s="329" t="s">
        <v>1391</v>
      </c>
      <c r="D13" s="198" t="s">
        <v>1288</v>
      </c>
      <c r="E13" s="140" t="s">
        <v>1289</v>
      </c>
      <c r="F13" s="198" t="s">
        <v>1297</v>
      </c>
      <c r="G13" s="330" t="s">
        <v>749</v>
      </c>
      <c r="H13" s="330">
        <v>1500</v>
      </c>
      <c r="I13" s="2">
        <f>'POA16'!V13</f>
        <v>600</v>
      </c>
      <c r="J13" s="2">
        <f>'POA16'!W13</f>
        <v>600</v>
      </c>
      <c r="K13" s="11">
        <f t="shared" si="0"/>
        <v>100</v>
      </c>
      <c r="L13" s="2">
        <f>'POA17'!U14</f>
        <v>400</v>
      </c>
      <c r="M13" s="2">
        <f>'POA17'!V14</f>
        <v>200</v>
      </c>
      <c r="N13" s="11">
        <f t="shared" si="1"/>
        <v>50</v>
      </c>
      <c r="O13" s="2">
        <f>'POA18'!U15</f>
        <v>400</v>
      </c>
      <c r="P13" s="2">
        <f>'POA18'!V15</f>
        <v>0</v>
      </c>
      <c r="Q13" s="11">
        <f t="shared" si="2"/>
        <v>0</v>
      </c>
      <c r="R13" s="203"/>
      <c r="S13" s="2"/>
      <c r="T13" s="11" t="e">
        <f t="shared" si="3"/>
        <v>#DIV/0!</v>
      </c>
      <c r="U13" s="203"/>
      <c r="V13" s="2"/>
      <c r="W13" s="11" t="e">
        <f t="shared" si="4"/>
        <v>#DIV/0!</v>
      </c>
      <c r="X13" s="89">
        <f t="shared" si="5"/>
        <v>1400</v>
      </c>
      <c r="Y13" s="89">
        <f t="shared" si="6"/>
        <v>800</v>
      </c>
      <c r="Z13" s="11">
        <f t="shared" si="7"/>
        <v>57.142857142857139</v>
      </c>
      <c r="AA13" s="30"/>
    </row>
    <row r="14" spans="1:27" ht="151.5" customHeight="1" x14ac:dyDescent="0.25">
      <c r="A14" s="328" t="s">
        <v>1392</v>
      </c>
      <c r="B14" s="330" t="s">
        <v>761</v>
      </c>
      <c r="C14" s="327" t="s">
        <v>1298</v>
      </c>
      <c r="D14" s="198" t="s">
        <v>1288</v>
      </c>
      <c r="E14" s="140" t="s">
        <v>1289</v>
      </c>
      <c r="F14" s="327" t="s">
        <v>1299</v>
      </c>
      <c r="G14" s="326" t="s">
        <v>764</v>
      </c>
      <c r="H14" s="326">
        <v>40</v>
      </c>
      <c r="I14" s="2">
        <f>'POA16'!V14</f>
        <v>0</v>
      </c>
      <c r="J14" s="2">
        <f>'POA16'!W14</f>
        <v>0</v>
      </c>
      <c r="K14" s="11" t="e">
        <f t="shared" si="0"/>
        <v>#DIV/0!</v>
      </c>
      <c r="L14" s="2">
        <f>'POA17'!U15</f>
        <v>10</v>
      </c>
      <c r="M14" s="2">
        <f>'POA17'!V15</f>
        <v>1</v>
      </c>
      <c r="N14" s="11">
        <f t="shared" si="1"/>
        <v>10</v>
      </c>
      <c r="O14" s="691">
        <f>'POA18'!U16</f>
        <v>10</v>
      </c>
      <c r="P14" s="2">
        <f>'POA18'!V16</f>
        <v>0</v>
      </c>
      <c r="Q14" s="11">
        <f t="shared" si="2"/>
        <v>0</v>
      </c>
      <c r="R14" s="204">
        <v>10</v>
      </c>
      <c r="S14" s="2"/>
      <c r="T14" s="11">
        <f t="shared" si="3"/>
        <v>0</v>
      </c>
      <c r="U14" s="204">
        <v>10</v>
      </c>
      <c r="V14" s="2"/>
      <c r="W14" s="11">
        <f t="shared" si="4"/>
        <v>0</v>
      </c>
      <c r="X14" s="89">
        <f t="shared" si="5"/>
        <v>40</v>
      </c>
      <c r="Y14" s="89">
        <f t="shared" si="6"/>
        <v>1</v>
      </c>
      <c r="Z14" s="11">
        <f t="shared" si="7"/>
        <v>2.5</v>
      </c>
      <c r="AA14" s="30"/>
    </row>
    <row r="15" spans="1:27" ht="147.75" customHeight="1" x14ac:dyDescent="0.25">
      <c r="A15" s="1" t="s">
        <v>1393</v>
      </c>
      <c r="B15" s="330" t="s">
        <v>777</v>
      </c>
      <c r="C15" s="330" t="s">
        <v>778</v>
      </c>
      <c r="D15" s="198" t="s">
        <v>1288</v>
      </c>
      <c r="E15" s="140" t="s">
        <v>1289</v>
      </c>
      <c r="F15" s="329" t="s">
        <v>1300</v>
      </c>
      <c r="G15" s="330" t="s">
        <v>780</v>
      </c>
      <c r="H15" s="330">
        <v>214</v>
      </c>
      <c r="I15" s="2">
        <f>'POA16'!V15</f>
        <v>22</v>
      </c>
      <c r="J15" s="2">
        <f>'POA16'!W15</f>
        <v>0</v>
      </c>
      <c r="K15" s="11">
        <f t="shared" si="0"/>
        <v>0</v>
      </c>
      <c r="L15" s="2">
        <f>'POA17'!U16</f>
        <v>48</v>
      </c>
      <c r="M15" s="2">
        <f>'POA17'!V16</f>
        <v>26</v>
      </c>
      <c r="N15" s="11">
        <f t="shared" si="1"/>
        <v>54.166666666666664</v>
      </c>
      <c r="O15" s="690">
        <f>'POA18'!U17</f>
        <v>48</v>
      </c>
      <c r="P15" s="2">
        <f>'POA18'!V17</f>
        <v>0</v>
      </c>
      <c r="Q15" s="11">
        <f t="shared" si="2"/>
        <v>0</v>
      </c>
      <c r="R15" s="203">
        <v>48</v>
      </c>
      <c r="S15" s="2"/>
      <c r="T15" s="11">
        <f t="shared" si="3"/>
        <v>0</v>
      </c>
      <c r="U15" s="203">
        <v>48</v>
      </c>
      <c r="V15" s="2"/>
      <c r="W15" s="11">
        <f t="shared" si="4"/>
        <v>0</v>
      </c>
      <c r="X15" s="89">
        <f t="shared" si="5"/>
        <v>214</v>
      </c>
      <c r="Y15" s="89">
        <f t="shared" si="6"/>
        <v>26</v>
      </c>
      <c r="Z15" s="11">
        <f t="shared" si="7"/>
        <v>12.149532710280374</v>
      </c>
      <c r="AA15" s="30"/>
    </row>
    <row r="16" spans="1:27" ht="76.5" x14ac:dyDescent="0.25">
      <c r="A16" s="857" t="s">
        <v>1394</v>
      </c>
      <c r="B16" s="330" t="s">
        <v>855</v>
      </c>
      <c r="C16" s="198" t="s">
        <v>856</v>
      </c>
      <c r="D16" s="329" t="s">
        <v>503</v>
      </c>
      <c r="E16" s="329"/>
      <c r="F16" s="329" t="s">
        <v>857</v>
      </c>
      <c r="G16" s="330" t="s">
        <v>858</v>
      </c>
      <c r="H16" s="330" t="s">
        <v>1395</v>
      </c>
      <c r="I16" s="2">
        <f>'POA16'!V16</f>
        <v>20</v>
      </c>
      <c r="J16" s="2">
        <f>'POA16'!W16</f>
        <v>20</v>
      </c>
      <c r="K16" s="11">
        <f t="shared" si="0"/>
        <v>100</v>
      </c>
      <c r="L16" s="2">
        <f>'POA17'!U17</f>
        <v>25</v>
      </c>
      <c r="M16" s="2">
        <f>'POA17'!V17</f>
        <v>0</v>
      </c>
      <c r="N16" s="11">
        <f t="shared" si="1"/>
        <v>0</v>
      </c>
      <c r="O16" s="690">
        <f>PED_AE!O32</f>
        <v>50</v>
      </c>
      <c r="P16" s="690">
        <f>PED_AE!P32</f>
        <v>0</v>
      </c>
      <c r="Q16" s="11">
        <f t="shared" si="2"/>
        <v>0</v>
      </c>
      <c r="R16" s="203">
        <v>30</v>
      </c>
      <c r="S16" s="2"/>
      <c r="T16" s="11">
        <f t="shared" si="3"/>
        <v>0</v>
      </c>
      <c r="U16" s="569"/>
      <c r="V16" s="2"/>
      <c r="W16" s="11" t="e">
        <f t="shared" si="4"/>
        <v>#DIV/0!</v>
      </c>
      <c r="X16" s="89">
        <f t="shared" si="5"/>
        <v>125</v>
      </c>
      <c r="Y16" s="89">
        <f t="shared" si="6"/>
        <v>20</v>
      </c>
      <c r="Z16" s="11">
        <f t="shared" si="7"/>
        <v>16</v>
      </c>
      <c r="AA16" s="30"/>
    </row>
    <row r="17" spans="1:27" ht="76.5" x14ac:dyDescent="0.25">
      <c r="A17" s="858"/>
      <c r="B17" s="330" t="s">
        <v>868</v>
      </c>
      <c r="C17" s="198" t="s">
        <v>869</v>
      </c>
      <c r="D17" s="329" t="s">
        <v>503</v>
      </c>
      <c r="E17" s="329"/>
      <c r="F17" s="329" t="s">
        <v>857</v>
      </c>
      <c r="G17" s="330" t="s">
        <v>858</v>
      </c>
      <c r="H17" s="330" t="s">
        <v>1396</v>
      </c>
      <c r="I17" s="2">
        <f>'POA16'!V17</f>
        <v>20</v>
      </c>
      <c r="J17" s="2">
        <f>'POA16'!W17</f>
        <v>20</v>
      </c>
      <c r="K17" s="11">
        <f t="shared" si="0"/>
        <v>100</v>
      </c>
      <c r="L17" s="2">
        <f>'POA17'!U18</f>
        <v>25</v>
      </c>
      <c r="M17" s="2">
        <f>'POA17'!V18</f>
        <v>0</v>
      </c>
      <c r="N17" s="11">
        <f t="shared" si="1"/>
        <v>0</v>
      </c>
      <c r="O17" s="690">
        <f>PED_AE!O33</f>
        <v>30</v>
      </c>
      <c r="P17" s="690">
        <f>PED_AE!P33</f>
        <v>0</v>
      </c>
      <c r="Q17" s="11">
        <f t="shared" si="2"/>
        <v>0</v>
      </c>
      <c r="R17" s="203">
        <v>30</v>
      </c>
      <c r="S17" s="2"/>
      <c r="T17" s="11">
        <f t="shared" si="3"/>
        <v>0</v>
      </c>
      <c r="U17" s="569"/>
      <c r="V17" s="2"/>
      <c r="W17" s="11" t="e">
        <f t="shared" si="4"/>
        <v>#DIV/0!</v>
      </c>
      <c r="X17" s="89">
        <f t="shared" si="5"/>
        <v>105</v>
      </c>
      <c r="Y17" s="89">
        <f t="shared" si="6"/>
        <v>20</v>
      </c>
      <c r="Z17" s="11">
        <f t="shared" si="7"/>
        <v>19.047619047619047</v>
      </c>
      <c r="AA17" s="30"/>
    </row>
    <row r="18" spans="1:27" ht="89.25" x14ac:dyDescent="0.25">
      <c r="A18" s="328" t="s">
        <v>1397</v>
      </c>
      <c r="B18" s="330" t="s">
        <v>876</v>
      </c>
      <c r="C18" s="198" t="s">
        <v>877</v>
      </c>
      <c r="D18" s="329" t="s">
        <v>503</v>
      </c>
      <c r="E18" s="329"/>
      <c r="F18" s="329" t="s">
        <v>878</v>
      </c>
      <c r="G18" s="330" t="s">
        <v>879</v>
      </c>
      <c r="H18" s="562" t="s">
        <v>2678</v>
      </c>
      <c r="I18" s="2">
        <f>'POA16'!V18</f>
        <v>200</v>
      </c>
      <c r="J18" s="2">
        <f>'POA16'!W18</f>
        <v>0</v>
      </c>
      <c r="K18" s="11">
        <f t="shared" si="0"/>
        <v>0</v>
      </c>
      <c r="L18" s="2">
        <f>'POA17'!U19</f>
        <v>2500</v>
      </c>
      <c r="M18" s="2">
        <f>'POA17'!V19</f>
        <v>5000</v>
      </c>
      <c r="N18" s="11">
        <f t="shared" si="1"/>
        <v>200</v>
      </c>
      <c r="O18" s="690">
        <f>PED_AE!O34</f>
        <v>2500</v>
      </c>
      <c r="P18" s="690">
        <f>PED_AE!P34</f>
        <v>0</v>
      </c>
      <c r="Q18" s="11">
        <f t="shared" si="2"/>
        <v>0</v>
      </c>
      <c r="R18" s="203">
        <v>200</v>
      </c>
      <c r="S18" s="2"/>
      <c r="T18" s="11">
        <f t="shared" si="3"/>
        <v>0</v>
      </c>
      <c r="U18" s="203">
        <v>200</v>
      </c>
      <c r="V18" s="2"/>
      <c r="W18" s="11">
        <f t="shared" si="4"/>
        <v>0</v>
      </c>
      <c r="X18" s="89">
        <f t="shared" si="5"/>
        <v>5600</v>
      </c>
      <c r="Y18" s="89">
        <f t="shared" si="6"/>
        <v>5000</v>
      </c>
      <c r="Z18" s="11">
        <f t="shared" si="7"/>
        <v>89.285714285714292</v>
      </c>
      <c r="AA18" s="30"/>
    </row>
    <row r="19" spans="1:27" ht="114.75" x14ac:dyDescent="0.25">
      <c r="A19" s="328" t="s">
        <v>1398</v>
      </c>
      <c r="B19" s="330" t="s">
        <v>495</v>
      </c>
      <c r="C19" s="198" t="s">
        <v>496</v>
      </c>
      <c r="D19" s="329" t="s">
        <v>503</v>
      </c>
      <c r="E19" s="329" t="s">
        <v>1301</v>
      </c>
      <c r="F19" s="327" t="s">
        <v>498</v>
      </c>
      <c r="G19" s="326" t="s">
        <v>1302</v>
      </c>
      <c r="H19" s="326" t="s">
        <v>504</v>
      </c>
      <c r="I19" s="2">
        <f>'POA16'!V19</f>
        <v>2</v>
      </c>
      <c r="J19" s="2">
        <f>'POA16'!W19</f>
        <v>0</v>
      </c>
      <c r="K19" s="11">
        <f t="shared" si="0"/>
        <v>0</v>
      </c>
      <c r="L19" s="2">
        <f>'POA17'!U20</f>
        <v>3</v>
      </c>
      <c r="M19" s="2">
        <f>'POA17'!V20</f>
        <v>0</v>
      </c>
      <c r="N19" s="11">
        <f t="shared" si="1"/>
        <v>0</v>
      </c>
      <c r="O19" s="690">
        <f>PED_AE!O35</f>
        <v>3</v>
      </c>
      <c r="P19" s="690">
        <f>PED_AE!P35</f>
        <v>0</v>
      </c>
      <c r="Q19" s="11">
        <f t="shared" si="2"/>
        <v>0</v>
      </c>
      <c r="R19" s="203">
        <v>2</v>
      </c>
      <c r="S19" s="2"/>
      <c r="T19" s="11">
        <f t="shared" si="3"/>
        <v>0</v>
      </c>
      <c r="U19" s="569"/>
      <c r="V19" s="2"/>
      <c r="W19" s="11" t="e">
        <f t="shared" si="4"/>
        <v>#DIV/0!</v>
      </c>
      <c r="X19" s="89">
        <f t="shared" si="5"/>
        <v>10</v>
      </c>
      <c r="Y19" s="89">
        <f t="shared" si="6"/>
        <v>0</v>
      </c>
      <c r="Z19" s="11">
        <f t="shared" si="7"/>
        <v>0</v>
      </c>
      <c r="AA19" s="30"/>
    </row>
    <row r="20" spans="1:27" ht="25.5" x14ac:dyDescent="0.25">
      <c r="A20" s="857" t="s">
        <v>1399</v>
      </c>
      <c r="B20" s="860" t="s">
        <v>908</v>
      </c>
      <c r="C20" s="863" t="s">
        <v>909</v>
      </c>
      <c r="D20" s="863" t="s">
        <v>503</v>
      </c>
      <c r="E20" s="863"/>
      <c r="F20" s="329" t="s">
        <v>910</v>
      </c>
      <c r="G20" s="330" t="s">
        <v>911</v>
      </c>
      <c r="H20" s="330" t="s">
        <v>1400</v>
      </c>
      <c r="I20" s="2">
        <f>'POA16'!V20</f>
        <v>30000</v>
      </c>
      <c r="J20" s="2">
        <f>'POA16'!W20</f>
        <v>27288</v>
      </c>
      <c r="K20" s="11">
        <f t="shared" si="0"/>
        <v>90.96</v>
      </c>
      <c r="L20" s="2">
        <f>'POA17'!U21</f>
        <v>30000</v>
      </c>
      <c r="M20" s="2">
        <f>'POA17'!V21</f>
        <v>36084</v>
      </c>
      <c r="N20" s="11">
        <f t="shared" si="1"/>
        <v>120.28000000000002</v>
      </c>
      <c r="O20" s="690">
        <f>PED_AE!O36</f>
        <v>21720</v>
      </c>
      <c r="P20" s="690">
        <f>PED_AE!P36</f>
        <v>0</v>
      </c>
      <c r="Q20" s="11">
        <f t="shared" si="2"/>
        <v>0</v>
      </c>
      <c r="R20" s="205">
        <v>30000</v>
      </c>
      <c r="S20" s="2"/>
      <c r="T20" s="11">
        <f t="shared" si="3"/>
        <v>0</v>
      </c>
      <c r="U20" s="205">
        <v>30000</v>
      </c>
      <c r="V20" s="2"/>
      <c r="W20" s="11">
        <f t="shared" si="4"/>
        <v>0</v>
      </c>
      <c r="X20" s="89">
        <f t="shared" si="5"/>
        <v>141720</v>
      </c>
      <c r="Y20" s="89">
        <f t="shared" si="6"/>
        <v>63372</v>
      </c>
      <c r="Z20" s="11">
        <f t="shared" si="7"/>
        <v>44.716342082980525</v>
      </c>
      <c r="AA20" s="30"/>
    </row>
    <row r="21" spans="1:27" ht="51" x14ac:dyDescent="0.25">
      <c r="A21" s="858"/>
      <c r="B21" s="862"/>
      <c r="C21" s="865"/>
      <c r="D21" s="865"/>
      <c r="E21" s="865"/>
      <c r="F21" s="329" t="s">
        <v>912</v>
      </c>
      <c r="G21" s="330" t="s">
        <v>913</v>
      </c>
      <c r="H21" s="334">
        <v>0.31</v>
      </c>
      <c r="I21" s="2">
        <f>'POA16'!V21</f>
        <v>1</v>
      </c>
      <c r="J21" s="2">
        <f>'POA16'!W21</f>
        <v>0</v>
      </c>
      <c r="K21" s="11">
        <f t="shared" si="0"/>
        <v>0</v>
      </c>
      <c r="L21" s="2">
        <f>'POA17'!U22</f>
        <v>10</v>
      </c>
      <c r="M21" s="2">
        <f>'POA17'!V22</f>
        <v>0</v>
      </c>
      <c r="N21" s="11">
        <f t="shared" si="1"/>
        <v>0</v>
      </c>
      <c r="O21" s="690">
        <f>PED_AE!O37</f>
        <v>10</v>
      </c>
      <c r="P21" s="690">
        <f>PED_AE!P37</f>
        <v>0</v>
      </c>
      <c r="Q21" s="11">
        <f t="shared" si="2"/>
        <v>0</v>
      </c>
      <c r="R21" s="203">
        <v>10</v>
      </c>
      <c r="S21" s="2"/>
      <c r="T21" s="11">
        <f t="shared" si="3"/>
        <v>0</v>
      </c>
      <c r="U21" s="203"/>
      <c r="V21" s="2"/>
      <c r="W21" s="11" t="e">
        <f t="shared" si="4"/>
        <v>#DIV/0!</v>
      </c>
      <c r="X21" s="89">
        <f t="shared" si="5"/>
        <v>31</v>
      </c>
      <c r="Y21" s="89">
        <f t="shared" si="6"/>
        <v>0</v>
      </c>
      <c r="Z21" s="11">
        <f t="shared" si="7"/>
        <v>0</v>
      </c>
      <c r="AA21" s="30"/>
    </row>
    <row r="22" spans="1:27" ht="25.5" x14ac:dyDescent="0.25">
      <c r="A22" s="858"/>
      <c r="B22" s="330" t="s">
        <v>933</v>
      </c>
      <c r="C22" s="198" t="s">
        <v>934</v>
      </c>
      <c r="D22" s="329" t="s">
        <v>503</v>
      </c>
      <c r="E22" s="329" t="s">
        <v>651</v>
      </c>
      <c r="F22" s="329" t="s">
        <v>936</v>
      </c>
      <c r="G22" s="330" t="s">
        <v>937</v>
      </c>
      <c r="H22" s="330" t="s">
        <v>1401</v>
      </c>
      <c r="I22" s="2">
        <f>'POA16'!V22</f>
        <v>20</v>
      </c>
      <c r="J22" s="2">
        <f>'POA16'!W22</f>
        <v>0</v>
      </c>
      <c r="K22" s="11">
        <f t="shared" si="0"/>
        <v>0</v>
      </c>
      <c r="L22" s="2">
        <f>'POA17'!U23</f>
        <v>20</v>
      </c>
      <c r="M22" s="2">
        <f>'POA17'!V23</f>
        <v>2</v>
      </c>
      <c r="N22" s="11">
        <f t="shared" si="1"/>
        <v>10</v>
      </c>
      <c r="O22" s="690">
        <f>PED_AE!O38</f>
        <v>20</v>
      </c>
      <c r="P22" s="690">
        <f>PED_AE!P38</f>
        <v>0</v>
      </c>
      <c r="Q22" s="11">
        <f t="shared" si="2"/>
        <v>0</v>
      </c>
      <c r="R22" s="203">
        <v>20</v>
      </c>
      <c r="S22" s="2"/>
      <c r="T22" s="11">
        <f t="shared" si="3"/>
        <v>0</v>
      </c>
      <c r="U22" s="203">
        <v>20</v>
      </c>
      <c r="V22" s="2"/>
      <c r="W22" s="11">
        <f t="shared" si="4"/>
        <v>0</v>
      </c>
      <c r="X22" s="89">
        <f t="shared" si="5"/>
        <v>100</v>
      </c>
      <c r="Y22" s="89">
        <f t="shared" si="6"/>
        <v>2</v>
      </c>
      <c r="Z22" s="11">
        <f t="shared" si="7"/>
        <v>2</v>
      </c>
      <c r="AA22" s="30"/>
    </row>
    <row r="23" spans="1:27" ht="38.25" x14ac:dyDescent="0.25">
      <c r="A23" s="858"/>
      <c r="B23" s="330" t="s">
        <v>952</v>
      </c>
      <c r="C23" s="206" t="s">
        <v>953</v>
      </c>
      <c r="D23" s="329" t="s">
        <v>503</v>
      </c>
      <c r="E23" s="329" t="s">
        <v>651</v>
      </c>
      <c r="F23" s="329" t="s">
        <v>1303</v>
      </c>
      <c r="G23" s="330" t="s">
        <v>955</v>
      </c>
      <c r="H23" s="330">
        <v>3</v>
      </c>
      <c r="I23" s="2"/>
      <c r="J23" s="2"/>
      <c r="K23" s="11" t="e">
        <f t="shared" si="0"/>
        <v>#DIV/0!</v>
      </c>
      <c r="L23" s="2">
        <f>'POA17'!U24</f>
        <v>3</v>
      </c>
      <c r="M23" s="2">
        <f>'POA17'!V24</f>
        <v>0</v>
      </c>
      <c r="N23" s="11">
        <f t="shared" si="1"/>
        <v>0</v>
      </c>
      <c r="O23" s="690">
        <f>PED_AE!O39</f>
        <v>1</v>
      </c>
      <c r="P23" s="690">
        <f>PED_AE!P39</f>
        <v>0</v>
      </c>
      <c r="Q23" s="11">
        <f t="shared" si="2"/>
        <v>0</v>
      </c>
      <c r="R23" s="569"/>
      <c r="S23" s="2"/>
      <c r="T23" s="11" t="e">
        <f t="shared" si="3"/>
        <v>#DIV/0!</v>
      </c>
      <c r="U23" s="569"/>
      <c r="V23" s="2"/>
      <c r="W23" s="11" t="e">
        <f t="shared" si="4"/>
        <v>#DIV/0!</v>
      </c>
      <c r="X23" s="89">
        <f t="shared" si="5"/>
        <v>4</v>
      </c>
      <c r="Y23" s="89">
        <f t="shared" si="6"/>
        <v>0</v>
      </c>
      <c r="Z23" s="11">
        <f t="shared" si="7"/>
        <v>0</v>
      </c>
      <c r="AA23" s="30"/>
    </row>
    <row r="24" spans="1:27" ht="102" x14ac:dyDescent="0.25">
      <c r="A24" s="859"/>
      <c r="B24" s="330" t="s">
        <v>1402</v>
      </c>
      <c r="C24" s="198" t="s">
        <v>1403</v>
      </c>
      <c r="D24" s="198" t="s">
        <v>1404</v>
      </c>
      <c r="E24" s="198" t="s">
        <v>1405</v>
      </c>
      <c r="F24" s="198" t="s">
        <v>1406</v>
      </c>
      <c r="G24" s="330" t="s">
        <v>1407</v>
      </c>
      <c r="H24" s="330">
        <v>3</v>
      </c>
      <c r="I24" s="2"/>
      <c r="J24" s="2"/>
      <c r="K24" s="11" t="e">
        <f t="shared" si="0"/>
        <v>#DIV/0!</v>
      </c>
      <c r="L24" s="2">
        <f>'POA17'!U25</f>
        <v>3</v>
      </c>
      <c r="M24" s="2">
        <f>'POA17'!V25</f>
        <v>0</v>
      </c>
      <c r="N24" s="11">
        <f t="shared" si="1"/>
        <v>0</v>
      </c>
      <c r="O24" s="690">
        <f>PED_AE!O40</f>
        <v>5</v>
      </c>
      <c r="P24" s="690">
        <f>PED_AE!P40</f>
        <v>0</v>
      </c>
      <c r="Q24" s="11">
        <f t="shared" si="2"/>
        <v>0</v>
      </c>
      <c r="R24" s="569"/>
      <c r="S24" s="2"/>
      <c r="T24" s="11" t="e">
        <f t="shared" si="3"/>
        <v>#DIV/0!</v>
      </c>
      <c r="U24" s="569"/>
      <c r="V24" s="2"/>
      <c r="W24" s="11" t="e">
        <f t="shared" si="4"/>
        <v>#DIV/0!</v>
      </c>
      <c r="X24" s="89">
        <f t="shared" si="5"/>
        <v>8</v>
      </c>
      <c r="Y24" s="89">
        <f t="shared" si="6"/>
        <v>0</v>
      </c>
      <c r="Z24" s="11">
        <f t="shared" si="7"/>
        <v>0</v>
      </c>
      <c r="AA24" s="30"/>
    </row>
    <row r="25" spans="1:27" ht="38.25" x14ac:dyDescent="0.25">
      <c r="A25" s="857" t="s">
        <v>1408</v>
      </c>
      <c r="B25" s="330" t="s">
        <v>181</v>
      </c>
      <c r="C25" s="198" t="s">
        <v>1304</v>
      </c>
      <c r="D25" s="329" t="s">
        <v>1305</v>
      </c>
      <c r="E25" s="329" t="s">
        <v>1306</v>
      </c>
      <c r="F25" s="329" t="s">
        <v>184</v>
      </c>
      <c r="G25" s="330" t="s">
        <v>185</v>
      </c>
      <c r="H25" s="330">
        <v>30</v>
      </c>
      <c r="I25" s="2">
        <f>'POA16'!V24</f>
        <v>10</v>
      </c>
      <c r="J25" s="2">
        <f>'POA16'!W24</f>
        <v>10</v>
      </c>
      <c r="K25" s="11">
        <f t="shared" si="0"/>
        <v>100</v>
      </c>
      <c r="L25" s="2">
        <f>'POA17'!U26</f>
        <v>10</v>
      </c>
      <c r="M25" s="2">
        <f>'POA17'!V26</f>
        <v>2</v>
      </c>
      <c r="N25" s="11">
        <f t="shared" si="1"/>
        <v>20</v>
      </c>
      <c r="O25" s="690">
        <f>PED_AE!O41</f>
        <v>5</v>
      </c>
      <c r="P25" s="690">
        <f>PED_AE!P41</f>
        <v>0</v>
      </c>
      <c r="Q25" s="11">
        <f t="shared" si="2"/>
        <v>0</v>
      </c>
      <c r="R25" s="588">
        <v>5</v>
      </c>
      <c r="S25" s="2"/>
      <c r="T25" s="11">
        <f t="shared" si="3"/>
        <v>0</v>
      </c>
      <c r="U25" s="588"/>
      <c r="V25" s="2"/>
      <c r="W25" s="11" t="e">
        <f t="shared" si="4"/>
        <v>#DIV/0!</v>
      </c>
      <c r="X25" s="89">
        <f t="shared" si="5"/>
        <v>30</v>
      </c>
      <c r="Y25" s="89">
        <f t="shared" si="6"/>
        <v>12</v>
      </c>
      <c r="Z25" s="11">
        <f t="shared" si="7"/>
        <v>40</v>
      </c>
      <c r="AA25" s="30"/>
    </row>
    <row r="26" spans="1:27" ht="38.25" x14ac:dyDescent="0.25">
      <c r="A26" s="858"/>
      <c r="B26" s="860" t="s">
        <v>191</v>
      </c>
      <c r="C26" s="863" t="s">
        <v>192</v>
      </c>
      <c r="D26" s="863" t="s">
        <v>1305</v>
      </c>
      <c r="E26" s="863" t="s">
        <v>1306</v>
      </c>
      <c r="F26" s="329" t="s">
        <v>193</v>
      </c>
      <c r="G26" s="330" t="s">
        <v>194</v>
      </c>
      <c r="H26" s="330">
        <v>3500</v>
      </c>
      <c r="I26" s="2">
        <f>'POA16'!V25</f>
        <v>500</v>
      </c>
      <c r="J26" s="2">
        <f>'POA16'!W25</f>
        <v>1584</v>
      </c>
      <c r="K26" s="11">
        <f t="shared" si="0"/>
        <v>316.8</v>
      </c>
      <c r="L26" s="2">
        <f>'POA17'!U27</f>
        <v>750</v>
      </c>
      <c r="M26" s="2">
        <f>'POA17'!V27</f>
        <v>2655</v>
      </c>
      <c r="N26" s="11">
        <f t="shared" si="1"/>
        <v>354</v>
      </c>
      <c r="O26" s="690">
        <f>PED_AE!O42</f>
        <v>750</v>
      </c>
      <c r="P26" s="690">
        <f>PED_AE!P42</f>
        <v>0</v>
      </c>
      <c r="Q26" s="11">
        <f t="shared" si="2"/>
        <v>0</v>
      </c>
      <c r="R26" s="588">
        <v>750</v>
      </c>
      <c r="S26" s="2"/>
      <c r="T26" s="11">
        <f t="shared" si="3"/>
        <v>0</v>
      </c>
      <c r="U26" s="588">
        <v>750</v>
      </c>
      <c r="V26" s="2"/>
      <c r="W26" s="11">
        <f t="shared" si="4"/>
        <v>0</v>
      </c>
      <c r="X26" s="89">
        <f t="shared" si="5"/>
        <v>3500</v>
      </c>
      <c r="Y26" s="89">
        <f t="shared" si="6"/>
        <v>4239</v>
      </c>
      <c r="Z26" s="11">
        <f t="shared" si="7"/>
        <v>121.11428571428571</v>
      </c>
      <c r="AA26" s="30"/>
    </row>
    <row r="27" spans="1:27" ht="51" x14ac:dyDescent="0.25">
      <c r="A27" s="859"/>
      <c r="B27" s="862"/>
      <c r="C27" s="865"/>
      <c r="D27" s="865"/>
      <c r="E27" s="865"/>
      <c r="F27" s="329" t="s">
        <v>195</v>
      </c>
      <c r="G27" s="330" t="s">
        <v>196</v>
      </c>
      <c r="H27" s="330">
        <v>100</v>
      </c>
      <c r="I27" s="2">
        <f>'POA16'!V26</f>
        <v>25</v>
      </c>
      <c r="J27" s="2">
        <f>'POA16'!W26</f>
        <v>20</v>
      </c>
      <c r="K27" s="11">
        <f t="shared" si="0"/>
        <v>80</v>
      </c>
      <c r="L27" s="2">
        <f>'POA17'!U28</f>
        <v>75</v>
      </c>
      <c r="M27" s="2">
        <f>'POA17'!V28</f>
        <v>30</v>
      </c>
      <c r="N27" s="11">
        <f t="shared" si="1"/>
        <v>40</v>
      </c>
      <c r="O27" s="690">
        <f>PED_AE!O43</f>
        <v>75</v>
      </c>
      <c r="P27" s="690">
        <f>PED_AE!P43</f>
        <v>0</v>
      </c>
      <c r="Q27" s="11">
        <f t="shared" si="2"/>
        <v>0</v>
      </c>
      <c r="R27" s="569"/>
      <c r="S27" s="2"/>
      <c r="T27" s="11" t="e">
        <f t="shared" si="3"/>
        <v>#DIV/0!</v>
      </c>
      <c r="U27" s="569"/>
      <c r="V27" s="2"/>
      <c r="W27" s="11" t="e">
        <f t="shared" si="4"/>
        <v>#DIV/0!</v>
      </c>
      <c r="X27" s="89">
        <f t="shared" si="5"/>
        <v>175</v>
      </c>
      <c r="Y27" s="89">
        <f t="shared" si="6"/>
        <v>50</v>
      </c>
      <c r="Z27" s="11">
        <f t="shared" si="7"/>
        <v>28.571428571428569</v>
      </c>
      <c r="AA27" s="30"/>
    </row>
    <row r="28" spans="1:27" ht="38.25" x14ac:dyDescent="0.25">
      <c r="A28" s="857" t="s">
        <v>1409</v>
      </c>
      <c r="B28" s="330" t="s">
        <v>31</v>
      </c>
      <c r="C28" s="198" t="s">
        <v>32</v>
      </c>
      <c r="D28" s="329" t="s">
        <v>43</v>
      </c>
      <c r="E28" s="329" t="s">
        <v>1305</v>
      </c>
      <c r="F28" s="329" t="s">
        <v>34</v>
      </c>
      <c r="G28" s="330" t="s">
        <v>35</v>
      </c>
      <c r="H28" s="330">
        <v>4700</v>
      </c>
      <c r="I28" s="2">
        <f>'POA16'!V27</f>
        <v>500</v>
      </c>
      <c r="J28" s="2">
        <f>'POA16'!W27</f>
        <v>201</v>
      </c>
      <c r="K28" s="11">
        <f t="shared" si="0"/>
        <v>40.200000000000003</v>
      </c>
      <c r="L28" s="2">
        <f>'POA17'!U29</f>
        <v>1200</v>
      </c>
      <c r="M28" s="2">
        <f>'POA17'!V29</f>
        <v>479</v>
      </c>
      <c r="N28" s="11">
        <f t="shared" si="1"/>
        <v>39.916666666666664</v>
      </c>
      <c r="O28" s="690">
        <f>PED_AE!O44</f>
        <v>1000</v>
      </c>
      <c r="P28" s="690">
        <f>PED_AE!P44</f>
        <v>0</v>
      </c>
      <c r="Q28" s="11">
        <f t="shared" si="2"/>
        <v>0</v>
      </c>
      <c r="R28" s="588">
        <v>1000</v>
      </c>
      <c r="S28" s="2"/>
      <c r="T28" s="11">
        <f t="shared" si="3"/>
        <v>0</v>
      </c>
      <c r="U28" s="588">
        <v>1000</v>
      </c>
      <c r="V28" s="2"/>
      <c r="W28" s="11">
        <f t="shared" si="4"/>
        <v>0</v>
      </c>
      <c r="X28" s="89">
        <f t="shared" si="5"/>
        <v>4700</v>
      </c>
      <c r="Y28" s="89">
        <f t="shared" si="6"/>
        <v>680</v>
      </c>
      <c r="Z28" s="11">
        <f t="shared" si="7"/>
        <v>14.468085106382977</v>
      </c>
      <c r="AA28" s="30"/>
    </row>
    <row r="29" spans="1:27" ht="38.25" x14ac:dyDescent="0.25">
      <c r="A29" s="858"/>
      <c r="B29" s="330" t="s">
        <v>232</v>
      </c>
      <c r="C29" s="198" t="s">
        <v>233</v>
      </c>
      <c r="D29" s="329" t="s">
        <v>1410</v>
      </c>
      <c r="E29" s="329" t="s">
        <v>1411</v>
      </c>
      <c r="F29" s="329" t="s">
        <v>235</v>
      </c>
      <c r="G29" s="330" t="s">
        <v>236</v>
      </c>
      <c r="H29" s="330">
        <v>9950</v>
      </c>
      <c r="I29" s="2">
        <f>'POA16'!V28</f>
        <v>1500</v>
      </c>
      <c r="J29" s="2">
        <f>'POA16'!W28</f>
        <v>0</v>
      </c>
      <c r="K29" s="11">
        <f t="shared" si="0"/>
        <v>0</v>
      </c>
      <c r="L29" s="2">
        <f>'POA17'!U30</f>
        <v>950</v>
      </c>
      <c r="M29" s="2">
        <f>'POA17'!V30</f>
        <v>147</v>
      </c>
      <c r="N29" s="11">
        <f t="shared" si="1"/>
        <v>15.473684210526315</v>
      </c>
      <c r="O29" s="690">
        <f>PED_AE!O45</f>
        <v>1</v>
      </c>
      <c r="P29" s="690">
        <f>PED_AE!P45</f>
        <v>0</v>
      </c>
      <c r="Q29" s="11">
        <f t="shared" si="2"/>
        <v>0</v>
      </c>
      <c r="R29" s="589">
        <v>2500</v>
      </c>
      <c r="S29" s="2"/>
      <c r="T29" s="11">
        <f t="shared" si="3"/>
        <v>0</v>
      </c>
      <c r="U29" s="588">
        <v>3000</v>
      </c>
      <c r="V29" s="2"/>
      <c r="W29" s="11">
        <f t="shared" si="4"/>
        <v>0</v>
      </c>
      <c r="X29" s="89">
        <f t="shared" si="5"/>
        <v>7951</v>
      </c>
      <c r="Y29" s="89">
        <f t="shared" si="6"/>
        <v>147</v>
      </c>
      <c r="Z29" s="11">
        <f t="shared" si="7"/>
        <v>1.8488240472896493</v>
      </c>
      <c r="AA29" s="30"/>
    </row>
    <row r="30" spans="1:27" ht="38.25" x14ac:dyDescent="0.25">
      <c r="A30" s="859"/>
      <c r="B30" s="330" t="s">
        <v>46</v>
      </c>
      <c r="C30" s="198" t="s">
        <v>47</v>
      </c>
      <c r="D30" s="329" t="s">
        <v>1412</v>
      </c>
      <c r="E30" s="329" t="s">
        <v>1413</v>
      </c>
      <c r="F30" s="329" t="s">
        <v>48</v>
      </c>
      <c r="G30" s="330" t="s">
        <v>49</v>
      </c>
      <c r="H30" s="330">
        <v>100</v>
      </c>
      <c r="I30" s="2">
        <f>'POA16'!V29</f>
        <v>25</v>
      </c>
      <c r="J30" s="2">
        <f>'POA16'!W29</f>
        <v>40</v>
      </c>
      <c r="K30" s="11">
        <f t="shared" si="0"/>
        <v>160</v>
      </c>
      <c r="L30" s="2">
        <f>'POA17'!U31</f>
        <v>50</v>
      </c>
      <c r="M30" s="2">
        <f>'POA17'!V31</f>
        <v>50</v>
      </c>
      <c r="N30" s="11">
        <f t="shared" si="1"/>
        <v>100</v>
      </c>
      <c r="O30" s="690">
        <f>PED_AE!O46</f>
        <v>100</v>
      </c>
      <c r="P30" s="690">
        <f>PED_AE!P46</f>
        <v>0</v>
      </c>
      <c r="Q30" s="11">
        <f t="shared" si="2"/>
        <v>0</v>
      </c>
      <c r="R30" s="569"/>
      <c r="S30" s="2"/>
      <c r="T30" s="11" t="e">
        <f t="shared" si="3"/>
        <v>#DIV/0!</v>
      </c>
      <c r="U30" s="569"/>
      <c r="V30" s="2"/>
      <c r="W30" s="11" t="e">
        <f t="shared" si="4"/>
        <v>#DIV/0!</v>
      </c>
      <c r="X30" s="89">
        <f t="shared" si="5"/>
        <v>175</v>
      </c>
      <c r="Y30" s="89">
        <f t="shared" si="6"/>
        <v>90</v>
      </c>
      <c r="Z30" s="11">
        <f t="shared" si="7"/>
        <v>51.428571428571423</v>
      </c>
      <c r="AA30" s="30"/>
    </row>
    <row r="31" spans="1:27" ht="38.25" x14ac:dyDescent="0.25">
      <c r="A31" s="857" t="s">
        <v>1415</v>
      </c>
      <c r="B31" s="860" t="s">
        <v>798</v>
      </c>
      <c r="C31" s="863" t="s">
        <v>799</v>
      </c>
      <c r="D31" s="860" t="s">
        <v>1310</v>
      </c>
      <c r="E31" s="871" t="s">
        <v>1311</v>
      </c>
      <c r="F31" s="329" t="s">
        <v>1416</v>
      </c>
      <c r="G31" s="330" t="s">
        <v>802</v>
      </c>
      <c r="H31" s="331">
        <v>500</v>
      </c>
      <c r="I31" s="2">
        <f>'POA16'!V30</f>
        <v>100</v>
      </c>
      <c r="J31" s="2">
        <f>'POA16'!W30</f>
        <v>0</v>
      </c>
      <c r="K31" s="11">
        <f t="shared" si="0"/>
        <v>0</v>
      </c>
      <c r="L31" s="2">
        <f>'POA17'!U32</f>
        <v>125</v>
      </c>
      <c r="M31" s="2">
        <f>'POA17'!V32</f>
        <v>123</v>
      </c>
      <c r="N31" s="11">
        <f t="shared" si="1"/>
        <v>98.4</v>
      </c>
      <c r="O31" s="2"/>
      <c r="P31" s="2"/>
      <c r="Q31" s="11" t="e">
        <f t="shared" si="2"/>
        <v>#DIV/0!</v>
      </c>
      <c r="R31" s="2">
        <v>100</v>
      </c>
      <c r="S31" s="2"/>
      <c r="T31" s="11">
        <f t="shared" si="3"/>
        <v>0</v>
      </c>
      <c r="U31" s="2">
        <v>100</v>
      </c>
      <c r="V31" s="2"/>
      <c r="W31" s="11">
        <f t="shared" si="4"/>
        <v>0</v>
      </c>
      <c r="X31" s="89">
        <f t="shared" si="5"/>
        <v>425</v>
      </c>
      <c r="Y31" s="89">
        <f t="shared" si="6"/>
        <v>123</v>
      </c>
      <c r="Z31" s="11">
        <f t="shared" si="7"/>
        <v>28.941176470588236</v>
      </c>
      <c r="AA31" s="30"/>
    </row>
    <row r="32" spans="1:27" ht="51" x14ac:dyDescent="0.25">
      <c r="A32" s="858"/>
      <c r="B32" s="861"/>
      <c r="C32" s="864"/>
      <c r="D32" s="861"/>
      <c r="E32" s="871"/>
      <c r="F32" s="329" t="s">
        <v>1417</v>
      </c>
      <c r="G32" s="330" t="s">
        <v>802</v>
      </c>
      <c r="H32" s="331">
        <v>500</v>
      </c>
      <c r="I32" s="2">
        <f>'POA16'!V31</f>
        <v>100</v>
      </c>
      <c r="J32" s="2">
        <f>'POA16'!W31</f>
        <v>115</v>
      </c>
      <c r="K32" s="11">
        <f t="shared" si="0"/>
        <v>114.99999999999999</v>
      </c>
      <c r="L32" s="2">
        <f>'POA17'!U33</f>
        <v>125</v>
      </c>
      <c r="M32" s="2">
        <f>'POA17'!V33</f>
        <v>73</v>
      </c>
      <c r="N32" s="11">
        <f t="shared" si="1"/>
        <v>58.4</v>
      </c>
      <c r="O32" s="2"/>
      <c r="P32" s="2"/>
      <c r="Q32" s="11" t="e">
        <f t="shared" si="2"/>
        <v>#DIV/0!</v>
      </c>
      <c r="R32" s="2">
        <v>100</v>
      </c>
      <c r="S32" s="2"/>
      <c r="T32" s="11">
        <f t="shared" si="3"/>
        <v>0</v>
      </c>
      <c r="U32" s="2">
        <v>100</v>
      </c>
      <c r="V32" s="2"/>
      <c r="W32" s="11">
        <f t="shared" si="4"/>
        <v>0</v>
      </c>
      <c r="X32" s="89">
        <f t="shared" si="5"/>
        <v>425</v>
      </c>
      <c r="Y32" s="89">
        <f t="shared" si="6"/>
        <v>188</v>
      </c>
      <c r="Z32" s="11">
        <f t="shared" si="7"/>
        <v>44.235294117647058</v>
      </c>
      <c r="AA32" s="30"/>
    </row>
    <row r="33" spans="1:27" ht="38.25" x14ac:dyDescent="0.25">
      <c r="A33" s="859"/>
      <c r="B33" s="861"/>
      <c r="C33" s="864"/>
      <c r="D33" s="861"/>
      <c r="E33" s="871"/>
      <c r="F33" s="329" t="s">
        <v>1418</v>
      </c>
      <c r="G33" s="335" t="s">
        <v>1419</v>
      </c>
      <c r="H33" s="590">
        <v>230</v>
      </c>
      <c r="I33" s="2">
        <v>10</v>
      </c>
      <c r="J33" s="2"/>
      <c r="K33" s="11">
        <f t="shared" si="0"/>
        <v>0</v>
      </c>
      <c r="L33" s="2">
        <f>'POA17'!U34</f>
        <v>200</v>
      </c>
      <c r="M33" s="2">
        <f>'POA17'!V34</f>
        <v>11</v>
      </c>
      <c r="N33" s="11">
        <f t="shared" si="1"/>
        <v>5.5</v>
      </c>
      <c r="O33" s="2"/>
      <c r="P33" s="2"/>
      <c r="Q33" s="11" t="e">
        <f t="shared" si="2"/>
        <v>#DIV/0!</v>
      </c>
      <c r="R33" s="2">
        <v>10</v>
      </c>
      <c r="S33" s="2"/>
      <c r="T33" s="11">
        <f t="shared" si="3"/>
        <v>0</v>
      </c>
      <c r="U33" s="2"/>
      <c r="V33" s="2"/>
      <c r="W33" s="11" t="e">
        <f t="shared" si="4"/>
        <v>#DIV/0!</v>
      </c>
      <c r="X33" s="89">
        <f t="shared" si="5"/>
        <v>220</v>
      </c>
      <c r="Y33" s="89">
        <f t="shared" si="6"/>
        <v>11</v>
      </c>
      <c r="Z33" s="11">
        <f t="shared" si="7"/>
        <v>5</v>
      </c>
      <c r="AA33" s="30"/>
    </row>
    <row r="34" spans="1:27" ht="89.25" x14ac:dyDescent="0.25">
      <c r="A34" s="1" t="s">
        <v>1420</v>
      </c>
      <c r="B34" s="862"/>
      <c r="C34" s="865"/>
      <c r="D34" s="862"/>
      <c r="E34" s="871"/>
      <c r="F34" s="329" t="s">
        <v>1421</v>
      </c>
      <c r="G34" s="330" t="s">
        <v>850</v>
      </c>
      <c r="H34" s="331">
        <v>28</v>
      </c>
      <c r="I34" s="2"/>
      <c r="J34" s="2"/>
      <c r="K34" s="11" t="e">
        <f t="shared" si="0"/>
        <v>#DIV/0!</v>
      </c>
      <c r="L34" s="2">
        <f>'POA17'!U35</f>
        <v>4</v>
      </c>
      <c r="M34" s="2">
        <f>'POA17'!V35</f>
        <v>1</v>
      </c>
      <c r="N34" s="11">
        <f t="shared" si="1"/>
        <v>25</v>
      </c>
      <c r="O34" s="2"/>
      <c r="P34" s="2"/>
      <c r="Q34" s="11" t="e">
        <f t="shared" si="2"/>
        <v>#DIV/0!</v>
      </c>
      <c r="R34" s="2">
        <v>8</v>
      </c>
      <c r="S34" s="2"/>
      <c r="T34" s="11">
        <f t="shared" si="3"/>
        <v>0</v>
      </c>
      <c r="U34" s="2">
        <v>10</v>
      </c>
      <c r="V34" s="2"/>
      <c r="W34" s="11">
        <f t="shared" si="4"/>
        <v>0</v>
      </c>
      <c r="X34" s="89">
        <f t="shared" si="5"/>
        <v>22</v>
      </c>
      <c r="Y34" s="89">
        <f t="shared" si="6"/>
        <v>1</v>
      </c>
      <c r="Z34" s="11">
        <f t="shared" si="7"/>
        <v>4.5454545454545459</v>
      </c>
      <c r="AA34" s="30"/>
    </row>
    <row r="35" spans="1:27" ht="38.25" x14ac:dyDescent="0.25">
      <c r="A35" s="328" t="s">
        <v>1422</v>
      </c>
      <c r="B35" s="1" t="s">
        <v>519</v>
      </c>
      <c r="C35" s="329" t="s">
        <v>1315</v>
      </c>
      <c r="D35" s="207" t="s">
        <v>540</v>
      </c>
      <c r="E35" s="207" t="s">
        <v>1316</v>
      </c>
      <c r="F35" s="207" t="s">
        <v>1317</v>
      </c>
      <c r="G35" s="1" t="s">
        <v>523</v>
      </c>
      <c r="H35" s="330">
        <v>7</v>
      </c>
      <c r="I35" s="2">
        <f>'POA16'!V34</f>
        <v>2</v>
      </c>
      <c r="J35" s="2">
        <f>'POA16'!W34</f>
        <v>3</v>
      </c>
      <c r="K35" s="11">
        <f t="shared" si="0"/>
        <v>150</v>
      </c>
      <c r="L35" s="2">
        <f>'POA17'!U36</f>
        <v>2</v>
      </c>
      <c r="M35" s="2">
        <f>'POA17'!V36</f>
        <v>2</v>
      </c>
      <c r="N35" s="11">
        <f t="shared" si="1"/>
        <v>100</v>
      </c>
      <c r="O35" s="65">
        <f>'POA18'!U36</f>
        <v>1</v>
      </c>
      <c r="P35" s="65">
        <f>'POA18'!V36</f>
        <v>0</v>
      </c>
      <c r="Q35" s="11">
        <f t="shared" si="2"/>
        <v>0</v>
      </c>
      <c r="R35" s="2"/>
      <c r="S35" s="2"/>
      <c r="T35" s="11" t="e">
        <f t="shared" si="3"/>
        <v>#DIV/0!</v>
      </c>
      <c r="U35" s="2"/>
      <c r="V35" s="2"/>
      <c r="W35" s="11" t="e">
        <f t="shared" si="4"/>
        <v>#DIV/0!</v>
      </c>
      <c r="X35" s="89">
        <f t="shared" si="5"/>
        <v>5</v>
      </c>
      <c r="Y35" s="89">
        <f t="shared" si="6"/>
        <v>5</v>
      </c>
      <c r="Z35" s="11">
        <f t="shared" si="7"/>
        <v>100</v>
      </c>
      <c r="AA35" s="30"/>
    </row>
    <row r="36" spans="1:27" ht="51" x14ac:dyDescent="0.25">
      <c r="A36" s="328" t="s">
        <v>1423</v>
      </c>
      <c r="B36" s="330" t="s">
        <v>538</v>
      </c>
      <c r="C36" s="209" t="s">
        <v>1424</v>
      </c>
      <c r="D36" s="207" t="s">
        <v>540</v>
      </c>
      <c r="E36" s="207" t="s">
        <v>1319</v>
      </c>
      <c r="F36" s="127" t="s">
        <v>541</v>
      </c>
      <c r="G36" s="1" t="s">
        <v>1425</v>
      </c>
      <c r="H36" s="330" t="s">
        <v>1426</v>
      </c>
      <c r="I36" s="2">
        <f>'POA16'!V35</f>
        <v>15</v>
      </c>
      <c r="J36" s="2">
        <f>'POA16'!W35</f>
        <v>86</v>
      </c>
      <c r="K36" s="11">
        <f t="shared" si="0"/>
        <v>573.33333333333337</v>
      </c>
      <c r="L36" s="2">
        <f>'POA17'!U37</f>
        <v>15</v>
      </c>
      <c r="M36" s="2">
        <f>'POA17'!V37</f>
        <v>79.540000000000006</v>
      </c>
      <c r="N36" s="11">
        <f t="shared" si="1"/>
        <v>530.26666666666665</v>
      </c>
      <c r="O36" s="65">
        <f>'POA18'!U37</f>
        <v>1000</v>
      </c>
      <c r="P36" s="65">
        <f>'POA18'!V37</f>
        <v>0</v>
      </c>
      <c r="Q36" s="11">
        <f t="shared" si="2"/>
        <v>0</v>
      </c>
      <c r="R36" s="2">
        <v>10</v>
      </c>
      <c r="S36" s="2"/>
      <c r="T36" s="11">
        <f t="shared" si="3"/>
        <v>0</v>
      </c>
      <c r="U36" s="2"/>
      <c r="V36" s="2"/>
      <c r="W36" s="11" t="e">
        <f t="shared" si="4"/>
        <v>#DIV/0!</v>
      </c>
      <c r="X36" s="89">
        <f t="shared" si="5"/>
        <v>1040</v>
      </c>
      <c r="Y36" s="89">
        <f t="shared" si="6"/>
        <v>165.54000000000002</v>
      </c>
      <c r="Z36" s="11">
        <f t="shared" si="7"/>
        <v>15.917307692307695</v>
      </c>
      <c r="AA36" s="30"/>
    </row>
    <row r="37" spans="1:27" ht="51" x14ac:dyDescent="0.25">
      <c r="A37" s="1" t="s">
        <v>1427</v>
      </c>
      <c r="B37" s="326" t="s">
        <v>979</v>
      </c>
      <c r="C37" s="209" t="s">
        <v>574</v>
      </c>
      <c r="D37" s="206" t="s">
        <v>1428</v>
      </c>
      <c r="E37" s="206" t="s">
        <v>1429</v>
      </c>
      <c r="F37" s="209" t="s">
        <v>576</v>
      </c>
      <c r="G37" s="210" t="s">
        <v>577</v>
      </c>
      <c r="H37" s="210">
        <v>22</v>
      </c>
      <c r="I37" s="2">
        <f>'POA16'!V36</f>
        <v>2</v>
      </c>
      <c r="J37" s="2">
        <f>'POA16'!W36</f>
        <v>0</v>
      </c>
      <c r="K37" s="11">
        <f t="shared" si="0"/>
        <v>0</v>
      </c>
      <c r="L37" s="2">
        <f>'POA17'!U38</f>
        <v>5</v>
      </c>
      <c r="M37" s="2">
        <f>'POA17'!V38</f>
        <v>1</v>
      </c>
      <c r="N37" s="11">
        <f t="shared" si="1"/>
        <v>20</v>
      </c>
      <c r="O37" s="65">
        <f>'POA18'!U38</f>
        <v>10</v>
      </c>
      <c r="P37" s="65">
        <f>'POA18'!V38</f>
        <v>0</v>
      </c>
      <c r="Q37" s="11">
        <f t="shared" si="2"/>
        <v>0</v>
      </c>
      <c r="R37" s="2">
        <v>5</v>
      </c>
      <c r="S37" s="2"/>
      <c r="T37" s="11">
        <f t="shared" si="3"/>
        <v>0</v>
      </c>
      <c r="U37" s="2">
        <v>5</v>
      </c>
      <c r="V37" s="2"/>
      <c r="W37" s="11">
        <f t="shared" si="4"/>
        <v>0</v>
      </c>
      <c r="X37" s="89">
        <f t="shared" si="5"/>
        <v>27</v>
      </c>
      <c r="Y37" s="89">
        <f t="shared" si="6"/>
        <v>1</v>
      </c>
      <c r="Z37" s="11">
        <f t="shared" si="7"/>
        <v>3.7037037037037033</v>
      </c>
      <c r="AA37" s="30"/>
    </row>
    <row r="38" spans="1:27" ht="25.5" x14ac:dyDescent="0.25">
      <c r="A38" s="872" t="s">
        <v>1430</v>
      </c>
      <c r="B38" s="871" t="s">
        <v>592</v>
      </c>
      <c r="C38" s="873" t="s">
        <v>1431</v>
      </c>
      <c r="D38" s="873" t="s">
        <v>540</v>
      </c>
      <c r="E38" s="198"/>
      <c r="F38" s="209" t="s">
        <v>1320</v>
      </c>
      <c r="G38" s="1" t="s">
        <v>62</v>
      </c>
      <c r="H38" s="334">
        <v>0.25</v>
      </c>
      <c r="I38" s="2"/>
      <c r="J38" s="2"/>
      <c r="K38" s="11" t="e">
        <f t="shared" si="0"/>
        <v>#DIV/0!</v>
      </c>
      <c r="L38" s="2">
        <f>'POA17'!U39</f>
        <v>10</v>
      </c>
      <c r="M38" s="2">
        <f>'POA17'!V39</f>
        <v>0</v>
      </c>
      <c r="N38" s="11">
        <f t="shared" si="1"/>
        <v>0</v>
      </c>
      <c r="O38" s="65">
        <f>'POA18'!U39</f>
        <v>5</v>
      </c>
      <c r="P38" s="65">
        <f>'POA18'!V39</f>
        <v>0</v>
      </c>
      <c r="Q38" s="11">
        <f t="shared" si="2"/>
        <v>0</v>
      </c>
      <c r="R38" s="2">
        <v>5</v>
      </c>
      <c r="S38" s="2"/>
      <c r="T38" s="11">
        <f t="shared" si="3"/>
        <v>0</v>
      </c>
      <c r="U38" s="2">
        <v>5</v>
      </c>
      <c r="V38" s="2"/>
      <c r="W38" s="11">
        <f t="shared" si="4"/>
        <v>0</v>
      </c>
      <c r="X38" s="89">
        <f t="shared" si="5"/>
        <v>25</v>
      </c>
      <c r="Y38" s="89">
        <f t="shared" si="6"/>
        <v>0</v>
      </c>
      <c r="Z38" s="11">
        <f t="shared" si="7"/>
        <v>0</v>
      </c>
      <c r="AA38" s="30"/>
    </row>
    <row r="39" spans="1:27" ht="15.75" x14ac:dyDescent="0.25">
      <c r="A39" s="872"/>
      <c r="B39" s="871"/>
      <c r="C39" s="873"/>
      <c r="D39" s="873"/>
      <c r="E39" s="198"/>
      <c r="F39" s="209" t="s">
        <v>1322</v>
      </c>
      <c r="G39" s="1" t="s">
        <v>62</v>
      </c>
      <c r="H39" s="334">
        <v>0.2</v>
      </c>
      <c r="I39" s="2"/>
      <c r="J39" s="2"/>
      <c r="K39" s="11" t="e">
        <f t="shared" si="0"/>
        <v>#DIV/0!</v>
      </c>
      <c r="L39" s="2">
        <f>'POA17'!U40</f>
        <v>5</v>
      </c>
      <c r="M39" s="2">
        <f>'POA17'!V40</f>
        <v>0</v>
      </c>
      <c r="N39" s="11">
        <f t="shared" si="1"/>
        <v>0</v>
      </c>
      <c r="O39" s="65">
        <f>'POA18'!U40</f>
        <v>5</v>
      </c>
      <c r="P39" s="65">
        <f>'POA18'!V40</f>
        <v>0</v>
      </c>
      <c r="Q39" s="11">
        <f t="shared" si="2"/>
        <v>0</v>
      </c>
      <c r="R39" s="2">
        <v>5</v>
      </c>
      <c r="S39" s="2"/>
      <c r="T39" s="11">
        <f t="shared" si="3"/>
        <v>0</v>
      </c>
      <c r="U39" s="2">
        <v>5</v>
      </c>
      <c r="V39" s="2"/>
      <c r="W39" s="11">
        <f t="shared" si="4"/>
        <v>0</v>
      </c>
      <c r="X39" s="89">
        <f t="shared" si="5"/>
        <v>20</v>
      </c>
      <c r="Y39" s="89">
        <f t="shared" si="6"/>
        <v>0</v>
      </c>
      <c r="Z39" s="11">
        <f t="shared" si="7"/>
        <v>0</v>
      </c>
      <c r="AA39" s="30"/>
    </row>
    <row r="40" spans="1:27" ht="51" x14ac:dyDescent="0.25">
      <c r="A40" s="872"/>
      <c r="B40" s="871"/>
      <c r="C40" s="873"/>
      <c r="D40" s="873"/>
      <c r="E40" s="212" t="s">
        <v>1323</v>
      </c>
      <c r="F40" s="209" t="s">
        <v>1324</v>
      </c>
      <c r="G40" s="1" t="s">
        <v>62</v>
      </c>
      <c r="H40" s="568">
        <v>17</v>
      </c>
      <c r="I40" s="2"/>
      <c r="J40" s="2"/>
      <c r="K40" s="11" t="e">
        <f t="shared" si="0"/>
        <v>#DIV/0!</v>
      </c>
      <c r="L40" s="2">
        <f>'POA17'!U41</f>
        <v>2</v>
      </c>
      <c r="M40" s="2">
        <f>'POA17'!V41</f>
        <v>0</v>
      </c>
      <c r="N40" s="11">
        <f t="shared" si="1"/>
        <v>0</v>
      </c>
      <c r="O40" s="65">
        <f>'POA18'!U41</f>
        <v>2</v>
      </c>
      <c r="P40" s="65">
        <f>'POA18'!V41</f>
        <v>0</v>
      </c>
      <c r="Q40" s="11">
        <f t="shared" si="2"/>
        <v>0</v>
      </c>
      <c r="R40" s="2">
        <v>5</v>
      </c>
      <c r="S40" s="2"/>
      <c r="T40" s="11">
        <f t="shared" si="3"/>
        <v>0</v>
      </c>
      <c r="U40" s="2">
        <v>5</v>
      </c>
      <c r="V40" s="2"/>
      <c r="W40" s="11">
        <f t="shared" si="4"/>
        <v>0</v>
      </c>
      <c r="X40" s="89">
        <f t="shared" si="5"/>
        <v>14</v>
      </c>
      <c r="Y40" s="89">
        <f t="shared" si="6"/>
        <v>0</v>
      </c>
      <c r="Z40" s="11">
        <f t="shared" si="7"/>
        <v>0</v>
      </c>
      <c r="AA40" s="30"/>
    </row>
    <row r="41" spans="1:27" ht="25.5" x14ac:dyDescent="0.25">
      <c r="A41" s="872"/>
      <c r="B41" s="871"/>
      <c r="C41" s="873"/>
      <c r="D41" s="873"/>
      <c r="E41" s="198"/>
      <c r="F41" s="209" t="s">
        <v>1325</v>
      </c>
      <c r="G41" s="1" t="s">
        <v>62</v>
      </c>
      <c r="H41" s="334">
        <v>0.7</v>
      </c>
      <c r="I41" s="2"/>
      <c r="J41" s="2"/>
      <c r="K41" s="11" t="e">
        <f t="shared" si="0"/>
        <v>#DIV/0!</v>
      </c>
      <c r="L41" s="2">
        <f>'POA17'!U42</f>
        <v>20</v>
      </c>
      <c r="M41" s="2">
        <f>'POA17'!V42</f>
        <v>5.6</v>
      </c>
      <c r="N41" s="11">
        <f t="shared" si="1"/>
        <v>27.999999999999996</v>
      </c>
      <c r="O41" s="65">
        <f>'POA18'!U42</f>
        <v>0</v>
      </c>
      <c r="P41" s="65">
        <f>'POA18'!V42</f>
        <v>0</v>
      </c>
      <c r="Q41" s="11" t="e">
        <f t="shared" si="2"/>
        <v>#DIV/0!</v>
      </c>
      <c r="R41" s="2">
        <v>20</v>
      </c>
      <c r="S41" s="2"/>
      <c r="T41" s="11">
        <f t="shared" si="3"/>
        <v>0</v>
      </c>
      <c r="U41" s="2">
        <v>10</v>
      </c>
      <c r="V41" s="2"/>
      <c r="W41" s="11">
        <f t="shared" si="4"/>
        <v>0</v>
      </c>
      <c r="X41" s="89">
        <f t="shared" si="5"/>
        <v>50</v>
      </c>
      <c r="Y41" s="89">
        <f t="shared" si="6"/>
        <v>5.6</v>
      </c>
      <c r="Z41" s="11">
        <f t="shared" si="7"/>
        <v>11.2</v>
      </c>
      <c r="AA41" s="30"/>
    </row>
    <row r="42" spans="1:27" ht="51" customHeight="1" x14ac:dyDescent="0.25">
      <c r="A42" s="857" t="s">
        <v>1432</v>
      </c>
      <c r="B42" s="214" t="s">
        <v>395</v>
      </c>
      <c r="C42" s="209" t="s">
        <v>396</v>
      </c>
      <c r="D42" s="329" t="s">
        <v>1433</v>
      </c>
      <c r="E42" s="330"/>
      <c r="F42" s="329" t="s">
        <v>1434</v>
      </c>
      <c r="G42" s="330" t="s">
        <v>62</v>
      </c>
      <c r="H42" s="330">
        <v>100</v>
      </c>
      <c r="I42" s="2">
        <f>'POA16'!V41</f>
        <v>20</v>
      </c>
      <c r="J42" s="2">
        <f>'POA16'!W41</f>
        <v>1.25</v>
      </c>
      <c r="K42" s="11">
        <f t="shared" si="0"/>
        <v>6.25</v>
      </c>
      <c r="L42" s="2">
        <f>'POA17'!U43</f>
        <v>20</v>
      </c>
      <c r="M42" s="2">
        <f>'POA17'!V43</f>
        <v>0</v>
      </c>
      <c r="N42" s="11">
        <f t="shared" si="1"/>
        <v>0</v>
      </c>
      <c r="O42" s="66">
        <f>'POA18'!U43</f>
        <v>10</v>
      </c>
      <c r="P42" s="66">
        <f>'POA18'!V43</f>
        <v>0</v>
      </c>
      <c r="Q42" s="11">
        <f t="shared" si="2"/>
        <v>0</v>
      </c>
      <c r="R42" s="215">
        <v>20</v>
      </c>
      <c r="S42" s="2"/>
      <c r="T42" s="11">
        <f t="shared" si="3"/>
        <v>0</v>
      </c>
      <c r="U42" s="215">
        <v>20</v>
      </c>
      <c r="V42" s="2"/>
      <c r="W42" s="11">
        <f t="shared" si="4"/>
        <v>0</v>
      </c>
      <c r="X42" s="89">
        <f t="shared" si="5"/>
        <v>90</v>
      </c>
      <c r="Y42" s="89">
        <f t="shared" si="6"/>
        <v>1.25</v>
      </c>
      <c r="Z42" s="11">
        <f t="shared" si="7"/>
        <v>1.3888888888888888</v>
      </c>
      <c r="AA42" s="30"/>
    </row>
    <row r="43" spans="1:27" ht="38.25" x14ac:dyDescent="0.25">
      <c r="A43" s="858"/>
      <c r="B43" s="214" t="s">
        <v>411</v>
      </c>
      <c r="C43" s="209" t="s">
        <v>412</v>
      </c>
      <c r="D43" s="329" t="s">
        <v>1435</v>
      </c>
      <c r="E43" s="330"/>
      <c r="F43" s="329" t="s">
        <v>61</v>
      </c>
      <c r="G43" s="330" t="s">
        <v>62</v>
      </c>
      <c r="H43" s="330">
        <v>100</v>
      </c>
      <c r="I43" s="2">
        <f>'POA16'!V42</f>
        <v>20</v>
      </c>
      <c r="J43" s="2">
        <f>'POA16'!W42</f>
        <v>0</v>
      </c>
      <c r="K43" s="11">
        <f t="shared" si="0"/>
        <v>0</v>
      </c>
      <c r="L43" s="2">
        <f>'POA17'!U44</f>
        <v>20</v>
      </c>
      <c r="M43" s="2">
        <f>'POA17'!V44</f>
        <v>28.162878787878789</v>
      </c>
      <c r="N43" s="11">
        <f t="shared" si="1"/>
        <v>140.81439393939394</v>
      </c>
      <c r="O43" s="66">
        <f>'POA18'!U44</f>
        <v>20</v>
      </c>
      <c r="P43" s="66">
        <f>'POA18'!V44</f>
        <v>5</v>
      </c>
      <c r="Q43" s="11">
        <f t="shared" si="2"/>
        <v>25</v>
      </c>
      <c r="R43" s="215">
        <v>20</v>
      </c>
      <c r="S43" s="2"/>
      <c r="T43" s="11">
        <f t="shared" si="3"/>
        <v>0</v>
      </c>
      <c r="U43" s="215">
        <v>20</v>
      </c>
      <c r="V43" s="2"/>
      <c r="W43" s="11">
        <f t="shared" si="4"/>
        <v>0</v>
      </c>
      <c r="X43" s="89">
        <f t="shared" si="5"/>
        <v>100</v>
      </c>
      <c r="Y43" s="89">
        <f t="shared" si="6"/>
        <v>33.162878787878789</v>
      </c>
      <c r="Z43" s="11">
        <f t="shared" si="7"/>
        <v>33.162878787878789</v>
      </c>
      <c r="AA43" s="30"/>
    </row>
    <row r="44" spans="1:27" ht="25.5" x14ac:dyDescent="0.25">
      <c r="A44" s="858"/>
      <c r="B44" s="214" t="s">
        <v>119</v>
      </c>
      <c r="C44" s="206" t="s">
        <v>120</v>
      </c>
      <c r="D44" s="198" t="s">
        <v>121</v>
      </c>
      <c r="E44" s="198"/>
      <c r="F44" s="329" t="s">
        <v>61</v>
      </c>
      <c r="G44" s="330" t="s">
        <v>62</v>
      </c>
      <c r="H44" s="330">
        <v>100</v>
      </c>
      <c r="I44" s="2">
        <f>'POA16'!V43</f>
        <v>20</v>
      </c>
      <c r="J44" s="2">
        <f>'POA16'!W43</f>
        <v>5</v>
      </c>
      <c r="K44" s="11">
        <f t="shared" si="0"/>
        <v>25</v>
      </c>
      <c r="L44" s="2">
        <f>'POA17'!U45</f>
        <v>20</v>
      </c>
      <c r="M44" s="2">
        <f>'POA17'!V45</f>
        <v>29</v>
      </c>
      <c r="N44" s="11">
        <f t="shared" si="1"/>
        <v>145</v>
      </c>
      <c r="O44" s="66">
        <f>'POA18'!U45</f>
        <v>20</v>
      </c>
      <c r="P44" s="66">
        <f>'POA18'!V45</f>
        <v>9.5</v>
      </c>
      <c r="Q44" s="11">
        <f t="shared" si="2"/>
        <v>47.5</v>
      </c>
      <c r="R44" s="215">
        <v>20</v>
      </c>
      <c r="S44" s="2"/>
      <c r="T44" s="11">
        <f t="shared" si="3"/>
        <v>0</v>
      </c>
      <c r="U44" s="215">
        <v>20</v>
      </c>
      <c r="V44" s="2"/>
      <c r="W44" s="11">
        <f t="shared" si="4"/>
        <v>0</v>
      </c>
      <c r="X44" s="89">
        <f t="shared" si="5"/>
        <v>100</v>
      </c>
      <c r="Y44" s="89">
        <f t="shared" si="6"/>
        <v>43.5</v>
      </c>
      <c r="Z44" s="11">
        <f t="shared" si="7"/>
        <v>43.5</v>
      </c>
      <c r="AA44" s="30"/>
    </row>
    <row r="45" spans="1:27" ht="15.75" x14ac:dyDescent="0.25">
      <c r="A45" s="859"/>
      <c r="B45" s="214" t="s">
        <v>2827</v>
      </c>
      <c r="C45" s="763" t="s">
        <v>2828</v>
      </c>
      <c r="D45" s="761" t="s">
        <v>2829</v>
      </c>
      <c r="E45" s="759"/>
      <c r="F45" s="761" t="s">
        <v>61</v>
      </c>
      <c r="G45" s="759" t="s">
        <v>62</v>
      </c>
      <c r="H45" s="215">
        <v>300</v>
      </c>
      <c r="I45" s="2"/>
      <c r="J45" s="2"/>
      <c r="K45" s="11" t="e">
        <f t="shared" si="0"/>
        <v>#DIV/0!</v>
      </c>
      <c r="L45" s="2"/>
      <c r="M45" s="2"/>
      <c r="N45" s="11" t="e">
        <f t="shared" si="1"/>
        <v>#DIV/0!</v>
      </c>
      <c r="O45" s="66">
        <f>'POA18'!U46</f>
        <v>100</v>
      </c>
      <c r="P45" s="66">
        <f>'POA18'!V46</f>
        <v>7.8333333333333339</v>
      </c>
      <c r="Q45" s="11">
        <f t="shared" si="2"/>
        <v>7.8333333333333339</v>
      </c>
      <c r="R45" s="215"/>
      <c r="S45" s="2"/>
      <c r="T45" s="11" t="e">
        <f t="shared" si="3"/>
        <v>#DIV/0!</v>
      </c>
      <c r="U45" s="215"/>
      <c r="V45" s="2"/>
      <c r="W45" s="11" t="e">
        <f t="shared" si="4"/>
        <v>#DIV/0!</v>
      </c>
      <c r="X45" s="89"/>
      <c r="Y45" s="89"/>
      <c r="Z45" s="11" t="e">
        <f t="shared" si="7"/>
        <v>#DIV/0!</v>
      </c>
      <c r="AA45" s="30"/>
    </row>
    <row r="46" spans="1:27" ht="25.5" x14ac:dyDescent="0.25">
      <c r="A46" s="872" t="s">
        <v>1436</v>
      </c>
      <c r="B46" s="214" t="s">
        <v>162</v>
      </c>
      <c r="C46" s="209" t="s">
        <v>163</v>
      </c>
      <c r="D46" s="209" t="s">
        <v>1437</v>
      </c>
      <c r="E46" s="210" t="s">
        <v>1327</v>
      </c>
      <c r="F46" s="209" t="s">
        <v>165</v>
      </c>
      <c r="G46" s="330" t="s">
        <v>62</v>
      </c>
      <c r="H46" s="330">
        <v>25</v>
      </c>
      <c r="I46" s="339">
        <f>'POA16'!V44</f>
        <v>0.05</v>
      </c>
      <c r="J46" s="339">
        <f>'POA16'!W44</f>
        <v>4.9301999999999999E-2</v>
      </c>
      <c r="K46" s="11">
        <f t="shared" si="0"/>
        <v>98.603999999999985</v>
      </c>
      <c r="L46" s="2">
        <f>'POA17'!U46</f>
        <v>5</v>
      </c>
      <c r="M46" s="2">
        <f>'POA17'!V46</f>
        <v>0</v>
      </c>
      <c r="N46" s="11">
        <f t="shared" si="1"/>
        <v>0</v>
      </c>
      <c r="O46" s="215"/>
      <c r="P46" s="2"/>
      <c r="Q46" s="11" t="e">
        <f t="shared" si="2"/>
        <v>#DIV/0!</v>
      </c>
      <c r="R46" s="215">
        <v>5</v>
      </c>
      <c r="S46" s="2"/>
      <c r="T46" s="11">
        <f t="shared" si="3"/>
        <v>0</v>
      </c>
      <c r="U46" s="215">
        <v>5</v>
      </c>
      <c r="V46" s="2"/>
      <c r="W46" s="11">
        <f t="shared" si="4"/>
        <v>0</v>
      </c>
      <c r="X46" s="89">
        <f t="shared" si="5"/>
        <v>15.05</v>
      </c>
      <c r="Y46" s="89">
        <f t="shared" si="6"/>
        <v>4.9301999999999999E-2</v>
      </c>
      <c r="Z46" s="11">
        <f t="shared" si="7"/>
        <v>0.3275880398671096</v>
      </c>
      <c r="AA46" s="30"/>
    </row>
    <row r="47" spans="1:27" ht="38.25" x14ac:dyDescent="0.25">
      <c r="A47" s="872"/>
      <c r="B47" s="214" t="s">
        <v>395</v>
      </c>
      <c r="C47" s="209" t="s">
        <v>396</v>
      </c>
      <c r="D47" s="209" t="s">
        <v>1438</v>
      </c>
      <c r="E47" s="210"/>
      <c r="F47" s="209" t="s">
        <v>398</v>
      </c>
      <c r="G47" s="330" t="s">
        <v>62</v>
      </c>
      <c r="H47" s="330">
        <v>15</v>
      </c>
      <c r="I47" s="2">
        <f>'POA16'!V45</f>
        <v>0</v>
      </c>
      <c r="J47" s="2">
        <f>'POA16'!W45</f>
        <v>0</v>
      </c>
      <c r="K47" s="11" t="e">
        <f t="shared" si="0"/>
        <v>#DIV/0!</v>
      </c>
      <c r="L47" s="2">
        <f>'POA17'!U47</f>
        <v>0</v>
      </c>
      <c r="M47" s="2">
        <f>'POA17'!V47</f>
        <v>0</v>
      </c>
      <c r="N47" s="11" t="e">
        <f t="shared" si="1"/>
        <v>#DIV/0!</v>
      </c>
      <c r="O47" s="66">
        <f>'POA18'!U43</f>
        <v>10</v>
      </c>
      <c r="P47" s="66">
        <f>'POA18'!V43</f>
        <v>0</v>
      </c>
      <c r="Q47" s="11">
        <f t="shared" si="2"/>
        <v>0</v>
      </c>
      <c r="R47" s="215">
        <v>5</v>
      </c>
      <c r="S47" s="2"/>
      <c r="T47" s="11">
        <f t="shared" si="3"/>
        <v>0</v>
      </c>
      <c r="U47" s="215">
        <v>5</v>
      </c>
      <c r="V47" s="2"/>
      <c r="W47" s="11">
        <f t="shared" si="4"/>
        <v>0</v>
      </c>
      <c r="X47" s="89">
        <f t="shared" si="5"/>
        <v>20</v>
      </c>
      <c r="Y47" s="89">
        <f t="shared" si="6"/>
        <v>0</v>
      </c>
      <c r="Z47" s="11">
        <f t="shared" si="7"/>
        <v>0</v>
      </c>
      <c r="AA47" s="30"/>
    </row>
    <row r="48" spans="1:27" ht="40.5" customHeight="1" x14ac:dyDescent="0.25">
      <c r="A48" s="857" t="s">
        <v>1439</v>
      </c>
      <c r="B48" s="1" t="s">
        <v>363</v>
      </c>
      <c r="C48" s="198" t="s">
        <v>364</v>
      </c>
      <c r="D48" s="209" t="s">
        <v>1440</v>
      </c>
      <c r="E48" s="217"/>
      <c r="F48" s="209" t="s">
        <v>366</v>
      </c>
      <c r="G48" s="210" t="s">
        <v>21</v>
      </c>
      <c r="H48" s="330">
        <v>1</v>
      </c>
      <c r="I48" s="2">
        <f>'POA16'!V46</f>
        <v>1</v>
      </c>
      <c r="J48" s="2">
        <f>'POA16'!W46</f>
        <v>1</v>
      </c>
      <c r="K48" s="11">
        <f t="shared" si="0"/>
        <v>100</v>
      </c>
      <c r="L48" s="2"/>
      <c r="M48" s="2"/>
      <c r="N48" s="11" t="e">
        <f t="shared" si="1"/>
        <v>#DIV/0!</v>
      </c>
      <c r="O48" s="569"/>
      <c r="P48" s="2"/>
      <c r="Q48" s="11" t="e">
        <f t="shared" si="2"/>
        <v>#DIV/0!</v>
      </c>
      <c r="R48" s="569"/>
      <c r="S48" s="2"/>
      <c r="T48" s="11" t="e">
        <f t="shared" si="3"/>
        <v>#DIV/0!</v>
      </c>
      <c r="U48" s="569"/>
      <c r="V48" s="2"/>
      <c r="W48" s="11" t="e">
        <f t="shared" si="4"/>
        <v>#DIV/0!</v>
      </c>
      <c r="X48" s="89">
        <f t="shared" si="5"/>
        <v>1</v>
      </c>
      <c r="Y48" s="89">
        <f t="shared" si="6"/>
        <v>1</v>
      </c>
      <c r="Z48" s="11">
        <f t="shared" si="7"/>
        <v>100</v>
      </c>
      <c r="AA48" s="30"/>
    </row>
    <row r="49" spans="1:27" ht="37.5" customHeight="1" x14ac:dyDescent="0.25">
      <c r="A49" s="858"/>
      <c r="B49" s="326" t="s">
        <v>372</v>
      </c>
      <c r="C49" s="209" t="s">
        <v>373</v>
      </c>
      <c r="D49" s="209" t="s">
        <v>1440</v>
      </c>
      <c r="E49" s="210" t="s">
        <v>1441</v>
      </c>
      <c r="F49" s="209" t="s">
        <v>374</v>
      </c>
      <c r="G49" s="210" t="s">
        <v>62</v>
      </c>
      <c r="H49" s="330">
        <v>100</v>
      </c>
      <c r="I49" s="280">
        <f>'POA16'!V47</f>
        <v>49.999399999999994</v>
      </c>
      <c r="J49" s="280">
        <f>'POA16'!W47</f>
        <v>46.546864999999997</v>
      </c>
      <c r="K49" s="11">
        <f t="shared" si="0"/>
        <v>93.094847138165662</v>
      </c>
      <c r="L49" s="280">
        <f>'POA17'!U48</f>
        <v>50.05</v>
      </c>
      <c r="M49" s="280">
        <f>'POA17'!V48</f>
        <v>32.041578947368421</v>
      </c>
      <c r="N49" s="11">
        <f t="shared" si="1"/>
        <v>64.019138755980862</v>
      </c>
      <c r="O49" s="66">
        <f>'POA18'!U49</f>
        <v>29.8125</v>
      </c>
      <c r="P49" s="65">
        <f>'POA18'!V49</f>
        <v>0</v>
      </c>
      <c r="Q49" s="11">
        <f t="shared" si="2"/>
        <v>0</v>
      </c>
      <c r="R49" s="569"/>
      <c r="S49" s="2"/>
      <c r="T49" s="11" t="e">
        <f t="shared" si="3"/>
        <v>#DIV/0!</v>
      </c>
      <c r="U49" s="569"/>
      <c r="V49" s="2"/>
      <c r="W49" s="11" t="e">
        <f t="shared" si="4"/>
        <v>#DIV/0!</v>
      </c>
      <c r="X49" s="340">
        <f t="shared" si="5"/>
        <v>129.86189999999999</v>
      </c>
      <c r="Y49" s="340">
        <f t="shared" si="6"/>
        <v>78.588443947368418</v>
      </c>
      <c r="Z49" s="11">
        <f t="shared" si="7"/>
        <v>60.516936797758561</v>
      </c>
      <c r="AA49" s="30"/>
    </row>
    <row r="50" spans="1:27" ht="38.25" x14ac:dyDescent="0.25">
      <c r="A50" s="858"/>
      <c r="B50" s="326" t="s">
        <v>260</v>
      </c>
      <c r="C50" s="209" t="s">
        <v>261</v>
      </c>
      <c r="D50" s="209" t="s">
        <v>1442</v>
      </c>
      <c r="E50" s="210"/>
      <c r="F50" s="209" t="s">
        <v>262</v>
      </c>
      <c r="G50" s="210" t="s">
        <v>62</v>
      </c>
      <c r="H50" s="215">
        <v>100</v>
      </c>
      <c r="I50" s="2">
        <f>'POA16'!V48</f>
        <v>25</v>
      </c>
      <c r="J50" s="2">
        <f>'POA16'!W48</f>
        <v>0</v>
      </c>
      <c r="K50" s="11">
        <f t="shared" si="0"/>
        <v>0</v>
      </c>
      <c r="L50" s="2">
        <f>'POA17'!U49</f>
        <v>25</v>
      </c>
      <c r="M50" s="2">
        <f>'POA17'!V49</f>
        <v>0</v>
      </c>
      <c r="N50" s="11">
        <f t="shared" si="1"/>
        <v>0</v>
      </c>
      <c r="O50" s="66">
        <f>'POA18'!U50</f>
        <v>25</v>
      </c>
      <c r="P50" s="2">
        <f>'POA18'!V50</f>
        <v>0</v>
      </c>
      <c r="Q50" s="11">
        <f t="shared" si="2"/>
        <v>0</v>
      </c>
      <c r="R50" s="215">
        <v>25</v>
      </c>
      <c r="S50" s="2"/>
      <c r="T50" s="11">
        <f t="shared" si="3"/>
        <v>0</v>
      </c>
      <c r="U50" s="569"/>
      <c r="V50" s="2"/>
      <c r="W50" s="11" t="e">
        <f t="shared" si="4"/>
        <v>#DIV/0!</v>
      </c>
      <c r="X50" s="89">
        <f t="shared" si="5"/>
        <v>100</v>
      </c>
      <c r="Y50" s="89">
        <f t="shared" si="6"/>
        <v>0</v>
      </c>
      <c r="Z50" s="11">
        <f t="shared" si="7"/>
        <v>0</v>
      </c>
      <c r="AA50" s="30"/>
    </row>
    <row r="51" spans="1:27" ht="25.5" x14ac:dyDescent="0.25">
      <c r="A51" s="858"/>
      <c r="B51" s="1" t="s">
        <v>971</v>
      </c>
      <c r="C51" s="198" t="s">
        <v>972</v>
      </c>
      <c r="D51" s="206" t="s">
        <v>1437</v>
      </c>
      <c r="E51" s="206"/>
      <c r="F51" s="209" t="s">
        <v>974</v>
      </c>
      <c r="G51" s="218" t="s">
        <v>62</v>
      </c>
      <c r="H51" s="215">
        <v>100</v>
      </c>
      <c r="I51" s="2">
        <f>'POA16'!V49</f>
        <v>100</v>
      </c>
      <c r="J51" s="2">
        <f>'POA16'!W49</f>
        <v>60</v>
      </c>
      <c r="K51" s="11">
        <f t="shared" si="0"/>
        <v>60</v>
      </c>
      <c r="L51" s="2"/>
      <c r="M51" s="2"/>
      <c r="N51" s="11" t="e">
        <f t="shared" si="1"/>
        <v>#DIV/0!</v>
      </c>
      <c r="O51" s="569"/>
      <c r="P51" s="2"/>
      <c r="Q51" s="11" t="e">
        <f t="shared" si="2"/>
        <v>#DIV/0!</v>
      </c>
      <c r="R51" s="569"/>
      <c r="S51" s="2"/>
      <c r="T51" s="11" t="e">
        <f t="shared" si="3"/>
        <v>#DIV/0!</v>
      </c>
      <c r="U51" s="569"/>
      <c r="V51" s="2"/>
      <c r="W51" s="11" t="e">
        <f t="shared" si="4"/>
        <v>#DIV/0!</v>
      </c>
      <c r="X51" s="89">
        <f t="shared" si="5"/>
        <v>100</v>
      </c>
      <c r="Y51" s="89">
        <f t="shared" si="6"/>
        <v>60</v>
      </c>
      <c r="Z51" s="11">
        <f t="shared" si="7"/>
        <v>60</v>
      </c>
      <c r="AA51" s="30"/>
    </row>
    <row r="52" spans="1:27" ht="51" x14ac:dyDescent="0.25">
      <c r="A52" s="858"/>
      <c r="B52" s="326" t="s">
        <v>979</v>
      </c>
      <c r="C52" s="209" t="s">
        <v>980</v>
      </c>
      <c r="D52" s="209" t="s">
        <v>1443</v>
      </c>
      <c r="E52" s="210" t="s">
        <v>1444</v>
      </c>
      <c r="F52" s="209" t="s">
        <v>1328</v>
      </c>
      <c r="G52" s="210" t="s">
        <v>62</v>
      </c>
      <c r="H52" s="215">
        <v>40</v>
      </c>
      <c r="I52" s="2">
        <f>'POA16'!V50</f>
        <v>20</v>
      </c>
      <c r="J52" s="2">
        <f>'POA16'!W50</f>
        <v>4</v>
      </c>
      <c r="K52" s="11">
        <f t="shared" si="0"/>
        <v>20</v>
      </c>
      <c r="L52" s="2">
        <f>'POA17'!U50</f>
        <v>5</v>
      </c>
      <c r="M52" s="2">
        <f>'POA17'!V50</f>
        <v>2</v>
      </c>
      <c r="N52" s="11">
        <f t="shared" si="1"/>
        <v>40</v>
      </c>
      <c r="O52" s="215"/>
      <c r="P52" s="2"/>
      <c r="Q52" s="11" t="e">
        <f t="shared" si="2"/>
        <v>#DIV/0!</v>
      </c>
      <c r="R52" s="215">
        <v>5</v>
      </c>
      <c r="S52" s="2"/>
      <c r="T52" s="11">
        <f t="shared" si="3"/>
        <v>0</v>
      </c>
      <c r="U52" s="215">
        <v>5</v>
      </c>
      <c r="V52" s="2"/>
      <c r="W52" s="11">
        <f t="shared" si="4"/>
        <v>0</v>
      </c>
      <c r="X52" s="89">
        <f t="shared" si="5"/>
        <v>35</v>
      </c>
      <c r="Y52" s="89">
        <f t="shared" si="6"/>
        <v>6</v>
      </c>
      <c r="Z52" s="11">
        <f t="shared" si="7"/>
        <v>17.142857142857142</v>
      </c>
      <c r="AA52" s="30"/>
    </row>
    <row r="53" spans="1:27" ht="48" customHeight="1" x14ac:dyDescent="0.25">
      <c r="A53" s="858"/>
      <c r="B53" s="326" t="s">
        <v>988</v>
      </c>
      <c r="C53" s="209" t="s">
        <v>989</v>
      </c>
      <c r="D53" s="209" t="s">
        <v>1445</v>
      </c>
      <c r="E53" s="210"/>
      <c r="F53" s="209" t="s">
        <v>262</v>
      </c>
      <c r="G53" s="210" t="s">
        <v>62</v>
      </c>
      <c r="H53" s="215">
        <v>100</v>
      </c>
      <c r="I53" s="280">
        <f>'POA16'!V51</f>
        <v>33.33</v>
      </c>
      <c r="J53" s="280">
        <f>'POA16'!W51</f>
        <v>35.496625000000002</v>
      </c>
      <c r="K53" s="11">
        <f t="shared" si="0"/>
        <v>106.50052505250527</v>
      </c>
      <c r="L53" s="280">
        <f>'POA17'!U51</f>
        <v>33.33</v>
      </c>
      <c r="M53" s="280">
        <f>'POA17'!V51</f>
        <v>25.552999999999997</v>
      </c>
      <c r="N53" s="11">
        <f t="shared" si="1"/>
        <v>76.666666666666657</v>
      </c>
      <c r="O53" s="65">
        <f>'POA18'!U52</f>
        <v>0</v>
      </c>
      <c r="P53" s="65">
        <f>'POA18'!V52</f>
        <v>0</v>
      </c>
      <c r="Q53" s="11" t="e">
        <f t="shared" si="2"/>
        <v>#DIV/0!</v>
      </c>
      <c r="R53" s="569"/>
      <c r="S53" s="2"/>
      <c r="T53" s="11" t="e">
        <f t="shared" si="3"/>
        <v>#DIV/0!</v>
      </c>
      <c r="U53" s="569"/>
      <c r="V53" s="2"/>
      <c r="W53" s="11" t="e">
        <f t="shared" si="4"/>
        <v>#DIV/0!</v>
      </c>
      <c r="X53" s="340">
        <f t="shared" si="5"/>
        <v>66.66</v>
      </c>
      <c r="Y53" s="340">
        <f t="shared" si="6"/>
        <v>61.049624999999999</v>
      </c>
      <c r="Z53" s="11">
        <f t="shared" si="7"/>
        <v>91.583595859585969</v>
      </c>
      <c r="AA53" s="30"/>
    </row>
    <row r="54" spans="1:27" ht="51" x14ac:dyDescent="0.25">
      <c r="A54" s="858"/>
      <c r="B54" s="326" t="s">
        <v>331</v>
      </c>
      <c r="C54" s="209" t="s">
        <v>1329</v>
      </c>
      <c r="D54" s="209" t="s">
        <v>1440</v>
      </c>
      <c r="E54" s="210" t="s">
        <v>338</v>
      </c>
      <c r="F54" s="209" t="s">
        <v>334</v>
      </c>
      <c r="G54" s="210" t="s">
        <v>62</v>
      </c>
      <c r="H54" s="330">
        <v>100</v>
      </c>
      <c r="I54" s="2">
        <f>'POA16'!V52</f>
        <v>50</v>
      </c>
      <c r="J54" s="2">
        <f>'POA16'!W52</f>
        <v>7.5</v>
      </c>
      <c r="K54" s="11">
        <f t="shared" si="0"/>
        <v>15</v>
      </c>
      <c r="L54" s="280">
        <f>'POA17'!U54</f>
        <v>30</v>
      </c>
      <c r="M54" s="280">
        <f>'POA17'!V54</f>
        <v>14.75</v>
      </c>
      <c r="N54" s="11">
        <f t="shared" si="1"/>
        <v>49.166666666666664</v>
      </c>
      <c r="O54" s="65">
        <f>'POA18'!U60</f>
        <v>30</v>
      </c>
      <c r="P54" s="65">
        <f>'POA18'!V60</f>
        <v>0</v>
      </c>
      <c r="Q54" s="11">
        <f t="shared" si="2"/>
        <v>0</v>
      </c>
      <c r="R54" s="569"/>
      <c r="S54" s="2"/>
      <c r="T54" s="11" t="e">
        <f t="shared" si="3"/>
        <v>#DIV/0!</v>
      </c>
      <c r="U54" s="569"/>
      <c r="V54" s="2"/>
      <c r="W54" s="11" t="e">
        <f t="shared" si="4"/>
        <v>#DIV/0!</v>
      </c>
      <c r="X54" s="89">
        <f t="shared" si="5"/>
        <v>110</v>
      </c>
      <c r="Y54" s="89">
        <f t="shared" si="6"/>
        <v>22.25</v>
      </c>
      <c r="Z54" s="11">
        <f t="shared" si="7"/>
        <v>20.227272727272727</v>
      </c>
      <c r="AA54" s="30"/>
    </row>
    <row r="55" spans="1:27" ht="25.5" x14ac:dyDescent="0.25">
      <c r="A55" s="858"/>
      <c r="B55" s="330" t="s">
        <v>1446</v>
      </c>
      <c r="C55" s="329" t="s">
        <v>1447</v>
      </c>
      <c r="D55" s="209" t="s">
        <v>1176</v>
      </c>
      <c r="E55" s="210"/>
      <c r="F55" s="329" t="s">
        <v>1448</v>
      </c>
      <c r="G55" s="210" t="s">
        <v>62</v>
      </c>
      <c r="H55" s="330">
        <v>100</v>
      </c>
      <c r="I55" s="2"/>
      <c r="J55" s="2"/>
      <c r="K55" s="11" t="e">
        <f t="shared" si="0"/>
        <v>#DIV/0!</v>
      </c>
      <c r="L55" s="280">
        <f>'POA17'!U55</f>
        <v>100.00200000000001</v>
      </c>
      <c r="M55" s="280">
        <f>'POA17'!V55</f>
        <v>74.168150000000011</v>
      </c>
      <c r="N55" s="11">
        <f t="shared" si="1"/>
        <v>74.166666666666671</v>
      </c>
      <c r="O55" s="568"/>
      <c r="P55" s="2"/>
      <c r="Q55" s="11" t="e">
        <f t="shared" si="2"/>
        <v>#DIV/0!</v>
      </c>
      <c r="R55" s="569"/>
      <c r="S55" s="2"/>
      <c r="T55" s="11" t="e">
        <f t="shared" si="3"/>
        <v>#DIV/0!</v>
      </c>
      <c r="U55" s="280"/>
      <c r="V55" s="280"/>
      <c r="W55" s="11" t="e">
        <f t="shared" si="4"/>
        <v>#DIV/0!</v>
      </c>
      <c r="X55" s="89">
        <f t="shared" si="5"/>
        <v>100.00200000000001</v>
      </c>
      <c r="Y55" s="89">
        <f t="shared" si="6"/>
        <v>74.168150000000011</v>
      </c>
      <c r="Z55" s="11">
        <f t="shared" si="7"/>
        <v>74.166666666666671</v>
      </c>
      <c r="AA55" s="30"/>
    </row>
    <row r="56" spans="1:27" ht="25.5" x14ac:dyDescent="0.25">
      <c r="A56" s="858"/>
      <c r="B56" s="330" t="s">
        <v>1449</v>
      </c>
      <c r="C56" s="329" t="s">
        <v>1450</v>
      </c>
      <c r="D56" s="209" t="s">
        <v>1451</v>
      </c>
      <c r="E56" s="210"/>
      <c r="F56" s="329" t="s">
        <v>1448</v>
      </c>
      <c r="G56" s="210" t="s">
        <v>62</v>
      </c>
      <c r="H56" s="330">
        <v>100</v>
      </c>
      <c r="I56" s="2"/>
      <c r="J56" s="2"/>
      <c r="K56" s="11" t="e">
        <f t="shared" si="0"/>
        <v>#DIV/0!</v>
      </c>
      <c r="L56" s="280">
        <f>'POA17'!U56</f>
        <v>100</v>
      </c>
      <c r="M56" s="280">
        <f>'POA17'!V56</f>
        <v>19</v>
      </c>
      <c r="N56" s="11">
        <f t="shared" si="1"/>
        <v>19</v>
      </c>
      <c r="O56" s="568"/>
      <c r="P56" s="2"/>
      <c r="Q56" s="11" t="e">
        <f t="shared" si="2"/>
        <v>#DIV/0!</v>
      </c>
      <c r="R56" s="569"/>
      <c r="S56" s="2"/>
      <c r="T56" s="11" t="e">
        <f t="shared" si="3"/>
        <v>#DIV/0!</v>
      </c>
      <c r="U56" s="280"/>
      <c r="V56" s="280"/>
      <c r="W56" s="11" t="e">
        <f t="shared" si="4"/>
        <v>#DIV/0!</v>
      </c>
      <c r="X56" s="89">
        <f t="shared" si="5"/>
        <v>100</v>
      </c>
      <c r="Y56" s="89">
        <f t="shared" si="6"/>
        <v>19</v>
      </c>
      <c r="Z56" s="11">
        <f t="shared" si="7"/>
        <v>19</v>
      </c>
      <c r="AA56" s="30"/>
    </row>
    <row r="57" spans="1:27" ht="27.75" customHeight="1" x14ac:dyDescent="0.25">
      <c r="A57" s="859"/>
      <c r="B57" s="330" t="s">
        <v>1452</v>
      </c>
      <c r="C57" s="329" t="s">
        <v>1453</v>
      </c>
      <c r="D57" s="209" t="s">
        <v>1454</v>
      </c>
      <c r="E57" s="210" t="s">
        <v>1437</v>
      </c>
      <c r="F57" s="329" t="s">
        <v>1448</v>
      </c>
      <c r="G57" s="210" t="s">
        <v>62</v>
      </c>
      <c r="H57" s="330">
        <v>100</v>
      </c>
      <c r="I57" s="2"/>
      <c r="J57" s="2"/>
      <c r="K57" s="11" t="e">
        <f t="shared" si="0"/>
        <v>#DIV/0!</v>
      </c>
      <c r="L57" s="280">
        <f>'POA17'!U57</f>
        <v>100</v>
      </c>
      <c r="M57" s="280">
        <f>'POA17'!V57</f>
        <v>9.9990000000000006</v>
      </c>
      <c r="N57" s="11">
        <f t="shared" si="1"/>
        <v>9.9990000000000006</v>
      </c>
      <c r="O57" s="569"/>
      <c r="P57" s="2"/>
      <c r="Q57" s="11" t="e">
        <f t="shared" si="2"/>
        <v>#DIV/0!</v>
      </c>
      <c r="R57" s="569"/>
      <c r="S57" s="2"/>
      <c r="T57" s="11" t="e">
        <f t="shared" si="3"/>
        <v>#DIV/0!</v>
      </c>
      <c r="U57" s="280"/>
      <c r="V57" s="280"/>
      <c r="W57" s="11" t="e">
        <f t="shared" si="4"/>
        <v>#DIV/0!</v>
      </c>
      <c r="X57" s="89">
        <f t="shared" si="5"/>
        <v>100</v>
      </c>
      <c r="Y57" s="89">
        <f t="shared" si="6"/>
        <v>9.9990000000000006</v>
      </c>
      <c r="Z57" s="11">
        <f t="shared" si="7"/>
        <v>9.9990000000000006</v>
      </c>
      <c r="AA57" s="30"/>
    </row>
    <row r="58" spans="1:27" ht="25.5" x14ac:dyDescent="0.25">
      <c r="A58" s="857" t="s">
        <v>1455</v>
      </c>
      <c r="B58" s="330" t="s">
        <v>505</v>
      </c>
      <c r="C58" s="209" t="s">
        <v>506</v>
      </c>
      <c r="D58" s="329" t="s">
        <v>1456</v>
      </c>
      <c r="E58" s="330"/>
      <c r="F58" s="329" t="s">
        <v>262</v>
      </c>
      <c r="G58" s="330" t="s">
        <v>62</v>
      </c>
      <c r="H58" s="330">
        <v>100</v>
      </c>
      <c r="I58" s="2"/>
      <c r="J58" s="2"/>
      <c r="K58" s="11" t="e">
        <f t="shared" si="0"/>
        <v>#DIV/0!</v>
      </c>
      <c r="L58" s="280">
        <f>'POA17'!U58</f>
        <v>100</v>
      </c>
      <c r="M58" s="280">
        <f>'POA17'!V58</f>
        <v>150</v>
      </c>
      <c r="N58" s="11">
        <f t="shared" si="1"/>
        <v>150</v>
      </c>
      <c r="O58" s="569"/>
      <c r="P58" s="2"/>
      <c r="Q58" s="11" t="e">
        <f t="shared" si="2"/>
        <v>#DIV/0!</v>
      </c>
      <c r="R58" s="569"/>
      <c r="S58" s="2"/>
      <c r="T58" s="11" t="e">
        <f t="shared" si="3"/>
        <v>#DIV/0!</v>
      </c>
      <c r="U58" s="280"/>
      <c r="V58" s="280"/>
      <c r="W58" s="11" t="e">
        <f t="shared" si="4"/>
        <v>#DIV/0!</v>
      </c>
      <c r="X58" s="89">
        <f t="shared" si="5"/>
        <v>100</v>
      </c>
      <c r="Y58" s="89">
        <f t="shared" si="6"/>
        <v>150</v>
      </c>
      <c r="Z58" s="11">
        <f t="shared" si="7"/>
        <v>150</v>
      </c>
      <c r="AA58" s="30"/>
    </row>
    <row r="59" spans="1:27" ht="15.75" x14ac:dyDescent="0.25">
      <c r="A59" s="858"/>
      <c r="B59" s="330" t="s">
        <v>1000</v>
      </c>
      <c r="C59" s="209" t="s">
        <v>1001</v>
      </c>
      <c r="D59" s="329" t="s">
        <v>1457</v>
      </c>
      <c r="E59" s="330"/>
      <c r="F59" s="329" t="s">
        <v>61</v>
      </c>
      <c r="G59" s="330" t="s">
        <v>62</v>
      </c>
      <c r="H59" s="330">
        <v>500</v>
      </c>
      <c r="I59" s="2">
        <f>'POA16'!V54</f>
        <v>100</v>
      </c>
      <c r="J59" s="2">
        <f>'POA16'!W54</f>
        <v>100</v>
      </c>
      <c r="K59" s="11">
        <f t="shared" si="0"/>
        <v>100</v>
      </c>
      <c r="L59" s="280">
        <f>'POA17'!U59</f>
        <v>100</v>
      </c>
      <c r="M59" s="280">
        <f>'POA17'!V59</f>
        <v>50</v>
      </c>
      <c r="N59" s="11">
        <f t="shared" si="1"/>
        <v>50</v>
      </c>
      <c r="O59" s="280">
        <f>'POA18'!U65</f>
        <v>100</v>
      </c>
      <c r="P59" s="280">
        <f>'POA18'!V65</f>
        <v>12.5</v>
      </c>
      <c r="Q59" s="11">
        <f t="shared" si="2"/>
        <v>12.5</v>
      </c>
      <c r="R59" s="280">
        <v>100</v>
      </c>
      <c r="S59" s="2"/>
      <c r="T59" s="11">
        <f t="shared" si="3"/>
        <v>0</v>
      </c>
      <c r="U59" s="280">
        <v>100</v>
      </c>
      <c r="V59" s="280"/>
      <c r="W59" s="11">
        <f t="shared" si="4"/>
        <v>0</v>
      </c>
      <c r="X59" s="89">
        <f t="shared" si="5"/>
        <v>500</v>
      </c>
      <c r="Y59" s="89">
        <f t="shared" si="6"/>
        <v>162.5</v>
      </c>
      <c r="Z59" s="11">
        <f t="shared" si="7"/>
        <v>32.5</v>
      </c>
      <c r="AA59" s="30"/>
    </row>
    <row r="60" spans="1:27" ht="25.5" x14ac:dyDescent="0.25">
      <c r="A60" s="858"/>
      <c r="B60" s="330" t="s">
        <v>513</v>
      </c>
      <c r="C60" s="206" t="s">
        <v>514</v>
      </c>
      <c r="D60" s="329" t="s">
        <v>1456</v>
      </c>
      <c r="E60" s="330"/>
      <c r="F60" s="329" t="s">
        <v>61</v>
      </c>
      <c r="G60" s="330" t="s">
        <v>62</v>
      </c>
      <c r="H60" s="330">
        <v>200</v>
      </c>
      <c r="I60" s="2">
        <f>'POA16'!V55</f>
        <v>100</v>
      </c>
      <c r="J60" s="2">
        <f>'POA16'!W55</f>
        <v>80</v>
      </c>
      <c r="K60" s="11">
        <f t="shared" si="0"/>
        <v>80</v>
      </c>
      <c r="L60" s="280">
        <f>'POA17'!U60</f>
        <v>100</v>
      </c>
      <c r="M60" s="280">
        <f>'POA17'!V60</f>
        <v>85</v>
      </c>
      <c r="N60" s="11">
        <f t="shared" si="1"/>
        <v>85</v>
      </c>
      <c r="O60" s="569"/>
      <c r="P60" s="2"/>
      <c r="Q60" s="11" t="e">
        <f t="shared" si="2"/>
        <v>#DIV/0!</v>
      </c>
      <c r="R60" s="569"/>
      <c r="S60" s="2"/>
      <c r="T60" s="11" t="e">
        <f t="shared" si="3"/>
        <v>#DIV/0!</v>
      </c>
      <c r="U60" s="280"/>
      <c r="V60" s="280"/>
      <c r="W60" s="11" t="e">
        <f t="shared" si="4"/>
        <v>#DIV/0!</v>
      </c>
      <c r="X60" s="89">
        <f t="shared" si="5"/>
        <v>200</v>
      </c>
      <c r="Y60" s="89">
        <f t="shared" si="6"/>
        <v>165</v>
      </c>
      <c r="Z60" s="11">
        <f t="shared" si="7"/>
        <v>82.5</v>
      </c>
      <c r="AA60" s="30"/>
    </row>
    <row r="61" spans="1:27" ht="51" x14ac:dyDescent="0.25">
      <c r="A61" s="858"/>
      <c r="B61" s="330" t="s">
        <v>1011</v>
      </c>
      <c r="C61" s="209" t="s">
        <v>1458</v>
      </c>
      <c r="D61" s="329" t="s">
        <v>1459</v>
      </c>
      <c r="E61" s="330"/>
      <c r="F61" s="329" t="s">
        <v>61</v>
      </c>
      <c r="G61" s="330" t="s">
        <v>62</v>
      </c>
      <c r="H61" s="330">
        <v>100</v>
      </c>
      <c r="I61" s="2">
        <f>'POA16'!V56</f>
        <v>33.33</v>
      </c>
      <c r="J61" s="2">
        <f>'POA16'!W56</f>
        <v>0</v>
      </c>
      <c r="K61" s="11">
        <f t="shared" si="0"/>
        <v>0</v>
      </c>
      <c r="L61" s="280">
        <f>'POA17'!U61</f>
        <v>33.33</v>
      </c>
      <c r="M61" s="280">
        <f>'POA17'!V61</f>
        <v>16.664999999999999</v>
      </c>
      <c r="N61" s="11">
        <f t="shared" si="1"/>
        <v>50</v>
      </c>
      <c r="O61" s="568"/>
      <c r="P61" s="2"/>
      <c r="Q61" s="11" t="e">
        <f t="shared" si="2"/>
        <v>#DIV/0!</v>
      </c>
      <c r="R61" s="569"/>
      <c r="S61" s="2"/>
      <c r="T61" s="11" t="e">
        <f t="shared" si="3"/>
        <v>#DIV/0!</v>
      </c>
      <c r="U61" s="280"/>
      <c r="V61" s="280"/>
      <c r="W61" s="11" t="e">
        <f t="shared" si="4"/>
        <v>#DIV/0!</v>
      </c>
      <c r="X61" s="89">
        <f t="shared" si="5"/>
        <v>66.66</v>
      </c>
      <c r="Y61" s="89">
        <f t="shared" si="6"/>
        <v>16.664999999999999</v>
      </c>
      <c r="Z61" s="11">
        <f t="shared" si="7"/>
        <v>25</v>
      </c>
      <c r="AA61" s="30"/>
    </row>
    <row r="62" spans="1:27" ht="25.5" x14ac:dyDescent="0.25">
      <c r="A62" s="859"/>
      <c r="B62" s="330" t="s">
        <v>77</v>
      </c>
      <c r="C62" s="209" t="s">
        <v>78</v>
      </c>
      <c r="D62" s="329" t="s">
        <v>1460</v>
      </c>
      <c r="E62" s="330"/>
      <c r="F62" s="329" t="s">
        <v>61</v>
      </c>
      <c r="G62" s="330" t="s">
        <v>62</v>
      </c>
      <c r="H62" s="330" t="s">
        <v>3388</v>
      </c>
      <c r="I62" s="2">
        <f>'POA16'!V57</f>
        <v>100</v>
      </c>
      <c r="J62" s="2">
        <f>'POA16'!W57</f>
        <v>100</v>
      </c>
      <c r="K62" s="11">
        <f t="shared" si="0"/>
        <v>100</v>
      </c>
      <c r="L62" s="2">
        <f>'POA17'!U62</f>
        <v>100</v>
      </c>
      <c r="M62" s="2">
        <f>'POA17'!V62</f>
        <v>75</v>
      </c>
      <c r="N62" s="11">
        <f t="shared" si="1"/>
        <v>75</v>
      </c>
      <c r="O62" s="2">
        <f>'POA18'!U68</f>
        <v>99.999989999999997</v>
      </c>
      <c r="P62" s="280">
        <f>'POA18'!V68</f>
        <v>0</v>
      </c>
      <c r="Q62" s="11">
        <f t="shared" si="2"/>
        <v>0</v>
      </c>
      <c r="R62" s="569"/>
      <c r="S62" s="2"/>
      <c r="T62" s="11" t="e">
        <f t="shared" si="3"/>
        <v>#DIV/0!</v>
      </c>
      <c r="U62" s="569"/>
      <c r="V62" s="2"/>
      <c r="W62" s="11" t="e">
        <f t="shared" si="4"/>
        <v>#DIV/0!</v>
      </c>
      <c r="X62" s="89">
        <f t="shared" si="5"/>
        <v>299.99999000000003</v>
      </c>
      <c r="Y62" s="89">
        <f t="shared" si="6"/>
        <v>175</v>
      </c>
      <c r="Z62" s="11">
        <f t="shared" si="7"/>
        <v>58.333335277777842</v>
      </c>
      <c r="AA62" s="30"/>
    </row>
    <row r="63" spans="1:27" ht="32.25" customHeight="1" x14ac:dyDescent="0.25">
      <c r="A63" s="857" t="s">
        <v>1461</v>
      </c>
      <c r="B63" s="330" t="s">
        <v>59</v>
      </c>
      <c r="C63" s="209" t="s">
        <v>1330</v>
      </c>
      <c r="D63" s="329" t="s">
        <v>43</v>
      </c>
      <c r="E63" s="220"/>
      <c r="F63" s="221" t="s">
        <v>61</v>
      </c>
      <c r="G63" s="222" t="s">
        <v>62</v>
      </c>
      <c r="H63" s="330" t="s">
        <v>3388</v>
      </c>
      <c r="I63" s="2">
        <f>'POA16'!V58</f>
        <v>100</v>
      </c>
      <c r="J63" s="2">
        <f>'POA16'!W58</f>
        <v>150</v>
      </c>
      <c r="K63" s="11">
        <f t="shared" si="0"/>
        <v>150</v>
      </c>
      <c r="L63" s="2">
        <f>'POA17'!U63</f>
        <v>100</v>
      </c>
      <c r="M63" s="2">
        <f>'POA17'!V63</f>
        <v>100</v>
      </c>
      <c r="N63" s="11">
        <f t="shared" si="1"/>
        <v>100</v>
      </c>
      <c r="O63" s="2">
        <f>'POA18'!U69</f>
        <v>100</v>
      </c>
      <c r="P63" s="280">
        <f>'POA18'!V69</f>
        <v>0</v>
      </c>
      <c r="Q63" s="11">
        <f t="shared" si="2"/>
        <v>0</v>
      </c>
      <c r="R63" s="569"/>
      <c r="S63" s="2"/>
      <c r="T63" s="11" t="e">
        <f t="shared" si="3"/>
        <v>#DIV/0!</v>
      </c>
      <c r="U63" s="569"/>
      <c r="V63" s="2"/>
      <c r="W63" s="11" t="e">
        <f t="shared" si="4"/>
        <v>#DIV/0!</v>
      </c>
      <c r="X63" s="89">
        <f t="shared" si="5"/>
        <v>300</v>
      </c>
      <c r="Y63" s="89">
        <f t="shared" si="6"/>
        <v>250</v>
      </c>
      <c r="Z63" s="11">
        <f t="shared" si="7"/>
        <v>83.333333333333343</v>
      </c>
      <c r="AA63" s="30"/>
    </row>
    <row r="64" spans="1:27" ht="42" customHeight="1" x14ac:dyDescent="0.25">
      <c r="A64" s="858"/>
      <c r="B64" s="330" t="s">
        <v>270</v>
      </c>
      <c r="C64" s="209" t="s">
        <v>271</v>
      </c>
      <c r="D64" s="329" t="s">
        <v>1442</v>
      </c>
      <c r="E64" s="220"/>
      <c r="F64" s="221" t="s">
        <v>272</v>
      </c>
      <c r="G64" s="222" t="s">
        <v>273</v>
      </c>
      <c r="H64" s="330">
        <v>1</v>
      </c>
      <c r="I64" s="2">
        <f>'POA16'!V59</f>
        <v>1</v>
      </c>
      <c r="J64" s="2">
        <f>'POA16'!W59</f>
        <v>0</v>
      </c>
      <c r="K64" s="11">
        <f t="shared" si="0"/>
        <v>0</v>
      </c>
      <c r="L64" s="2">
        <f>'POA17'!U64</f>
        <v>1</v>
      </c>
      <c r="M64" s="2">
        <f>'POA17'!V64</f>
        <v>0</v>
      </c>
      <c r="N64" s="11">
        <f t="shared" si="1"/>
        <v>0</v>
      </c>
      <c r="O64" s="2">
        <f>'POA18'!U70</f>
        <v>1</v>
      </c>
      <c r="P64" s="2">
        <f>'POA18'!V70</f>
        <v>0</v>
      </c>
      <c r="Q64" s="11">
        <f t="shared" si="2"/>
        <v>0</v>
      </c>
      <c r="R64" s="569"/>
      <c r="S64" s="2"/>
      <c r="T64" s="11" t="e">
        <f t="shared" si="3"/>
        <v>#DIV/0!</v>
      </c>
      <c r="U64" s="569"/>
      <c r="V64" s="2"/>
      <c r="W64" s="11" t="e">
        <f t="shared" si="4"/>
        <v>#DIV/0!</v>
      </c>
      <c r="X64" s="89">
        <f t="shared" si="5"/>
        <v>3</v>
      </c>
      <c r="Y64" s="89">
        <f t="shared" si="6"/>
        <v>0</v>
      </c>
      <c r="Z64" s="11">
        <f t="shared" si="7"/>
        <v>0</v>
      </c>
      <c r="AA64" s="30"/>
    </row>
    <row r="65" spans="1:27" ht="51" x14ac:dyDescent="0.25">
      <c r="A65" s="858"/>
      <c r="B65" s="330" t="s">
        <v>137</v>
      </c>
      <c r="C65" s="220" t="s">
        <v>1331</v>
      </c>
      <c r="D65" s="329" t="s">
        <v>1462</v>
      </c>
      <c r="E65" s="220"/>
      <c r="F65" s="221" t="s">
        <v>1332</v>
      </c>
      <c r="G65" s="222" t="s">
        <v>140</v>
      </c>
      <c r="H65" s="330">
        <v>25</v>
      </c>
      <c r="I65" s="2">
        <f>'POA16'!V60</f>
        <v>5</v>
      </c>
      <c r="J65" s="2">
        <f>'POA16'!W60</f>
        <v>3</v>
      </c>
      <c r="K65" s="11">
        <f t="shared" si="0"/>
        <v>60</v>
      </c>
      <c r="L65" s="2">
        <f>'POA17'!U65</f>
        <v>5</v>
      </c>
      <c r="M65" s="2">
        <f>'POA17'!V65</f>
        <v>0</v>
      </c>
      <c r="N65" s="11">
        <f t="shared" si="1"/>
        <v>0</v>
      </c>
      <c r="O65" s="2">
        <f>'POA18'!U71</f>
        <v>5</v>
      </c>
      <c r="P65" s="2">
        <f>'POA18'!V71</f>
        <v>0</v>
      </c>
      <c r="Q65" s="11">
        <f t="shared" si="2"/>
        <v>0</v>
      </c>
      <c r="R65" s="568">
        <v>5</v>
      </c>
      <c r="S65" s="2"/>
      <c r="T65" s="11">
        <f t="shared" si="3"/>
        <v>0</v>
      </c>
      <c r="U65" s="568">
        <v>5</v>
      </c>
      <c r="V65" s="2"/>
      <c r="W65" s="11">
        <f t="shared" si="4"/>
        <v>0</v>
      </c>
      <c r="X65" s="89">
        <f t="shared" si="5"/>
        <v>25</v>
      </c>
      <c r="Y65" s="89">
        <f t="shared" si="6"/>
        <v>3</v>
      </c>
      <c r="Z65" s="11">
        <f t="shared" si="7"/>
        <v>12</v>
      </c>
      <c r="AA65" s="30"/>
    </row>
    <row r="66" spans="1:27" ht="71.25" customHeight="1" x14ac:dyDescent="0.25">
      <c r="A66" s="872" t="s">
        <v>1463</v>
      </c>
      <c r="B66" s="330" t="s">
        <v>1016</v>
      </c>
      <c r="C66" s="329" t="s">
        <v>1017</v>
      </c>
      <c r="D66" s="209" t="s">
        <v>1457</v>
      </c>
      <c r="E66" s="206"/>
      <c r="F66" s="329" t="s">
        <v>61</v>
      </c>
      <c r="G66" s="210" t="s">
        <v>62</v>
      </c>
      <c r="H66" s="330">
        <v>500</v>
      </c>
      <c r="I66" s="2">
        <v>100</v>
      </c>
      <c r="J66" s="2">
        <v>65</v>
      </c>
      <c r="K66" s="11">
        <f t="shared" si="0"/>
        <v>65</v>
      </c>
      <c r="L66" s="280">
        <f>'POA17'!U66</f>
        <v>99.989999999999981</v>
      </c>
      <c r="M66" s="280">
        <f>'POA17'!V66</f>
        <v>74.47032999999999</v>
      </c>
      <c r="N66" s="11">
        <f t="shared" si="1"/>
        <v>74.477777777777789</v>
      </c>
      <c r="O66" s="66">
        <f>'POA18'!U72</f>
        <v>100</v>
      </c>
      <c r="P66" s="66">
        <f>'POA18'!V72</f>
        <v>10.018181818181819</v>
      </c>
      <c r="Q66" s="11">
        <f t="shared" si="2"/>
        <v>10.018181818181819</v>
      </c>
      <c r="R66" s="215">
        <v>100</v>
      </c>
      <c r="S66" s="2"/>
      <c r="T66" s="11">
        <f t="shared" si="3"/>
        <v>0</v>
      </c>
      <c r="U66" s="215">
        <v>100</v>
      </c>
      <c r="V66" s="2"/>
      <c r="W66" s="11">
        <f t="shared" si="4"/>
        <v>0</v>
      </c>
      <c r="X66" s="89">
        <f t="shared" si="5"/>
        <v>499.99</v>
      </c>
      <c r="Y66" s="89">
        <f t="shared" si="6"/>
        <v>149.48851181818182</v>
      </c>
      <c r="Z66" s="11">
        <f t="shared" si="7"/>
        <v>29.898300329642957</v>
      </c>
      <c r="AA66" s="30"/>
    </row>
    <row r="67" spans="1:27" ht="38.25" x14ac:dyDescent="0.25">
      <c r="A67" s="872"/>
      <c r="B67" s="1" t="s">
        <v>1020</v>
      </c>
      <c r="C67" s="198" t="s">
        <v>1021</v>
      </c>
      <c r="D67" s="209" t="s">
        <v>1457</v>
      </c>
      <c r="E67" s="206"/>
      <c r="F67" s="329" t="s">
        <v>61</v>
      </c>
      <c r="G67" s="210" t="s">
        <v>62</v>
      </c>
      <c r="H67" s="330">
        <v>100</v>
      </c>
      <c r="I67" s="2">
        <f>'POA16'!V62</f>
        <v>100</v>
      </c>
      <c r="J67" s="2">
        <f>'POA16'!W62</f>
        <v>100</v>
      </c>
      <c r="K67" s="11">
        <f t="shared" si="0"/>
        <v>100</v>
      </c>
      <c r="L67" s="2"/>
      <c r="M67" s="2"/>
      <c r="N67" s="11" t="e">
        <f t="shared" si="1"/>
        <v>#DIV/0!</v>
      </c>
      <c r="O67" s="2"/>
      <c r="P67" s="280"/>
      <c r="Q67" s="11" t="e">
        <f t="shared" si="2"/>
        <v>#DIV/0!</v>
      </c>
      <c r="R67" s="569"/>
      <c r="S67" s="2"/>
      <c r="T67" s="11" t="e">
        <f t="shared" si="3"/>
        <v>#DIV/0!</v>
      </c>
      <c r="U67" s="569"/>
      <c r="V67" s="2"/>
      <c r="W67" s="11" t="e">
        <f t="shared" si="4"/>
        <v>#DIV/0!</v>
      </c>
      <c r="X67" s="89">
        <f t="shared" si="5"/>
        <v>100</v>
      </c>
      <c r="Y67" s="89">
        <f t="shared" si="6"/>
        <v>100</v>
      </c>
      <c r="Z67" s="11">
        <f t="shared" si="7"/>
        <v>100</v>
      </c>
      <c r="AA67" s="30"/>
    </row>
    <row r="68" spans="1:27" ht="26.25" customHeight="1" x14ac:dyDescent="0.25">
      <c r="A68" s="857" t="s">
        <v>1464</v>
      </c>
      <c r="B68" s="828" t="s">
        <v>1031</v>
      </c>
      <c r="C68" s="829" t="s">
        <v>3992</v>
      </c>
      <c r="D68" s="829" t="s">
        <v>1465</v>
      </c>
      <c r="E68" s="830" t="s">
        <v>1466</v>
      </c>
      <c r="F68" s="829" t="s">
        <v>1029</v>
      </c>
      <c r="G68" s="831" t="s">
        <v>62</v>
      </c>
      <c r="H68" s="828">
        <v>100</v>
      </c>
      <c r="I68" s="232">
        <f>((33.33/$H$69)*I69)+((33.33/$H$70)*I70)+((33.33/$H$71)*I71)</f>
        <v>33.33</v>
      </c>
      <c r="J68" s="232">
        <f>((33.33/$H$69)*J69)+((33.33/$H$70)*J70)+((33.33/$H$71)*J71)</f>
        <v>16.109500000000004</v>
      </c>
      <c r="K68" s="11">
        <f t="shared" si="0"/>
        <v>48.33333333333335</v>
      </c>
      <c r="L68" s="232">
        <f>((33.33/$H$69)*L69)+((33.33/$H$70)*L70)+((33.33/$H$71)*L71)</f>
        <v>33.33</v>
      </c>
      <c r="M68" s="232">
        <f>((33.33/$H$69)*M69)+((33.33/$H$70)*M70)+((33.33/$H$71)*M71)</f>
        <v>8.3324999999999996</v>
      </c>
      <c r="N68" s="11">
        <f t="shared" si="1"/>
        <v>25</v>
      </c>
      <c r="O68" s="232">
        <f>((33.33/$H$69)*O69)+((33.33/$H$70)*O70)+((33.33/$H$71)*O71)</f>
        <v>33.33</v>
      </c>
      <c r="P68" s="232">
        <f>((33.33/$H$69)*P69)+((33.33/$H$70)*P70)+((33.33/$H$71)*P71)</f>
        <v>0</v>
      </c>
      <c r="Q68" s="11">
        <f t="shared" si="2"/>
        <v>0</v>
      </c>
      <c r="R68" s="232">
        <f>((33.33/$H$69)*R69)+((33.33/$H$70)*R70)+((33.33/$H$71)*R71)</f>
        <v>0</v>
      </c>
      <c r="S68" s="232">
        <f>((33.33/$H$69)*S69)+((33.33/$H$70)*S70)+((33.33/$H$71)*S71)</f>
        <v>0</v>
      </c>
      <c r="T68" s="11" t="e">
        <f t="shared" si="3"/>
        <v>#DIV/0!</v>
      </c>
      <c r="U68" s="232">
        <f>((33.33/$H$69)*U69)+((33.33/$H$70)*U70)+((33.33/$H$71)*U71)</f>
        <v>0</v>
      </c>
      <c r="V68" s="232">
        <f>((33.33/$H$69)*V69)+((33.33/$H$70)*V70)+((33.33/$H$71)*V71)</f>
        <v>0</v>
      </c>
      <c r="W68" s="11" t="e">
        <f t="shared" si="4"/>
        <v>#DIV/0!</v>
      </c>
      <c r="X68" s="89"/>
      <c r="Y68" s="89"/>
      <c r="Z68" s="11" t="e">
        <f t="shared" si="7"/>
        <v>#DIV/0!</v>
      </c>
      <c r="AA68" s="30"/>
    </row>
    <row r="69" spans="1:27" ht="38.25" customHeight="1" x14ac:dyDescent="0.25">
      <c r="A69" s="858"/>
      <c r="B69" s="805" t="s">
        <v>1026</v>
      </c>
      <c r="C69" s="804" t="s">
        <v>1027</v>
      </c>
      <c r="D69" s="804" t="s">
        <v>1465</v>
      </c>
      <c r="E69" s="614" t="s">
        <v>1466</v>
      </c>
      <c r="F69" s="804" t="s">
        <v>1029</v>
      </c>
      <c r="G69" s="615" t="s">
        <v>62</v>
      </c>
      <c r="H69" s="806">
        <v>100</v>
      </c>
      <c r="I69" s="2">
        <f>'POA16'!V63</f>
        <v>100</v>
      </c>
      <c r="J69" s="280">
        <f>'POA16'!W63</f>
        <v>48.333333333333343</v>
      </c>
      <c r="K69" s="11">
        <f t="shared" si="0"/>
        <v>48.333333333333343</v>
      </c>
      <c r="L69" s="2"/>
      <c r="M69" s="2"/>
      <c r="N69" s="11" t="e">
        <f t="shared" si="1"/>
        <v>#DIV/0!</v>
      </c>
      <c r="O69" s="2"/>
      <c r="P69" s="280"/>
      <c r="Q69" s="11" t="e">
        <f t="shared" si="2"/>
        <v>#DIV/0!</v>
      </c>
      <c r="R69" s="569"/>
      <c r="S69" s="2"/>
      <c r="T69" s="11" t="e">
        <f t="shared" si="3"/>
        <v>#DIV/0!</v>
      </c>
      <c r="U69" s="569"/>
      <c r="V69" s="2"/>
      <c r="W69" s="11" t="e">
        <f t="shared" si="4"/>
        <v>#DIV/0!</v>
      </c>
      <c r="X69" s="89">
        <f t="shared" si="5"/>
        <v>100</v>
      </c>
      <c r="Y69" s="89">
        <f t="shared" si="6"/>
        <v>48.333333333333343</v>
      </c>
      <c r="Z69" s="11">
        <f t="shared" si="7"/>
        <v>48.333333333333343</v>
      </c>
      <c r="AA69" s="30"/>
    </row>
    <row r="70" spans="1:27" ht="33" customHeight="1" x14ac:dyDescent="0.25">
      <c r="A70" s="858"/>
      <c r="B70" s="807" t="s">
        <v>1031</v>
      </c>
      <c r="C70" s="223" t="s">
        <v>1467</v>
      </c>
      <c r="D70" s="223" t="s">
        <v>1465</v>
      </c>
      <c r="E70" s="336" t="s">
        <v>1466</v>
      </c>
      <c r="F70" s="223" t="s">
        <v>1029</v>
      </c>
      <c r="G70" s="224" t="s">
        <v>62</v>
      </c>
      <c r="H70" s="807">
        <v>100</v>
      </c>
      <c r="I70" s="2"/>
      <c r="J70" s="2"/>
      <c r="K70" s="11" t="e">
        <f t="shared" si="0"/>
        <v>#DIV/0!</v>
      </c>
      <c r="L70" s="2">
        <f>'POA17'!U67</f>
        <v>100</v>
      </c>
      <c r="M70" s="2">
        <f>'POA17'!V67</f>
        <v>25</v>
      </c>
      <c r="N70" s="11">
        <f t="shared" si="1"/>
        <v>25</v>
      </c>
      <c r="O70" s="2"/>
      <c r="P70" s="280"/>
      <c r="Q70" s="11" t="e">
        <f t="shared" si="2"/>
        <v>#DIV/0!</v>
      </c>
      <c r="R70" s="569"/>
      <c r="S70" s="2"/>
      <c r="T70" s="11" t="e">
        <f t="shared" si="3"/>
        <v>#DIV/0!</v>
      </c>
      <c r="U70" s="569"/>
      <c r="V70" s="2"/>
      <c r="W70" s="11" t="e">
        <f t="shared" si="4"/>
        <v>#DIV/0!</v>
      </c>
      <c r="X70" s="89">
        <f t="shared" si="5"/>
        <v>100</v>
      </c>
      <c r="Y70" s="89">
        <f t="shared" si="6"/>
        <v>25</v>
      </c>
      <c r="Z70" s="11">
        <f t="shared" si="7"/>
        <v>25</v>
      </c>
      <c r="AA70" s="30"/>
    </row>
    <row r="71" spans="1:27" ht="33" customHeight="1" x14ac:dyDescent="0.25">
      <c r="A71" s="858"/>
      <c r="B71" s="808" t="s">
        <v>1031</v>
      </c>
      <c r="C71" s="223" t="s">
        <v>2837</v>
      </c>
      <c r="D71" s="223" t="s">
        <v>1465</v>
      </c>
      <c r="E71" s="336" t="s">
        <v>1466</v>
      </c>
      <c r="F71" s="223" t="s">
        <v>2838</v>
      </c>
      <c r="G71" s="224" t="s">
        <v>40</v>
      </c>
      <c r="H71" s="808">
        <v>1</v>
      </c>
      <c r="I71" s="2"/>
      <c r="J71" s="2"/>
      <c r="K71" s="11" t="e">
        <f t="shared" si="0"/>
        <v>#DIV/0!</v>
      </c>
      <c r="L71" s="2"/>
      <c r="M71" s="2"/>
      <c r="N71" s="11" t="e">
        <f t="shared" si="1"/>
        <v>#DIV/0!</v>
      </c>
      <c r="O71" s="2">
        <f>'POA18'!U73</f>
        <v>1</v>
      </c>
      <c r="P71" s="2">
        <f>'POA18'!V73</f>
        <v>0</v>
      </c>
      <c r="Q71" s="11">
        <f t="shared" si="2"/>
        <v>0</v>
      </c>
      <c r="R71" s="809"/>
      <c r="S71" s="2"/>
      <c r="T71" s="11" t="e">
        <f t="shared" si="3"/>
        <v>#DIV/0!</v>
      </c>
      <c r="U71" s="809"/>
      <c r="V71" s="2"/>
      <c r="W71" s="11" t="e">
        <f t="shared" si="4"/>
        <v>#DIV/0!</v>
      </c>
      <c r="X71" s="89"/>
      <c r="Y71" s="89"/>
      <c r="Z71" s="11" t="e">
        <f t="shared" si="7"/>
        <v>#DIV/0!</v>
      </c>
      <c r="AA71" s="30"/>
    </row>
    <row r="72" spans="1:27" ht="15.75" x14ac:dyDescent="0.25">
      <c r="A72" s="857" t="s">
        <v>1468</v>
      </c>
      <c r="B72" s="860" t="s">
        <v>1469</v>
      </c>
      <c r="C72" s="874" t="s">
        <v>1034</v>
      </c>
      <c r="D72" s="874" t="s">
        <v>1470</v>
      </c>
      <c r="E72" s="874" t="s">
        <v>1466</v>
      </c>
      <c r="F72" s="209" t="s">
        <v>1035</v>
      </c>
      <c r="G72" s="226" t="s">
        <v>1010</v>
      </c>
      <c r="H72" s="330">
        <v>1</v>
      </c>
      <c r="I72" s="2">
        <f>'POA16'!V64</f>
        <v>1</v>
      </c>
      <c r="J72" s="2">
        <f>'POA16'!W64</f>
        <v>0</v>
      </c>
      <c r="K72" s="11">
        <f t="shared" si="0"/>
        <v>0</v>
      </c>
      <c r="L72" s="2">
        <f>'POA17'!U68</f>
        <v>1</v>
      </c>
      <c r="M72" s="2">
        <f>'POA17'!V68</f>
        <v>0.6</v>
      </c>
      <c r="N72" s="11">
        <f t="shared" si="1"/>
        <v>60</v>
      </c>
      <c r="O72" s="2"/>
      <c r="P72" s="280"/>
      <c r="Q72" s="11" t="e">
        <f t="shared" si="2"/>
        <v>#DIV/0!</v>
      </c>
      <c r="R72" s="569"/>
      <c r="S72" s="2"/>
      <c r="T72" s="11" t="e">
        <f t="shared" si="3"/>
        <v>#DIV/0!</v>
      </c>
      <c r="U72" s="569"/>
      <c r="V72" s="2"/>
      <c r="W72" s="11" t="e">
        <f t="shared" si="4"/>
        <v>#DIV/0!</v>
      </c>
      <c r="X72" s="89">
        <f t="shared" si="5"/>
        <v>2</v>
      </c>
      <c r="Y72" s="89">
        <f t="shared" si="6"/>
        <v>0.6</v>
      </c>
      <c r="Z72" s="11">
        <f t="shared" si="7"/>
        <v>30</v>
      </c>
      <c r="AA72" s="30"/>
    </row>
    <row r="73" spans="1:27" ht="43.5" customHeight="1" x14ac:dyDescent="0.25">
      <c r="A73" s="858"/>
      <c r="B73" s="862"/>
      <c r="C73" s="875"/>
      <c r="D73" s="875"/>
      <c r="E73" s="875"/>
      <c r="F73" s="223" t="s">
        <v>1037</v>
      </c>
      <c r="G73" s="228"/>
      <c r="H73" s="337"/>
      <c r="I73" s="2"/>
      <c r="J73" s="2"/>
      <c r="K73" s="11" t="e">
        <f t="shared" si="0"/>
        <v>#DIV/0!</v>
      </c>
      <c r="L73" s="2"/>
      <c r="M73" s="2"/>
      <c r="N73" s="11" t="e">
        <f t="shared" si="1"/>
        <v>#DIV/0!</v>
      </c>
      <c r="O73" s="2"/>
      <c r="P73" s="280"/>
      <c r="Q73" s="11" t="e">
        <f t="shared" si="2"/>
        <v>#DIV/0!</v>
      </c>
      <c r="R73" s="591">
        <v>7.5</v>
      </c>
      <c r="S73" s="2"/>
      <c r="T73" s="11">
        <f t="shared" si="3"/>
        <v>0</v>
      </c>
      <c r="U73" s="591">
        <v>7.5</v>
      </c>
      <c r="V73" s="2"/>
      <c r="W73" s="11">
        <f t="shared" si="4"/>
        <v>0</v>
      </c>
      <c r="X73" s="89">
        <f t="shared" si="5"/>
        <v>15</v>
      </c>
      <c r="Y73" s="89">
        <f t="shared" si="6"/>
        <v>0</v>
      </c>
      <c r="Z73" s="11">
        <f t="shared" si="7"/>
        <v>0</v>
      </c>
      <c r="AA73" s="30"/>
    </row>
    <row r="74" spans="1:27" ht="68.25" customHeight="1" x14ac:dyDescent="0.25">
      <c r="A74" s="328" t="s">
        <v>1471</v>
      </c>
      <c r="B74" s="330" t="s">
        <v>1033</v>
      </c>
      <c r="C74" s="230" t="s">
        <v>1047</v>
      </c>
      <c r="D74" s="223" t="s">
        <v>1465</v>
      </c>
      <c r="E74" s="336" t="s">
        <v>1466</v>
      </c>
      <c r="F74" s="338" t="s">
        <v>61</v>
      </c>
      <c r="G74" s="224" t="s">
        <v>62</v>
      </c>
      <c r="H74" s="330">
        <v>100</v>
      </c>
      <c r="I74" s="2">
        <f>'POA16'!V66</f>
        <v>20</v>
      </c>
      <c r="J74" s="280">
        <f>'POA16'!W66</f>
        <v>22.555555555555557</v>
      </c>
      <c r="K74" s="11">
        <f t="shared" si="0"/>
        <v>112.77777777777777</v>
      </c>
      <c r="L74" s="2">
        <f>'POA17'!U69</f>
        <v>20</v>
      </c>
      <c r="M74" s="2">
        <f>'POA17'!V69</f>
        <v>7.75</v>
      </c>
      <c r="N74" s="11">
        <f t="shared" si="1"/>
        <v>38.75</v>
      </c>
      <c r="O74" s="2">
        <f>('POA18'!U75)*20%</f>
        <v>19.999200000000002</v>
      </c>
      <c r="P74" s="2">
        <f>('POA18'!V75)*20%</f>
        <v>0</v>
      </c>
      <c r="Q74" s="11">
        <f t="shared" si="2"/>
        <v>0</v>
      </c>
      <c r="R74" s="215">
        <v>20</v>
      </c>
      <c r="S74" s="2"/>
      <c r="T74" s="11">
        <f t="shared" si="3"/>
        <v>0</v>
      </c>
      <c r="U74" s="215">
        <v>20</v>
      </c>
      <c r="V74" s="2"/>
      <c r="W74" s="11">
        <f t="shared" si="4"/>
        <v>0</v>
      </c>
      <c r="X74" s="89">
        <f t="shared" ref="X74:X75" si="8">I74+L74+O74+R74+U74</f>
        <v>99.999200000000002</v>
      </c>
      <c r="Y74" s="340">
        <f t="shared" ref="Y74:Y75" si="9">J74+M74+P74+S74+V74</f>
        <v>30.305555555555557</v>
      </c>
      <c r="Z74" s="11">
        <f t="shared" si="7"/>
        <v>30.305798001939571</v>
      </c>
      <c r="AA74" s="30"/>
    </row>
    <row r="75" spans="1:27" ht="51" x14ac:dyDescent="0.25">
      <c r="A75" s="1" t="s">
        <v>1472</v>
      </c>
      <c r="B75" s="330" t="s">
        <v>1046</v>
      </c>
      <c r="C75" s="230" t="s">
        <v>1052</v>
      </c>
      <c r="D75" s="223" t="s">
        <v>1466</v>
      </c>
      <c r="E75" s="336" t="s">
        <v>1465</v>
      </c>
      <c r="F75" s="338" t="s">
        <v>61</v>
      </c>
      <c r="G75" s="224" t="s">
        <v>62</v>
      </c>
      <c r="H75" s="330">
        <v>100</v>
      </c>
      <c r="I75" s="2">
        <f>'POA16'!V67</f>
        <v>20</v>
      </c>
      <c r="J75" s="280">
        <f>'POA16'!W67</f>
        <v>5.6666666666666679</v>
      </c>
      <c r="K75" s="11">
        <f t="shared" si="0"/>
        <v>28.333333333333339</v>
      </c>
      <c r="L75" s="2">
        <f>'POA17'!U70</f>
        <v>20</v>
      </c>
      <c r="M75" s="2">
        <f>'POA17'!V70</f>
        <v>0</v>
      </c>
      <c r="N75" s="11">
        <f t="shared" si="1"/>
        <v>0</v>
      </c>
      <c r="O75" s="2"/>
      <c r="P75" s="280"/>
      <c r="Q75" s="11" t="e">
        <f t="shared" si="2"/>
        <v>#DIV/0!</v>
      </c>
      <c r="R75" s="568">
        <v>20</v>
      </c>
      <c r="S75" s="2"/>
      <c r="T75" s="11">
        <f t="shared" si="3"/>
        <v>0</v>
      </c>
      <c r="U75" s="568">
        <v>20</v>
      </c>
      <c r="V75" s="2"/>
      <c r="W75" s="11">
        <f t="shared" si="4"/>
        <v>0</v>
      </c>
      <c r="X75" s="89">
        <f t="shared" si="8"/>
        <v>80</v>
      </c>
      <c r="Y75" s="89">
        <f t="shared" si="9"/>
        <v>5.6666666666666679</v>
      </c>
      <c r="Z75" s="11">
        <f t="shared" si="7"/>
        <v>7.0833333333333348</v>
      </c>
      <c r="AA75" s="30"/>
    </row>
    <row r="76" spans="1:27" x14ac:dyDescent="0.25">
      <c r="A76" s="843" t="s">
        <v>23</v>
      </c>
      <c r="B76" s="844"/>
      <c r="C76" s="844"/>
      <c r="D76" s="844"/>
      <c r="E76" s="844"/>
      <c r="F76" s="844"/>
      <c r="G76" s="844"/>
      <c r="H76" s="845"/>
      <c r="I76" s="3"/>
      <c r="J76" s="3"/>
      <c r="K76" s="13" t="e">
        <f>SUM(K82:K147)/(COUNTIF(K82:K147,"&lt;&gt;0"))</f>
        <v>#DIV/0!</v>
      </c>
      <c r="L76" s="3"/>
      <c r="M76" s="3"/>
      <c r="N76" s="13" t="e">
        <f>SUM(N82:N147)/(COUNTIF(N82:N147,"&lt;&gt;0"))</f>
        <v>#DIV/0!</v>
      </c>
      <c r="O76" s="3"/>
      <c r="P76" s="3"/>
      <c r="Q76" s="13" t="e">
        <f>SUM(Q82:Q147)/(COUNTIF(Q82:Q147,"&lt;&gt;0"))</f>
        <v>#DIV/0!</v>
      </c>
      <c r="R76" s="3"/>
      <c r="S76" s="3"/>
      <c r="T76" s="13" t="e">
        <f>SUM(T82:T147)/(COUNTIF(T82:T147,"&lt;&gt;0"))</f>
        <v>#DIV/0!</v>
      </c>
      <c r="U76" s="3"/>
      <c r="V76" s="3"/>
      <c r="W76" s="13" t="e">
        <f>SUM(W82:W147)/(COUNTIF(W82:W147,"&lt;&gt;0"))</f>
        <v>#DIV/0!</v>
      </c>
      <c r="X76" s="3"/>
      <c r="Y76" s="3"/>
      <c r="Z76" s="13">
        <f>SUM(Z82:Z147)/(COUNTIF(Z82:Z147,"&lt;&gt;0"))</f>
        <v>36.766122608718725</v>
      </c>
      <c r="AA76" s="30"/>
    </row>
    <row r="77" spans="1:27" x14ac:dyDescent="0.25">
      <c r="A77" s="846" t="s">
        <v>24</v>
      </c>
      <c r="B77" s="847"/>
      <c r="C77" s="847"/>
      <c r="D77" s="847"/>
      <c r="E77" s="847"/>
      <c r="F77" s="847"/>
      <c r="G77" s="847"/>
      <c r="H77" s="848"/>
      <c r="I77" s="4"/>
      <c r="J77" s="4"/>
      <c r="K77" s="14"/>
      <c r="L77" s="4"/>
      <c r="M77" s="4"/>
      <c r="N77" s="14"/>
      <c r="O77" s="4"/>
      <c r="P77" s="4"/>
      <c r="Q77" s="14"/>
      <c r="R77" s="4"/>
      <c r="S77" s="4"/>
      <c r="T77" s="14"/>
      <c r="U77" s="14"/>
      <c r="V77" s="14"/>
      <c r="W77" s="14"/>
      <c r="X77" s="4"/>
      <c r="Y77" s="4"/>
      <c r="Z77" s="14"/>
      <c r="AA77" s="30"/>
    </row>
    <row r="78" spans="1:27" ht="15" customHeight="1" x14ac:dyDescent="0.25">
      <c r="A78" s="846" t="s">
        <v>1283</v>
      </c>
      <c r="B78" s="847"/>
      <c r="C78" s="847"/>
      <c r="D78" s="847"/>
      <c r="E78" s="847"/>
      <c r="F78" s="847"/>
      <c r="G78" s="847"/>
      <c r="H78" s="848"/>
      <c r="I78" s="4"/>
      <c r="J78" s="4"/>
      <c r="K78" s="14"/>
      <c r="L78" s="4"/>
      <c r="M78" s="4"/>
      <c r="N78" s="14"/>
      <c r="O78" s="4"/>
      <c r="P78" s="4"/>
      <c r="Q78" s="14"/>
      <c r="R78" s="4"/>
      <c r="S78" s="4"/>
      <c r="T78" s="14"/>
      <c r="U78" s="14"/>
      <c r="V78" s="14"/>
      <c r="W78" s="14"/>
      <c r="X78" s="4"/>
      <c r="Y78" s="4"/>
      <c r="Z78" s="14"/>
      <c r="AA78" s="30"/>
    </row>
    <row r="79" spans="1:27" x14ac:dyDescent="0.25">
      <c r="A79" s="846" t="s">
        <v>1339</v>
      </c>
      <c r="B79" s="847"/>
      <c r="C79" s="847"/>
      <c r="D79" s="847"/>
      <c r="E79" s="847"/>
      <c r="F79" s="847"/>
      <c r="G79" s="847"/>
      <c r="H79" s="848"/>
      <c r="I79" s="4"/>
      <c r="J79" s="4"/>
      <c r="K79" s="14"/>
      <c r="L79" s="4"/>
      <c r="M79" s="4"/>
      <c r="N79" s="14"/>
      <c r="O79" s="4"/>
      <c r="P79" s="4"/>
      <c r="Q79" s="14"/>
      <c r="R79" s="4"/>
      <c r="S79" s="4"/>
      <c r="T79" s="14"/>
      <c r="U79" s="14"/>
      <c r="V79" s="14"/>
      <c r="W79" s="14"/>
      <c r="X79" s="4"/>
      <c r="Y79" s="4"/>
      <c r="Z79" s="14"/>
      <c r="AA79" s="30"/>
    </row>
    <row r="80" spans="1:27" x14ac:dyDescent="0.25">
      <c r="A80" s="846" t="s">
        <v>1340</v>
      </c>
      <c r="B80" s="847"/>
      <c r="C80" s="847"/>
      <c r="D80" s="847"/>
      <c r="E80" s="847"/>
      <c r="F80" s="847"/>
      <c r="G80" s="847"/>
      <c r="H80" s="848"/>
      <c r="I80" s="4"/>
      <c r="J80" s="4"/>
      <c r="K80" s="14"/>
      <c r="L80" s="4"/>
      <c r="M80" s="4"/>
      <c r="N80" s="14"/>
      <c r="O80" s="4"/>
      <c r="P80" s="4"/>
      <c r="Q80" s="14"/>
      <c r="R80" s="4"/>
      <c r="S80" s="4"/>
      <c r="T80" s="14"/>
      <c r="U80" s="14"/>
      <c r="V80" s="14"/>
      <c r="W80" s="14"/>
      <c r="X80" s="4"/>
      <c r="Y80" s="4"/>
      <c r="Z80" s="14"/>
      <c r="AA80" s="30"/>
    </row>
    <row r="81" spans="1:27" x14ac:dyDescent="0.25">
      <c r="A81" s="846" t="s">
        <v>1341</v>
      </c>
      <c r="B81" s="847"/>
      <c r="C81" s="847"/>
      <c r="D81" s="847"/>
      <c r="E81" s="847"/>
      <c r="F81" s="847"/>
      <c r="G81" s="847"/>
      <c r="H81" s="848"/>
      <c r="I81" s="4"/>
      <c r="J81" s="4"/>
      <c r="K81" s="14"/>
      <c r="L81" s="4"/>
      <c r="M81" s="4"/>
      <c r="N81" s="14">
        <v>31.11</v>
      </c>
      <c r="O81" s="4"/>
      <c r="P81" s="4"/>
      <c r="Q81" s="14"/>
      <c r="R81" s="4"/>
      <c r="S81" s="4"/>
      <c r="T81" s="14"/>
      <c r="U81" s="14"/>
      <c r="V81" s="14"/>
      <c r="W81" s="14"/>
      <c r="X81" s="4"/>
      <c r="Y81" s="4"/>
      <c r="Z81" s="14"/>
      <c r="AA81" s="30"/>
    </row>
    <row r="82" spans="1:27" x14ac:dyDescent="0.25">
      <c r="K82" s="32">
        <f>IF(K6&gt;99.99,100,K6)</f>
        <v>66.666666666666657</v>
      </c>
      <c r="N82" s="32">
        <f>IF(N6&gt;99.99,100,N6)</f>
        <v>71.428571428571431</v>
      </c>
      <c r="Q82" s="32">
        <f>IF(Q6&gt;99.99,100,Q6)</f>
        <v>0</v>
      </c>
      <c r="T82" s="32">
        <f>IF(T6&gt;99.99,100,T6)</f>
        <v>0</v>
      </c>
      <c r="W82" s="32">
        <f>IF(W6&gt;99.99,100,W6)</f>
        <v>0</v>
      </c>
      <c r="Z82" s="32">
        <f>IF(Z6&gt;99.99,100,Z6)</f>
        <v>29.032258064516132</v>
      </c>
    </row>
    <row r="83" spans="1:27" x14ac:dyDescent="0.25">
      <c r="K83" s="32">
        <f>IF(K7&gt;99.99,100,K7)</f>
        <v>100</v>
      </c>
      <c r="N83" s="32">
        <f>IF(N7&gt;99.99,100,N7)</f>
        <v>0</v>
      </c>
      <c r="Q83" s="32">
        <f>IF(Q7&gt;99.99,100,Q7)</f>
        <v>0</v>
      </c>
      <c r="T83" s="32">
        <f>IF(T7&gt;99.99,100,T7)</f>
        <v>0</v>
      </c>
      <c r="W83" s="32" t="e">
        <f>IF(W7&gt;99.99,100,W7)</f>
        <v>#DIV/0!</v>
      </c>
      <c r="Z83" s="32">
        <f>IF(Z7&gt;99.99,100,Z7)</f>
        <v>16.666666666666664</v>
      </c>
    </row>
    <row r="84" spans="1:27" x14ac:dyDescent="0.25">
      <c r="K84" s="32">
        <f>IF(K8&gt;99.99,100,K8)</f>
        <v>0</v>
      </c>
      <c r="N84" s="32">
        <f>IF(N8&gt;99.99,100,N8)</f>
        <v>33.333333333333329</v>
      </c>
      <c r="Q84" s="32">
        <f>IF(Q8&gt;99.99,100,Q8)</f>
        <v>0</v>
      </c>
      <c r="T84" s="32">
        <f>IF(T8&gt;99.99,100,T8)</f>
        <v>0</v>
      </c>
      <c r="W84" s="32">
        <f>IF(W8&gt;99.99,100,W8)</f>
        <v>0</v>
      </c>
      <c r="Z84" s="32">
        <f>IF(Z8&gt;99.99,100,Z8)</f>
        <v>6.666666666666667</v>
      </c>
    </row>
    <row r="85" spans="1:27" x14ac:dyDescent="0.25">
      <c r="K85" s="32">
        <f>IF(K9&gt;99.99,100,K9)</f>
        <v>25</v>
      </c>
      <c r="N85" s="32">
        <f>IF(N9&gt;99.99,100,N9)</f>
        <v>0</v>
      </c>
      <c r="Q85" s="32">
        <f>IF(Q9&gt;99.99,100,Q9)</f>
        <v>0</v>
      </c>
      <c r="T85" s="32">
        <f>IF(T9&gt;99.99,100,T9)</f>
        <v>0</v>
      </c>
      <c r="W85" s="32">
        <f>IF(W9&gt;99.99,100,W9)</f>
        <v>0</v>
      </c>
      <c r="Z85" s="32">
        <f>IF(Z9&gt;99.99,100,Z9)</f>
        <v>5</v>
      </c>
    </row>
    <row r="86" spans="1:27" x14ac:dyDescent="0.25">
      <c r="K86" s="32">
        <f>IF(K10&gt;99.99,100,K10)</f>
        <v>0</v>
      </c>
      <c r="N86" s="32">
        <f>IF(N10&gt;99.99,100,N10)</f>
        <v>0</v>
      </c>
      <c r="Q86" s="32">
        <f>IF(Q10&gt;99.99,100,Q10)</f>
        <v>0</v>
      </c>
      <c r="T86" s="32">
        <f>IF(T10&gt;99.99,100,T10)</f>
        <v>0</v>
      </c>
      <c r="W86" s="32">
        <f>IF(W10&gt;99.99,100,W10)</f>
        <v>0</v>
      </c>
      <c r="Z86" s="32">
        <f>IF(Z10&gt;99.99,100,Z10)</f>
        <v>0</v>
      </c>
    </row>
    <row r="87" spans="1:27" x14ac:dyDescent="0.25">
      <c r="K87" s="32">
        <f t="shared" ref="K87:K119" si="10">IF(K12&gt;99.99,100,K12)</f>
        <v>100</v>
      </c>
      <c r="N87" s="32">
        <f t="shared" ref="N87:N119" si="11">IF(N12&gt;99.99,100,N12)</f>
        <v>100</v>
      </c>
      <c r="Q87" s="32">
        <f t="shared" ref="Q87:Q119" si="12">IF(Q12&gt;99.99,100,Q12)</f>
        <v>0</v>
      </c>
      <c r="T87" s="32">
        <f t="shared" ref="T87:T119" si="13">IF(T12&gt;99.99,100,T12)</f>
        <v>0</v>
      </c>
      <c r="W87" s="32">
        <f t="shared" ref="W87:W119" si="14">IF(W12&gt;99.99,100,W12)</f>
        <v>0</v>
      </c>
      <c r="Z87" s="32">
        <f t="shared" ref="Z87:Z119" si="15">IF(Z12&gt;99.99,100,Z12)</f>
        <v>40</v>
      </c>
    </row>
    <row r="88" spans="1:27" x14ac:dyDescent="0.25">
      <c r="K88" s="32">
        <f t="shared" si="10"/>
        <v>100</v>
      </c>
      <c r="N88" s="32">
        <f t="shared" si="11"/>
        <v>50</v>
      </c>
      <c r="Q88" s="32">
        <f t="shared" si="12"/>
        <v>0</v>
      </c>
      <c r="T88" s="32" t="e">
        <f t="shared" si="13"/>
        <v>#DIV/0!</v>
      </c>
      <c r="W88" s="32" t="e">
        <f t="shared" si="14"/>
        <v>#DIV/0!</v>
      </c>
      <c r="Z88" s="32">
        <f t="shared" si="15"/>
        <v>57.142857142857139</v>
      </c>
    </row>
    <row r="89" spans="1:27" x14ac:dyDescent="0.25">
      <c r="K89" s="32" t="e">
        <f t="shared" si="10"/>
        <v>#DIV/0!</v>
      </c>
      <c r="N89" s="32">
        <f t="shared" si="11"/>
        <v>10</v>
      </c>
      <c r="Q89" s="32">
        <f t="shared" si="12"/>
        <v>0</v>
      </c>
      <c r="T89" s="32">
        <f t="shared" si="13"/>
        <v>0</v>
      </c>
      <c r="W89" s="32">
        <f t="shared" si="14"/>
        <v>0</v>
      </c>
      <c r="Z89" s="32">
        <f t="shared" si="15"/>
        <v>2.5</v>
      </c>
    </row>
    <row r="90" spans="1:27" x14ac:dyDescent="0.25">
      <c r="K90" s="32">
        <f t="shared" si="10"/>
        <v>0</v>
      </c>
      <c r="N90" s="32">
        <f t="shared" si="11"/>
        <v>54.166666666666664</v>
      </c>
      <c r="Q90" s="32">
        <f t="shared" si="12"/>
        <v>0</v>
      </c>
      <c r="T90" s="32">
        <f t="shared" si="13"/>
        <v>0</v>
      </c>
      <c r="W90" s="32">
        <f t="shared" si="14"/>
        <v>0</v>
      </c>
      <c r="Z90" s="32">
        <f t="shared" si="15"/>
        <v>12.149532710280374</v>
      </c>
    </row>
    <row r="91" spans="1:27" x14ac:dyDescent="0.25">
      <c r="K91" s="32">
        <f t="shared" si="10"/>
        <v>100</v>
      </c>
      <c r="N91" s="32">
        <f t="shared" si="11"/>
        <v>0</v>
      </c>
      <c r="Q91" s="32">
        <f t="shared" si="12"/>
        <v>0</v>
      </c>
      <c r="T91" s="32">
        <f t="shared" si="13"/>
        <v>0</v>
      </c>
      <c r="W91" s="32" t="e">
        <f t="shared" si="14"/>
        <v>#DIV/0!</v>
      </c>
      <c r="Z91" s="32">
        <f t="shared" si="15"/>
        <v>16</v>
      </c>
    </row>
    <row r="92" spans="1:27" x14ac:dyDescent="0.25">
      <c r="K92" s="32">
        <f t="shared" si="10"/>
        <v>100</v>
      </c>
      <c r="N92" s="32">
        <f t="shared" si="11"/>
        <v>0</v>
      </c>
      <c r="Q92" s="32">
        <f t="shared" si="12"/>
        <v>0</v>
      </c>
      <c r="T92" s="32">
        <f t="shared" si="13"/>
        <v>0</v>
      </c>
      <c r="W92" s="32" t="e">
        <f t="shared" si="14"/>
        <v>#DIV/0!</v>
      </c>
      <c r="Z92" s="32">
        <f t="shared" si="15"/>
        <v>19.047619047619047</v>
      </c>
    </row>
    <row r="93" spans="1:27" x14ac:dyDescent="0.25">
      <c r="K93" s="32">
        <f t="shared" si="10"/>
        <v>0</v>
      </c>
      <c r="N93" s="32">
        <f t="shared" si="11"/>
        <v>100</v>
      </c>
      <c r="Q93" s="32">
        <f t="shared" si="12"/>
        <v>0</v>
      </c>
      <c r="T93" s="32">
        <f t="shared" si="13"/>
        <v>0</v>
      </c>
      <c r="W93" s="32">
        <f t="shared" si="14"/>
        <v>0</v>
      </c>
      <c r="Z93" s="32">
        <f t="shared" si="15"/>
        <v>89.285714285714292</v>
      </c>
    </row>
    <row r="94" spans="1:27" x14ac:dyDescent="0.25">
      <c r="K94" s="32">
        <f t="shared" si="10"/>
        <v>0</v>
      </c>
      <c r="N94" s="32">
        <f t="shared" si="11"/>
        <v>0</v>
      </c>
      <c r="Q94" s="32">
        <f t="shared" si="12"/>
        <v>0</v>
      </c>
      <c r="T94" s="32">
        <f t="shared" si="13"/>
        <v>0</v>
      </c>
      <c r="W94" s="32" t="e">
        <f t="shared" si="14"/>
        <v>#DIV/0!</v>
      </c>
      <c r="Z94" s="32">
        <f t="shared" si="15"/>
        <v>0</v>
      </c>
    </row>
    <row r="95" spans="1:27" x14ac:dyDescent="0.25">
      <c r="K95" s="32">
        <f t="shared" si="10"/>
        <v>90.96</v>
      </c>
      <c r="N95" s="32">
        <f t="shared" si="11"/>
        <v>100</v>
      </c>
      <c r="Q95" s="32">
        <f t="shared" si="12"/>
        <v>0</v>
      </c>
      <c r="T95" s="32">
        <f t="shared" si="13"/>
        <v>0</v>
      </c>
      <c r="W95" s="32">
        <f t="shared" si="14"/>
        <v>0</v>
      </c>
      <c r="Z95" s="32">
        <f t="shared" si="15"/>
        <v>44.716342082980525</v>
      </c>
    </row>
    <row r="96" spans="1:27" x14ac:dyDescent="0.25">
      <c r="K96" s="32">
        <f t="shared" si="10"/>
        <v>0</v>
      </c>
      <c r="N96" s="32">
        <f t="shared" si="11"/>
        <v>0</v>
      </c>
      <c r="Q96" s="32">
        <f t="shared" si="12"/>
        <v>0</v>
      </c>
      <c r="T96" s="32">
        <f t="shared" si="13"/>
        <v>0</v>
      </c>
      <c r="W96" s="32" t="e">
        <f t="shared" si="14"/>
        <v>#DIV/0!</v>
      </c>
      <c r="Z96" s="32">
        <f t="shared" si="15"/>
        <v>0</v>
      </c>
    </row>
    <row r="97" spans="11:26" x14ac:dyDescent="0.25">
      <c r="K97" s="32">
        <f t="shared" si="10"/>
        <v>0</v>
      </c>
      <c r="N97" s="32">
        <f t="shared" si="11"/>
        <v>10</v>
      </c>
      <c r="Q97" s="32">
        <f t="shared" si="12"/>
        <v>0</v>
      </c>
      <c r="T97" s="32">
        <f t="shared" si="13"/>
        <v>0</v>
      </c>
      <c r="W97" s="32">
        <f t="shared" si="14"/>
        <v>0</v>
      </c>
      <c r="Z97" s="32">
        <f t="shared" si="15"/>
        <v>2</v>
      </c>
    </row>
    <row r="98" spans="11:26" x14ac:dyDescent="0.25">
      <c r="K98" s="32" t="e">
        <f t="shared" si="10"/>
        <v>#DIV/0!</v>
      </c>
      <c r="N98" s="32">
        <f t="shared" si="11"/>
        <v>0</v>
      </c>
      <c r="Q98" s="32">
        <f t="shared" si="12"/>
        <v>0</v>
      </c>
      <c r="T98" s="32" t="e">
        <f t="shared" si="13"/>
        <v>#DIV/0!</v>
      </c>
      <c r="W98" s="32" t="e">
        <f t="shared" si="14"/>
        <v>#DIV/0!</v>
      </c>
      <c r="Z98" s="32">
        <f t="shared" si="15"/>
        <v>0</v>
      </c>
    </row>
    <row r="99" spans="11:26" x14ac:dyDescent="0.25">
      <c r="K99" s="32" t="e">
        <f t="shared" si="10"/>
        <v>#DIV/0!</v>
      </c>
      <c r="N99" s="32">
        <f t="shared" si="11"/>
        <v>0</v>
      </c>
      <c r="Q99" s="32">
        <f t="shared" si="12"/>
        <v>0</v>
      </c>
      <c r="T99" s="32" t="e">
        <f t="shared" si="13"/>
        <v>#DIV/0!</v>
      </c>
      <c r="W99" s="32" t="e">
        <f t="shared" si="14"/>
        <v>#DIV/0!</v>
      </c>
      <c r="Z99" s="32">
        <f t="shared" si="15"/>
        <v>0</v>
      </c>
    </row>
    <row r="100" spans="11:26" x14ac:dyDescent="0.25">
      <c r="K100" s="32">
        <f t="shared" si="10"/>
        <v>100</v>
      </c>
      <c r="N100" s="32">
        <f t="shared" si="11"/>
        <v>20</v>
      </c>
      <c r="Q100" s="32">
        <f t="shared" si="12"/>
        <v>0</v>
      </c>
      <c r="T100" s="32">
        <f t="shared" si="13"/>
        <v>0</v>
      </c>
      <c r="W100" s="32" t="e">
        <f t="shared" si="14"/>
        <v>#DIV/0!</v>
      </c>
      <c r="Z100" s="32">
        <f t="shared" si="15"/>
        <v>40</v>
      </c>
    </row>
    <row r="101" spans="11:26" x14ac:dyDescent="0.25">
      <c r="K101" s="32">
        <f t="shared" si="10"/>
        <v>100</v>
      </c>
      <c r="N101" s="32">
        <f t="shared" si="11"/>
        <v>100</v>
      </c>
      <c r="Q101" s="32">
        <f t="shared" si="12"/>
        <v>0</v>
      </c>
      <c r="T101" s="32">
        <f t="shared" si="13"/>
        <v>0</v>
      </c>
      <c r="W101" s="32">
        <f t="shared" si="14"/>
        <v>0</v>
      </c>
      <c r="Z101" s="32">
        <f t="shared" si="15"/>
        <v>100</v>
      </c>
    </row>
    <row r="102" spans="11:26" x14ac:dyDescent="0.25">
      <c r="K102" s="32">
        <f t="shared" si="10"/>
        <v>80</v>
      </c>
      <c r="N102" s="32">
        <f t="shared" si="11"/>
        <v>40</v>
      </c>
      <c r="Q102" s="32">
        <f t="shared" si="12"/>
        <v>0</v>
      </c>
      <c r="T102" s="32" t="e">
        <f t="shared" si="13"/>
        <v>#DIV/0!</v>
      </c>
      <c r="W102" s="32" t="e">
        <f t="shared" si="14"/>
        <v>#DIV/0!</v>
      </c>
      <c r="Z102" s="32">
        <f t="shared" si="15"/>
        <v>28.571428571428569</v>
      </c>
    </row>
    <row r="103" spans="11:26" x14ac:dyDescent="0.25">
      <c r="K103" s="32">
        <f t="shared" si="10"/>
        <v>40.200000000000003</v>
      </c>
      <c r="N103" s="32">
        <f t="shared" si="11"/>
        <v>39.916666666666664</v>
      </c>
      <c r="Q103" s="32">
        <f t="shared" si="12"/>
        <v>0</v>
      </c>
      <c r="T103" s="32">
        <f t="shared" si="13"/>
        <v>0</v>
      </c>
      <c r="W103" s="32">
        <f t="shared" si="14"/>
        <v>0</v>
      </c>
      <c r="Z103" s="32">
        <f t="shared" si="15"/>
        <v>14.468085106382977</v>
      </c>
    </row>
    <row r="104" spans="11:26" x14ac:dyDescent="0.25">
      <c r="K104" s="32">
        <f t="shared" si="10"/>
        <v>0</v>
      </c>
      <c r="N104" s="32">
        <f t="shared" si="11"/>
        <v>15.473684210526315</v>
      </c>
      <c r="Q104" s="32">
        <f t="shared" si="12"/>
        <v>0</v>
      </c>
      <c r="T104" s="32">
        <f t="shared" si="13"/>
        <v>0</v>
      </c>
      <c r="W104" s="32">
        <f t="shared" si="14"/>
        <v>0</v>
      </c>
      <c r="Z104" s="32">
        <f t="shared" si="15"/>
        <v>1.8488240472896493</v>
      </c>
    </row>
    <row r="105" spans="11:26" x14ac:dyDescent="0.25">
      <c r="K105" s="32">
        <f t="shared" si="10"/>
        <v>100</v>
      </c>
      <c r="N105" s="32">
        <f t="shared" si="11"/>
        <v>100</v>
      </c>
      <c r="Q105" s="32">
        <f t="shared" si="12"/>
        <v>0</v>
      </c>
      <c r="T105" s="32" t="e">
        <f t="shared" si="13"/>
        <v>#DIV/0!</v>
      </c>
      <c r="W105" s="32" t="e">
        <f t="shared" si="14"/>
        <v>#DIV/0!</v>
      </c>
      <c r="Z105" s="32">
        <f t="shared" si="15"/>
        <v>51.428571428571423</v>
      </c>
    </row>
    <row r="106" spans="11:26" x14ac:dyDescent="0.25">
      <c r="K106" s="32">
        <f t="shared" si="10"/>
        <v>0</v>
      </c>
      <c r="N106" s="32">
        <f t="shared" si="11"/>
        <v>98.4</v>
      </c>
      <c r="Q106" s="32" t="e">
        <f t="shared" si="12"/>
        <v>#DIV/0!</v>
      </c>
      <c r="T106" s="32">
        <f t="shared" si="13"/>
        <v>0</v>
      </c>
      <c r="W106" s="32">
        <f t="shared" si="14"/>
        <v>0</v>
      </c>
      <c r="Z106" s="32">
        <f t="shared" si="15"/>
        <v>28.941176470588236</v>
      </c>
    </row>
    <row r="107" spans="11:26" x14ac:dyDescent="0.25">
      <c r="K107" s="32">
        <f t="shared" si="10"/>
        <v>100</v>
      </c>
      <c r="N107" s="32">
        <f t="shared" si="11"/>
        <v>58.4</v>
      </c>
      <c r="Q107" s="32" t="e">
        <f t="shared" si="12"/>
        <v>#DIV/0!</v>
      </c>
      <c r="T107" s="32">
        <f t="shared" si="13"/>
        <v>0</v>
      </c>
      <c r="W107" s="32">
        <f t="shared" si="14"/>
        <v>0</v>
      </c>
      <c r="Z107" s="32">
        <f t="shared" si="15"/>
        <v>44.235294117647058</v>
      </c>
    </row>
    <row r="108" spans="11:26" x14ac:dyDescent="0.25">
      <c r="K108" s="32">
        <f t="shared" si="10"/>
        <v>0</v>
      </c>
      <c r="N108" s="32">
        <f t="shared" si="11"/>
        <v>5.5</v>
      </c>
      <c r="Q108" s="32" t="e">
        <f t="shared" si="12"/>
        <v>#DIV/0!</v>
      </c>
      <c r="T108" s="32">
        <f t="shared" si="13"/>
        <v>0</v>
      </c>
      <c r="W108" s="32" t="e">
        <f t="shared" si="14"/>
        <v>#DIV/0!</v>
      </c>
      <c r="Z108" s="32">
        <f t="shared" si="15"/>
        <v>5</v>
      </c>
    </row>
    <row r="109" spans="11:26" x14ac:dyDescent="0.25">
      <c r="K109" s="32" t="e">
        <f t="shared" si="10"/>
        <v>#DIV/0!</v>
      </c>
      <c r="N109" s="32">
        <f t="shared" si="11"/>
        <v>25</v>
      </c>
      <c r="Q109" s="32" t="e">
        <f t="shared" si="12"/>
        <v>#DIV/0!</v>
      </c>
      <c r="T109" s="32">
        <f t="shared" si="13"/>
        <v>0</v>
      </c>
      <c r="W109" s="32">
        <f t="shared" si="14"/>
        <v>0</v>
      </c>
      <c r="Z109" s="32">
        <f t="shared" si="15"/>
        <v>4.5454545454545459</v>
      </c>
    </row>
    <row r="110" spans="11:26" x14ac:dyDescent="0.25">
      <c r="K110" s="32">
        <f t="shared" si="10"/>
        <v>100</v>
      </c>
      <c r="N110" s="32">
        <f t="shared" si="11"/>
        <v>100</v>
      </c>
      <c r="Q110" s="32">
        <f t="shared" si="12"/>
        <v>0</v>
      </c>
      <c r="T110" s="32" t="e">
        <f t="shared" si="13"/>
        <v>#DIV/0!</v>
      </c>
      <c r="W110" s="32" t="e">
        <f t="shared" si="14"/>
        <v>#DIV/0!</v>
      </c>
      <c r="Z110" s="32">
        <f t="shared" si="15"/>
        <v>100</v>
      </c>
    </row>
    <row r="111" spans="11:26" x14ac:dyDescent="0.25">
      <c r="K111" s="32">
        <f t="shared" si="10"/>
        <v>100</v>
      </c>
      <c r="N111" s="32">
        <f t="shared" si="11"/>
        <v>100</v>
      </c>
      <c r="Q111" s="32">
        <f t="shared" si="12"/>
        <v>0</v>
      </c>
      <c r="T111" s="32">
        <f t="shared" si="13"/>
        <v>0</v>
      </c>
      <c r="W111" s="32" t="e">
        <f t="shared" si="14"/>
        <v>#DIV/0!</v>
      </c>
      <c r="Z111" s="32">
        <f t="shared" si="15"/>
        <v>15.917307692307695</v>
      </c>
    </row>
    <row r="112" spans="11:26" x14ac:dyDescent="0.25">
      <c r="K112" s="32">
        <f t="shared" si="10"/>
        <v>0</v>
      </c>
      <c r="N112" s="32">
        <f t="shared" si="11"/>
        <v>20</v>
      </c>
      <c r="Q112" s="32">
        <f t="shared" si="12"/>
        <v>0</v>
      </c>
      <c r="T112" s="32">
        <f t="shared" si="13"/>
        <v>0</v>
      </c>
      <c r="W112" s="32">
        <f t="shared" si="14"/>
        <v>0</v>
      </c>
      <c r="Z112" s="32">
        <f t="shared" si="15"/>
        <v>3.7037037037037033</v>
      </c>
    </row>
    <row r="113" spans="11:26" x14ac:dyDescent="0.25">
      <c r="K113" s="32" t="e">
        <f t="shared" si="10"/>
        <v>#DIV/0!</v>
      </c>
      <c r="N113" s="32">
        <f t="shared" si="11"/>
        <v>0</v>
      </c>
      <c r="Q113" s="32">
        <f t="shared" si="12"/>
        <v>0</v>
      </c>
      <c r="T113" s="32">
        <f t="shared" si="13"/>
        <v>0</v>
      </c>
      <c r="W113" s="32">
        <f t="shared" si="14"/>
        <v>0</v>
      </c>
      <c r="Z113" s="32">
        <f t="shared" si="15"/>
        <v>0</v>
      </c>
    </row>
    <row r="114" spans="11:26" x14ac:dyDescent="0.25">
      <c r="K114" s="32" t="e">
        <f t="shared" si="10"/>
        <v>#DIV/0!</v>
      </c>
      <c r="N114" s="32">
        <f t="shared" si="11"/>
        <v>0</v>
      </c>
      <c r="Q114" s="32">
        <f t="shared" si="12"/>
        <v>0</v>
      </c>
      <c r="T114" s="32">
        <f t="shared" si="13"/>
        <v>0</v>
      </c>
      <c r="W114" s="32">
        <f t="shared" si="14"/>
        <v>0</v>
      </c>
      <c r="Z114" s="32">
        <f t="shared" si="15"/>
        <v>0</v>
      </c>
    </row>
    <row r="115" spans="11:26" x14ac:dyDescent="0.25">
      <c r="K115" s="32" t="e">
        <f t="shared" si="10"/>
        <v>#DIV/0!</v>
      </c>
      <c r="N115" s="32">
        <f t="shared" si="11"/>
        <v>0</v>
      </c>
      <c r="Q115" s="32">
        <f t="shared" si="12"/>
        <v>0</v>
      </c>
      <c r="T115" s="32">
        <f t="shared" si="13"/>
        <v>0</v>
      </c>
      <c r="W115" s="32">
        <f t="shared" si="14"/>
        <v>0</v>
      </c>
      <c r="Z115" s="32">
        <f t="shared" si="15"/>
        <v>0</v>
      </c>
    </row>
    <row r="116" spans="11:26" x14ac:dyDescent="0.25">
      <c r="K116" s="32" t="e">
        <f t="shared" si="10"/>
        <v>#DIV/0!</v>
      </c>
      <c r="N116" s="32">
        <f t="shared" si="11"/>
        <v>27.999999999999996</v>
      </c>
      <c r="Q116" s="32" t="e">
        <f t="shared" si="12"/>
        <v>#DIV/0!</v>
      </c>
      <c r="T116" s="32">
        <f t="shared" si="13"/>
        <v>0</v>
      </c>
      <c r="W116" s="32">
        <f t="shared" si="14"/>
        <v>0</v>
      </c>
      <c r="Z116" s="32">
        <f t="shared" si="15"/>
        <v>11.2</v>
      </c>
    </row>
    <row r="117" spans="11:26" x14ac:dyDescent="0.25">
      <c r="K117" s="32">
        <f t="shared" si="10"/>
        <v>6.25</v>
      </c>
      <c r="N117" s="32">
        <f t="shared" si="11"/>
        <v>0</v>
      </c>
      <c r="Q117" s="32">
        <f t="shared" si="12"/>
        <v>0</v>
      </c>
      <c r="T117" s="32">
        <f t="shared" si="13"/>
        <v>0</v>
      </c>
      <c r="W117" s="32">
        <f t="shared" si="14"/>
        <v>0</v>
      </c>
      <c r="Z117" s="32">
        <f t="shared" si="15"/>
        <v>1.3888888888888888</v>
      </c>
    </row>
    <row r="118" spans="11:26" x14ac:dyDescent="0.25">
      <c r="K118" s="32">
        <f t="shared" si="10"/>
        <v>0</v>
      </c>
      <c r="N118" s="32">
        <f t="shared" si="11"/>
        <v>100</v>
      </c>
      <c r="Q118" s="32">
        <f t="shared" si="12"/>
        <v>25</v>
      </c>
      <c r="T118" s="32">
        <f t="shared" si="13"/>
        <v>0</v>
      </c>
      <c r="W118" s="32">
        <f t="shared" si="14"/>
        <v>0</v>
      </c>
      <c r="Z118" s="32">
        <f t="shared" si="15"/>
        <v>33.162878787878789</v>
      </c>
    </row>
    <row r="119" spans="11:26" x14ac:dyDescent="0.25">
      <c r="K119" s="32">
        <f t="shared" si="10"/>
        <v>25</v>
      </c>
      <c r="N119" s="32">
        <f t="shared" si="11"/>
        <v>100</v>
      </c>
      <c r="Q119" s="32">
        <f t="shared" si="12"/>
        <v>47.5</v>
      </c>
      <c r="T119" s="32">
        <f t="shared" si="13"/>
        <v>0</v>
      </c>
      <c r="W119" s="32">
        <f t="shared" si="14"/>
        <v>0</v>
      </c>
      <c r="Z119" s="32">
        <f t="shared" si="15"/>
        <v>43.5</v>
      </c>
    </row>
    <row r="120" spans="11:26" x14ac:dyDescent="0.25">
      <c r="K120" s="32">
        <f t="shared" ref="K120:K141" si="16">IF(K46&gt;99.99,100,K46)</f>
        <v>98.603999999999985</v>
      </c>
      <c r="N120" s="32">
        <f t="shared" ref="N120:N141" si="17">IF(N46&gt;99.99,100,N46)</f>
        <v>0</v>
      </c>
      <c r="Q120" s="32" t="e">
        <f t="shared" ref="Q120:Q141" si="18">IF(Q46&gt;99.99,100,Q46)</f>
        <v>#DIV/0!</v>
      </c>
      <c r="T120" s="32">
        <f t="shared" ref="T120:T141" si="19">IF(T46&gt;99.99,100,T46)</f>
        <v>0</v>
      </c>
      <c r="W120" s="32">
        <f t="shared" ref="W120:W141" si="20">IF(W46&gt;99.99,100,W46)</f>
        <v>0</v>
      </c>
      <c r="Z120" s="32">
        <f t="shared" ref="Z120:Z141" si="21">IF(Z46&gt;99.99,100,Z46)</f>
        <v>0.3275880398671096</v>
      </c>
    </row>
    <row r="121" spans="11:26" x14ac:dyDescent="0.25">
      <c r="K121" s="32" t="e">
        <f t="shared" si="16"/>
        <v>#DIV/0!</v>
      </c>
      <c r="N121" s="32" t="e">
        <f t="shared" si="17"/>
        <v>#DIV/0!</v>
      </c>
      <c r="Q121" s="32">
        <f t="shared" si="18"/>
        <v>0</v>
      </c>
      <c r="T121" s="32">
        <f t="shared" si="19"/>
        <v>0</v>
      </c>
      <c r="W121" s="32">
        <f t="shared" si="20"/>
        <v>0</v>
      </c>
      <c r="Z121" s="32">
        <f t="shared" si="21"/>
        <v>0</v>
      </c>
    </row>
    <row r="122" spans="11:26" x14ac:dyDescent="0.25">
      <c r="K122" s="32">
        <f t="shared" si="16"/>
        <v>100</v>
      </c>
      <c r="N122" s="32" t="e">
        <f t="shared" si="17"/>
        <v>#DIV/0!</v>
      </c>
      <c r="Q122" s="32" t="e">
        <f t="shared" si="18"/>
        <v>#DIV/0!</v>
      </c>
      <c r="T122" s="32" t="e">
        <f t="shared" si="19"/>
        <v>#DIV/0!</v>
      </c>
      <c r="W122" s="32" t="e">
        <f t="shared" si="20"/>
        <v>#DIV/0!</v>
      </c>
      <c r="Z122" s="32">
        <f t="shared" si="21"/>
        <v>100</v>
      </c>
    </row>
    <row r="123" spans="11:26" x14ac:dyDescent="0.25">
      <c r="K123" s="32">
        <f t="shared" si="16"/>
        <v>93.094847138165662</v>
      </c>
      <c r="N123" s="32">
        <f t="shared" si="17"/>
        <v>64.019138755980862</v>
      </c>
      <c r="Q123" s="32">
        <f t="shared" si="18"/>
        <v>0</v>
      </c>
      <c r="T123" s="32" t="e">
        <f t="shared" si="19"/>
        <v>#DIV/0!</v>
      </c>
      <c r="W123" s="32" t="e">
        <f t="shared" si="20"/>
        <v>#DIV/0!</v>
      </c>
      <c r="Z123" s="32">
        <f t="shared" si="21"/>
        <v>60.516936797758561</v>
      </c>
    </row>
    <row r="124" spans="11:26" x14ac:dyDescent="0.25">
      <c r="K124" s="32">
        <f t="shared" si="16"/>
        <v>0</v>
      </c>
      <c r="N124" s="32">
        <f t="shared" si="17"/>
        <v>0</v>
      </c>
      <c r="Q124" s="32">
        <f t="shared" si="18"/>
        <v>0</v>
      </c>
      <c r="T124" s="32">
        <f t="shared" si="19"/>
        <v>0</v>
      </c>
      <c r="W124" s="32" t="e">
        <f t="shared" si="20"/>
        <v>#DIV/0!</v>
      </c>
      <c r="Z124" s="32">
        <f t="shared" si="21"/>
        <v>0</v>
      </c>
    </row>
    <row r="125" spans="11:26" x14ac:dyDescent="0.25">
      <c r="K125" s="32">
        <f t="shared" si="16"/>
        <v>60</v>
      </c>
      <c r="N125" s="32" t="e">
        <f t="shared" si="17"/>
        <v>#DIV/0!</v>
      </c>
      <c r="Q125" s="32" t="e">
        <f t="shared" si="18"/>
        <v>#DIV/0!</v>
      </c>
      <c r="T125" s="32" t="e">
        <f t="shared" si="19"/>
        <v>#DIV/0!</v>
      </c>
      <c r="W125" s="32" t="e">
        <f t="shared" si="20"/>
        <v>#DIV/0!</v>
      </c>
      <c r="Z125" s="32">
        <f t="shared" si="21"/>
        <v>60</v>
      </c>
    </row>
    <row r="126" spans="11:26" x14ac:dyDescent="0.25">
      <c r="K126" s="32">
        <f t="shared" si="16"/>
        <v>20</v>
      </c>
      <c r="N126" s="32">
        <f t="shared" si="17"/>
        <v>40</v>
      </c>
      <c r="Q126" s="32" t="e">
        <f t="shared" si="18"/>
        <v>#DIV/0!</v>
      </c>
      <c r="T126" s="32">
        <f t="shared" si="19"/>
        <v>0</v>
      </c>
      <c r="W126" s="32">
        <f t="shared" si="20"/>
        <v>0</v>
      </c>
      <c r="Z126" s="32">
        <f t="shared" si="21"/>
        <v>17.142857142857142</v>
      </c>
    </row>
    <row r="127" spans="11:26" x14ac:dyDescent="0.25">
      <c r="K127" s="32">
        <f t="shared" si="16"/>
        <v>100</v>
      </c>
      <c r="N127" s="32">
        <f t="shared" si="17"/>
        <v>76.666666666666657</v>
      </c>
      <c r="Q127" s="32" t="e">
        <f t="shared" si="18"/>
        <v>#DIV/0!</v>
      </c>
      <c r="T127" s="32" t="e">
        <f t="shared" si="19"/>
        <v>#DIV/0!</v>
      </c>
      <c r="W127" s="32" t="e">
        <f t="shared" si="20"/>
        <v>#DIV/0!</v>
      </c>
      <c r="Z127" s="32">
        <f t="shared" si="21"/>
        <v>91.583595859585969</v>
      </c>
    </row>
    <row r="128" spans="11:26" x14ac:dyDescent="0.25">
      <c r="K128" s="32">
        <f t="shared" si="16"/>
        <v>15</v>
      </c>
      <c r="N128" s="32">
        <f t="shared" si="17"/>
        <v>49.166666666666664</v>
      </c>
      <c r="Q128" s="32">
        <f t="shared" si="18"/>
        <v>0</v>
      </c>
      <c r="T128" s="32" t="e">
        <f t="shared" si="19"/>
        <v>#DIV/0!</v>
      </c>
      <c r="W128" s="32" t="e">
        <f t="shared" si="20"/>
        <v>#DIV/0!</v>
      </c>
      <c r="Z128" s="32">
        <f t="shared" si="21"/>
        <v>20.227272727272727</v>
      </c>
    </row>
    <row r="129" spans="11:26" x14ac:dyDescent="0.25">
      <c r="K129" s="32" t="e">
        <f t="shared" si="16"/>
        <v>#DIV/0!</v>
      </c>
      <c r="N129" s="32">
        <f t="shared" si="17"/>
        <v>74.166666666666671</v>
      </c>
      <c r="Q129" s="32" t="e">
        <f t="shared" si="18"/>
        <v>#DIV/0!</v>
      </c>
      <c r="T129" s="32" t="e">
        <f t="shared" si="19"/>
        <v>#DIV/0!</v>
      </c>
      <c r="W129" s="32" t="e">
        <f t="shared" si="20"/>
        <v>#DIV/0!</v>
      </c>
      <c r="Z129" s="32">
        <f t="shared" si="21"/>
        <v>74.166666666666671</v>
      </c>
    </row>
    <row r="130" spans="11:26" x14ac:dyDescent="0.25">
      <c r="K130" s="32" t="e">
        <f t="shared" si="16"/>
        <v>#DIV/0!</v>
      </c>
      <c r="N130" s="32">
        <f t="shared" si="17"/>
        <v>19</v>
      </c>
      <c r="Q130" s="32" t="e">
        <f t="shared" si="18"/>
        <v>#DIV/0!</v>
      </c>
      <c r="T130" s="32" t="e">
        <f t="shared" si="19"/>
        <v>#DIV/0!</v>
      </c>
      <c r="W130" s="32" t="e">
        <f t="shared" si="20"/>
        <v>#DIV/0!</v>
      </c>
      <c r="Z130" s="32">
        <f t="shared" si="21"/>
        <v>19</v>
      </c>
    </row>
    <row r="131" spans="11:26" x14ac:dyDescent="0.25">
      <c r="K131" s="32" t="e">
        <f t="shared" si="16"/>
        <v>#DIV/0!</v>
      </c>
      <c r="N131" s="32">
        <f t="shared" si="17"/>
        <v>9.9990000000000006</v>
      </c>
      <c r="Q131" s="32" t="e">
        <f t="shared" si="18"/>
        <v>#DIV/0!</v>
      </c>
      <c r="T131" s="32" t="e">
        <f t="shared" si="19"/>
        <v>#DIV/0!</v>
      </c>
      <c r="W131" s="32" t="e">
        <f t="shared" si="20"/>
        <v>#DIV/0!</v>
      </c>
      <c r="Z131" s="32">
        <f t="shared" si="21"/>
        <v>9.9990000000000006</v>
      </c>
    </row>
    <row r="132" spans="11:26" x14ac:dyDescent="0.25">
      <c r="K132" s="32" t="e">
        <f t="shared" si="16"/>
        <v>#DIV/0!</v>
      </c>
      <c r="N132" s="32">
        <f t="shared" si="17"/>
        <v>100</v>
      </c>
      <c r="Q132" s="32" t="e">
        <f t="shared" si="18"/>
        <v>#DIV/0!</v>
      </c>
      <c r="T132" s="32" t="e">
        <f t="shared" si="19"/>
        <v>#DIV/0!</v>
      </c>
      <c r="W132" s="32" t="e">
        <f t="shared" si="20"/>
        <v>#DIV/0!</v>
      </c>
      <c r="Z132" s="32">
        <f t="shared" si="21"/>
        <v>100</v>
      </c>
    </row>
    <row r="133" spans="11:26" x14ac:dyDescent="0.25">
      <c r="K133" s="32">
        <f t="shared" si="16"/>
        <v>100</v>
      </c>
      <c r="N133" s="32">
        <f t="shared" si="17"/>
        <v>50</v>
      </c>
      <c r="Q133" s="32">
        <f t="shared" si="18"/>
        <v>12.5</v>
      </c>
      <c r="T133" s="32">
        <f t="shared" si="19"/>
        <v>0</v>
      </c>
      <c r="W133" s="32">
        <f t="shared" si="20"/>
        <v>0</v>
      </c>
      <c r="Z133" s="32">
        <f t="shared" si="21"/>
        <v>32.5</v>
      </c>
    </row>
    <row r="134" spans="11:26" x14ac:dyDescent="0.25">
      <c r="K134" s="32">
        <f t="shared" si="16"/>
        <v>80</v>
      </c>
      <c r="N134" s="32">
        <f t="shared" si="17"/>
        <v>85</v>
      </c>
      <c r="Q134" s="32" t="e">
        <f t="shared" si="18"/>
        <v>#DIV/0!</v>
      </c>
      <c r="T134" s="32" t="e">
        <f t="shared" si="19"/>
        <v>#DIV/0!</v>
      </c>
      <c r="W134" s="32" t="e">
        <f t="shared" si="20"/>
        <v>#DIV/0!</v>
      </c>
      <c r="Z134" s="32">
        <f t="shared" si="21"/>
        <v>82.5</v>
      </c>
    </row>
    <row r="135" spans="11:26" x14ac:dyDescent="0.25">
      <c r="K135" s="32">
        <f t="shared" si="16"/>
        <v>0</v>
      </c>
      <c r="N135" s="32">
        <f t="shared" si="17"/>
        <v>50</v>
      </c>
      <c r="Q135" s="32" t="e">
        <f t="shared" si="18"/>
        <v>#DIV/0!</v>
      </c>
      <c r="T135" s="32" t="e">
        <f t="shared" si="19"/>
        <v>#DIV/0!</v>
      </c>
      <c r="W135" s="32" t="e">
        <f t="shared" si="20"/>
        <v>#DIV/0!</v>
      </c>
      <c r="Z135" s="32">
        <f t="shared" si="21"/>
        <v>25</v>
      </c>
    </row>
    <row r="136" spans="11:26" x14ac:dyDescent="0.25">
      <c r="K136" s="32">
        <f t="shared" si="16"/>
        <v>100</v>
      </c>
      <c r="N136" s="32">
        <f t="shared" si="17"/>
        <v>75</v>
      </c>
      <c r="Q136" s="32">
        <f t="shared" si="18"/>
        <v>0</v>
      </c>
      <c r="T136" s="32" t="e">
        <f t="shared" si="19"/>
        <v>#DIV/0!</v>
      </c>
      <c r="W136" s="32" t="e">
        <f t="shared" si="20"/>
        <v>#DIV/0!</v>
      </c>
      <c r="Z136" s="32">
        <f t="shared" si="21"/>
        <v>58.333335277777842</v>
      </c>
    </row>
    <row r="137" spans="11:26" x14ac:dyDescent="0.25">
      <c r="K137" s="32">
        <f t="shared" si="16"/>
        <v>100</v>
      </c>
      <c r="N137" s="32">
        <f t="shared" si="17"/>
        <v>100</v>
      </c>
      <c r="Q137" s="32">
        <f t="shared" si="18"/>
        <v>0</v>
      </c>
      <c r="T137" s="32" t="e">
        <f t="shared" si="19"/>
        <v>#DIV/0!</v>
      </c>
      <c r="W137" s="32" t="e">
        <f t="shared" si="20"/>
        <v>#DIV/0!</v>
      </c>
      <c r="Z137" s="32">
        <f t="shared" si="21"/>
        <v>83.333333333333343</v>
      </c>
    </row>
    <row r="138" spans="11:26" x14ac:dyDescent="0.25">
      <c r="K138" s="32">
        <f t="shared" si="16"/>
        <v>0</v>
      </c>
      <c r="N138" s="32">
        <f t="shared" si="17"/>
        <v>0</v>
      </c>
      <c r="Q138" s="32">
        <f t="shared" si="18"/>
        <v>0</v>
      </c>
      <c r="T138" s="32" t="e">
        <f t="shared" si="19"/>
        <v>#DIV/0!</v>
      </c>
      <c r="W138" s="32" t="e">
        <f t="shared" si="20"/>
        <v>#DIV/0!</v>
      </c>
      <c r="Z138" s="32">
        <f t="shared" si="21"/>
        <v>0</v>
      </c>
    </row>
    <row r="139" spans="11:26" x14ac:dyDescent="0.25">
      <c r="K139" s="32">
        <f t="shared" si="16"/>
        <v>60</v>
      </c>
      <c r="N139" s="32">
        <f t="shared" si="17"/>
        <v>0</v>
      </c>
      <c r="Q139" s="32">
        <f t="shared" si="18"/>
        <v>0</v>
      </c>
      <c r="T139" s="32">
        <f t="shared" si="19"/>
        <v>0</v>
      </c>
      <c r="W139" s="32">
        <f t="shared" si="20"/>
        <v>0</v>
      </c>
      <c r="Z139" s="32">
        <f t="shared" si="21"/>
        <v>12</v>
      </c>
    </row>
    <row r="140" spans="11:26" x14ac:dyDescent="0.25">
      <c r="K140" s="32">
        <f t="shared" si="16"/>
        <v>65</v>
      </c>
      <c r="N140" s="32">
        <f t="shared" si="17"/>
        <v>74.477777777777789</v>
      </c>
      <c r="Q140" s="32">
        <f t="shared" si="18"/>
        <v>10.018181818181819</v>
      </c>
      <c r="T140" s="32">
        <f t="shared" si="19"/>
        <v>0</v>
      </c>
      <c r="W140" s="32">
        <f t="shared" si="20"/>
        <v>0</v>
      </c>
      <c r="Z140" s="32">
        <f t="shared" si="21"/>
        <v>29.898300329642957</v>
      </c>
    </row>
    <row r="141" spans="11:26" x14ac:dyDescent="0.25">
      <c r="K141" s="32">
        <f t="shared" si="16"/>
        <v>100</v>
      </c>
      <c r="N141" s="32" t="e">
        <f t="shared" si="17"/>
        <v>#DIV/0!</v>
      </c>
      <c r="Q141" s="32" t="e">
        <f t="shared" si="18"/>
        <v>#DIV/0!</v>
      </c>
      <c r="T141" s="32" t="e">
        <f t="shared" si="19"/>
        <v>#DIV/0!</v>
      </c>
      <c r="W141" s="32" t="e">
        <f t="shared" si="20"/>
        <v>#DIV/0!</v>
      </c>
      <c r="Z141" s="32">
        <f t="shared" si="21"/>
        <v>100</v>
      </c>
    </row>
    <row r="142" spans="11:26" x14ac:dyDescent="0.25">
      <c r="K142" s="32">
        <f>IF(K69&gt;99.99,100,K69)</f>
        <v>48.333333333333343</v>
      </c>
      <c r="N142" s="32" t="e">
        <f>IF(N69&gt;99.99,100,N69)</f>
        <v>#DIV/0!</v>
      </c>
      <c r="Q142" s="32" t="e">
        <f>IF(Q69&gt;99.99,100,Q69)</f>
        <v>#DIV/0!</v>
      </c>
      <c r="T142" s="32" t="e">
        <f>IF(T69&gt;99.99,100,T69)</f>
        <v>#DIV/0!</v>
      </c>
      <c r="W142" s="32" t="e">
        <f>IF(W69&gt;99.99,100,W69)</f>
        <v>#DIV/0!</v>
      </c>
      <c r="Z142" s="32">
        <f>IF(Z69&gt;99.99,100,Z69)</f>
        <v>48.333333333333343</v>
      </c>
    </row>
    <row r="143" spans="11:26" x14ac:dyDescent="0.25">
      <c r="K143" s="32" t="e">
        <f>IF(K70&gt;99.99,100,K70)</f>
        <v>#DIV/0!</v>
      </c>
      <c r="N143" s="32">
        <f>IF(N70&gt;99.99,100,N70)</f>
        <v>25</v>
      </c>
      <c r="Q143" s="32" t="e">
        <f>IF(Q70&gt;99.99,100,Q70)</f>
        <v>#DIV/0!</v>
      </c>
      <c r="T143" s="32" t="e">
        <f>IF(T70&gt;99.99,100,T70)</f>
        <v>#DIV/0!</v>
      </c>
      <c r="W143" s="32" t="e">
        <f>IF(W70&gt;99.99,100,W70)</f>
        <v>#DIV/0!</v>
      </c>
      <c r="Z143" s="32">
        <f>IF(Z70&gt;99.99,100,Z70)</f>
        <v>25</v>
      </c>
    </row>
    <row r="144" spans="11:26" x14ac:dyDescent="0.25">
      <c r="K144" s="32">
        <f t="shared" ref="K144:K147" si="22">IF(K72&gt;99.99,100,K72)</f>
        <v>0</v>
      </c>
      <c r="N144" s="32">
        <f t="shared" ref="N144:N147" si="23">IF(N72&gt;99.99,100,N72)</f>
        <v>60</v>
      </c>
      <c r="Q144" s="32" t="e">
        <f t="shared" ref="Q144:Q147" si="24">IF(Q72&gt;99.99,100,Q72)</f>
        <v>#DIV/0!</v>
      </c>
      <c r="T144" s="32" t="e">
        <f t="shared" ref="T144:T147" si="25">IF(T72&gt;99.99,100,T72)</f>
        <v>#DIV/0!</v>
      </c>
      <c r="W144" s="32" t="e">
        <f t="shared" ref="W144:W147" si="26">IF(W72&gt;99.99,100,W72)</f>
        <v>#DIV/0!</v>
      </c>
      <c r="Z144" s="32">
        <f t="shared" ref="Z144:Z147" si="27">IF(Z72&gt;99.99,100,Z72)</f>
        <v>30</v>
      </c>
    </row>
    <row r="145" spans="11:26" x14ac:dyDescent="0.25">
      <c r="K145" s="32" t="e">
        <f t="shared" si="22"/>
        <v>#DIV/0!</v>
      </c>
      <c r="N145" s="32" t="e">
        <f t="shared" si="23"/>
        <v>#DIV/0!</v>
      </c>
      <c r="Q145" s="32" t="e">
        <f t="shared" si="24"/>
        <v>#DIV/0!</v>
      </c>
      <c r="T145" s="32">
        <f t="shared" si="25"/>
        <v>0</v>
      </c>
      <c r="W145" s="32">
        <f t="shared" si="26"/>
        <v>0</v>
      </c>
      <c r="Z145" s="32">
        <f t="shared" si="27"/>
        <v>0</v>
      </c>
    </row>
    <row r="146" spans="11:26" x14ac:dyDescent="0.25">
      <c r="K146" s="32">
        <f t="shared" si="22"/>
        <v>100</v>
      </c>
      <c r="N146" s="32">
        <f t="shared" si="23"/>
        <v>38.75</v>
      </c>
      <c r="Q146" s="32">
        <f t="shared" si="24"/>
        <v>0</v>
      </c>
      <c r="T146" s="32">
        <f t="shared" si="25"/>
        <v>0</v>
      </c>
      <c r="W146" s="32">
        <f t="shared" si="26"/>
        <v>0</v>
      </c>
      <c r="Z146" s="32">
        <f t="shared" si="27"/>
        <v>30.305798001939571</v>
      </c>
    </row>
    <row r="147" spans="11:26" x14ac:dyDescent="0.25">
      <c r="K147" s="32">
        <f t="shared" si="22"/>
        <v>28.333333333333339</v>
      </c>
      <c r="N147" s="32">
        <f t="shared" si="23"/>
        <v>0</v>
      </c>
      <c r="Q147" s="32" t="e">
        <f t="shared" si="24"/>
        <v>#DIV/0!</v>
      </c>
      <c r="T147" s="32">
        <f t="shared" si="25"/>
        <v>0</v>
      </c>
      <c r="W147" s="32">
        <f t="shared" si="26"/>
        <v>0</v>
      </c>
      <c r="Z147" s="32">
        <f t="shared" si="27"/>
        <v>7.0833333333333348</v>
      </c>
    </row>
    <row r="148" spans="11:26" x14ac:dyDescent="0.25">
      <c r="K148" s="32"/>
    </row>
    <row r="149" spans="11:26" x14ac:dyDescent="0.25">
      <c r="K149" s="32"/>
    </row>
    <row r="150" spans="11:26" x14ac:dyDescent="0.25">
      <c r="K150" s="32"/>
    </row>
    <row r="151" spans="11:26" x14ac:dyDescent="0.25">
      <c r="K151" s="32"/>
    </row>
    <row r="152" spans="11:26" x14ac:dyDescent="0.25">
      <c r="K152" s="32"/>
    </row>
    <row r="153" spans="11:26" x14ac:dyDescent="0.25">
      <c r="K153" s="32"/>
    </row>
    <row r="154" spans="11:26" x14ac:dyDescent="0.25">
      <c r="K154" s="32"/>
    </row>
    <row r="155" spans="11:26" x14ac:dyDescent="0.25">
      <c r="K155" s="32"/>
    </row>
    <row r="156" spans="11:26" x14ac:dyDescent="0.25">
      <c r="K156" s="32"/>
    </row>
    <row r="157" spans="11:26" x14ac:dyDescent="0.25">
      <c r="K157" s="32"/>
    </row>
    <row r="158" spans="11:26" x14ac:dyDescent="0.25">
      <c r="K158" s="32"/>
    </row>
    <row r="159" spans="11:26" x14ac:dyDescent="0.25">
      <c r="K159" s="32"/>
    </row>
    <row r="160" spans="11:26" x14ac:dyDescent="0.25">
      <c r="K160" s="32"/>
    </row>
    <row r="161" spans="11:11" x14ac:dyDescent="0.25">
      <c r="K161" s="32"/>
    </row>
    <row r="162" spans="11:11" x14ac:dyDescent="0.25">
      <c r="K162" s="32"/>
    </row>
    <row r="163" spans="11:11" x14ac:dyDescent="0.25">
      <c r="K163" s="32"/>
    </row>
    <row r="164" spans="11:11" x14ac:dyDescent="0.25">
      <c r="K164" s="32"/>
    </row>
    <row r="165" spans="11:11" x14ac:dyDescent="0.25">
      <c r="K165" s="32"/>
    </row>
    <row r="166" spans="11:11" x14ac:dyDescent="0.25">
      <c r="K166" s="32"/>
    </row>
    <row r="167" spans="11:11" x14ac:dyDescent="0.25">
      <c r="K167" s="32"/>
    </row>
    <row r="168" spans="11:11" x14ac:dyDescent="0.25">
      <c r="K168" s="32"/>
    </row>
  </sheetData>
  <mergeCells count="66">
    <mergeCell ref="A79:H79"/>
    <mergeCell ref="A80:H80"/>
    <mergeCell ref="A81:H81"/>
    <mergeCell ref="A76:H76"/>
    <mergeCell ref="A77:H77"/>
    <mergeCell ref="D72:D73"/>
    <mergeCell ref="E72:E73"/>
    <mergeCell ref="A66:A67"/>
    <mergeCell ref="A72:A73"/>
    <mergeCell ref="B72:B73"/>
    <mergeCell ref="C72:C73"/>
    <mergeCell ref="A68:A71"/>
    <mergeCell ref="A46:A47"/>
    <mergeCell ref="A48:A57"/>
    <mergeCell ref="A58:A62"/>
    <mergeCell ref="A63:A65"/>
    <mergeCell ref="A42:A45"/>
    <mergeCell ref="E31:E34"/>
    <mergeCell ref="A38:A41"/>
    <mergeCell ref="B38:B41"/>
    <mergeCell ref="C38:C41"/>
    <mergeCell ref="D38:D41"/>
    <mergeCell ref="A28:A30"/>
    <mergeCell ref="A31:A33"/>
    <mergeCell ref="B31:B34"/>
    <mergeCell ref="C31:C34"/>
    <mergeCell ref="D31:D34"/>
    <mergeCell ref="A25:A27"/>
    <mergeCell ref="B26:B27"/>
    <mergeCell ref="C26:C27"/>
    <mergeCell ref="D26:D27"/>
    <mergeCell ref="E26:E27"/>
    <mergeCell ref="E11:E12"/>
    <mergeCell ref="A16:A17"/>
    <mergeCell ref="A20:A24"/>
    <mergeCell ref="B20:B21"/>
    <mergeCell ref="C20:C21"/>
    <mergeCell ref="D20:D21"/>
    <mergeCell ref="E20:E21"/>
    <mergeCell ref="AA4:AA5"/>
    <mergeCell ref="A78:H78"/>
    <mergeCell ref="U4:W4"/>
    <mergeCell ref="H4:H5"/>
    <mergeCell ref="I4:K4"/>
    <mergeCell ref="L4:N4"/>
    <mergeCell ref="O4:Q4"/>
    <mergeCell ref="R4:T4"/>
    <mergeCell ref="A6:A13"/>
    <mergeCell ref="B8:B10"/>
    <mergeCell ref="C8:C10"/>
    <mergeCell ref="D8:D10"/>
    <mergeCell ref="E8:E10"/>
    <mergeCell ref="B11:B12"/>
    <mergeCell ref="C11:C12"/>
    <mergeCell ref="D11:D12"/>
    <mergeCell ref="A1:Z1"/>
    <mergeCell ref="A2:Z2"/>
    <mergeCell ref="A3:Z3"/>
    <mergeCell ref="A4:A5"/>
    <mergeCell ref="B4:B5"/>
    <mergeCell ref="C4:C5"/>
    <mergeCell ref="D4:D5"/>
    <mergeCell ref="E4:E5"/>
    <mergeCell ref="F4:F5"/>
    <mergeCell ref="G4:G5"/>
    <mergeCell ref="X4:Z4"/>
  </mergeCells>
  <conditionalFormatting sqref="K6:K75 N13:N75 Q13:Q75 T13:T75 W13:W75 Z6:Z75">
    <cfRule type="cellIs" dxfId="3137" priority="37" stopIfTrue="1" operator="greaterThan">
      <formula>110</formula>
    </cfRule>
    <cfRule type="cellIs" dxfId="3136" priority="38" stopIfTrue="1" operator="between">
      <formula>1</formula>
      <formula>90</formula>
    </cfRule>
    <cfRule type="expression" dxfId="3135" priority="39" stopIfTrue="1">
      <formula>IF(I6=0,J6=0)</formula>
    </cfRule>
    <cfRule type="cellIs" dxfId="3134" priority="40" stopIfTrue="1" operator="between">
      <formula>90</formula>
      <formula>110</formula>
    </cfRule>
    <cfRule type="expression" dxfId="3133" priority="41" stopIfTrue="1">
      <formula>IF(I6&gt;0,J6=0)</formula>
    </cfRule>
    <cfRule type="expression" dxfId="3132" priority="42" stopIfTrue="1">
      <formula>IF(I6=0,J6&gt;0)</formula>
    </cfRule>
  </conditionalFormatting>
  <conditionalFormatting sqref="N6:N12">
    <cfRule type="cellIs" dxfId="3131" priority="55" stopIfTrue="1" operator="greaterThan">
      <formula>110</formula>
    </cfRule>
    <cfRule type="cellIs" dxfId="3130" priority="56" stopIfTrue="1" operator="between">
      <formula>1</formula>
      <formula>90</formula>
    </cfRule>
    <cfRule type="expression" dxfId="3129" priority="57" stopIfTrue="1">
      <formula>IF(L6=0,M6=0)</formula>
    </cfRule>
    <cfRule type="cellIs" dxfId="3128" priority="58" stopIfTrue="1" operator="between">
      <formula>90</formula>
      <formula>110</formula>
    </cfRule>
    <cfRule type="expression" dxfId="3127" priority="59" stopIfTrue="1">
      <formula>IF(L6&gt;0,M6=0)</formula>
    </cfRule>
    <cfRule type="expression" dxfId="3126" priority="60" stopIfTrue="1">
      <formula>IF(L6=0,M6&gt;0)</formula>
    </cfRule>
  </conditionalFormatting>
  <conditionalFormatting sqref="Q6:Q12">
    <cfRule type="cellIs" dxfId="3125" priority="49" stopIfTrue="1" operator="greaterThan">
      <formula>110</formula>
    </cfRule>
    <cfRule type="cellIs" dxfId="3124" priority="50" stopIfTrue="1" operator="between">
      <formula>1</formula>
      <formula>90</formula>
    </cfRule>
    <cfRule type="expression" dxfId="3123" priority="51" stopIfTrue="1">
      <formula>IF(O6=0,P6=0)</formula>
    </cfRule>
    <cfRule type="cellIs" dxfId="3122" priority="52" stopIfTrue="1" operator="between">
      <formula>90</formula>
      <formula>110</formula>
    </cfRule>
    <cfRule type="expression" dxfId="3121" priority="53" stopIfTrue="1">
      <formula>IF(O6&gt;0,P6=0)</formula>
    </cfRule>
    <cfRule type="expression" dxfId="3120" priority="54" stopIfTrue="1">
      <formula>IF(O6=0,P6&gt;0)</formula>
    </cfRule>
  </conditionalFormatting>
  <conditionalFormatting sqref="T6:T12">
    <cfRule type="cellIs" dxfId="3119" priority="43" stopIfTrue="1" operator="greaterThan">
      <formula>110</formula>
    </cfRule>
    <cfRule type="cellIs" dxfId="3118" priority="44" stopIfTrue="1" operator="between">
      <formula>1</formula>
      <formula>90</formula>
    </cfRule>
    <cfRule type="expression" dxfId="3117" priority="45" stopIfTrue="1">
      <formula>IF(R6=0,S6=0)</formula>
    </cfRule>
    <cfRule type="cellIs" dxfId="3116" priority="46" stopIfTrue="1" operator="between">
      <formula>90</formula>
      <formula>110</formula>
    </cfRule>
    <cfRule type="expression" dxfId="3115" priority="47" stopIfTrue="1">
      <formula>IF(R6&gt;0,S6=0)</formula>
    </cfRule>
    <cfRule type="expression" dxfId="3114" priority="48" stopIfTrue="1">
      <formula>IF(R6=0,S6&gt;0)</formula>
    </cfRule>
  </conditionalFormatting>
  <conditionalFormatting sqref="W6:W12">
    <cfRule type="cellIs" dxfId="3113" priority="7" stopIfTrue="1" operator="greaterThan">
      <formula>110</formula>
    </cfRule>
    <cfRule type="cellIs" dxfId="3112" priority="8" stopIfTrue="1" operator="between">
      <formula>1</formula>
      <formula>90</formula>
    </cfRule>
    <cfRule type="expression" dxfId="3111" priority="9" stopIfTrue="1">
      <formula>IF(U6=0,V6=0)</formula>
    </cfRule>
    <cfRule type="cellIs" dxfId="3110" priority="10" stopIfTrue="1" operator="between">
      <formula>90</formula>
      <formula>110</formula>
    </cfRule>
    <cfRule type="expression" dxfId="3109" priority="11" stopIfTrue="1">
      <formula>IF(U6&gt;0,V6=0)</formula>
    </cfRule>
    <cfRule type="expression" dxfId="3108" priority="12" stopIfTrue="1">
      <formula>IF(U6=0,V6&gt;0)</formula>
    </cfRule>
  </conditionalFormatting>
  <pageMargins left="0.7" right="0.7" top="0.75" bottom="0.75" header="0.3" footer="0.3"/>
  <pageSetup orientation="portrait" horizontalDpi="4294967293" r:id="rId1"/>
  <legacyDrawing r:id="rId2"/>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CFF"/>
  </sheetPr>
  <dimension ref="A1:W41"/>
  <sheetViews>
    <sheetView topLeftCell="D16" workbookViewId="0">
      <selection activeCell="B20" sqref="A20:G25"/>
    </sheetView>
  </sheetViews>
  <sheetFormatPr baseColWidth="10" defaultColWidth="11.42578125" defaultRowHeight="15" x14ac:dyDescent="0.25"/>
  <cols>
    <col min="1" max="1" width="16.85546875" style="7" customWidth="1"/>
    <col min="2" max="2" width="8.7109375" style="7" customWidth="1"/>
    <col min="3" max="3" width="38.28515625" style="7" customWidth="1"/>
    <col min="4" max="4" width="16" style="7" customWidth="1"/>
    <col min="5" max="5" width="24.5703125" style="7" customWidth="1"/>
    <col min="6" max="6" width="12.7109375" style="7" customWidth="1"/>
    <col min="7" max="7" width="8.7109375" style="7" customWidth="1"/>
    <col min="8" max="22" width="6.85546875" style="7" customWidth="1"/>
    <col min="23" max="23" width="51.7109375" style="7" customWidth="1"/>
    <col min="24" max="16384" width="11.42578125" style="7"/>
  </cols>
  <sheetData>
    <row r="1" spans="1:23" ht="15" customHeight="1" x14ac:dyDescent="0.25">
      <c r="A1" s="854" t="s">
        <v>26</v>
      </c>
      <c r="B1" s="854"/>
      <c r="C1" s="854"/>
      <c r="D1" s="854"/>
      <c r="E1" s="854"/>
      <c r="F1" s="854"/>
      <c r="G1" s="854"/>
      <c r="H1" s="854"/>
      <c r="I1" s="854"/>
      <c r="J1" s="854"/>
      <c r="K1" s="854"/>
      <c r="L1" s="854"/>
      <c r="M1" s="854"/>
      <c r="N1" s="854"/>
      <c r="O1" s="854"/>
      <c r="P1" s="854"/>
      <c r="Q1" s="854"/>
      <c r="R1" s="854"/>
      <c r="S1" s="854"/>
      <c r="T1" s="854"/>
      <c r="U1" s="854"/>
      <c r="V1" s="854"/>
    </row>
    <row r="2" spans="1:23" ht="15" customHeight="1" x14ac:dyDescent="0.25">
      <c r="A2" s="854" t="s">
        <v>0</v>
      </c>
      <c r="B2" s="854"/>
      <c r="C2" s="854"/>
      <c r="D2" s="854"/>
      <c r="E2" s="854"/>
      <c r="F2" s="854"/>
      <c r="G2" s="854"/>
      <c r="H2" s="854"/>
      <c r="I2" s="854"/>
      <c r="J2" s="854"/>
      <c r="K2" s="854"/>
      <c r="L2" s="854"/>
      <c r="M2" s="854"/>
      <c r="N2" s="854"/>
      <c r="O2" s="854"/>
      <c r="P2" s="854"/>
      <c r="Q2" s="854"/>
      <c r="R2" s="854"/>
      <c r="S2" s="854"/>
      <c r="T2" s="854"/>
      <c r="U2" s="854"/>
      <c r="V2" s="854"/>
    </row>
    <row r="3" spans="1:23" ht="15" customHeight="1" x14ac:dyDescent="0.25">
      <c r="A3" s="855" t="s">
        <v>394</v>
      </c>
      <c r="B3" s="855"/>
      <c r="C3" s="855"/>
      <c r="D3" s="855"/>
      <c r="E3" s="855"/>
      <c r="F3" s="855"/>
      <c r="G3" s="855"/>
      <c r="H3" s="855"/>
      <c r="I3" s="855"/>
      <c r="J3" s="855"/>
      <c r="K3" s="855"/>
      <c r="L3" s="855"/>
      <c r="M3" s="855"/>
      <c r="N3" s="855"/>
      <c r="O3" s="855"/>
      <c r="P3" s="855"/>
      <c r="Q3" s="855"/>
      <c r="R3" s="855"/>
      <c r="S3" s="855"/>
      <c r="T3" s="855"/>
      <c r="U3" s="855"/>
      <c r="V3" s="855"/>
    </row>
    <row r="4" spans="1:23" ht="22.5" customHeight="1" x14ac:dyDescent="0.25">
      <c r="A4" s="838" t="s">
        <v>30</v>
      </c>
      <c r="B4" s="856" t="s">
        <v>1</v>
      </c>
      <c r="C4" s="838" t="s">
        <v>28</v>
      </c>
      <c r="D4" s="838" t="s">
        <v>2</v>
      </c>
      <c r="E4" s="838" t="s">
        <v>3</v>
      </c>
      <c r="F4" s="838" t="s">
        <v>4</v>
      </c>
      <c r="G4" s="838" t="s">
        <v>29</v>
      </c>
      <c r="H4" s="853" t="s">
        <v>5</v>
      </c>
      <c r="I4" s="853"/>
      <c r="J4" s="853"/>
      <c r="K4" s="853" t="s">
        <v>6</v>
      </c>
      <c r="L4" s="853"/>
      <c r="M4" s="853"/>
      <c r="N4" s="853" t="s">
        <v>7</v>
      </c>
      <c r="O4" s="853"/>
      <c r="P4" s="853"/>
      <c r="Q4" s="853" t="s">
        <v>8</v>
      </c>
      <c r="R4" s="853"/>
      <c r="S4" s="853"/>
      <c r="T4" s="853" t="s">
        <v>9</v>
      </c>
      <c r="U4" s="853"/>
      <c r="V4" s="853"/>
      <c r="W4" s="838" t="s">
        <v>178</v>
      </c>
    </row>
    <row r="5" spans="1:23" x14ac:dyDescent="0.25">
      <c r="A5" s="838"/>
      <c r="B5" s="856"/>
      <c r="C5" s="838"/>
      <c r="D5" s="839"/>
      <c r="E5" s="839"/>
      <c r="F5" s="839"/>
      <c r="G5" s="839"/>
      <c r="H5" s="5" t="s">
        <v>10</v>
      </c>
      <c r="I5" s="5" t="s">
        <v>11</v>
      </c>
      <c r="J5" s="6" t="s">
        <v>12</v>
      </c>
      <c r="K5" s="5" t="s">
        <v>10</v>
      </c>
      <c r="L5" s="5" t="s">
        <v>11</v>
      </c>
      <c r="M5" s="6" t="s">
        <v>12</v>
      </c>
      <c r="N5" s="5" t="s">
        <v>10</v>
      </c>
      <c r="O5" s="5" t="s">
        <v>11</v>
      </c>
      <c r="P5" s="6" t="s">
        <v>12</v>
      </c>
      <c r="Q5" s="5" t="s">
        <v>10</v>
      </c>
      <c r="R5" s="5" t="s">
        <v>11</v>
      </c>
      <c r="S5" s="6" t="s">
        <v>12</v>
      </c>
      <c r="T5" s="5" t="s">
        <v>10</v>
      </c>
      <c r="U5" s="5" t="s">
        <v>11</v>
      </c>
      <c r="V5" s="6" t="s">
        <v>12</v>
      </c>
      <c r="W5" s="839"/>
    </row>
    <row r="6" spans="1:23" ht="24" x14ac:dyDescent="0.25">
      <c r="A6" s="93"/>
      <c r="B6" s="17" t="s">
        <v>363</v>
      </c>
      <c r="C6" s="19" t="s">
        <v>1353</v>
      </c>
      <c r="D6" s="94" t="s">
        <v>365</v>
      </c>
      <c r="E6" s="69" t="s">
        <v>366</v>
      </c>
      <c r="F6" s="40" t="s">
        <v>21</v>
      </c>
      <c r="G6" s="95">
        <v>1</v>
      </c>
      <c r="H6" s="2">
        <v>0</v>
      </c>
      <c r="I6" s="2">
        <v>0</v>
      </c>
      <c r="J6" s="11" t="e">
        <f>I6/H6*100</f>
        <v>#DIV/0!</v>
      </c>
      <c r="K6" s="2">
        <v>1</v>
      </c>
      <c r="L6" s="2">
        <v>1</v>
      </c>
      <c r="M6" s="12">
        <f>L6/K6*100</f>
        <v>100</v>
      </c>
      <c r="N6" s="2">
        <v>0</v>
      </c>
      <c r="O6" s="2">
        <v>0</v>
      </c>
      <c r="P6" s="12" t="e">
        <f>O6/N6*100</f>
        <v>#DIV/0!</v>
      </c>
      <c r="Q6" s="2">
        <v>0</v>
      </c>
      <c r="R6" s="2"/>
      <c r="S6" s="12" t="e">
        <f>R6/Q6*100</f>
        <v>#DIV/0!</v>
      </c>
      <c r="T6" s="89">
        <f>H6+K6+N6+Q6</f>
        <v>1</v>
      </c>
      <c r="U6" s="89">
        <f>I6+L6+O6+R6</f>
        <v>1</v>
      </c>
      <c r="V6" s="12">
        <f>U6/T6*100</f>
        <v>100</v>
      </c>
      <c r="W6" s="30"/>
    </row>
    <row r="7" spans="1:23" ht="48" x14ac:dyDescent="0.25">
      <c r="A7" s="60" t="s">
        <v>367</v>
      </c>
      <c r="B7" s="60" t="s">
        <v>368</v>
      </c>
      <c r="C7" s="21" t="s">
        <v>369</v>
      </c>
      <c r="D7" s="21" t="s">
        <v>365</v>
      </c>
      <c r="E7" s="21" t="s">
        <v>370</v>
      </c>
      <c r="F7" s="22" t="s">
        <v>371</v>
      </c>
      <c r="G7" s="22">
        <v>1</v>
      </c>
      <c r="H7" s="2">
        <v>0</v>
      </c>
      <c r="I7" s="2">
        <v>0.5</v>
      </c>
      <c r="J7" s="11" t="e">
        <f t="shared" ref="J7:J19" si="0">I7/H7*100</f>
        <v>#DIV/0!</v>
      </c>
      <c r="K7" s="2">
        <v>1</v>
      </c>
      <c r="L7" s="2">
        <v>0.5</v>
      </c>
      <c r="M7" s="12">
        <f t="shared" ref="M7:M19" si="1">L7/K7*100</f>
        <v>50</v>
      </c>
      <c r="N7" s="2">
        <v>0</v>
      </c>
      <c r="O7" s="2">
        <v>0</v>
      </c>
      <c r="P7" s="12" t="e">
        <f t="shared" ref="P7:P19" si="2">O7/N7*100</f>
        <v>#DIV/0!</v>
      </c>
      <c r="Q7" s="2">
        <v>0</v>
      </c>
      <c r="R7" s="2"/>
      <c r="S7" s="12" t="e">
        <f t="shared" ref="S7:S19" si="3">R7/Q7*100</f>
        <v>#DIV/0!</v>
      </c>
      <c r="T7" s="89">
        <f t="shared" ref="T7:U19" si="4">H7+K7+N7+Q7</f>
        <v>1</v>
      </c>
      <c r="U7" s="89">
        <f t="shared" si="4"/>
        <v>1</v>
      </c>
      <c r="V7" s="12">
        <f t="shared" ref="V7:V19" si="5">U7/T7*100</f>
        <v>100</v>
      </c>
      <c r="W7" s="30"/>
    </row>
    <row r="8" spans="1:23" ht="24" x14ac:dyDescent="0.25">
      <c r="A8" s="93"/>
      <c r="B8" s="17" t="s">
        <v>372</v>
      </c>
      <c r="C8" s="19" t="s">
        <v>373</v>
      </c>
      <c r="D8" s="94" t="s">
        <v>365</v>
      </c>
      <c r="E8" s="19" t="s">
        <v>374</v>
      </c>
      <c r="F8" s="40" t="s">
        <v>62</v>
      </c>
      <c r="G8" s="17">
        <v>50</v>
      </c>
      <c r="H8" s="279">
        <f>((7.1429*H9)+(7.1429*H10)+(2.3809*H11)+(7.1429*H12)+(1.7857*H13)+(0.2857*H14)+(2.3809*H15))</f>
        <v>1.7857000000000001</v>
      </c>
      <c r="I8" s="279">
        <f>((7.1429*I9)+(7.1429*I10)+(2.3809*I11)+(7.1429*I12)+(1.7857*I13)+(0.2857*I14)+(2.3809*I15))</f>
        <v>1.696415</v>
      </c>
      <c r="J8" s="11">
        <f t="shared" si="0"/>
        <v>95</v>
      </c>
      <c r="K8" s="279">
        <f>((7.1429*K9)+(7.1429*K10)+(2.3809*K11)+(7.1429*K12)+(1.7857*K13)+(0.2857*K14)+(2.3809*K15))</f>
        <v>13.690000000000001</v>
      </c>
      <c r="L8" s="279">
        <f>((7.1429*L9)+(7.1429*L10)+(2.3809*L11)+(7.1429*L12)+(1.7857*L13)+(0.2857*L14)+(2.3809*L15))</f>
        <v>17.945910000000001</v>
      </c>
      <c r="M8" s="12">
        <f t="shared" si="1"/>
        <v>131.08772826880934</v>
      </c>
      <c r="N8" s="279">
        <f>((7.1429*N9)+(7.1429*N10)+(2.3809*N11)+(7.1429*N12)+(1.7857*N13)+(0.2857*N14)+(2.3809*N15))</f>
        <v>13.6904</v>
      </c>
      <c r="O8" s="279">
        <f>((7.1429*O9)+(7.1429*O10)+(2.3809*O11)+(7.1429*O12)+(1.7857*O13)+(0.2857*O14)+(2.3809*O15))</f>
        <v>11.3094</v>
      </c>
      <c r="P8" s="12">
        <f t="shared" si="2"/>
        <v>82.608251037223155</v>
      </c>
      <c r="Q8" s="279">
        <f>((7.1429*Q9)+(7.1429*Q10)+(2.3809*Q11)+(7.1429*Q12)+(1.7857*Q13)+(0.2857*Q14)+(2.3809*Q15))</f>
        <v>20.833299999999998</v>
      </c>
      <c r="R8" s="279">
        <f>((7.1429*R9)+(7.1429*R10)+(2.3809*R11)+(7.1429*R12)+(1.7857*R13)+(0.2857*R14)+(2.3809*R15))</f>
        <v>15.595140000000001</v>
      </c>
      <c r="S8" s="12">
        <f t="shared" si="3"/>
        <v>74.856791770866849</v>
      </c>
      <c r="T8" s="271">
        <f t="shared" si="4"/>
        <v>49.999399999999994</v>
      </c>
      <c r="U8" s="271">
        <f t="shared" si="4"/>
        <v>46.546864999999997</v>
      </c>
      <c r="V8" s="12">
        <f t="shared" si="5"/>
        <v>93.094847138165662</v>
      </c>
      <c r="W8" s="30"/>
    </row>
    <row r="9" spans="1:23" ht="24" x14ac:dyDescent="0.25">
      <c r="A9" s="961" t="s">
        <v>1361</v>
      </c>
      <c r="B9" s="295" t="s">
        <v>1365</v>
      </c>
      <c r="C9" s="21" t="s">
        <v>1357</v>
      </c>
      <c r="D9" s="21" t="s">
        <v>380</v>
      </c>
      <c r="E9" s="21" t="s">
        <v>1356</v>
      </c>
      <c r="F9" s="22" t="s">
        <v>1355</v>
      </c>
      <c r="G9" s="22">
        <v>1</v>
      </c>
      <c r="H9" s="2"/>
      <c r="I9" s="2"/>
      <c r="J9" s="11" t="e">
        <f t="shared" si="0"/>
        <v>#DIV/0!</v>
      </c>
      <c r="K9" s="2"/>
      <c r="L9" s="2">
        <v>0</v>
      </c>
      <c r="M9" s="12" t="e">
        <f t="shared" si="1"/>
        <v>#DIV/0!</v>
      </c>
      <c r="N9" s="2"/>
      <c r="O9" s="2"/>
      <c r="P9" s="12" t="e">
        <f t="shared" si="2"/>
        <v>#DIV/0!</v>
      </c>
      <c r="Q9" s="2">
        <v>1</v>
      </c>
      <c r="R9" s="2">
        <v>0.1</v>
      </c>
      <c r="S9" s="12">
        <f t="shared" si="3"/>
        <v>10</v>
      </c>
      <c r="T9" s="89">
        <f>H9+K9+N9+Q9</f>
        <v>1</v>
      </c>
      <c r="U9" s="89">
        <f>I9+L9+O9+R9</f>
        <v>0.1</v>
      </c>
      <c r="V9" s="12">
        <f t="shared" si="5"/>
        <v>10</v>
      </c>
      <c r="W9" s="30"/>
    </row>
    <row r="10" spans="1:23" ht="24" x14ac:dyDescent="0.25">
      <c r="A10" s="962"/>
      <c r="B10" s="295" t="s">
        <v>1366</v>
      </c>
      <c r="C10" s="21" t="s">
        <v>1358</v>
      </c>
      <c r="D10" s="21" t="s">
        <v>380</v>
      </c>
      <c r="E10" s="21" t="s">
        <v>1375</v>
      </c>
      <c r="F10" s="22" t="s">
        <v>1376</v>
      </c>
      <c r="G10" s="22">
        <v>1</v>
      </c>
      <c r="H10" s="2"/>
      <c r="I10" s="2"/>
      <c r="J10" s="11" t="e">
        <f t="shared" si="0"/>
        <v>#DIV/0!</v>
      </c>
      <c r="K10" s="2"/>
      <c r="L10" s="2">
        <v>0.25</v>
      </c>
      <c r="M10" s="12" t="e">
        <f t="shared" si="1"/>
        <v>#DIV/0!</v>
      </c>
      <c r="N10" s="2">
        <v>1</v>
      </c>
      <c r="O10" s="2">
        <v>0.5</v>
      </c>
      <c r="P10" s="12">
        <f t="shared" si="2"/>
        <v>50</v>
      </c>
      <c r="Q10" s="2"/>
      <c r="R10" s="2">
        <v>0</v>
      </c>
      <c r="S10" s="12" t="e">
        <f t="shared" si="3"/>
        <v>#DIV/0!</v>
      </c>
      <c r="T10" s="89">
        <f>H10+K10+N10+Q10</f>
        <v>1</v>
      </c>
      <c r="U10" s="89">
        <f>I10+L10+O10+R10</f>
        <v>0.75</v>
      </c>
      <c r="V10" s="12">
        <f t="shared" si="5"/>
        <v>75</v>
      </c>
      <c r="W10" s="30"/>
    </row>
    <row r="11" spans="1:23" ht="24" x14ac:dyDescent="0.25">
      <c r="A11" s="295" t="s">
        <v>375</v>
      </c>
      <c r="B11" s="295" t="s">
        <v>376</v>
      </c>
      <c r="C11" s="21" t="s">
        <v>1359</v>
      </c>
      <c r="D11" s="21" t="s">
        <v>380</v>
      </c>
      <c r="E11" s="21" t="s">
        <v>1360</v>
      </c>
      <c r="F11" s="22" t="s">
        <v>85</v>
      </c>
      <c r="G11" s="22">
        <v>3</v>
      </c>
      <c r="H11" s="2">
        <v>0</v>
      </c>
      <c r="I11" s="2">
        <v>0</v>
      </c>
      <c r="J11" s="11" t="e">
        <f t="shared" si="0"/>
        <v>#DIV/0!</v>
      </c>
      <c r="K11" s="2">
        <v>1</v>
      </c>
      <c r="L11" s="2">
        <v>2</v>
      </c>
      <c r="M11" s="12">
        <f t="shared" si="1"/>
        <v>200</v>
      </c>
      <c r="N11" s="2">
        <v>1</v>
      </c>
      <c r="O11" s="2">
        <v>1.5</v>
      </c>
      <c r="P11" s="12">
        <f t="shared" si="2"/>
        <v>150</v>
      </c>
      <c r="Q11" s="2">
        <v>1</v>
      </c>
      <c r="R11" s="2">
        <v>2.5</v>
      </c>
      <c r="S11" s="12">
        <f t="shared" si="3"/>
        <v>250</v>
      </c>
      <c r="T11" s="89">
        <f t="shared" si="4"/>
        <v>3</v>
      </c>
      <c r="U11" s="89">
        <f t="shared" si="4"/>
        <v>6</v>
      </c>
      <c r="V11" s="12">
        <f t="shared" si="5"/>
        <v>200</v>
      </c>
      <c r="W11" s="30"/>
    </row>
    <row r="12" spans="1:23" ht="48" x14ac:dyDescent="0.25">
      <c r="A12" s="60" t="s">
        <v>377</v>
      </c>
      <c r="B12" s="295" t="s">
        <v>378</v>
      </c>
      <c r="C12" s="21" t="s">
        <v>379</v>
      </c>
      <c r="D12" s="21" t="s">
        <v>380</v>
      </c>
      <c r="E12" s="21" t="s">
        <v>381</v>
      </c>
      <c r="F12" s="22" t="s">
        <v>382</v>
      </c>
      <c r="G12" s="22">
        <v>1</v>
      </c>
      <c r="H12" s="2">
        <v>0</v>
      </c>
      <c r="I12" s="2">
        <v>0</v>
      </c>
      <c r="J12" s="11" t="e">
        <f t="shared" si="0"/>
        <v>#DIV/0!</v>
      </c>
      <c r="K12" s="2">
        <v>0</v>
      </c>
      <c r="L12" s="2">
        <v>0</v>
      </c>
      <c r="M12" s="12" t="e">
        <f t="shared" si="1"/>
        <v>#DIV/0!</v>
      </c>
      <c r="N12" s="2">
        <v>0</v>
      </c>
      <c r="O12" s="2">
        <v>0</v>
      </c>
      <c r="P12" s="12" t="e">
        <f t="shared" si="2"/>
        <v>#DIV/0!</v>
      </c>
      <c r="Q12" s="2">
        <v>1</v>
      </c>
      <c r="R12" s="2">
        <v>1</v>
      </c>
      <c r="S12" s="12">
        <f t="shared" si="3"/>
        <v>100</v>
      </c>
      <c r="T12" s="89">
        <f t="shared" si="4"/>
        <v>1</v>
      </c>
      <c r="U12" s="89">
        <f t="shared" si="4"/>
        <v>1</v>
      </c>
      <c r="V12" s="12">
        <f t="shared" si="5"/>
        <v>100</v>
      </c>
      <c r="W12" s="30"/>
    </row>
    <row r="13" spans="1:23" ht="36" x14ac:dyDescent="0.25">
      <c r="A13" s="46" t="s">
        <v>383</v>
      </c>
      <c r="B13" s="295" t="s">
        <v>384</v>
      </c>
      <c r="C13" s="21" t="s">
        <v>385</v>
      </c>
      <c r="D13" s="21" t="s">
        <v>365</v>
      </c>
      <c r="E13" s="21" t="s">
        <v>386</v>
      </c>
      <c r="F13" s="22" t="s">
        <v>387</v>
      </c>
      <c r="G13" s="22">
        <v>4</v>
      </c>
      <c r="H13" s="2">
        <v>1</v>
      </c>
      <c r="I13" s="2">
        <v>0.95</v>
      </c>
      <c r="J13" s="11">
        <f t="shared" si="0"/>
        <v>95</v>
      </c>
      <c r="K13" s="2">
        <v>1</v>
      </c>
      <c r="L13" s="2">
        <v>1.05</v>
      </c>
      <c r="M13" s="12">
        <f t="shared" si="1"/>
        <v>105</v>
      </c>
      <c r="N13" s="2">
        <v>1</v>
      </c>
      <c r="O13" s="2">
        <v>1</v>
      </c>
      <c r="P13" s="12">
        <f t="shared" si="2"/>
        <v>100</v>
      </c>
      <c r="Q13" s="2">
        <v>1</v>
      </c>
      <c r="R13" s="2">
        <v>1</v>
      </c>
      <c r="S13" s="12">
        <f t="shared" si="3"/>
        <v>100</v>
      </c>
      <c r="T13" s="89">
        <f t="shared" si="4"/>
        <v>4</v>
      </c>
      <c r="U13" s="89">
        <f t="shared" si="4"/>
        <v>4</v>
      </c>
      <c r="V13" s="12">
        <f t="shared" si="5"/>
        <v>100</v>
      </c>
      <c r="W13" s="30"/>
    </row>
    <row r="14" spans="1:23" ht="36" x14ac:dyDescent="0.25">
      <c r="A14" s="963" t="s">
        <v>1362</v>
      </c>
      <c r="B14" s="295" t="s">
        <v>1367</v>
      </c>
      <c r="C14" s="21" t="s">
        <v>1363</v>
      </c>
      <c r="D14" s="21" t="s">
        <v>365</v>
      </c>
      <c r="E14" s="21" t="s">
        <v>1369</v>
      </c>
      <c r="F14" s="22" t="s">
        <v>1370</v>
      </c>
      <c r="G14" s="22">
        <v>25</v>
      </c>
      <c r="H14" s="2"/>
      <c r="I14" s="2"/>
      <c r="J14" s="11" t="e">
        <f t="shared" si="0"/>
        <v>#DIV/0!</v>
      </c>
      <c r="K14" s="2">
        <v>25</v>
      </c>
      <c r="L14" s="2">
        <v>25</v>
      </c>
      <c r="M14" s="12">
        <f t="shared" si="1"/>
        <v>100</v>
      </c>
      <c r="N14" s="2"/>
      <c r="O14" s="2">
        <v>0</v>
      </c>
      <c r="P14" s="12" t="e">
        <f t="shared" si="2"/>
        <v>#DIV/0!</v>
      </c>
      <c r="Q14" s="2"/>
      <c r="R14" s="2">
        <v>0</v>
      </c>
      <c r="S14" s="12" t="e">
        <f t="shared" si="3"/>
        <v>#DIV/0!</v>
      </c>
      <c r="T14" s="89">
        <f t="shared" ref="T14:U16" si="6">H14+K14+N14+Q14</f>
        <v>25</v>
      </c>
      <c r="U14" s="89">
        <f t="shared" si="6"/>
        <v>25</v>
      </c>
      <c r="V14" s="12">
        <f t="shared" si="5"/>
        <v>100</v>
      </c>
      <c r="W14" s="30"/>
    </row>
    <row r="15" spans="1:23" ht="24" x14ac:dyDescent="0.25">
      <c r="A15" s="964"/>
      <c r="B15" s="295" t="s">
        <v>1368</v>
      </c>
      <c r="C15" s="303" t="s">
        <v>1364</v>
      </c>
      <c r="D15" s="303" t="s">
        <v>365</v>
      </c>
      <c r="E15" s="303" t="s">
        <v>386</v>
      </c>
      <c r="F15" s="302" t="s">
        <v>387</v>
      </c>
      <c r="G15" s="302">
        <v>3</v>
      </c>
      <c r="H15" s="2"/>
      <c r="I15" s="2"/>
      <c r="J15" s="11" t="e">
        <f t="shared" si="0"/>
        <v>#DIV/0!</v>
      </c>
      <c r="K15" s="2">
        <v>1</v>
      </c>
      <c r="L15" s="2">
        <v>1</v>
      </c>
      <c r="M15" s="12">
        <f t="shared" si="1"/>
        <v>100</v>
      </c>
      <c r="N15" s="2">
        <v>1</v>
      </c>
      <c r="O15" s="2">
        <v>1</v>
      </c>
      <c r="P15" s="12">
        <f t="shared" si="2"/>
        <v>100</v>
      </c>
      <c r="Q15" s="2">
        <v>1</v>
      </c>
      <c r="R15" s="2">
        <v>0</v>
      </c>
      <c r="S15" s="12">
        <f t="shared" si="3"/>
        <v>0</v>
      </c>
      <c r="T15" s="89">
        <f t="shared" si="6"/>
        <v>3</v>
      </c>
      <c r="U15" s="89">
        <f t="shared" si="6"/>
        <v>2</v>
      </c>
      <c r="V15" s="12">
        <f t="shared" si="5"/>
        <v>66.666666666666657</v>
      </c>
      <c r="W15" s="30"/>
    </row>
    <row r="16" spans="1:23" ht="26.25" x14ac:dyDescent="0.25">
      <c r="A16" s="965"/>
      <c r="B16" s="306" t="s">
        <v>1372</v>
      </c>
      <c r="C16" s="309" t="s">
        <v>1373</v>
      </c>
      <c r="D16" s="309" t="s">
        <v>365</v>
      </c>
      <c r="E16" s="309" t="s">
        <v>1374</v>
      </c>
      <c r="F16" s="310" t="s">
        <v>387</v>
      </c>
      <c r="G16" s="310">
        <v>1</v>
      </c>
      <c r="H16" s="307"/>
      <c r="I16" s="2"/>
      <c r="J16" s="11" t="e">
        <f t="shared" si="0"/>
        <v>#DIV/0!</v>
      </c>
      <c r="K16" s="2"/>
      <c r="L16" s="2">
        <v>0</v>
      </c>
      <c r="M16" s="12" t="e">
        <f t="shared" si="1"/>
        <v>#DIV/0!</v>
      </c>
      <c r="N16" s="2">
        <v>1</v>
      </c>
      <c r="O16" s="2">
        <v>0</v>
      </c>
      <c r="P16" s="12">
        <f t="shared" si="2"/>
        <v>0</v>
      </c>
      <c r="Q16" s="2"/>
      <c r="R16" s="2">
        <v>1</v>
      </c>
      <c r="S16" s="12" t="e">
        <f t="shared" si="3"/>
        <v>#DIV/0!</v>
      </c>
      <c r="T16" s="89">
        <f t="shared" si="6"/>
        <v>1</v>
      </c>
      <c r="U16" s="89">
        <f t="shared" si="6"/>
        <v>1</v>
      </c>
      <c r="V16" s="12">
        <f t="shared" si="5"/>
        <v>100</v>
      </c>
      <c r="W16" s="30"/>
    </row>
    <row r="17" spans="1:23" ht="36" x14ac:dyDescent="0.25">
      <c r="A17" s="93"/>
      <c r="B17" s="17" t="s">
        <v>331</v>
      </c>
      <c r="C17" s="305" t="s">
        <v>332</v>
      </c>
      <c r="D17" s="308" t="s">
        <v>365</v>
      </c>
      <c r="E17" s="308" t="s">
        <v>334</v>
      </c>
      <c r="F17" s="304" t="s">
        <v>62</v>
      </c>
      <c r="G17" s="301">
        <v>50</v>
      </c>
      <c r="H17" s="2">
        <v>0</v>
      </c>
      <c r="I17" s="2">
        <v>0</v>
      </c>
      <c r="J17" s="11" t="e">
        <f t="shared" si="0"/>
        <v>#DIV/0!</v>
      </c>
      <c r="K17" s="2">
        <v>0</v>
      </c>
      <c r="L17" s="2">
        <v>0</v>
      </c>
      <c r="M17" s="12" t="e">
        <f t="shared" si="1"/>
        <v>#DIV/0!</v>
      </c>
      <c r="N17" s="2">
        <v>0</v>
      </c>
      <c r="O17" s="2">
        <v>0</v>
      </c>
      <c r="P17" s="12" t="e">
        <f t="shared" si="2"/>
        <v>#DIV/0!</v>
      </c>
      <c r="Q17" s="2">
        <v>50</v>
      </c>
      <c r="R17" s="2">
        <v>7.5</v>
      </c>
      <c r="S17" s="12">
        <f t="shared" si="3"/>
        <v>15</v>
      </c>
      <c r="T17" s="89">
        <f t="shared" si="4"/>
        <v>50</v>
      </c>
      <c r="U17" s="89">
        <f t="shared" si="4"/>
        <v>7.5</v>
      </c>
      <c r="V17" s="12">
        <f t="shared" si="5"/>
        <v>15</v>
      </c>
      <c r="W17" s="30"/>
    </row>
    <row r="18" spans="1:23" ht="33.75" customHeight="1" x14ac:dyDescent="0.25">
      <c r="A18" s="60" t="s">
        <v>388</v>
      </c>
      <c r="B18" s="60" t="s">
        <v>336</v>
      </c>
      <c r="C18" s="21" t="s">
        <v>1377</v>
      </c>
      <c r="D18" s="21" t="s">
        <v>365</v>
      </c>
      <c r="E18" s="21" t="s">
        <v>1378</v>
      </c>
      <c r="F18" s="22" t="s">
        <v>1379</v>
      </c>
      <c r="G18" s="22">
        <v>1</v>
      </c>
      <c r="H18" s="2">
        <v>0</v>
      </c>
      <c r="I18" s="2">
        <v>0</v>
      </c>
      <c r="J18" s="11" t="e">
        <f t="shared" si="0"/>
        <v>#DIV/0!</v>
      </c>
      <c r="K18" s="2">
        <v>0</v>
      </c>
      <c r="L18" s="2">
        <v>0</v>
      </c>
      <c r="M18" s="11" t="e">
        <f t="shared" si="1"/>
        <v>#DIV/0!</v>
      </c>
      <c r="N18" s="2">
        <v>0</v>
      </c>
      <c r="O18" s="2">
        <v>0</v>
      </c>
      <c r="P18" s="11" t="e">
        <f t="shared" si="2"/>
        <v>#DIV/0!</v>
      </c>
      <c r="Q18" s="2">
        <v>1</v>
      </c>
      <c r="R18" s="2">
        <v>0.15</v>
      </c>
      <c r="S18" s="11">
        <f t="shared" si="3"/>
        <v>15</v>
      </c>
      <c r="T18" s="89">
        <f t="shared" si="4"/>
        <v>1</v>
      </c>
      <c r="U18" s="89">
        <f t="shared" si="4"/>
        <v>0.15</v>
      </c>
      <c r="V18" s="12">
        <f t="shared" si="5"/>
        <v>15</v>
      </c>
      <c r="W18" s="30"/>
    </row>
    <row r="19" spans="1:23" ht="27.75" customHeight="1" x14ac:dyDescent="0.25">
      <c r="A19" s="46" t="s">
        <v>389</v>
      </c>
      <c r="B19" s="20" t="s">
        <v>339</v>
      </c>
      <c r="C19" s="96" t="s">
        <v>390</v>
      </c>
      <c r="D19" s="96" t="s">
        <v>391</v>
      </c>
      <c r="E19" s="27" t="s">
        <v>392</v>
      </c>
      <c r="F19" s="20" t="s">
        <v>393</v>
      </c>
      <c r="G19" s="20">
        <v>1</v>
      </c>
      <c r="H19" s="2">
        <v>0</v>
      </c>
      <c r="I19" s="2">
        <v>0</v>
      </c>
      <c r="J19" s="11" t="e">
        <f t="shared" si="0"/>
        <v>#DIV/0!</v>
      </c>
      <c r="K19" s="2">
        <v>0</v>
      </c>
      <c r="L19" s="2">
        <v>0</v>
      </c>
      <c r="M19" s="11" t="e">
        <f t="shared" si="1"/>
        <v>#DIV/0!</v>
      </c>
      <c r="N19" s="2">
        <v>0</v>
      </c>
      <c r="O19" s="2">
        <v>0</v>
      </c>
      <c r="P19" s="11" t="e">
        <f t="shared" si="2"/>
        <v>#DIV/0!</v>
      </c>
      <c r="Q19" s="2">
        <v>1</v>
      </c>
      <c r="R19" s="2">
        <v>0</v>
      </c>
      <c r="S19" s="11">
        <f t="shared" si="3"/>
        <v>0</v>
      </c>
      <c r="T19" s="89">
        <f t="shared" si="4"/>
        <v>1</v>
      </c>
      <c r="U19" s="89">
        <f t="shared" si="4"/>
        <v>0</v>
      </c>
      <c r="V19" s="12">
        <f t="shared" si="5"/>
        <v>0</v>
      </c>
      <c r="W19" s="30"/>
    </row>
    <row r="20" spans="1:23" x14ac:dyDescent="0.25">
      <c r="A20" s="10"/>
      <c r="B20" s="843" t="s">
        <v>23</v>
      </c>
      <c r="C20" s="844"/>
      <c r="D20" s="844"/>
      <c r="E20" s="844"/>
      <c r="F20" s="844"/>
      <c r="G20" s="845"/>
      <c r="H20" s="3"/>
      <c r="I20" s="3"/>
      <c r="J20" s="13" t="e">
        <f>SUM(J26:J39)/(COUNTIF(J26:J39,"&lt;&gt;0"))</f>
        <v>#DIV/0!</v>
      </c>
      <c r="K20" s="3"/>
      <c r="L20" s="3"/>
      <c r="M20" s="13" t="e">
        <f>SUM(M26:M39)/(COUNTIF(M26:M39,"&lt;&gt;0"))</f>
        <v>#DIV/0!</v>
      </c>
      <c r="N20" s="3"/>
      <c r="O20" s="3"/>
      <c r="P20" s="13" t="e">
        <f>SUM(P26:P39)/(COUNTIF(P26:P39,"&lt;&gt;0"))</f>
        <v>#DIV/0!</v>
      </c>
      <c r="Q20" s="3"/>
      <c r="R20" s="3"/>
      <c r="S20" s="13" t="e">
        <f>SUM(S26:S39)/(COUNTIF(S26:S39,"&lt;&gt;0"))</f>
        <v>#DIV/0!</v>
      </c>
      <c r="T20" s="3"/>
      <c r="U20" s="3"/>
      <c r="V20" s="13">
        <f>SUM(V26:V39)/(COUNTIF(V26:V39,"&lt;&gt;0"))</f>
        <v>74.98165490806403</v>
      </c>
      <c r="W20" s="30"/>
    </row>
    <row r="21" spans="1:23" x14ac:dyDescent="0.25">
      <c r="A21" s="10"/>
      <c r="B21" s="846" t="s">
        <v>24</v>
      </c>
      <c r="C21" s="847"/>
      <c r="D21" s="847"/>
      <c r="E21" s="847"/>
      <c r="F21" s="847"/>
      <c r="G21" s="848"/>
      <c r="H21" s="4"/>
      <c r="I21" s="4"/>
      <c r="J21" s="14">
        <v>95</v>
      </c>
      <c r="K21" s="4"/>
      <c r="L21" s="4"/>
      <c r="M21" s="14">
        <v>93</v>
      </c>
      <c r="N21" s="4">
        <v>94</v>
      </c>
      <c r="O21" s="4"/>
      <c r="P21" s="14"/>
      <c r="Q21" s="4"/>
      <c r="R21" s="4"/>
      <c r="S21" s="14"/>
      <c r="T21" s="4"/>
      <c r="U21" s="4"/>
      <c r="V21" s="14"/>
      <c r="W21" s="30"/>
    </row>
    <row r="22" spans="1:23" x14ac:dyDescent="0.25">
      <c r="A22" s="846" t="s">
        <v>1283</v>
      </c>
      <c r="B22" s="847"/>
      <c r="C22" s="847"/>
      <c r="D22" s="847"/>
      <c r="E22" s="847"/>
      <c r="F22" s="847"/>
      <c r="G22" s="848"/>
      <c r="H22" s="4"/>
      <c r="I22" s="4"/>
      <c r="J22" s="14">
        <v>95</v>
      </c>
      <c r="K22" s="4"/>
      <c r="L22" s="4"/>
      <c r="M22" s="14">
        <v>93</v>
      </c>
      <c r="N22" s="4">
        <v>94</v>
      </c>
      <c r="O22" s="4"/>
      <c r="P22" s="14"/>
      <c r="Q22" s="4"/>
      <c r="R22" s="4"/>
      <c r="S22" s="14"/>
      <c r="T22" s="4"/>
      <c r="U22" s="4"/>
      <c r="V22" s="14"/>
      <c r="W22" s="30"/>
    </row>
    <row r="23" spans="1:23" x14ac:dyDescent="0.25">
      <c r="A23" s="846" t="s">
        <v>1339</v>
      </c>
      <c r="B23" s="847"/>
      <c r="C23" s="847"/>
      <c r="D23" s="847"/>
      <c r="E23" s="847"/>
      <c r="F23" s="847"/>
      <c r="G23" s="848"/>
      <c r="H23" s="4"/>
      <c r="I23" s="4"/>
      <c r="J23" s="14">
        <v>0</v>
      </c>
      <c r="K23" s="4"/>
      <c r="L23" s="4"/>
      <c r="M23" s="14">
        <v>0</v>
      </c>
      <c r="N23" s="4">
        <v>0</v>
      </c>
      <c r="O23" s="4"/>
      <c r="P23" s="14"/>
      <c r="Q23" s="4"/>
      <c r="R23" s="4"/>
      <c r="S23" s="14"/>
      <c r="T23" s="4"/>
      <c r="U23" s="4"/>
      <c r="V23" s="14"/>
      <c r="W23" s="292"/>
    </row>
    <row r="24" spans="1:23" x14ac:dyDescent="0.25">
      <c r="A24" s="846" t="s">
        <v>1340</v>
      </c>
      <c r="B24" s="847"/>
      <c r="C24" s="847"/>
      <c r="D24" s="847"/>
      <c r="E24" s="847"/>
      <c r="F24" s="847"/>
      <c r="G24" s="848"/>
      <c r="H24" s="4"/>
      <c r="I24" s="4"/>
      <c r="J24" s="14">
        <v>1</v>
      </c>
      <c r="K24" s="4"/>
      <c r="L24" s="4"/>
      <c r="M24" s="14">
        <v>1</v>
      </c>
      <c r="N24" s="4">
        <v>2</v>
      </c>
      <c r="O24" s="4"/>
      <c r="P24" s="14"/>
      <c r="Q24" s="4"/>
      <c r="R24" s="4"/>
      <c r="S24" s="14"/>
      <c r="T24" s="4"/>
      <c r="U24" s="4"/>
      <c r="V24" s="14"/>
      <c r="W24" s="292"/>
    </row>
    <row r="25" spans="1:23" x14ac:dyDescent="0.25">
      <c r="A25" s="846" t="s">
        <v>1341</v>
      </c>
      <c r="B25" s="847"/>
      <c r="C25" s="847"/>
      <c r="D25" s="847"/>
      <c r="E25" s="847"/>
      <c r="F25" s="847"/>
      <c r="G25" s="848"/>
      <c r="H25" s="4"/>
      <c r="I25" s="4"/>
      <c r="J25" s="14">
        <v>8</v>
      </c>
      <c r="K25" s="4"/>
      <c r="L25" s="4"/>
      <c r="M25" s="14">
        <v>37</v>
      </c>
      <c r="N25" s="4">
        <v>37</v>
      </c>
      <c r="O25" s="4"/>
      <c r="P25" s="14"/>
      <c r="Q25" s="4"/>
      <c r="R25" s="4"/>
      <c r="S25" s="14"/>
      <c r="T25" s="4"/>
      <c r="U25" s="4"/>
      <c r="V25" s="14"/>
      <c r="W25" s="292"/>
    </row>
    <row r="26" spans="1:23" x14ac:dyDescent="0.25">
      <c r="J26" s="32" t="e">
        <f t="shared" ref="J26:J36" si="7">IF(J6&gt;99.99,100,J6)</f>
        <v>#DIV/0!</v>
      </c>
      <c r="M26" s="32">
        <f t="shared" ref="M26:M36" si="8">IF(M6&gt;99.99,100,M6)</f>
        <v>100</v>
      </c>
      <c r="P26" s="32" t="e">
        <f t="shared" ref="P26:P36" si="9">IF(P6&gt;99.99,100,P6)</f>
        <v>#DIV/0!</v>
      </c>
      <c r="S26" s="32" t="e">
        <f t="shared" ref="S26:S36" si="10">IF(S6&gt;99.99,100,S6)</f>
        <v>#DIV/0!</v>
      </c>
      <c r="V26" s="32">
        <f t="shared" ref="V26:V36" si="11">IF(V6&gt;99.99,100,V6)</f>
        <v>100</v>
      </c>
    </row>
    <row r="27" spans="1:23" x14ac:dyDescent="0.25">
      <c r="J27" s="32" t="e">
        <f t="shared" si="7"/>
        <v>#DIV/0!</v>
      </c>
      <c r="M27" s="32">
        <f t="shared" si="8"/>
        <v>50</v>
      </c>
      <c r="P27" s="32" t="e">
        <f t="shared" si="9"/>
        <v>#DIV/0!</v>
      </c>
      <c r="S27" s="32" t="e">
        <f t="shared" si="10"/>
        <v>#DIV/0!</v>
      </c>
      <c r="V27" s="32">
        <f t="shared" si="11"/>
        <v>100</v>
      </c>
    </row>
    <row r="28" spans="1:23" x14ac:dyDescent="0.25">
      <c r="J28" s="32">
        <f t="shared" si="7"/>
        <v>95</v>
      </c>
      <c r="M28" s="32">
        <f t="shared" si="8"/>
        <v>100</v>
      </c>
      <c r="P28" s="32">
        <f t="shared" si="9"/>
        <v>82.608251037223155</v>
      </c>
      <c r="S28" s="32">
        <f t="shared" si="10"/>
        <v>74.856791770866849</v>
      </c>
      <c r="V28" s="32">
        <f t="shared" si="11"/>
        <v>93.094847138165662</v>
      </c>
    </row>
    <row r="29" spans="1:23" x14ac:dyDescent="0.25">
      <c r="J29" s="32" t="e">
        <f t="shared" si="7"/>
        <v>#DIV/0!</v>
      </c>
      <c r="M29" s="32" t="e">
        <f t="shared" si="8"/>
        <v>#DIV/0!</v>
      </c>
      <c r="P29" s="32" t="e">
        <f t="shared" si="9"/>
        <v>#DIV/0!</v>
      </c>
      <c r="S29" s="32">
        <f t="shared" si="10"/>
        <v>10</v>
      </c>
      <c r="V29" s="32">
        <f t="shared" si="11"/>
        <v>10</v>
      </c>
    </row>
    <row r="30" spans="1:23" x14ac:dyDescent="0.25">
      <c r="J30" s="32" t="e">
        <f t="shared" si="7"/>
        <v>#DIV/0!</v>
      </c>
      <c r="M30" s="32" t="e">
        <f t="shared" si="8"/>
        <v>#DIV/0!</v>
      </c>
      <c r="P30" s="32">
        <f t="shared" si="9"/>
        <v>50</v>
      </c>
      <c r="S30" s="32" t="e">
        <f t="shared" si="10"/>
        <v>#DIV/0!</v>
      </c>
      <c r="V30" s="32">
        <f t="shared" si="11"/>
        <v>75</v>
      </c>
    </row>
    <row r="31" spans="1:23" x14ac:dyDescent="0.25">
      <c r="J31" s="32" t="e">
        <f t="shared" si="7"/>
        <v>#DIV/0!</v>
      </c>
      <c r="M31" s="32">
        <f t="shared" si="8"/>
        <v>100</v>
      </c>
      <c r="P31" s="32">
        <f t="shared" si="9"/>
        <v>100</v>
      </c>
      <c r="S31" s="32">
        <f t="shared" si="10"/>
        <v>100</v>
      </c>
      <c r="V31" s="32">
        <f t="shared" si="11"/>
        <v>100</v>
      </c>
    </row>
    <row r="32" spans="1:23" x14ac:dyDescent="0.25">
      <c r="J32" s="32" t="e">
        <f t="shared" si="7"/>
        <v>#DIV/0!</v>
      </c>
      <c r="M32" s="32" t="e">
        <f t="shared" si="8"/>
        <v>#DIV/0!</v>
      </c>
      <c r="P32" s="32" t="e">
        <f t="shared" si="9"/>
        <v>#DIV/0!</v>
      </c>
      <c r="S32" s="32">
        <f t="shared" si="10"/>
        <v>100</v>
      </c>
      <c r="V32" s="32">
        <f t="shared" si="11"/>
        <v>100</v>
      </c>
    </row>
    <row r="33" spans="10:22" x14ac:dyDescent="0.25">
      <c r="J33" s="32">
        <f t="shared" si="7"/>
        <v>95</v>
      </c>
      <c r="M33" s="32">
        <f t="shared" si="8"/>
        <v>100</v>
      </c>
      <c r="P33" s="32">
        <f t="shared" si="9"/>
        <v>100</v>
      </c>
      <c r="S33" s="32">
        <f t="shared" si="10"/>
        <v>100</v>
      </c>
      <c r="V33" s="32">
        <f t="shared" si="11"/>
        <v>100</v>
      </c>
    </row>
    <row r="34" spans="10:22" x14ac:dyDescent="0.25">
      <c r="J34" s="32" t="e">
        <f t="shared" si="7"/>
        <v>#DIV/0!</v>
      </c>
      <c r="M34" s="32">
        <f t="shared" si="8"/>
        <v>100</v>
      </c>
      <c r="P34" s="32" t="e">
        <f t="shared" si="9"/>
        <v>#DIV/0!</v>
      </c>
      <c r="S34" s="32" t="e">
        <f t="shared" si="10"/>
        <v>#DIV/0!</v>
      </c>
      <c r="V34" s="32">
        <f t="shared" si="11"/>
        <v>100</v>
      </c>
    </row>
    <row r="35" spans="10:22" x14ac:dyDescent="0.25">
      <c r="J35" s="32" t="e">
        <f t="shared" si="7"/>
        <v>#DIV/0!</v>
      </c>
      <c r="M35" s="32">
        <f t="shared" si="8"/>
        <v>100</v>
      </c>
      <c r="P35" s="32">
        <f t="shared" si="9"/>
        <v>100</v>
      </c>
      <c r="S35" s="32">
        <f t="shared" si="10"/>
        <v>0</v>
      </c>
      <c r="V35" s="32">
        <f t="shared" si="11"/>
        <v>66.666666666666657</v>
      </c>
    </row>
    <row r="36" spans="10:22" x14ac:dyDescent="0.25">
      <c r="J36" s="32" t="e">
        <f t="shared" si="7"/>
        <v>#DIV/0!</v>
      </c>
      <c r="M36" s="32" t="e">
        <f t="shared" si="8"/>
        <v>#DIV/0!</v>
      </c>
      <c r="P36" s="32">
        <f t="shared" si="9"/>
        <v>0</v>
      </c>
      <c r="S36" s="32" t="e">
        <f t="shared" si="10"/>
        <v>#DIV/0!</v>
      </c>
      <c r="V36" s="32">
        <f t="shared" si="11"/>
        <v>100</v>
      </c>
    </row>
    <row r="37" spans="10:22" x14ac:dyDescent="0.25">
      <c r="J37" s="32" t="e">
        <f>IF(J17&gt;99.99,100,J17)</f>
        <v>#DIV/0!</v>
      </c>
      <c r="M37" s="32" t="e">
        <f>IF(M17&gt;99.99,100,M17)</f>
        <v>#DIV/0!</v>
      </c>
      <c r="P37" s="32" t="e">
        <f>IF(P17&gt;99.99,100,P17)</f>
        <v>#DIV/0!</v>
      </c>
      <c r="S37" s="32">
        <f>IF(S17&gt;99.99,100,S17)</f>
        <v>15</v>
      </c>
      <c r="V37" s="32">
        <f>IF(V17&gt;99.99,100,V17)</f>
        <v>15</v>
      </c>
    </row>
    <row r="38" spans="10:22" x14ac:dyDescent="0.25">
      <c r="J38" s="32" t="e">
        <f>IF(J18&gt;99.99,100,J18)</f>
        <v>#DIV/0!</v>
      </c>
      <c r="M38" s="32" t="e">
        <f>IF(M18&gt;99.99,100,M18)</f>
        <v>#DIV/0!</v>
      </c>
      <c r="P38" s="32" t="e">
        <f>IF(P18&gt;99.99,100,P18)</f>
        <v>#DIV/0!</v>
      </c>
      <c r="S38" s="32">
        <f>IF(S18&gt;99.99,100,S18)</f>
        <v>15</v>
      </c>
      <c r="V38" s="32">
        <f>IF(V18&gt;99.99,100,V18)</f>
        <v>15</v>
      </c>
    </row>
    <row r="39" spans="10:22" x14ac:dyDescent="0.25">
      <c r="J39" s="32" t="e">
        <f>IF(J19&gt;99.99,100,J19)</f>
        <v>#DIV/0!</v>
      </c>
      <c r="M39" s="32" t="e">
        <f>IF(M19&gt;99.99,100,M19)</f>
        <v>#DIV/0!</v>
      </c>
      <c r="P39" s="32" t="e">
        <f>IF(P19&gt;99.99,100,P19)</f>
        <v>#DIV/0!</v>
      </c>
      <c r="S39" s="32">
        <f>IF(S19&gt;99.99,100,S19)</f>
        <v>0</v>
      </c>
      <c r="V39" s="32">
        <f>IF(V19&gt;99.99,100,V19)</f>
        <v>0</v>
      </c>
    </row>
    <row r="40" spans="10:22" x14ac:dyDescent="0.25">
      <c r="J40" s="32"/>
    </row>
    <row r="41" spans="10:22" x14ac:dyDescent="0.25">
      <c r="J41" s="32"/>
    </row>
  </sheetData>
  <mergeCells count="24">
    <mergeCell ref="A23:G23"/>
    <mergeCell ref="A24:G24"/>
    <mergeCell ref="A25:G25"/>
    <mergeCell ref="N4:P4"/>
    <mergeCell ref="Q4:S4"/>
    <mergeCell ref="B20:G20"/>
    <mergeCell ref="B21:G21"/>
    <mergeCell ref="A22:G22"/>
    <mergeCell ref="A9:A10"/>
    <mergeCell ref="A14:A16"/>
    <mergeCell ref="T4:V4"/>
    <mergeCell ref="W4:W5"/>
    <mergeCell ref="A1:V1"/>
    <mergeCell ref="A2:V2"/>
    <mergeCell ref="A3:V3"/>
    <mergeCell ref="A4:A5"/>
    <mergeCell ref="B4:B5"/>
    <mergeCell ref="C4:C5"/>
    <mergeCell ref="D4:D5"/>
    <mergeCell ref="E4:E5"/>
    <mergeCell ref="F4:F5"/>
    <mergeCell ref="G4:G5"/>
    <mergeCell ref="H4:J4"/>
    <mergeCell ref="K4:M4"/>
  </mergeCells>
  <conditionalFormatting sqref="J6:J19 M6:M19 P6:P19 S6:S19 V6:V19">
    <cfRule type="cellIs" dxfId="1325" priority="25" stopIfTrue="1" operator="greaterThan">
      <formula>110</formula>
    </cfRule>
    <cfRule type="cellIs" dxfId="1324" priority="26" stopIfTrue="1" operator="between">
      <formula>1</formula>
      <formula>90</formula>
    </cfRule>
    <cfRule type="expression" dxfId="1323" priority="27" stopIfTrue="1">
      <formula>IF(H6=0,I6=0)</formula>
    </cfRule>
    <cfRule type="cellIs" dxfId="1322" priority="28" stopIfTrue="1" operator="between">
      <formula>90</formula>
      <formula>110</formula>
    </cfRule>
    <cfRule type="expression" dxfId="1321" priority="29" stopIfTrue="1">
      <formula>IF(H6&gt;0,I6=0)</formula>
    </cfRule>
    <cfRule type="expression" dxfId="1320" priority="30" stopIfTrue="1">
      <formula>IF(H6=0,I6&gt;0)</formula>
    </cfRule>
  </conditionalFormatting>
  <pageMargins left="0.7" right="0.7" top="0.75" bottom="0.75" header="0.3" footer="0.3"/>
  <pageSetup orientation="portrait" horizontalDpi="4294967293" verticalDpi="0" r:id="rId1"/>
  <legacyDrawing r:id="rId2"/>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CFF"/>
  </sheetPr>
  <dimension ref="A1:AA58"/>
  <sheetViews>
    <sheetView topLeftCell="A25" workbookViewId="0">
      <selection activeCell="U49" sqref="U49"/>
    </sheetView>
  </sheetViews>
  <sheetFormatPr baseColWidth="10" defaultColWidth="11.42578125" defaultRowHeight="15" x14ac:dyDescent="0.25"/>
  <cols>
    <col min="1" max="1" width="16.85546875" style="7" customWidth="1"/>
    <col min="2" max="2" width="8.7109375" style="7" customWidth="1"/>
    <col min="3" max="3" width="38.28515625" style="7" customWidth="1"/>
    <col min="4" max="5" width="16" style="7" hidden="1" customWidth="1"/>
    <col min="6" max="6" width="24.5703125" style="7" customWidth="1"/>
    <col min="7" max="7" width="12.7109375" style="7" customWidth="1"/>
    <col min="8" max="8" width="8.7109375" style="7" customWidth="1"/>
    <col min="9" max="23" width="6.85546875" style="7" customWidth="1"/>
    <col min="24" max="27" width="15" style="7" customWidth="1"/>
    <col min="28" max="16384" width="11.42578125" style="7"/>
  </cols>
  <sheetData>
    <row r="1" spans="1:27" ht="15" customHeight="1" x14ac:dyDescent="0.25">
      <c r="A1" s="854" t="s">
        <v>26</v>
      </c>
      <c r="B1" s="854"/>
      <c r="C1" s="854"/>
      <c r="D1" s="854"/>
      <c r="E1" s="854"/>
      <c r="F1" s="854"/>
      <c r="G1" s="854"/>
      <c r="H1" s="854"/>
      <c r="I1" s="854"/>
      <c r="J1" s="854"/>
      <c r="K1" s="854"/>
      <c r="L1" s="854"/>
      <c r="M1" s="854"/>
      <c r="N1" s="854"/>
      <c r="O1" s="854"/>
      <c r="P1" s="854"/>
      <c r="Q1" s="854"/>
      <c r="R1" s="854"/>
      <c r="S1" s="854"/>
      <c r="T1" s="854"/>
      <c r="U1" s="854"/>
      <c r="V1" s="854"/>
      <c r="W1" s="854"/>
    </row>
    <row r="2" spans="1:27" ht="15" customHeight="1" x14ac:dyDescent="0.25">
      <c r="A2" s="854" t="s">
        <v>0</v>
      </c>
      <c r="B2" s="854"/>
      <c r="C2" s="854"/>
      <c r="D2" s="854"/>
      <c r="E2" s="854"/>
      <c r="F2" s="854"/>
      <c r="G2" s="854"/>
      <c r="H2" s="854"/>
      <c r="I2" s="854"/>
      <c r="J2" s="854"/>
      <c r="K2" s="854"/>
      <c r="L2" s="854"/>
      <c r="M2" s="854"/>
      <c r="N2" s="854"/>
      <c r="O2" s="854"/>
      <c r="P2" s="854"/>
      <c r="Q2" s="854"/>
      <c r="R2" s="854"/>
      <c r="S2" s="854"/>
      <c r="T2" s="854"/>
      <c r="U2" s="854"/>
      <c r="V2" s="854"/>
      <c r="W2" s="854"/>
    </row>
    <row r="3" spans="1:27" ht="15" customHeight="1" x14ac:dyDescent="0.25">
      <c r="A3" s="855" t="s">
        <v>1631</v>
      </c>
      <c r="B3" s="855"/>
      <c r="C3" s="855"/>
      <c r="D3" s="855"/>
      <c r="E3" s="855"/>
      <c r="F3" s="855"/>
      <c r="G3" s="855"/>
      <c r="H3" s="855"/>
      <c r="I3" s="855"/>
      <c r="J3" s="855"/>
      <c r="K3" s="855"/>
      <c r="L3" s="855"/>
      <c r="M3" s="855"/>
      <c r="N3" s="855"/>
      <c r="O3" s="855"/>
      <c r="P3" s="855"/>
      <c r="Q3" s="855"/>
      <c r="R3" s="855"/>
      <c r="S3" s="855"/>
      <c r="T3" s="855"/>
      <c r="U3" s="855"/>
      <c r="V3" s="855"/>
      <c r="W3" s="855"/>
    </row>
    <row r="4" spans="1:27" ht="22.5" customHeight="1" x14ac:dyDescent="0.25">
      <c r="A4" s="838" t="s">
        <v>30</v>
      </c>
      <c r="B4" s="856" t="s">
        <v>1</v>
      </c>
      <c r="C4" s="838" t="s">
        <v>28</v>
      </c>
      <c r="D4" s="838" t="s">
        <v>2</v>
      </c>
      <c r="E4" s="839" t="s">
        <v>1475</v>
      </c>
      <c r="F4" s="838" t="s">
        <v>3</v>
      </c>
      <c r="G4" s="838" t="s">
        <v>4</v>
      </c>
      <c r="H4" s="838" t="s">
        <v>1474</v>
      </c>
      <c r="I4" s="853" t="s">
        <v>5</v>
      </c>
      <c r="J4" s="853"/>
      <c r="K4" s="853"/>
      <c r="L4" s="853" t="s">
        <v>6</v>
      </c>
      <c r="M4" s="853"/>
      <c r="N4" s="853"/>
      <c r="O4" s="853" t="s">
        <v>7</v>
      </c>
      <c r="P4" s="853"/>
      <c r="Q4" s="853"/>
      <c r="R4" s="853" t="s">
        <v>8</v>
      </c>
      <c r="S4" s="853"/>
      <c r="T4" s="853"/>
      <c r="U4" s="853" t="s">
        <v>9</v>
      </c>
      <c r="V4" s="853"/>
      <c r="W4" s="853"/>
      <c r="X4" s="838" t="s">
        <v>1489</v>
      </c>
      <c r="Y4" s="838" t="s">
        <v>1490</v>
      </c>
      <c r="Z4" s="838" t="s">
        <v>1491</v>
      </c>
      <c r="AA4" s="838" t="s">
        <v>1492</v>
      </c>
    </row>
    <row r="5" spans="1:27" x14ac:dyDescent="0.25">
      <c r="A5" s="838"/>
      <c r="B5" s="856"/>
      <c r="C5" s="838"/>
      <c r="D5" s="839"/>
      <c r="E5" s="852"/>
      <c r="F5" s="839"/>
      <c r="G5" s="839"/>
      <c r="H5" s="839"/>
      <c r="I5" s="5" t="s">
        <v>10</v>
      </c>
      <c r="J5" s="5" t="s">
        <v>11</v>
      </c>
      <c r="K5" s="6" t="s">
        <v>12</v>
      </c>
      <c r="L5" s="5" t="s">
        <v>10</v>
      </c>
      <c r="M5" s="5" t="s">
        <v>11</v>
      </c>
      <c r="N5" s="6" t="s">
        <v>12</v>
      </c>
      <c r="O5" s="5" t="s">
        <v>10</v>
      </c>
      <c r="P5" s="5" t="s">
        <v>11</v>
      </c>
      <c r="Q5" s="6" t="s">
        <v>12</v>
      </c>
      <c r="R5" s="5" t="s">
        <v>10</v>
      </c>
      <c r="S5" s="5" t="s">
        <v>11</v>
      </c>
      <c r="T5" s="6" t="s">
        <v>12</v>
      </c>
      <c r="U5" s="5" t="s">
        <v>10</v>
      </c>
      <c r="V5" s="5" t="s">
        <v>11</v>
      </c>
      <c r="W5" s="6" t="s">
        <v>12</v>
      </c>
      <c r="X5" s="839"/>
      <c r="Y5" s="839"/>
      <c r="Z5" s="839"/>
      <c r="AA5" s="839"/>
    </row>
    <row r="6" spans="1:27" ht="24" x14ac:dyDescent="0.25">
      <c r="A6" s="16"/>
      <c r="B6" s="377" t="s">
        <v>372</v>
      </c>
      <c r="C6" s="351" t="s">
        <v>373</v>
      </c>
      <c r="D6" s="381" t="s">
        <v>1440</v>
      </c>
      <c r="E6" s="381"/>
      <c r="F6" s="352" t="s">
        <v>374</v>
      </c>
      <c r="G6" s="77" t="s">
        <v>62</v>
      </c>
      <c r="H6" s="377">
        <v>50</v>
      </c>
      <c r="I6" s="280">
        <f>((4.55/$H$7)*I7)+((4.55/$H$8)*I8)+((4.55/$H$9)*I9)+((4.55/$H$13)*I13)+((4.55/$H$14)*I14)+((4.55/$H$15)*I15)+((4.55/$H$16)*I16)+((4.55/$H$17)*I17)+((4.55/$H$18)*I18)+((4.55/$H$19)*I19)+((4.55/$H$20)*I20)</f>
        <v>21.432894736842105</v>
      </c>
      <c r="J6" s="280">
        <f>((4.55/$H$7)*J7)+((4.55/$H$8)*J8)+((4.55/$H$9)*J9)+((4.55/$H$13)*J13)+((4.55/$H$14)*J14)+((4.55/$H$15)*J15)+((4.55/$H$16)*J16)+((4.55/$H$17)*J17)+((4.55/$H$18)*J18)+((4.55/$H$19)*J19)+((4.55/$H$20)*J20)</f>
        <v>20.259473684210526</v>
      </c>
      <c r="K6" s="11">
        <f>J6/I6*100</f>
        <v>94.52513966480447</v>
      </c>
      <c r="L6" s="280">
        <f>((4.55/$H$7)*L7)+((4.55/$H$8)*L8)+((4.55/$H$9)*L9)+((4.55/$H$13)*L13)+((4.55/$H$14)*L14)+((4.55/$H$15)*L15)+((4.55/$H$16)*L16)+((4.55/$H$17)*L17)+((4.55/$H$18)*L18)+((4.55/$H$19)*L19)+((4.55/$H$20)*L20)</f>
        <v>10.417105263157893</v>
      </c>
      <c r="M6" s="280">
        <f>((4.55/$H$7)*M7)+((4.55/$H$8)*M8)+((4.55/$H$9)*M9)+((4.55/$H$13)*M13)+((4.55/$H$14)*M14)+((4.55/$H$15)*M15)+((4.55/$H$16)*M16)+((4.55/$H$17)*M17)+((4.55/$H$18)*M18)+((4.55/$H$19)*M19)+((4.55/$H$20)*M20)</f>
        <v>7.2321052631578944</v>
      </c>
      <c r="N6" s="12">
        <f>M6/L6*100</f>
        <v>69.425287356321846</v>
      </c>
      <c r="O6" s="280">
        <f>((4.55/$H$7)*O7)+((4.55/$H$8)*O8)+((4.55/$H$9)*O9)+((4.55/$H$13)*O13)+((4.55/$H$14)*O14)+((4.55/$H$15)*O15)+((4.55/$H$16)*O16)+((4.55/$H$17)*O17)+((4.55/$H$18)*O18)+((4.55/$H$19)*O19)+((4.55/$H$20)*O20)</f>
        <v>11.374999999999998</v>
      </c>
      <c r="P6" s="280">
        <f>((4.55/$H$7)*P7)+((4.55/$H$8)*P8)+((4.55/$H$9)*P9)+((4.55/$H$13)*P13)+((4.55/$H$14)*P14)+((4.55/$H$15)*P15)+((4.55/$H$16)*P16)+((4.55/$H$17)*P17)+((4.55/$H$18)*P18)+((4.55/$H$19)*P19)+((4.55/$H$20)*P20)</f>
        <v>2.2749999999999999</v>
      </c>
      <c r="Q6" s="12">
        <f>P6/O6*100</f>
        <v>20</v>
      </c>
      <c r="R6" s="280">
        <f>((4.55/$H$7)*R7)+((4.55/$H$8)*R8)+((4.55/$H$9)*R9)+((4.55/$H$13)*R13)+((4.55/$H$14)*R14)+((4.55/$H$15)*R15)+((4.55/$H$16)*R16)+((4.55/$H$17)*R17)+((4.55/$H$18)*R18)+((4.55/$H$19)*R19)+((4.55/$H$20)*R20)</f>
        <v>6.8250000000000002</v>
      </c>
      <c r="S6" s="280">
        <f>((4.55/$H$7)*S7)+((4.55/$H$8)*S8)+((4.55/$H$9)*S9)+((4.55/$H$13)*S13)+((4.55/$H$14)*S14)+((4.55/$H$15)*S15)+((4.55/$H$16)*S16)+((4.55/$H$17)*S17)+((4.55/$H$18)*S18)+((4.55/$H$19)*S19)+((4.55/$H$20)*S20)</f>
        <v>2.2749999999999999</v>
      </c>
      <c r="T6" s="12">
        <f>S6/R6*100</f>
        <v>33.333333333333329</v>
      </c>
      <c r="U6" s="340">
        <f>I6+L6+O6+R6</f>
        <v>50.05</v>
      </c>
      <c r="V6" s="89">
        <f>J6+M6+P6+S6</f>
        <v>32.041578947368421</v>
      </c>
      <c r="W6" s="12">
        <f>V6/U6*100</f>
        <v>64.019138755980862</v>
      </c>
      <c r="X6" s="30"/>
      <c r="Y6" s="30"/>
      <c r="Z6" s="30"/>
      <c r="AA6" s="30"/>
    </row>
    <row r="7" spans="1:27" ht="24" x14ac:dyDescent="0.25">
      <c r="A7" s="966" t="s">
        <v>1632</v>
      </c>
      <c r="B7" s="372" t="s">
        <v>1365</v>
      </c>
      <c r="C7" s="376" t="s">
        <v>1357</v>
      </c>
      <c r="D7" s="376" t="s">
        <v>1633</v>
      </c>
      <c r="E7" s="382"/>
      <c r="F7" s="376" t="s">
        <v>1356</v>
      </c>
      <c r="G7" s="375" t="s">
        <v>1355</v>
      </c>
      <c r="H7" s="375">
        <v>1</v>
      </c>
      <c r="I7" s="2">
        <v>0</v>
      </c>
      <c r="J7" s="2">
        <v>0</v>
      </c>
      <c r="K7" s="11" t="e">
        <f t="shared" ref="K7:K32" si="0">J7/I7*100</f>
        <v>#DIV/0!</v>
      </c>
      <c r="L7" s="2">
        <v>0</v>
      </c>
      <c r="M7" s="2">
        <v>0</v>
      </c>
      <c r="N7" s="12" t="e">
        <f t="shared" ref="N7:N32" si="1">M7/L7*100</f>
        <v>#DIV/0!</v>
      </c>
      <c r="O7" s="2">
        <v>1</v>
      </c>
      <c r="P7" s="2">
        <v>0</v>
      </c>
      <c r="Q7" s="12">
        <f t="shared" ref="Q7:Q32" si="2">P7/O7*100</f>
        <v>0</v>
      </c>
      <c r="R7" s="2">
        <v>0</v>
      </c>
      <c r="S7" s="2">
        <v>0</v>
      </c>
      <c r="T7" s="12" t="e">
        <f t="shared" ref="T7:T32" si="3">S7/R7*100</f>
        <v>#DIV/0!</v>
      </c>
      <c r="U7" s="89">
        <f t="shared" ref="U7:V32" si="4">I7+L7+O7+R7</f>
        <v>1</v>
      </c>
      <c r="V7" s="89">
        <f t="shared" si="4"/>
        <v>0</v>
      </c>
      <c r="W7" s="12">
        <f t="shared" ref="W7:W32" si="5">V7/U7*100</f>
        <v>0</v>
      </c>
      <c r="X7" s="30"/>
      <c r="Y7" s="30"/>
      <c r="Z7" s="30"/>
      <c r="AA7" s="30"/>
    </row>
    <row r="8" spans="1:27" ht="24" x14ac:dyDescent="0.25">
      <c r="A8" s="966"/>
      <c r="B8" s="373" t="s">
        <v>1366</v>
      </c>
      <c r="C8" s="376" t="s">
        <v>1634</v>
      </c>
      <c r="D8" s="376" t="s">
        <v>1633</v>
      </c>
      <c r="E8" s="382"/>
      <c r="F8" s="376" t="s">
        <v>1635</v>
      </c>
      <c r="G8" s="375" t="s">
        <v>62</v>
      </c>
      <c r="H8" s="375">
        <v>95</v>
      </c>
      <c r="I8" s="2">
        <v>20</v>
      </c>
      <c r="J8" s="2">
        <v>5</v>
      </c>
      <c r="K8" s="11">
        <f t="shared" si="0"/>
        <v>25</v>
      </c>
      <c r="L8" s="2">
        <v>75</v>
      </c>
      <c r="M8" s="2">
        <v>75</v>
      </c>
      <c r="N8" s="12">
        <f t="shared" si="1"/>
        <v>100</v>
      </c>
      <c r="O8" s="2">
        <v>0</v>
      </c>
      <c r="P8" s="2">
        <v>0</v>
      </c>
      <c r="Q8" s="12" t="e">
        <f t="shared" si="2"/>
        <v>#DIV/0!</v>
      </c>
      <c r="R8" s="2">
        <v>0</v>
      </c>
      <c r="S8" s="2">
        <v>0</v>
      </c>
      <c r="T8" s="12" t="e">
        <f t="shared" si="3"/>
        <v>#DIV/0!</v>
      </c>
      <c r="U8" s="89">
        <f t="shared" si="4"/>
        <v>95</v>
      </c>
      <c r="V8" s="89">
        <f t="shared" si="4"/>
        <v>80</v>
      </c>
      <c r="W8" s="12">
        <f t="shared" si="5"/>
        <v>84.210526315789465</v>
      </c>
      <c r="X8" s="30"/>
      <c r="Y8" s="30"/>
      <c r="Z8" s="30"/>
      <c r="AA8" s="30"/>
    </row>
    <row r="9" spans="1:27" ht="24" x14ac:dyDescent="0.25">
      <c r="A9" s="966"/>
      <c r="B9" s="391" t="s">
        <v>1636</v>
      </c>
      <c r="C9" s="376" t="s">
        <v>1638</v>
      </c>
      <c r="D9" s="376" t="s">
        <v>1633</v>
      </c>
      <c r="E9" s="382"/>
      <c r="F9" s="376" t="s">
        <v>1639</v>
      </c>
      <c r="G9" s="375" t="s">
        <v>1640</v>
      </c>
      <c r="H9" s="375">
        <v>1</v>
      </c>
      <c r="I9" s="2">
        <v>0</v>
      </c>
      <c r="J9" s="2">
        <v>0</v>
      </c>
      <c r="K9" s="11" t="e">
        <f t="shared" si="0"/>
        <v>#DIV/0!</v>
      </c>
      <c r="L9" s="2">
        <v>0</v>
      </c>
      <c r="M9" s="2">
        <v>0</v>
      </c>
      <c r="N9" s="12" t="e">
        <f t="shared" si="1"/>
        <v>#DIV/0!</v>
      </c>
      <c r="O9" s="2">
        <v>1</v>
      </c>
      <c r="P9" s="2">
        <v>0</v>
      </c>
      <c r="Q9" s="12">
        <f t="shared" si="2"/>
        <v>0</v>
      </c>
      <c r="R9" s="2">
        <v>0</v>
      </c>
      <c r="S9" s="2">
        <v>0</v>
      </c>
      <c r="T9" s="12" t="e">
        <f t="shared" si="3"/>
        <v>#DIV/0!</v>
      </c>
      <c r="U9" s="89">
        <f t="shared" si="4"/>
        <v>1</v>
      </c>
      <c r="V9" s="89">
        <f t="shared" si="4"/>
        <v>0</v>
      </c>
      <c r="W9" s="12">
        <f t="shared" si="5"/>
        <v>0</v>
      </c>
      <c r="X9" s="30"/>
      <c r="Y9" s="30"/>
      <c r="Z9" s="30"/>
      <c r="AA9" s="30"/>
    </row>
    <row r="10" spans="1:27" ht="24" x14ac:dyDescent="0.25">
      <c r="A10" s="966"/>
      <c r="B10" s="392" t="s">
        <v>1637</v>
      </c>
      <c r="C10" s="376" t="s">
        <v>1642</v>
      </c>
      <c r="D10" s="376" t="s">
        <v>1643</v>
      </c>
      <c r="E10" s="220"/>
      <c r="F10" s="376" t="s">
        <v>1644</v>
      </c>
      <c r="G10" s="375" t="s">
        <v>1645</v>
      </c>
      <c r="H10" s="375" t="s">
        <v>1646</v>
      </c>
      <c r="I10" s="2">
        <v>0</v>
      </c>
      <c r="J10" s="2">
        <v>0</v>
      </c>
      <c r="K10" s="11" t="e">
        <f t="shared" si="0"/>
        <v>#DIV/0!</v>
      </c>
      <c r="L10" s="2">
        <v>0</v>
      </c>
      <c r="M10" s="2">
        <v>0</v>
      </c>
      <c r="N10" s="12" t="e">
        <f t="shared" si="1"/>
        <v>#DIV/0!</v>
      </c>
      <c r="O10" s="2">
        <v>0</v>
      </c>
      <c r="P10" s="2">
        <v>0</v>
      </c>
      <c r="Q10" s="12" t="e">
        <f t="shared" si="2"/>
        <v>#DIV/0!</v>
      </c>
      <c r="R10" s="2">
        <v>0</v>
      </c>
      <c r="S10" s="2">
        <v>0</v>
      </c>
      <c r="T10" s="12" t="e">
        <f t="shared" si="3"/>
        <v>#DIV/0!</v>
      </c>
      <c r="U10" s="89">
        <f t="shared" si="4"/>
        <v>0</v>
      </c>
      <c r="V10" s="89">
        <f t="shared" si="4"/>
        <v>0</v>
      </c>
      <c r="W10" s="12" t="e">
        <f t="shared" si="5"/>
        <v>#DIV/0!</v>
      </c>
      <c r="X10" s="30"/>
      <c r="Y10" s="30"/>
      <c r="Z10" s="30"/>
      <c r="AA10" s="30"/>
    </row>
    <row r="11" spans="1:27" ht="24" x14ac:dyDescent="0.25">
      <c r="A11" s="966"/>
      <c r="B11" s="391" t="s">
        <v>1641</v>
      </c>
      <c r="C11" s="376" t="s">
        <v>1648</v>
      </c>
      <c r="D11" s="376" t="s">
        <v>1643</v>
      </c>
      <c r="E11" s="220"/>
      <c r="F11" s="376" t="s">
        <v>1649</v>
      </c>
      <c r="G11" s="375" t="s">
        <v>387</v>
      </c>
      <c r="H11" s="375" t="s">
        <v>1646</v>
      </c>
      <c r="I11" s="2">
        <v>0</v>
      </c>
      <c r="J11" s="2">
        <v>0</v>
      </c>
      <c r="K11" s="11" t="e">
        <f t="shared" si="0"/>
        <v>#DIV/0!</v>
      </c>
      <c r="L11" s="2">
        <v>0</v>
      </c>
      <c r="M11" s="2">
        <v>0</v>
      </c>
      <c r="N11" s="12" t="e">
        <f t="shared" si="1"/>
        <v>#DIV/0!</v>
      </c>
      <c r="O11" s="2">
        <v>0</v>
      </c>
      <c r="P11" s="2">
        <v>0</v>
      </c>
      <c r="Q11" s="12" t="e">
        <f t="shared" si="2"/>
        <v>#DIV/0!</v>
      </c>
      <c r="R11" s="2">
        <v>0</v>
      </c>
      <c r="S11" s="2">
        <v>0</v>
      </c>
      <c r="T11" s="12" t="e">
        <f t="shared" si="3"/>
        <v>#DIV/0!</v>
      </c>
      <c r="U11" s="89">
        <f t="shared" si="4"/>
        <v>0</v>
      </c>
      <c r="V11" s="89">
        <f t="shared" si="4"/>
        <v>0</v>
      </c>
      <c r="W11" s="12" t="e">
        <f t="shared" si="5"/>
        <v>#DIV/0!</v>
      </c>
      <c r="X11" s="30"/>
      <c r="Y11" s="30"/>
      <c r="Z11" s="30"/>
      <c r="AA11" s="30"/>
    </row>
    <row r="12" spans="1:27" ht="36" x14ac:dyDescent="0.25">
      <c r="A12" s="966"/>
      <c r="B12" s="392" t="s">
        <v>1647</v>
      </c>
      <c r="C12" s="376" t="s">
        <v>1650</v>
      </c>
      <c r="D12" s="376" t="s">
        <v>1633</v>
      </c>
      <c r="E12" s="220"/>
      <c r="F12" s="376" t="s">
        <v>1651</v>
      </c>
      <c r="G12" s="375" t="s">
        <v>57</v>
      </c>
      <c r="H12" s="375" t="s">
        <v>1646</v>
      </c>
      <c r="I12" s="2">
        <v>0</v>
      </c>
      <c r="J12" s="2">
        <v>0</v>
      </c>
      <c r="K12" s="11" t="e">
        <f t="shared" si="0"/>
        <v>#DIV/0!</v>
      </c>
      <c r="L12" s="2">
        <v>0</v>
      </c>
      <c r="M12" s="2">
        <v>0</v>
      </c>
      <c r="N12" s="11" t="e">
        <f t="shared" si="1"/>
        <v>#DIV/0!</v>
      </c>
      <c r="O12" s="2">
        <v>0</v>
      </c>
      <c r="P12" s="2">
        <v>0</v>
      </c>
      <c r="Q12" s="11" t="e">
        <f t="shared" si="2"/>
        <v>#DIV/0!</v>
      </c>
      <c r="R12" s="2">
        <v>0</v>
      </c>
      <c r="S12" s="2">
        <v>0</v>
      </c>
      <c r="T12" s="11" t="e">
        <f t="shared" si="3"/>
        <v>#DIV/0!</v>
      </c>
      <c r="U12" s="89">
        <f t="shared" si="4"/>
        <v>0</v>
      </c>
      <c r="V12" s="89">
        <f t="shared" si="4"/>
        <v>0</v>
      </c>
      <c r="W12" s="11" t="e">
        <f t="shared" si="5"/>
        <v>#DIV/0!</v>
      </c>
      <c r="X12" s="30"/>
      <c r="Y12" s="30"/>
      <c r="Z12" s="30"/>
      <c r="AA12" s="30"/>
    </row>
    <row r="13" spans="1:27" ht="36" x14ac:dyDescent="0.25">
      <c r="A13" s="966" t="s">
        <v>1652</v>
      </c>
      <c r="B13" s="372" t="s">
        <v>1653</v>
      </c>
      <c r="C13" s="376" t="s">
        <v>1654</v>
      </c>
      <c r="D13" s="376" t="s">
        <v>1633</v>
      </c>
      <c r="E13" s="220"/>
      <c r="F13" s="376" t="s">
        <v>1655</v>
      </c>
      <c r="G13" s="375" t="s">
        <v>1656</v>
      </c>
      <c r="H13" s="375">
        <v>6</v>
      </c>
      <c r="I13" s="2">
        <v>0</v>
      </c>
      <c r="J13" s="2">
        <v>0</v>
      </c>
      <c r="K13" s="11" t="e">
        <f t="shared" si="0"/>
        <v>#DIV/0!</v>
      </c>
      <c r="L13" s="2">
        <v>0</v>
      </c>
      <c r="M13" s="2">
        <v>0</v>
      </c>
      <c r="N13" s="11" t="e">
        <f t="shared" si="1"/>
        <v>#DIV/0!</v>
      </c>
      <c r="O13" s="2">
        <v>0</v>
      </c>
      <c r="P13" s="2">
        <v>0</v>
      </c>
      <c r="Q13" s="11" t="e">
        <f t="shared" si="2"/>
        <v>#DIV/0!</v>
      </c>
      <c r="R13" s="2">
        <v>6</v>
      </c>
      <c r="S13" s="2">
        <v>0</v>
      </c>
      <c r="T13" s="11">
        <f t="shared" si="3"/>
        <v>0</v>
      </c>
      <c r="U13" s="89">
        <f t="shared" si="4"/>
        <v>6</v>
      </c>
      <c r="V13" s="89">
        <f t="shared" si="4"/>
        <v>0</v>
      </c>
      <c r="W13" s="11">
        <f t="shared" si="5"/>
        <v>0</v>
      </c>
      <c r="X13" s="30"/>
      <c r="Y13" s="30"/>
      <c r="Z13" s="30"/>
      <c r="AA13" s="30"/>
    </row>
    <row r="14" spans="1:27" ht="24" x14ac:dyDescent="0.25">
      <c r="A14" s="966"/>
      <c r="B14" s="372" t="s">
        <v>1657</v>
      </c>
      <c r="C14" s="376" t="s">
        <v>1658</v>
      </c>
      <c r="D14" s="376" t="s">
        <v>1633</v>
      </c>
      <c r="E14" s="220"/>
      <c r="F14" s="376" t="s">
        <v>1659</v>
      </c>
      <c r="G14" s="375" t="s">
        <v>1660</v>
      </c>
      <c r="H14" s="375">
        <v>15</v>
      </c>
      <c r="I14" s="2">
        <v>0</v>
      </c>
      <c r="J14" s="2">
        <v>0</v>
      </c>
      <c r="K14" s="11" t="e">
        <f t="shared" si="0"/>
        <v>#DIV/0!</v>
      </c>
      <c r="L14" s="2">
        <v>15</v>
      </c>
      <c r="M14" s="2">
        <v>0</v>
      </c>
      <c r="N14" s="11">
        <f t="shared" si="1"/>
        <v>0</v>
      </c>
      <c r="O14" s="2">
        <v>0</v>
      </c>
      <c r="P14" s="2">
        <v>0</v>
      </c>
      <c r="Q14" s="11" t="e">
        <f t="shared" si="2"/>
        <v>#DIV/0!</v>
      </c>
      <c r="R14" s="2">
        <v>0</v>
      </c>
      <c r="S14" s="2">
        <v>0</v>
      </c>
      <c r="T14" s="11" t="e">
        <f t="shared" si="3"/>
        <v>#DIV/0!</v>
      </c>
      <c r="U14" s="89">
        <f t="shared" si="4"/>
        <v>15</v>
      </c>
      <c r="V14" s="89">
        <f t="shared" si="4"/>
        <v>0</v>
      </c>
      <c r="W14" s="11">
        <f t="shared" si="5"/>
        <v>0</v>
      </c>
      <c r="X14" s="30"/>
      <c r="Y14" s="30"/>
      <c r="Z14" s="30"/>
      <c r="AA14" s="30"/>
    </row>
    <row r="15" spans="1:27" ht="36" x14ac:dyDescent="0.25">
      <c r="A15" s="380" t="s">
        <v>383</v>
      </c>
      <c r="B15" s="372" t="s">
        <v>384</v>
      </c>
      <c r="C15" s="376" t="s">
        <v>385</v>
      </c>
      <c r="D15" s="376" t="s">
        <v>1440</v>
      </c>
      <c r="E15" s="383"/>
      <c r="F15" s="376" t="s">
        <v>386</v>
      </c>
      <c r="G15" s="375" t="s">
        <v>387</v>
      </c>
      <c r="H15" s="375">
        <v>4</v>
      </c>
      <c r="I15" s="2">
        <v>1</v>
      </c>
      <c r="J15" s="2">
        <v>0</v>
      </c>
      <c r="K15" s="11">
        <f t="shared" si="0"/>
        <v>0</v>
      </c>
      <c r="L15" s="2">
        <v>1</v>
      </c>
      <c r="M15" s="2">
        <v>2</v>
      </c>
      <c r="N15" s="11">
        <f t="shared" si="1"/>
        <v>200</v>
      </c>
      <c r="O15" s="2">
        <v>1</v>
      </c>
      <c r="P15" s="2">
        <v>1</v>
      </c>
      <c r="Q15" s="11">
        <f t="shared" si="2"/>
        <v>100</v>
      </c>
      <c r="R15" s="2">
        <v>1</v>
      </c>
      <c r="S15" s="2">
        <v>1</v>
      </c>
      <c r="T15" s="11">
        <f t="shared" si="3"/>
        <v>100</v>
      </c>
      <c r="U15" s="89">
        <f t="shared" si="4"/>
        <v>4</v>
      </c>
      <c r="V15" s="89">
        <f t="shared" si="4"/>
        <v>4</v>
      </c>
      <c r="W15" s="11">
        <f t="shared" si="5"/>
        <v>100</v>
      </c>
      <c r="X15" s="30"/>
      <c r="Y15" s="30"/>
      <c r="Z15" s="30"/>
      <c r="AA15" s="30"/>
    </row>
    <row r="16" spans="1:27" ht="15.75" x14ac:dyDescent="0.25">
      <c r="A16" s="967" t="s">
        <v>1661</v>
      </c>
      <c r="B16" s="372" t="s">
        <v>1662</v>
      </c>
      <c r="C16" s="384" t="s">
        <v>1663</v>
      </c>
      <c r="D16" s="355" t="s">
        <v>1440</v>
      </c>
      <c r="E16" s="206"/>
      <c r="F16" s="355" t="s">
        <v>1664</v>
      </c>
      <c r="G16" s="20" t="s">
        <v>89</v>
      </c>
      <c r="H16" s="20">
        <v>1</v>
      </c>
      <c r="I16" s="2">
        <v>1</v>
      </c>
      <c r="J16" s="2">
        <v>1</v>
      </c>
      <c r="K16" s="11">
        <f t="shared" si="0"/>
        <v>100</v>
      </c>
      <c r="L16" s="2">
        <v>0</v>
      </c>
      <c r="M16" s="2">
        <v>0</v>
      </c>
      <c r="N16" s="11" t="e">
        <f t="shared" si="1"/>
        <v>#DIV/0!</v>
      </c>
      <c r="O16" s="2">
        <v>0</v>
      </c>
      <c r="P16" s="2">
        <v>0</v>
      </c>
      <c r="Q16" s="11" t="e">
        <f t="shared" si="2"/>
        <v>#DIV/0!</v>
      </c>
      <c r="R16" s="2">
        <v>0</v>
      </c>
      <c r="S16" s="2">
        <v>0</v>
      </c>
      <c r="T16" s="11" t="e">
        <f t="shared" si="3"/>
        <v>#DIV/0!</v>
      </c>
      <c r="U16" s="89">
        <f t="shared" si="4"/>
        <v>1</v>
      </c>
      <c r="V16" s="89">
        <f t="shared" si="4"/>
        <v>1</v>
      </c>
      <c r="W16" s="11">
        <f t="shared" si="5"/>
        <v>100</v>
      </c>
      <c r="X16" s="30"/>
      <c r="Y16" s="30"/>
      <c r="Z16" s="30"/>
      <c r="AA16" s="30"/>
    </row>
    <row r="17" spans="1:27" ht="24" x14ac:dyDescent="0.25">
      <c r="A17" s="967"/>
      <c r="B17" s="372" t="s">
        <v>1665</v>
      </c>
      <c r="C17" s="376" t="s">
        <v>1666</v>
      </c>
      <c r="D17" s="376" t="s">
        <v>1440</v>
      </c>
      <c r="E17" s="206"/>
      <c r="F17" s="376" t="s">
        <v>1667</v>
      </c>
      <c r="G17" s="375" t="s">
        <v>1668</v>
      </c>
      <c r="H17" s="375">
        <v>5</v>
      </c>
      <c r="I17" s="2">
        <v>5</v>
      </c>
      <c r="J17" s="2">
        <v>6</v>
      </c>
      <c r="K17" s="11">
        <f t="shared" si="0"/>
        <v>120</v>
      </c>
      <c r="L17" s="2">
        <v>0</v>
      </c>
      <c r="M17" s="2">
        <v>0</v>
      </c>
      <c r="N17" s="11" t="e">
        <f t="shared" si="1"/>
        <v>#DIV/0!</v>
      </c>
      <c r="O17" s="2">
        <v>0</v>
      </c>
      <c r="P17" s="2">
        <v>0</v>
      </c>
      <c r="Q17" s="11" t="e">
        <f t="shared" si="2"/>
        <v>#DIV/0!</v>
      </c>
      <c r="R17" s="2">
        <v>0</v>
      </c>
      <c r="S17" s="2">
        <v>0</v>
      </c>
      <c r="T17" s="11" t="e">
        <f t="shared" si="3"/>
        <v>#DIV/0!</v>
      </c>
      <c r="U17" s="89">
        <f t="shared" si="4"/>
        <v>5</v>
      </c>
      <c r="V17" s="89">
        <f t="shared" si="4"/>
        <v>6</v>
      </c>
      <c r="W17" s="11">
        <f t="shared" si="5"/>
        <v>120</v>
      </c>
      <c r="X17" s="30"/>
      <c r="Y17" s="30"/>
      <c r="Z17" s="30"/>
      <c r="AA17" s="30"/>
    </row>
    <row r="18" spans="1:27" ht="24" x14ac:dyDescent="0.25">
      <c r="A18" s="967"/>
      <c r="B18" s="372" t="s">
        <v>1669</v>
      </c>
      <c r="C18" s="376" t="s">
        <v>1670</v>
      </c>
      <c r="D18" s="376" t="s">
        <v>1671</v>
      </c>
      <c r="E18" s="206"/>
      <c r="F18" s="376" t="s">
        <v>1672</v>
      </c>
      <c r="G18" s="375" t="s">
        <v>57</v>
      </c>
      <c r="H18" s="375">
        <v>6</v>
      </c>
      <c r="I18" s="2">
        <v>6</v>
      </c>
      <c r="J18" s="2">
        <v>6</v>
      </c>
      <c r="K18" s="11">
        <f t="shared" si="0"/>
        <v>100</v>
      </c>
      <c r="L18" s="2">
        <v>0</v>
      </c>
      <c r="M18" s="2">
        <v>0</v>
      </c>
      <c r="N18" s="11" t="e">
        <f t="shared" si="1"/>
        <v>#DIV/0!</v>
      </c>
      <c r="O18" s="2">
        <v>0</v>
      </c>
      <c r="P18" s="2">
        <v>0</v>
      </c>
      <c r="Q18" s="11" t="e">
        <f t="shared" si="2"/>
        <v>#DIV/0!</v>
      </c>
      <c r="R18" s="2">
        <v>0</v>
      </c>
      <c r="S18" s="2">
        <v>0</v>
      </c>
      <c r="T18" s="11" t="e">
        <f t="shared" si="3"/>
        <v>#DIV/0!</v>
      </c>
      <c r="U18" s="89">
        <f t="shared" si="4"/>
        <v>6</v>
      </c>
      <c r="V18" s="89">
        <f t="shared" si="4"/>
        <v>6</v>
      </c>
      <c r="W18" s="11">
        <f t="shared" si="5"/>
        <v>100</v>
      </c>
      <c r="X18" s="30"/>
      <c r="Y18" s="30"/>
      <c r="Z18" s="30"/>
      <c r="AA18" s="30"/>
    </row>
    <row r="19" spans="1:27" ht="36" x14ac:dyDescent="0.25">
      <c r="A19" s="967"/>
      <c r="B19" s="372" t="s">
        <v>1673</v>
      </c>
      <c r="C19" s="376" t="s">
        <v>1363</v>
      </c>
      <c r="D19" s="376" t="s">
        <v>1440</v>
      </c>
      <c r="E19" s="206"/>
      <c r="F19" s="376" t="s">
        <v>1369</v>
      </c>
      <c r="G19" s="375" t="s">
        <v>1370</v>
      </c>
      <c r="H19" s="375">
        <v>25</v>
      </c>
      <c r="I19" s="2">
        <v>25</v>
      </c>
      <c r="J19" s="2">
        <v>25</v>
      </c>
      <c r="K19" s="11">
        <f t="shared" si="0"/>
        <v>100</v>
      </c>
      <c r="L19" s="2">
        <v>0</v>
      </c>
      <c r="M19" s="2">
        <v>0</v>
      </c>
      <c r="N19" s="11" t="e">
        <f t="shared" si="1"/>
        <v>#DIV/0!</v>
      </c>
      <c r="O19" s="2">
        <v>0</v>
      </c>
      <c r="P19" s="2">
        <v>0</v>
      </c>
      <c r="Q19" s="11" t="e">
        <f t="shared" si="2"/>
        <v>#DIV/0!</v>
      </c>
      <c r="R19" s="2">
        <v>0</v>
      </c>
      <c r="S19" s="2">
        <v>0</v>
      </c>
      <c r="T19" s="11" t="e">
        <f t="shared" si="3"/>
        <v>#DIV/0!</v>
      </c>
      <c r="U19" s="89">
        <f t="shared" si="4"/>
        <v>25</v>
      </c>
      <c r="V19" s="89">
        <f t="shared" si="4"/>
        <v>25</v>
      </c>
      <c r="W19" s="11">
        <f t="shared" si="5"/>
        <v>100</v>
      </c>
      <c r="X19" s="30"/>
      <c r="Y19" s="30"/>
      <c r="Z19" s="30"/>
      <c r="AA19" s="30"/>
    </row>
    <row r="20" spans="1:27" ht="24" x14ac:dyDescent="0.25">
      <c r="A20" s="967"/>
      <c r="B20" s="372" t="s">
        <v>1674</v>
      </c>
      <c r="C20" s="376" t="s">
        <v>1364</v>
      </c>
      <c r="D20" s="376" t="s">
        <v>1440</v>
      </c>
      <c r="E20" s="206"/>
      <c r="F20" s="376" t="s">
        <v>386</v>
      </c>
      <c r="G20" s="375" t="s">
        <v>387</v>
      </c>
      <c r="H20" s="375">
        <v>4</v>
      </c>
      <c r="I20" s="2">
        <v>1</v>
      </c>
      <c r="J20" s="2">
        <v>0.8</v>
      </c>
      <c r="K20" s="11">
        <f t="shared" si="0"/>
        <v>80</v>
      </c>
      <c r="L20" s="2">
        <v>1</v>
      </c>
      <c r="M20" s="2">
        <v>1.2</v>
      </c>
      <c r="N20" s="11">
        <f t="shared" si="1"/>
        <v>120</v>
      </c>
      <c r="O20" s="2">
        <v>1</v>
      </c>
      <c r="P20" s="2">
        <v>1</v>
      </c>
      <c r="Q20" s="11">
        <f t="shared" si="2"/>
        <v>100</v>
      </c>
      <c r="R20" s="2">
        <v>1</v>
      </c>
      <c r="S20" s="2">
        <v>1</v>
      </c>
      <c r="T20" s="11">
        <f t="shared" si="3"/>
        <v>100</v>
      </c>
      <c r="U20" s="89">
        <f t="shared" si="4"/>
        <v>4</v>
      </c>
      <c r="V20" s="89">
        <f t="shared" si="4"/>
        <v>4</v>
      </c>
      <c r="W20" s="11">
        <f t="shared" si="5"/>
        <v>100</v>
      </c>
      <c r="X20" s="30"/>
      <c r="Y20" s="30"/>
      <c r="Z20" s="30"/>
      <c r="AA20" s="30"/>
    </row>
    <row r="21" spans="1:27" ht="36" x14ac:dyDescent="0.25">
      <c r="A21" s="16"/>
      <c r="B21" s="377" t="s">
        <v>331</v>
      </c>
      <c r="C21" s="351" t="s">
        <v>1329</v>
      </c>
      <c r="D21" s="378" t="s">
        <v>1440</v>
      </c>
      <c r="E21" s="378"/>
      <c r="F21" s="357" t="s">
        <v>334</v>
      </c>
      <c r="G21" s="77" t="s">
        <v>62</v>
      </c>
      <c r="H21" s="377">
        <v>30</v>
      </c>
      <c r="I21" s="2">
        <f>((5/$H$22)*I22)+((5/$H$23)*I23)+((5/$H$26)*I26)+((5/$H$27)*I27)+((5/$H$29)*I29)+((5/$H$30)*I30)</f>
        <v>0</v>
      </c>
      <c r="J21" s="2">
        <f>((5/$H$22)*J22)+((5/$H$23)*J23)+((5/$H$26)*J26)+((5/$H$27)*J27)+((5/$H$29)*J29)+((5/$H$30)*J30)</f>
        <v>0</v>
      </c>
      <c r="K21" s="11" t="e">
        <f t="shared" si="0"/>
        <v>#DIV/0!</v>
      </c>
      <c r="L21" s="2">
        <f>((5/$H$22)*L22)+((5/$H$23)*L23)+((5/$H$26)*L26)+((5/$H$27)*L27)+((5/$H$29)*L29)+((5/$H$30)*L30)</f>
        <v>0</v>
      </c>
      <c r="M21" s="2">
        <f>((5/$H$22)*M22)+((5/$H$23)*M23)+((5/$H$26)*M26)+((5/$H$27)*M27)+((5/$H$29)*M29)+((5/$H$30)*M30)</f>
        <v>0</v>
      </c>
      <c r="N21" s="11" t="e">
        <f t="shared" si="1"/>
        <v>#DIV/0!</v>
      </c>
      <c r="O21" s="2">
        <f>((5/$H$22)*O22)+((5/$H$23)*O23)+((5/$H$26)*O26)+((5/$H$27)*O27)+((5/$H$29)*O29)+((5/$H$30)*O30)</f>
        <v>18</v>
      </c>
      <c r="P21" s="2">
        <f>((5/$H$22)*P22)+((5/$H$23)*P23)+((5/$H$26)*P26)+((5/$H$27)*P27)+((5/$H$29)*P29)+((5/$H$30)*P30)</f>
        <v>5</v>
      </c>
      <c r="Q21" s="11">
        <f t="shared" si="2"/>
        <v>27.777777777777779</v>
      </c>
      <c r="R21" s="2">
        <f>((5/$H$22)*R22)+((5/$H$23)*R23)+((5/$H$26)*R26)+((5/$H$27)*R27)+((5/$H$29)*R29)+((5/$H$30)*R30)</f>
        <v>12</v>
      </c>
      <c r="S21" s="2">
        <f>((5/$H$22)*S22)+((5/$H$23)*S23)+((5/$H$26)*S26)+((5/$H$27)*S27)+((5/$H$29)*S29)+((5/$H$30)*S30)</f>
        <v>9.75</v>
      </c>
      <c r="T21" s="11">
        <f t="shared" si="3"/>
        <v>81.25</v>
      </c>
      <c r="U21" s="89">
        <f t="shared" si="4"/>
        <v>30</v>
      </c>
      <c r="V21" s="89">
        <f t="shared" si="4"/>
        <v>14.75</v>
      </c>
      <c r="W21" s="11">
        <f t="shared" si="5"/>
        <v>49.166666666666664</v>
      </c>
      <c r="X21" s="30"/>
      <c r="Y21" s="30"/>
      <c r="Z21" s="30"/>
      <c r="AA21" s="30"/>
    </row>
    <row r="22" spans="1:27" ht="24" x14ac:dyDescent="0.25">
      <c r="A22" s="966" t="s">
        <v>1675</v>
      </c>
      <c r="B22" s="372" t="s">
        <v>1676</v>
      </c>
      <c r="C22" s="376" t="s">
        <v>1677</v>
      </c>
      <c r="D22" s="376" t="s">
        <v>1440</v>
      </c>
      <c r="E22" s="206"/>
      <c r="F22" s="376" t="s">
        <v>1678</v>
      </c>
      <c r="G22" s="385" t="s">
        <v>89</v>
      </c>
      <c r="H22" s="385">
        <v>1</v>
      </c>
      <c r="I22" s="2">
        <v>0</v>
      </c>
      <c r="J22" s="2">
        <v>0</v>
      </c>
      <c r="K22" s="11" t="e">
        <f t="shared" si="0"/>
        <v>#DIV/0!</v>
      </c>
      <c r="L22" s="2">
        <v>0</v>
      </c>
      <c r="M22" s="2">
        <v>0</v>
      </c>
      <c r="N22" s="11" t="e">
        <f t="shared" si="1"/>
        <v>#DIV/0!</v>
      </c>
      <c r="O22" s="2">
        <v>1</v>
      </c>
      <c r="P22" s="2">
        <v>1</v>
      </c>
      <c r="Q22" s="11">
        <f t="shared" si="2"/>
        <v>100</v>
      </c>
      <c r="R22" s="2">
        <v>0</v>
      </c>
      <c r="S22" s="2">
        <v>0.45</v>
      </c>
      <c r="T22" s="11" t="e">
        <f t="shared" si="3"/>
        <v>#DIV/0!</v>
      </c>
      <c r="U22" s="89">
        <f t="shared" si="4"/>
        <v>1</v>
      </c>
      <c r="V22" s="89">
        <f t="shared" si="4"/>
        <v>1.45</v>
      </c>
      <c r="W22" s="11">
        <f t="shared" si="5"/>
        <v>145</v>
      </c>
      <c r="X22" s="30"/>
      <c r="Y22" s="30"/>
      <c r="Z22" s="30"/>
      <c r="AA22" s="30"/>
    </row>
    <row r="23" spans="1:27" ht="36" x14ac:dyDescent="0.25">
      <c r="A23" s="966"/>
      <c r="B23" s="372" t="s">
        <v>1679</v>
      </c>
      <c r="C23" s="376" t="s">
        <v>1680</v>
      </c>
      <c r="D23" s="376" t="s">
        <v>1440</v>
      </c>
      <c r="E23" s="206"/>
      <c r="F23" s="376" t="s">
        <v>1681</v>
      </c>
      <c r="G23" s="385" t="s">
        <v>89</v>
      </c>
      <c r="H23" s="385">
        <v>1</v>
      </c>
      <c r="I23" s="2">
        <v>0</v>
      </c>
      <c r="J23" s="2">
        <v>0</v>
      </c>
      <c r="K23" s="11" t="e">
        <f t="shared" si="0"/>
        <v>#DIV/0!</v>
      </c>
      <c r="L23" s="2">
        <v>0</v>
      </c>
      <c r="M23" s="2">
        <v>0</v>
      </c>
      <c r="N23" s="11" t="e">
        <f t="shared" si="1"/>
        <v>#DIV/0!</v>
      </c>
      <c r="O23" s="2">
        <v>0</v>
      </c>
      <c r="P23" s="2">
        <v>0</v>
      </c>
      <c r="Q23" s="11" t="e">
        <f t="shared" si="2"/>
        <v>#DIV/0!</v>
      </c>
      <c r="R23" s="2">
        <v>1</v>
      </c>
      <c r="S23" s="2">
        <v>0</v>
      </c>
      <c r="T23" s="11">
        <f t="shared" si="3"/>
        <v>0</v>
      </c>
      <c r="U23" s="89">
        <f t="shared" si="4"/>
        <v>1</v>
      </c>
      <c r="V23" s="89">
        <f t="shared" si="4"/>
        <v>0</v>
      </c>
      <c r="W23" s="11">
        <f t="shared" si="5"/>
        <v>0</v>
      </c>
      <c r="X23" s="30"/>
      <c r="Y23" s="30"/>
      <c r="Z23" s="30"/>
      <c r="AA23" s="30"/>
    </row>
    <row r="24" spans="1:27" ht="24" x14ac:dyDescent="0.25">
      <c r="A24" s="966"/>
      <c r="B24" s="372" t="s">
        <v>1682</v>
      </c>
      <c r="C24" s="376" t="s">
        <v>1683</v>
      </c>
      <c r="D24" s="376" t="s">
        <v>1440</v>
      </c>
      <c r="E24" s="386"/>
      <c r="F24" s="376" t="s">
        <v>1684</v>
      </c>
      <c r="G24" s="375" t="s">
        <v>62</v>
      </c>
      <c r="H24" s="375">
        <v>100</v>
      </c>
      <c r="I24" s="2">
        <v>0</v>
      </c>
      <c r="J24" s="2">
        <v>0</v>
      </c>
      <c r="K24" s="11" t="e">
        <f t="shared" si="0"/>
        <v>#DIV/0!</v>
      </c>
      <c r="L24" s="2">
        <v>50</v>
      </c>
      <c r="M24" s="2">
        <v>35</v>
      </c>
      <c r="N24" s="11">
        <f t="shared" si="1"/>
        <v>70</v>
      </c>
      <c r="O24" s="2">
        <v>50</v>
      </c>
      <c r="P24" s="2">
        <v>14</v>
      </c>
      <c r="Q24" s="11">
        <f t="shared" si="2"/>
        <v>28.000000000000004</v>
      </c>
      <c r="R24" s="2">
        <v>0</v>
      </c>
      <c r="S24" s="2">
        <v>0</v>
      </c>
      <c r="T24" s="11" t="e">
        <f t="shared" si="3"/>
        <v>#DIV/0!</v>
      </c>
      <c r="U24" s="89">
        <f t="shared" si="4"/>
        <v>100</v>
      </c>
      <c r="V24" s="89">
        <f t="shared" si="4"/>
        <v>49</v>
      </c>
      <c r="W24" s="11">
        <f t="shared" si="5"/>
        <v>49</v>
      </c>
      <c r="X24" s="30"/>
      <c r="Y24" s="30"/>
      <c r="Z24" s="30"/>
      <c r="AA24" s="30"/>
    </row>
    <row r="25" spans="1:27" ht="48" x14ac:dyDescent="0.25">
      <c r="A25" s="966"/>
      <c r="B25" s="372" t="s">
        <v>1685</v>
      </c>
      <c r="C25" s="376" t="s">
        <v>1686</v>
      </c>
      <c r="D25" s="376" t="s">
        <v>1440</v>
      </c>
      <c r="E25" s="386"/>
      <c r="F25" s="376" t="s">
        <v>1687</v>
      </c>
      <c r="G25" s="375" t="s">
        <v>57</v>
      </c>
      <c r="H25" s="375">
        <v>16</v>
      </c>
      <c r="I25" s="2">
        <v>0</v>
      </c>
      <c r="J25" s="2">
        <v>0</v>
      </c>
      <c r="K25" s="11" t="e">
        <f t="shared" si="0"/>
        <v>#DIV/0!</v>
      </c>
      <c r="L25" s="2">
        <v>4</v>
      </c>
      <c r="M25" s="2">
        <v>0</v>
      </c>
      <c r="N25" s="11">
        <f t="shared" si="1"/>
        <v>0</v>
      </c>
      <c r="O25" s="2">
        <v>12</v>
      </c>
      <c r="P25" s="2">
        <v>0</v>
      </c>
      <c r="Q25" s="11">
        <f t="shared" si="2"/>
        <v>0</v>
      </c>
      <c r="R25" s="2">
        <v>0</v>
      </c>
      <c r="S25" s="2">
        <v>0</v>
      </c>
      <c r="T25" s="11" t="e">
        <f t="shared" si="3"/>
        <v>#DIV/0!</v>
      </c>
      <c r="U25" s="89">
        <f t="shared" si="4"/>
        <v>16</v>
      </c>
      <c r="V25" s="89">
        <f t="shared" si="4"/>
        <v>0</v>
      </c>
      <c r="W25" s="11">
        <f t="shared" si="5"/>
        <v>0</v>
      </c>
      <c r="X25" s="30"/>
      <c r="Y25" s="30"/>
      <c r="Z25" s="30"/>
      <c r="AA25" s="30"/>
    </row>
    <row r="26" spans="1:27" ht="24" x14ac:dyDescent="0.25">
      <c r="A26" s="380" t="s">
        <v>389</v>
      </c>
      <c r="B26" s="20" t="s">
        <v>339</v>
      </c>
      <c r="C26" s="96" t="s">
        <v>390</v>
      </c>
      <c r="D26" s="96" t="s">
        <v>1688</v>
      </c>
      <c r="E26" s="386"/>
      <c r="F26" s="27" t="s">
        <v>392</v>
      </c>
      <c r="G26" s="387" t="s">
        <v>393</v>
      </c>
      <c r="H26" s="387">
        <v>1</v>
      </c>
      <c r="I26" s="2">
        <v>0</v>
      </c>
      <c r="J26" s="2">
        <v>0</v>
      </c>
      <c r="K26" s="11" t="e">
        <f t="shared" si="0"/>
        <v>#DIV/0!</v>
      </c>
      <c r="L26" s="2">
        <v>0</v>
      </c>
      <c r="M26" s="2">
        <v>0</v>
      </c>
      <c r="N26" s="11" t="e">
        <f t="shared" si="1"/>
        <v>#DIV/0!</v>
      </c>
      <c r="O26" s="2">
        <v>0</v>
      </c>
      <c r="P26" s="2">
        <v>0</v>
      </c>
      <c r="Q26" s="11" t="e">
        <f t="shared" si="2"/>
        <v>#DIV/0!</v>
      </c>
      <c r="R26" s="2">
        <v>1</v>
      </c>
      <c r="S26" s="2">
        <v>0</v>
      </c>
      <c r="T26" s="11">
        <f t="shared" si="3"/>
        <v>0</v>
      </c>
      <c r="U26" s="89">
        <f t="shared" si="4"/>
        <v>1</v>
      </c>
      <c r="V26" s="89">
        <f t="shared" si="4"/>
        <v>0</v>
      </c>
      <c r="W26" s="11">
        <f t="shared" si="5"/>
        <v>0</v>
      </c>
      <c r="X26" s="30"/>
      <c r="Y26" s="30"/>
      <c r="Z26" s="30"/>
      <c r="AA26" s="30"/>
    </row>
    <row r="27" spans="1:27" ht="24" x14ac:dyDescent="0.25">
      <c r="A27" s="967" t="s">
        <v>1689</v>
      </c>
      <c r="B27" s="20" t="s">
        <v>1690</v>
      </c>
      <c r="C27" s="97" t="s">
        <v>1691</v>
      </c>
      <c r="D27" s="376" t="s">
        <v>1440</v>
      </c>
      <c r="E27" s="386"/>
      <c r="F27" s="27" t="s">
        <v>1692</v>
      </c>
      <c r="G27" s="388" t="s">
        <v>89</v>
      </c>
      <c r="H27" s="389">
        <v>1</v>
      </c>
      <c r="I27" s="2">
        <v>0</v>
      </c>
      <c r="J27" s="2">
        <v>0</v>
      </c>
      <c r="K27" s="11" t="e">
        <f t="shared" si="0"/>
        <v>#DIV/0!</v>
      </c>
      <c r="L27" s="2">
        <v>0</v>
      </c>
      <c r="M27" s="2">
        <v>0</v>
      </c>
      <c r="N27" s="11" t="e">
        <f t="shared" si="1"/>
        <v>#DIV/0!</v>
      </c>
      <c r="O27" s="2">
        <v>1</v>
      </c>
      <c r="P27" s="2">
        <v>0</v>
      </c>
      <c r="Q27" s="11">
        <f t="shared" si="2"/>
        <v>0</v>
      </c>
      <c r="R27" s="2">
        <v>0</v>
      </c>
      <c r="S27" s="2">
        <v>0</v>
      </c>
      <c r="T27" s="11" t="e">
        <f t="shared" si="3"/>
        <v>#DIV/0!</v>
      </c>
      <c r="U27" s="89">
        <f t="shared" si="4"/>
        <v>1</v>
      </c>
      <c r="V27" s="89">
        <f t="shared" si="4"/>
        <v>0</v>
      </c>
      <c r="W27" s="11">
        <f t="shared" si="5"/>
        <v>0</v>
      </c>
      <c r="X27" s="30"/>
      <c r="Y27" s="30"/>
      <c r="Z27" s="30"/>
      <c r="AA27" s="30"/>
    </row>
    <row r="28" spans="1:27" ht="36" x14ac:dyDescent="0.25">
      <c r="A28" s="967"/>
      <c r="B28" s="20" t="s">
        <v>1693</v>
      </c>
      <c r="C28" s="376" t="s">
        <v>1694</v>
      </c>
      <c r="D28" s="376" t="s">
        <v>1440</v>
      </c>
      <c r="E28" s="386"/>
      <c r="F28" s="27" t="s">
        <v>1695</v>
      </c>
      <c r="G28" s="379" t="s">
        <v>1696</v>
      </c>
      <c r="H28" s="374">
        <v>1</v>
      </c>
      <c r="I28" s="2">
        <v>0</v>
      </c>
      <c r="J28" s="2">
        <v>0</v>
      </c>
      <c r="K28" s="11" t="e">
        <f t="shared" si="0"/>
        <v>#DIV/0!</v>
      </c>
      <c r="L28" s="2">
        <v>0</v>
      </c>
      <c r="M28" s="2">
        <v>0</v>
      </c>
      <c r="N28" s="11" t="e">
        <f t="shared" si="1"/>
        <v>#DIV/0!</v>
      </c>
      <c r="O28" s="2">
        <v>1</v>
      </c>
      <c r="P28" s="2">
        <v>0</v>
      </c>
      <c r="Q28" s="11">
        <f t="shared" si="2"/>
        <v>0</v>
      </c>
      <c r="R28" s="2">
        <v>0</v>
      </c>
      <c r="S28" s="2">
        <v>0</v>
      </c>
      <c r="T28" s="11" t="e">
        <f t="shared" si="3"/>
        <v>#DIV/0!</v>
      </c>
      <c r="U28" s="89">
        <f t="shared" si="4"/>
        <v>1</v>
      </c>
      <c r="V28" s="89">
        <f t="shared" si="4"/>
        <v>0</v>
      </c>
      <c r="W28" s="11">
        <f t="shared" si="5"/>
        <v>0</v>
      </c>
      <c r="X28" s="30"/>
      <c r="Y28" s="30"/>
      <c r="Z28" s="30"/>
      <c r="AA28" s="30"/>
    </row>
    <row r="29" spans="1:27" ht="36" x14ac:dyDescent="0.25">
      <c r="A29" s="967"/>
      <c r="B29" s="20" t="s">
        <v>1697</v>
      </c>
      <c r="C29" s="376" t="s">
        <v>1698</v>
      </c>
      <c r="D29" s="376" t="s">
        <v>1699</v>
      </c>
      <c r="E29" s="386"/>
      <c r="F29" s="27" t="s">
        <v>1700</v>
      </c>
      <c r="G29" s="388" t="s">
        <v>161</v>
      </c>
      <c r="H29" s="389">
        <v>1</v>
      </c>
      <c r="I29" s="2">
        <v>0</v>
      </c>
      <c r="J29" s="2">
        <v>0</v>
      </c>
      <c r="K29" s="11" t="e">
        <f t="shared" si="0"/>
        <v>#DIV/0!</v>
      </c>
      <c r="L29" s="2">
        <v>0</v>
      </c>
      <c r="M29" s="2">
        <v>0</v>
      </c>
      <c r="N29" s="11" t="e">
        <f t="shared" si="1"/>
        <v>#DIV/0!</v>
      </c>
      <c r="O29" s="2">
        <v>1</v>
      </c>
      <c r="P29" s="2">
        <v>0</v>
      </c>
      <c r="Q29" s="11">
        <f t="shared" si="2"/>
        <v>0</v>
      </c>
      <c r="R29" s="2">
        <v>0</v>
      </c>
      <c r="S29" s="2">
        <v>0</v>
      </c>
      <c r="T29" s="11" t="e">
        <f t="shared" si="3"/>
        <v>#DIV/0!</v>
      </c>
      <c r="U29" s="89">
        <f t="shared" si="4"/>
        <v>1</v>
      </c>
      <c r="V29" s="89">
        <f t="shared" si="4"/>
        <v>0</v>
      </c>
      <c r="W29" s="11">
        <f t="shared" si="5"/>
        <v>0</v>
      </c>
      <c r="X29" s="30"/>
      <c r="Y29" s="30"/>
      <c r="Z29" s="30"/>
      <c r="AA29" s="30"/>
    </row>
    <row r="30" spans="1:27" ht="48" x14ac:dyDescent="0.25">
      <c r="A30" s="967"/>
      <c r="B30" s="20" t="s">
        <v>1701</v>
      </c>
      <c r="C30" s="97" t="s">
        <v>1702</v>
      </c>
      <c r="D30" s="376" t="s">
        <v>1440</v>
      </c>
      <c r="E30" s="386"/>
      <c r="F30" s="27" t="s">
        <v>1703</v>
      </c>
      <c r="G30" s="388" t="s">
        <v>1704</v>
      </c>
      <c r="H30" s="389">
        <v>10</v>
      </c>
      <c r="I30" s="2">
        <v>0</v>
      </c>
      <c r="J30" s="2">
        <v>0</v>
      </c>
      <c r="K30" s="11" t="e">
        <f t="shared" si="0"/>
        <v>#DIV/0!</v>
      </c>
      <c r="L30" s="2">
        <v>0</v>
      </c>
      <c r="M30" s="2">
        <v>0</v>
      </c>
      <c r="N30" s="11" t="e">
        <f t="shared" si="1"/>
        <v>#DIV/0!</v>
      </c>
      <c r="O30" s="2">
        <v>6</v>
      </c>
      <c r="P30" s="2">
        <v>0</v>
      </c>
      <c r="Q30" s="11">
        <f t="shared" si="2"/>
        <v>0</v>
      </c>
      <c r="R30" s="2">
        <v>4</v>
      </c>
      <c r="S30" s="2">
        <v>15</v>
      </c>
      <c r="T30" s="11">
        <f t="shared" si="3"/>
        <v>375</v>
      </c>
      <c r="U30" s="89">
        <f t="shared" si="4"/>
        <v>10</v>
      </c>
      <c r="V30" s="89">
        <f t="shared" si="4"/>
        <v>15</v>
      </c>
      <c r="W30" s="11">
        <f t="shared" si="5"/>
        <v>150</v>
      </c>
      <c r="X30" s="30"/>
      <c r="Y30" s="30"/>
      <c r="Z30" s="30"/>
      <c r="AA30" s="30"/>
    </row>
    <row r="31" spans="1:27" ht="15.75" x14ac:dyDescent="0.25">
      <c r="A31" s="10"/>
      <c r="B31" s="10"/>
      <c r="C31" s="10"/>
      <c r="D31" s="10"/>
      <c r="E31" s="10"/>
      <c r="F31" s="10"/>
      <c r="G31" s="10"/>
      <c r="H31" s="10"/>
      <c r="I31" s="2"/>
      <c r="J31" s="2"/>
      <c r="K31" s="11" t="e">
        <f t="shared" si="0"/>
        <v>#DIV/0!</v>
      </c>
      <c r="L31" s="2"/>
      <c r="M31" s="2"/>
      <c r="N31" s="11" t="e">
        <f t="shared" si="1"/>
        <v>#DIV/0!</v>
      </c>
      <c r="O31" s="2"/>
      <c r="P31" s="2"/>
      <c r="Q31" s="11" t="e">
        <f t="shared" si="2"/>
        <v>#DIV/0!</v>
      </c>
      <c r="R31" s="2"/>
      <c r="S31" s="2"/>
      <c r="T31" s="11" t="e">
        <f t="shared" si="3"/>
        <v>#DIV/0!</v>
      </c>
      <c r="U31" s="89">
        <f t="shared" si="4"/>
        <v>0</v>
      </c>
      <c r="V31" s="89">
        <f t="shared" si="4"/>
        <v>0</v>
      </c>
      <c r="W31" s="11" t="e">
        <f t="shared" si="5"/>
        <v>#DIV/0!</v>
      </c>
      <c r="X31" s="30"/>
      <c r="Y31" s="30"/>
      <c r="Z31" s="30"/>
      <c r="AA31" s="30"/>
    </row>
    <row r="32" spans="1:27" ht="15.75" x14ac:dyDescent="0.25">
      <c r="A32" s="10"/>
      <c r="B32" s="10"/>
      <c r="C32" s="10"/>
      <c r="D32" s="10"/>
      <c r="E32" s="10"/>
      <c r="F32" s="10"/>
      <c r="G32" s="10"/>
      <c r="H32" s="10"/>
      <c r="I32" s="2"/>
      <c r="J32" s="2"/>
      <c r="K32" s="11" t="e">
        <f t="shared" si="0"/>
        <v>#DIV/0!</v>
      </c>
      <c r="L32" s="2"/>
      <c r="M32" s="2"/>
      <c r="N32" s="11" t="e">
        <f t="shared" si="1"/>
        <v>#DIV/0!</v>
      </c>
      <c r="O32" s="2"/>
      <c r="P32" s="2"/>
      <c r="Q32" s="11" t="e">
        <f t="shared" si="2"/>
        <v>#DIV/0!</v>
      </c>
      <c r="R32" s="2"/>
      <c r="S32" s="2"/>
      <c r="T32" s="11" t="e">
        <f t="shared" si="3"/>
        <v>#DIV/0!</v>
      </c>
      <c r="U32" s="89">
        <f t="shared" si="4"/>
        <v>0</v>
      </c>
      <c r="V32" s="89">
        <f t="shared" si="4"/>
        <v>0</v>
      </c>
      <c r="W32" s="11" t="e">
        <f t="shared" si="5"/>
        <v>#DIV/0!</v>
      </c>
      <c r="X32" s="30"/>
      <c r="Y32" s="30"/>
      <c r="Z32" s="30"/>
      <c r="AA32" s="30"/>
    </row>
    <row r="33" spans="1:27" x14ac:dyDescent="0.25">
      <c r="A33" s="843" t="s">
        <v>23</v>
      </c>
      <c r="B33" s="844"/>
      <c r="C33" s="844"/>
      <c r="D33" s="844"/>
      <c r="E33" s="844"/>
      <c r="F33" s="844"/>
      <c r="G33" s="844"/>
      <c r="H33" s="845"/>
      <c r="I33" s="3"/>
      <c r="J33" s="3"/>
      <c r="K33" s="13" t="e">
        <f>SUM(K39:K58)/(COUNTIF(K39:K58,"&lt;&gt;0"))</f>
        <v>#DIV/0!</v>
      </c>
      <c r="L33" s="3"/>
      <c r="M33" s="3"/>
      <c r="N33" s="13" t="e">
        <f>SUM(N39:N58)/(COUNTIF(N39:N58,"&lt;&gt;0"))</f>
        <v>#DIV/0!</v>
      </c>
      <c r="O33" s="3"/>
      <c r="P33" s="3"/>
      <c r="Q33" s="13" t="e">
        <f>SUM(Q39:Q58)/(COUNTIF(Q39:Q58,"&lt;&gt;0"))</f>
        <v>#DIV/0!</v>
      </c>
      <c r="R33" s="3"/>
      <c r="S33" s="3"/>
      <c r="T33" s="13" t="e">
        <f>SUM(T39:T58)/(COUNTIF(T39:T58,"&lt;&gt;0"))</f>
        <v>#DIV/0!</v>
      </c>
      <c r="U33" s="3"/>
      <c r="V33" s="3"/>
      <c r="W33" s="13">
        <f>SUM(W39:W58)/(COUNTIF(W39:W58,"&lt;&gt;0"))</f>
        <v>93.321052631578951</v>
      </c>
      <c r="X33" s="30"/>
      <c r="Y33" s="30"/>
      <c r="Z33" s="30"/>
      <c r="AA33" s="30"/>
    </row>
    <row r="34" spans="1:27" x14ac:dyDescent="0.25">
      <c r="A34" s="846" t="s">
        <v>24</v>
      </c>
      <c r="B34" s="847"/>
      <c r="C34" s="847"/>
      <c r="D34" s="847"/>
      <c r="E34" s="847"/>
      <c r="F34" s="847"/>
      <c r="G34" s="847"/>
      <c r="H34" s="848"/>
      <c r="I34" s="4"/>
      <c r="J34" s="4"/>
      <c r="K34" s="14">
        <v>84</v>
      </c>
      <c r="L34" s="4"/>
      <c r="M34" s="4"/>
      <c r="N34" s="14">
        <v>93</v>
      </c>
      <c r="O34" s="4"/>
      <c r="P34" s="4"/>
      <c r="Q34" s="14"/>
      <c r="R34" s="4"/>
      <c r="S34" s="4"/>
      <c r="T34" s="14"/>
      <c r="U34" s="4"/>
      <c r="V34" s="4"/>
      <c r="W34" s="14"/>
      <c r="X34" s="30"/>
      <c r="Y34" s="30"/>
      <c r="Z34" s="30"/>
      <c r="AA34" s="30"/>
    </row>
    <row r="35" spans="1:27" x14ac:dyDescent="0.25">
      <c r="A35" s="846" t="s">
        <v>1283</v>
      </c>
      <c r="B35" s="847"/>
      <c r="C35" s="847"/>
      <c r="D35" s="847"/>
      <c r="E35" s="847"/>
      <c r="F35" s="847"/>
      <c r="G35" s="847"/>
      <c r="H35" s="848"/>
      <c r="I35" s="4"/>
      <c r="J35" s="4"/>
      <c r="K35" s="14">
        <v>72</v>
      </c>
      <c r="L35" s="4"/>
      <c r="M35" s="4"/>
      <c r="N35" s="14">
        <v>62</v>
      </c>
      <c r="O35" s="4"/>
      <c r="P35" s="4"/>
      <c r="Q35" s="14"/>
      <c r="R35" s="4"/>
      <c r="S35" s="4"/>
      <c r="T35" s="14"/>
      <c r="U35" s="4"/>
      <c r="V35" s="4"/>
      <c r="W35" s="14"/>
      <c r="X35" s="30"/>
      <c r="Y35" s="30"/>
      <c r="Z35" s="30"/>
      <c r="AA35" s="30"/>
    </row>
    <row r="36" spans="1:27" x14ac:dyDescent="0.25">
      <c r="A36" s="846" t="s">
        <v>1339</v>
      </c>
      <c r="B36" s="847"/>
      <c r="C36" s="847"/>
      <c r="D36" s="847"/>
      <c r="E36" s="847"/>
      <c r="F36" s="847"/>
      <c r="G36" s="847"/>
      <c r="H36" s="848"/>
      <c r="I36" s="4"/>
      <c r="J36" s="4"/>
      <c r="K36" s="14">
        <v>1</v>
      </c>
      <c r="L36" s="4"/>
      <c r="M36" s="4"/>
      <c r="N36" s="14">
        <v>2</v>
      </c>
      <c r="O36" s="4"/>
      <c r="P36" s="4"/>
      <c r="Q36" s="14"/>
      <c r="R36" s="4"/>
      <c r="S36" s="4"/>
      <c r="T36" s="14"/>
      <c r="U36" s="4"/>
      <c r="V36" s="4"/>
      <c r="W36" s="14"/>
      <c r="X36" s="30"/>
      <c r="Y36" s="30"/>
      <c r="Z36" s="30"/>
      <c r="AA36" s="30"/>
    </row>
    <row r="37" spans="1:27" x14ac:dyDescent="0.25">
      <c r="A37" s="846" t="s">
        <v>1340</v>
      </c>
      <c r="B37" s="847"/>
      <c r="C37" s="847"/>
      <c r="D37" s="847"/>
      <c r="E37" s="847"/>
      <c r="F37" s="847"/>
      <c r="G37" s="847"/>
      <c r="H37" s="848"/>
      <c r="I37" s="4"/>
      <c r="J37" s="4"/>
      <c r="K37" s="14">
        <v>0</v>
      </c>
      <c r="L37" s="4"/>
      <c r="M37" s="4"/>
      <c r="N37" s="14">
        <v>0</v>
      </c>
      <c r="O37" s="4"/>
      <c r="P37" s="4"/>
      <c r="Q37" s="14"/>
      <c r="R37" s="4"/>
      <c r="S37" s="4"/>
      <c r="T37" s="14"/>
      <c r="U37" s="4"/>
      <c r="V37" s="4"/>
      <c r="W37" s="14"/>
      <c r="X37" s="30"/>
      <c r="Y37" s="30"/>
      <c r="Z37" s="30"/>
      <c r="AA37" s="30"/>
    </row>
    <row r="38" spans="1:27" x14ac:dyDescent="0.25">
      <c r="A38" s="846" t="s">
        <v>1341</v>
      </c>
      <c r="B38" s="847"/>
      <c r="C38" s="847"/>
      <c r="D38" s="847"/>
      <c r="E38" s="847"/>
      <c r="F38" s="847"/>
      <c r="G38" s="847"/>
      <c r="H38" s="848"/>
      <c r="I38" s="4"/>
      <c r="J38" s="4"/>
      <c r="K38" s="14">
        <v>20</v>
      </c>
      <c r="L38" s="4"/>
      <c r="M38" s="4"/>
      <c r="N38" s="14">
        <v>31</v>
      </c>
      <c r="O38" s="4"/>
      <c r="P38" s="4"/>
      <c r="Q38" s="14"/>
      <c r="R38" s="4"/>
      <c r="S38" s="4"/>
      <c r="T38" s="14"/>
      <c r="U38" s="4"/>
      <c r="V38" s="4"/>
      <c r="W38" s="14"/>
      <c r="X38" s="30"/>
      <c r="Y38" s="30"/>
      <c r="Z38" s="30"/>
      <c r="AA38" s="30"/>
    </row>
    <row r="39" spans="1:27" x14ac:dyDescent="0.25">
      <c r="K39" s="32" t="e">
        <f>IF(K7&gt;99.99,100,K7)</f>
        <v>#DIV/0!</v>
      </c>
      <c r="N39" s="32" t="e">
        <f>IF(N7&gt;99.99,100,N7)</f>
        <v>#DIV/0!</v>
      </c>
      <c r="Q39" s="32">
        <f>IF(Q7&gt;99.99,100,Q7)</f>
        <v>0</v>
      </c>
      <c r="T39" s="32" t="e">
        <f>IF(T7&gt;99.99,100,T7)</f>
        <v>#DIV/0!</v>
      </c>
      <c r="W39" s="32">
        <f>IF(W7&gt;99.99,100,W7)</f>
        <v>0</v>
      </c>
    </row>
    <row r="40" spans="1:27" x14ac:dyDescent="0.25">
      <c r="K40" s="32">
        <f t="shared" ref="K40:K41" si="6">IF(K8&gt;99.99,100,K8)</f>
        <v>25</v>
      </c>
      <c r="N40" s="32">
        <f t="shared" ref="N40:N41" si="7">IF(N8&gt;99.99,100,N8)</f>
        <v>100</v>
      </c>
      <c r="Q40" s="32" t="e">
        <f t="shared" ref="Q40:Q41" si="8">IF(Q8&gt;99.99,100,Q8)</f>
        <v>#DIV/0!</v>
      </c>
      <c r="T40" s="32" t="e">
        <f t="shared" ref="T40:T41" si="9">IF(T8&gt;99.99,100,T8)</f>
        <v>#DIV/0!</v>
      </c>
      <c r="W40" s="32">
        <f t="shared" ref="W40:W41" si="10">IF(W8&gt;99.99,100,W8)</f>
        <v>84.210526315789465</v>
      </c>
    </row>
    <row r="41" spans="1:27" x14ac:dyDescent="0.25">
      <c r="K41" s="32" t="e">
        <f t="shared" si="6"/>
        <v>#DIV/0!</v>
      </c>
      <c r="N41" s="32" t="e">
        <f t="shared" si="7"/>
        <v>#DIV/0!</v>
      </c>
      <c r="Q41" s="32">
        <f t="shared" si="8"/>
        <v>0</v>
      </c>
      <c r="T41" s="32" t="e">
        <f t="shared" si="9"/>
        <v>#DIV/0!</v>
      </c>
      <c r="W41" s="32">
        <f t="shared" si="10"/>
        <v>0</v>
      </c>
    </row>
    <row r="42" spans="1:27" x14ac:dyDescent="0.25">
      <c r="K42" s="32" t="e">
        <f t="shared" ref="K42:K49" si="11">IF(K13&gt;99.99,100,K13)</f>
        <v>#DIV/0!</v>
      </c>
      <c r="N42" s="32" t="e">
        <f t="shared" ref="N42:N49" si="12">IF(N13&gt;99.99,100,N13)</f>
        <v>#DIV/0!</v>
      </c>
      <c r="Q42" s="32" t="e">
        <f t="shared" ref="Q42:Q49" si="13">IF(Q13&gt;99.99,100,Q13)</f>
        <v>#DIV/0!</v>
      </c>
      <c r="T42" s="32">
        <f t="shared" ref="T42:T49" si="14">IF(T13&gt;99.99,100,T13)</f>
        <v>0</v>
      </c>
      <c r="W42" s="32">
        <f t="shared" ref="W42:W49" si="15">IF(W13&gt;99.99,100,W13)</f>
        <v>0</v>
      </c>
    </row>
    <row r="43" spans="1:27" x14ac:dyDescent="0.25">
      <c r="K43" s="32" t="e">
        <f t="shared" si="11"/>
        <v>#DIV/0!</v>
      </c>
      <c r="N43" s="32">
        <f t="shared" si="12"/>
        <v>0</v>
      </c>
      <c r="Q43" s="32" t="e">
        <f t="shared" si="13"/>
        <v>#DIV/0!</v>
      </c>
      <c r="T43" s="32" t="e">
        <f t="shared" si="14"/>
        <v>#DIV/0!</v>
      </c>
      <c r="W43" s="32">
        <f t="shared" si="15"/>
        <v>0</v>
      </c>
    </row>
    <row r="44" spans="1:27" x14ac:dyDescent="0.25">
      <c r="K44" s="32">
        <f t="shared" si="11"/>
        <v>0</v>
      </c>
      <c r="N44" s="32">
        <f t="shared" si="12"/>
        <v>100</v>
      </c>
      <c r="Q44" s="32">
        <f t="shared" si="13"/>
        <v>100</v>
      </c>
      <c r="T44" s="32">
        <f t="shared" si="14"/>
        <v>100</v>
      </c>
      <c r="W44" s="32">
        <f t="shared" si="15"/>
        <v>100</v>
      </c>
    </row>
    <row r="45" spans="1:27" x14ac:dyDescent="0.25">
      <c r="K45" s="32">
        <f t="shared" si="11"/>
        <v>100</v>
      </c>
      <c r="N45" s="32" t="e">
        <f t="shared" si="12"/>
        <v>#DIV/0!</v>
      </c>
      <c r="Q45" s="32" t="e">
        <f t="shared" si="13"/>
        <v>#DIV/0!</v>
      </c>
      <c r="T45" s="32" t="e">
        <f t="shared" si="14"/>
        <v>#DIV/0!</v>
      </c>
      <c r="W45" s="32">
        <f t="shared" si="15"/>
        <v>100</v>
      </c>
    </row>
    <row r="46" spans="1:27" x14ac:dyDescent="0.25">
      <c r="K46" s="32">
        <f t="shared" si="11"/>
        <v>100</v>
      </c>
      <c r="N46" s="32" t="e">
        <f t="shared" si="12"/>
        <v>#DIV/0!</v>
      </c>
      <c r="Q46" s="32" t="e">
        <f t="shared" si="13"/>
        <v>#DIV/0!</v>
      </c>
      <c r="T46" s="32" t="e">
        <f t="shared" si="14"/>
        <v>#DIV/0!</v>
      </c>
      <c r="W46" s="32">
        <f t="shared" si="15"/>
        <v>100</v>
      </c>
    </row>
    <row r="47" spans="1:27" x14ac:dyDescent="0.25">
      <c r="K47" s="32">
        <f t="shared" si="11"/>
        <v>100</v>
      </c>
      <c r="N47" s="32" t="e">
        <f t="shared" si="12"/>
        <v>#DIV/0!</v>
      </c>
      <c r="Q47" s="32" t="e">
        <f t="shared" si="13"/>
        <v>#DIV/0!</v>
      </c>
      <c r="T47" s="32" t="e">
        <f t="shared" si="14"/>
        <v>#DIV/0!</v>
      </c>
      <c r="W47" s="32">
        <f t="shared" si="15"/>
        <v>100</v>
      </c>
    </row>
    <row r="48" spans="1:27" x14ac:dyDescent="0.25">
      <c r="K48" s="32">
        <f t="shared" si="11"/>
        <v>100</v>
      </c>
      <c r="N48" s="32" t="e">
        <f t="shared" si="12"/>
        <v>#DIV/0!</v>
      </c>
      <c r="Q48" s="32" t="e">
        <f t="shared" si="13"/>
        <v>#DIV/0!</v>
      </c>
      <c r="T48" s="32" t="e">
        <f t="shared" si="14"/>
        <v>#DIV/0!</v>
      </c>
      <c r="W48" s="32">
        <f t="shared" si="15"/>
        <v>100</v>
      </c>
    </row>
    <row r="49" spans="11:23" x14ac:dyDescent="0.25">
      <c r="K49" s="32">
        <f t="shared" si="11"/>
        <v>80</v>
      </c>
      <c r="N49" s="32">
        <f t="shared" si="12"/>
        <v>100</v>
      </c>
      <c r="Q49" s="32">
        <f t="shared" si="13"/>
        <v>100</v>
      </c>
      <c r="T49" s="32">
        <f t="shared" si="14"/>
        <v>100</v>
      </c>
      <c r="W49" s="32">
        <f t="shared" si="15"/>
        <v>100</v>
      </c>
    </row>
    <row r="50" spans="11:23" x14ac:dyDescent="0.25">
      <c r="K50" s="32" t="e">
        <f t="shared" ref="K50:K58" si="16">IF(K22&gt;99.99,100,K22)</f>
        <v>#DIV/0!</v>
      </c>
      <c r="N50" s="32" t="e">
        <f t="shared" ref="N50:N58" si="17">IF(N22&gt;99.99,100,N22)</f>
        <v>#DIV/0!</v>
      </c>
      <c r="Q50" s="32">
        <f t="shared" ref="Q50:Q58" si="18">IF(Q22&gt;99.99,100,Q22)</f>
        <v>100</v>
      </c>
      <c r="T50" s="32" t="e">
        <f t="shared" ref="T50:T58" si="19">IF(T22&gt;99.99,100,T22)</f>
        <v>#DIV/0!</v>
      </c>
      <c r="W50" s="32">
        <f t="shared" ref="W50:W58" si="20">IF(W22&gt;99.99,100,W22)</f>
        <v>100</v>
      </c>
    </row>
    <row r="51" spans="11:23" x14ac:dyDescent="0.25">
      <c r="K51" s="32" t="e">
        <f t="shared" si="16"/>
        <v>#DIV/0!</v>
      </c>
      <c r="N51" s="32" t="e">
        <f t="shared" si="17"/>
        <v>#DIV/0!</v>
      </c>
      <c r="Q51" s="32" t="e">
        <f t="shared" si="18"/>
        <v>#DIV/0!</v>
      </c>
      <c r="T51" s="32">
        <f t="shared" si="19"/>
        <v>0</v>
      </c>
      <c r="W51" s="32">
        <f t="shared" si="20"/>
        <v>0</v>
      </c>
    </row>
    <row r="52" spans="11:23" x14ac:dyDescent="0.25">
      <c r="K52" s="32" t="e">
        <f t="shared" si="16"/>
        <v>#DIV/0!</v>
      </c>
      <c r="N52" s="32">
        <f t="shared" si="17"/>
        <v>70</v>
      </c>
      <c r="Q52" s="32">
        <f t="shared" si="18"/>
        <v>28.000000000000004</v>
      </c>
      <c r="T52" s="32" t="e">
        <f t="shared" si="19"/>
        <v>#DIV/0!</v>
      </c>
      <c r="W52" s="32">
        <f t="shared" si="20"/>
        <v>49</v>
      </c>
    </row>
    <row r="53" spans="11:23" x14ac:dyDescent="0.25">
      <c r="K53" s="32" t="e">
        <f t="shared" si="16"/>
        <v>#DIV/0!</v>
      </c>
      <c r="N53" s="32">
        <f t="shared" si="17"/>
        <v>0</v>
      </c>
      <c r="Q53" s="32">
        <f t="shared" si="18"/>
        <v>0</v>
      </c>
      <c r="T53" s="32" t="e">
        <f t="shared" si="19"/>
        <v>#DIV/0!</v>
      </c>
      <c r="W53" s="32">
        <f t="shared" si="20"/>
        <v>0</v>
      </c>
    </row>
    <row r="54" spans="11:23" x14ac:dyDescent="0.25">
      <c r="K54" s="32" t="e">
        <f t="shared" si="16"/>
        <v>#DIV/0!</v>
      </c>
      <c r="N54" s="32" t="e">
        <f t="shared" si="17"/>
        <v>#DIV/0!</v>
      </c>
      <c r="Q54" s="32" t="e">
        <f t="shared" si="18"/>
        <v>#DIV/0!</v>
      </c>
      <c r="T54" s="32">
        <f t="shared" si="19"/>
        <v>0</v>
      </c>
      <c r="W54" s="32">
        <f t="shared" si="20"/>
        <v>0</v>
      </c>
    </row>
    <row r="55" spans="11:23" x14ac:dyDescent="0.25">
      <c r="K55" s="32" t="e">
        <f t="shared" si="16"/>
        <v>#DIV/0!</v>
      </c>
      <c r="N55" s="32" t="e">
        <f t="shared" si="17"/>
        <v>#DIV/0!</v>
      </c>
      <c r="Q55" s="32">
        <f t="shared" si="18"/>
        <v>0</v>
      </c>
      <c r="T55" s="32" t="e">
        <f t="shared" si="19"/>
        <v>#DIV/0!</v>
      </c>
      <c r="W55" s="32">
        <f t="shared" si="20"/>
        <v>0</v>
      </c>
    </row>
    <row r="56" spans="11:23" x14ac:dyDescent="0.25">
      <c r="K56" s="32" t="e">
        <f t="shared" si="16"/>
        <v>#DIV/0!</v>
      </c>
      <c r="N56" s="32" t="e">
        <f t="shared" si="17"/>
        <v>#DIV/0!</v>
      </c>
      <c r="Q56" s="32">
        <f t="shared" si="18"/>
        <v>0</v>
      </c>
      <c r="T56" s="32" t="e">
        <f t="shared" si="19"/>
        <v>#DIV/0!</v>
      </c>
      <c r="W56" s="32">
        <f t="shared" si="20"/>
        <v>0</v>
      </c>
    </row>
    <row r="57" spans="11:23" x14ac:dyDescent="0.25">
      <c r="K57" s="32" t="e">
        <f t="shared" si="16"/>
        <v>#DIV/0!</v>
      </c>
      <c r="N57" s="32" t="e">
        <f t="shared" si="17"/>
        <v>#DIV/0!</v>
      </c>
      <c r="Q57" s="32">
        <f t="shared" si="18"/>
        <v>0</v>
      </c>
      <c r="T57" s="32" t="e">
        <f t="shared" si="19"/>
        <v>#DIV/0!</v>
      </c>
      <c r="W57" s="32">
        <f t="shared" si="20"/>
        <v>0</v>
      </c>
    </row>
    <row r="58" spans="11:23" x14ac:dyDescent="0.25">
      <c r="K58" s="32" t="e">
        <f t="shared" si="16"/>
        <v>#DIV/0!</v>
      </c>
      <c r="N58" s="32" t="e">
        <f t="shared" si="17"/>
        <v>#DIV/0!</v>
      </c>
      <c r="Q58" s="32">
        <f t="shared" si="18"/>
        <v>0</v>
      </c>
      <c r="T58" s="32">
        <f t="shared" si="19"/>
        <v>100</v>
      </c>
      <c r="W58" s="32">
        <f t="shared" si="20"/>
        <v>100</v>
      </c>
    </row>
  </sheetData>
  <mergeCells count="31">
    <mergeCell ref="A1:W1"/>
    <mergeCell ref="A2:W2"/>
    <mergeCell ref="A3:W3"/>
    <mergeCell ref="A4:A5"/>
    <mergeCell ref="B4:B5"/>
    <mergeCell ref="C4:C5"/>
    <mergeCell ref="D4:D5"/>
    <mergeCell ref="E4:E5"/>
    <mergeCell ref="F4:F5"/>
    <mergeCell ref="G4:G5"/>
    <mergeCell ref="Y4:Y5"/>
    <mergeCell ref="Z4:Z5"/>
    <mergeCell ref="AA4:AA5"/>
    <mergeCell ref="A33:H33"/>
    <mergeCell ref="A34:H34"/>
    <mergeCell ref="H4:H5"/>
    <mergeCell ref="I4:K4"/>
    <mergeCell ref="L4:N4"/>
    <mergeCell ref="O4:Q4"/>
    <mergeCell ref="R4:T4"/>
    <mergeCell ref="U4:W4"/>
    <mergeCell ref="A7:A12"/>
    <mergeCell ref="A13:A14"/>
    <mergeCell ref="A16:A20"/>
    <mergeCell ref="A22:A25"/>
    <mergeCell ref="A27:A30"/>
    <mergeCell ref="A35:H35"/>
    <mergeCell ref="A36:H36"/>
    <mergeCell ref="A37:H37"/>
    <mergeCell ref="A38:H38"/>
    <mergeCell ref="X4:X5"/>
  </mergeCells>
  <conditionalFormatting sqref="W6:W32 K6:K32 N6:N32 Q6:Q32 T6:T32">
    <cfRule type="cellIs" dxfId="1319" priority="25" stopIfTrue="1" operator="greaterThan">
      <formula>110</formula>
    </cfRule>
    <cfRule type="cellIs" dxfId="1318" priority="26" stopIfTrue="1" operator="between">
      <formula>1</formula>
      <formula>90</formula>
    </cfRule>
    <cfRule type="expression" dxfId="1317" priority="27" stopIfTrue="1">
      <formula>IF(I6=0,J6=0)</formula>
    </cfRule>
    <cfRule type="cellIs" dxfId="1316" priority="28" stopIfTrue="1" operator="between">
      <formula>90</formula>
      <formula>110</formula>
    </cfRule>
    <cfRule type="expression" dxfId="1315" priority="29" stopIfTrue="1">
      <formula>IF(I6&gt;0,J6=0)</formula>
    </cfRule>
    <cfRule type="expression" dxfId="1314" priority="30" stopIfTrue="1">
      <formula>IF(I6=0,J6&gt;0)</formula>
    </cfRule>
  </conditionalFormatting>
  <pageMargins left="0.7" right="0.7" top="0.75" bottom="0.75" header="0.3" footer="0.3"/>
  <pageSetup orientation="portrait" horizontalDpi="4294967293" verticalDpi="0" r:id="rId1"/>
  <legacyDrawing r:id="rId2"/>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CFF"/>
  </sheetPr>
  <dimension ref="A2:AI65"/>
  <sheetViews>
    <sheetView showGridLines="0" topLeftCell="B13" workbookViewId="0">
      <selection activeCell="L27" sqref="L27"/>
    </sheetView>
  </sheetViews>
  <sheetFormatPr baseColWidth="10" defaultColWidth="11.42578125" defaultRowHeight="15" x14ac:dyDescent="0.25"/>
  <cols>
    <col min="1" max="2" width="16.85546875" style="7" customWidth="1"/>
    <col min="3" max="3" width="26.85546875" style="7" customWidth="1"/>
    <col min="4" max="4" width="10.28515625" style="7" customWidth="1"/>
    <col min="5" max="5" width="10.7109375" style="7" customWidth="1"/>
    <col min="6" max="6" width="14.42578125" style="7" customWidth="1"/>
    <col min="7" max="7" width="9.7109375" style="7" customWidth="1"/>
    <col min="8" max="8" width="53.28515625" style="7" customWidth="1"/>
    <col min="9" max="11" width="12.7109375" style="7" customWidth="1"/>
    <col min="12" max="12" width="8.7109375" style="7" customWidth="1"/>
    <col min="13" max="13" width="13.42578125" style="7" customWidth="1"/>
    <col min="14" max="14" width="12.5703125" style="7" customWidth="1"/>
    <col min="15" max="17" width="6.85546875" style="7" customWidth="1"/>
    <col min="18" max="18" width="20.85546875" style="7" hidden="1" customWidth="1"/>
    <col min="19" max="21" width="6.85546875" style="7" customWidth="1"/>
    <col min="22" max="22" width="20.85546875" style="7" hidden="1" customWidth="1"/>
    <col min="23" max="25" width="6.85546875" style="7" customWidth="1"/>
    <col min="26" max="26" width="20.85546875" style="7" hidden="1" customWidth="1"/>
    <col min="27" max="29" width="6.85546875" style="7" customWidth="1"/>
    <col min="30" max="30" width="20.42578125" style="7" hidden="1" customWidth="1"/>
    <col min="31" max="33" width="6.85546875" style="7" customWidth="1"/>
    <col min="34" max="16384" width="11.42578125" style="7"/>
  </cols>
  <sheetData>
    <row r="2" spans="1:35" ht="15.75" customHeight="1" x14ac:dyDescent="0.25">
      <c r="A2" s="925" t="s">
        <v>2795</v>
      </c>
      <c r="B2" s="925"/>
      <c r="C2" s="925"/>
      <c r="D2" s="925"/>
      <c r="E2" s="925"/>
      <c r="F2" s="925"/>
      <c r="G2" s="925"/>
      <c r="H2" s="925"/>
      <c r="I2" s="925"/>
      <c r="J2" s="925"/>
      <c r="K2" s="925"/>
      <c r="L2" s="925"/>
      <c r="M2" s="925"/>
      <c r="N2" s="925"/>
      <c r="O2" s="925"/>
      <c r="P2" s="925"/>
      <c r="Q2" s="925"/>
      <c r="R2" s="925"/>
      <c r="S2" s="925"/>
      <c r="T2" s="925"/>
      <c r="U2" s="925"/>
      <c r="V2" s="925"/>
      <c r="W2" s="925"/>
      <c r="X2" s="925"/>
      <c r="Y2" s="925"/>
      <c r="Z2" s="925"/>
      <c r="AA2" s="925"/>
      <c r="AB2" s="925"/>
      <c r="AC2" s="925"/>
      <c r="AD2" s="925"/>
      <c r="AE2" s="925"/>
      <c r="AF2" s="925"/>
      <c r="AG2" s="925"/>
      <c r="AH2" s="651"/>
      <c r="AI2" s="651"/>
    </row>
    <row r="3" spans="1:35" ht="15" customHeight="1" x14ac:dyDescent="0.25">
      <c r="A3" s="925" t="s">
        <v>2796</v>
      </c>
      <c r="B3" s="925"/>
      <c r="C3" s="925"/>
      <c r="D3" s="925"/>
      <c r="E3" s="925"/>
      <c r="F3" s="925"/>
      <c r="G3" s="925"/>
      <c r="H3" s="925"/>
      <c r="I3" s="925"/>
      <c r="J3" s="925"/>
      <c r="K3" s="925"/>
      <c r="L3" s="925"/>
      <c r="M3" s="925"/>
      <c r="N3" s="925"/>
      <c r="O3" s="925"/>
      <c r="P3" s="925"/>
      <c r="Q3" s="925"/>
      <c r="R3" s="925"/>
      <c r="S3" s="925"/>
      <c r="T3" s="925"/>
      <c r="U3" s="925"/>
      <c r="V3" s="925"/>
      <c r="W3" s="925"/>
      <c r="X3" s="925"/>
      <c r="Y3" s="925"/>
      <c r="Z3" s="925"/>
      <c r="AA3" s="925"/>
      <c r="AB3" s="925"/>
      <c r="AC3" s="925"/>
      <c r="AD3" s="925"/>
      <c r="AE3" s="925"/>
      <c r="AF3" s="925"/>
      <c r="AG3" s="925"/>
      <c r="AH3" s="651"/>
      <c r="AI3" s="651"/>
    </row>
    <row r="4" spans="1:35" ht="15" customHeight="1" x14ac:dyDescent="0.25">
      <c r="A4" s="925" t="s">
        <v>3389</v>
      </c>
      <c r="B4" s="925"/>
      <c r="C4" s="925"/>
      <c r="D4" s="925"/>
      <c r="E4" s="925"/>
      <c r="F4" s="925"/>
      <c r="G4" s="925"/>
      <c r="H4" s="925"/>
      <c r="I4" s="925"/>
      <c r="J4" s="925"/>
      <c r="K4" s="925"/>
      <c r="L4" s="925"/>
      <c r="M4" s="925"/>
      <c r="N4" s="925"/>
      <c r="O4" s="925"/>
      <c r="P4" s="925"/>
      <c r="Q4" s="925"/>
      <c r="R4" s="925"/>
      <c r="S4" s="925"/>
      <c r="T4" s="925"/>
      <c r="U4" s="925"/>
      <c r="V4" s="925"/>
      <c r="W4" s="925"/>
      <c r="X4" s="925"/>
      <c r="Y4" s="925"/>
      <c r="Z4" s="925"/>
      <c r="AA4" s="925"/>
      <c r="AB4" s="925"/>
      <c r="AC4" s="925"/>
      <c r="AD4" s="925"/>
      <c r="AE4" s="925"/>
      <c r="AF4" s="925"/>
      <c r="AG4" s="925"/>
      <c r="AH4" s="652"/>
      <c r="AI4" s="652"/>
    </row>
    <row r="5" spans="1:35" ht="15" customHeight="1" x14ac:dyDescent="0.25">
      <c r="A5" s="649" t="s">
        <v>2798</v>
      </c>
      <c r="B5" s="960" t="s">
        <v>3390</v>
      </c>
      <c r="C5" s="960"/>
      <c r="D5" s="960"/>
      <c r="E5" s="960"/>
      <c r="F5" s="960"/>
      <c r="G5" s="960"/>
      <c r="H5" s="960"/>
      <c r="I5" s="960"/>
      <c r="J5" s="960"/>
      <c r="K5" s="960"/>
      <c r="L5" s="960"/>
      <c r="M5" s="960"/>
      <c r="N5" s="960"/>
      <c r="O5" s="960"/>
      <c r="P5" s="960"/>
      <c r="Q5" s="960"/>
      <c r="R5" s="960"/>
      <c r="S5" s="960"/>
      <c r="T5" s="960"/>
      <c r="U5" s="960"/>
      <c r="V5" s="960"/>
      <c r="W5" s="960"/>
      <c r="X5" s="960"/>
      <c r="Y5" s="960"/>
      <c r="Z5" s="960"/>
      <c r="AA5" s="960"/>
      <c r="AB5" s="960"/>
      <c r="AC5" s="960"/>
      <c r="AD5" s="960"/>
      <c r="AE5" s="960"/>
      <c r="AF5" s="960"/>
      <c r="AG5" s="960"/>
      <c r="AH5" s="653"/>
      <c r="AI5" s="653"/>
    </row>
    <row r="6" spans="1:35" ht="22.5" customHeight="1" x14ac:dyDescent="0.25">
      <c r="A6" s="933" t="s">
        <v>2799</v>
      </c>
      <c r="B6" s="933" t="s">
        <v>2800</v>
      </c>
      <c r="C6" s="933" t="s">
        <v>2801</v>
      </c>
      <c r="D6" s="930" t="s">
        <v>2802</v>
      </c>
      <c r="E6" s="931"/>
      <c r="F6" s="932"/>
      <c r="G6" s="933" t="s">
        <v>2804</v>
      </c>
      <c r="H6" s="933" t="s">
        <v>28</v>
      </c>
      <c r="I6" s="928" t="s">
        <v>2</v>
      </c>
      <c r="J6" s="928" t="s">
        <v>1475</v>
      </c>
      <c r="K6" s="928" t="s">
        <v>4</v>
      </c>
      <c r="L6" s="933" t="s">
        <v>2805</v>
      </c>
      <c r="M6" s="928" t="s">
        <v>2806</v>
      </c>
      <c r="N6" s="928" t="s">
        <v>2807</v>
      </c>
      <c r="O6" s="934" t="s">
        <v>5</v>
      </c>
      <c r="P6" s="935"/>
      <c r="Q6" s="935"/>
      <c r="R6" s="936"/>
      <c r="S6" s="934" t="s">
        <v>6</v>
      </c>
      <c r="T6" s="935"/>
      <c r="U6" s="935"/>
      <c r="V6" s="936"/>
      <c r="W6" s="934" t="s">
        <v>7</v>
      </c>
      <c r="X6" s="935"/>
      <c r="Y6" s="935"/>
      <c r="Z6" s="936"/>
      <c r="AA6" s="934" t="s">
        <v>8</v>
      </c>
      <c r="AB6" s="935"/>
      <c r="AC6" s="935"/>
      <c r="AD6" s="936"/>
      <c r="AE6" s="934" t="s">
        <v>9</v>
      </c>
      <c r="AF6" s="935"/>
      <c r="AG6" s="936"/>
    </row>
    <row r="7" spans="1:35" x14ac:dyDescent="0.25">
      <c r="A7" s="933"/>
      <c r="B7" s="933"/>
      <c r="C7" s="933"/>
      <c r="D7" s="718" t="s">
        <v>10</v>
      </c>
      <c r="E7" s="718" t="s">
        <v>11</v>
      </c>
      <c r="F7" s="718" t="s">
        <v>2803</v>
      </c>
      <c r="G7" s="928"/>
      <c r="H7" s="928"/>
      <c r="I7" s="929"/>
      <c r="J7" s="929"/>
      <c r="K7" s="929"/>
      <c r="L7" s="928"/>
      <c r="M7" s="929"/>
      <c r="N7" s="929"/>
      <c r="O7" s="5" t="s">
        <v>10</v>
      </c>
      <c r="P7" s="5" t="s">
        <v>11</v>
      </c>
      <c r="Q7" s="6" t="s">
        <v>12</v>
      </c>
      <c r="R7" s="6" t="s">
        <v>2956</v>
      </c>
      <c r="S7" s="5" t="s">
        <v>10</v>
      </c>
      <c r="T7" s="5" t="s">
        <v>11</v>
      </c>
      <c r="U7" s="6" t="s">
        <v>12</v>
      </c>
      <c r="V7" s="6" t="s">
        <v>2956</v>
      </c>
      <c r="W7" s="5" t="s">
        <v>10</v>
      </c>
      <c r="X7" s="5" t="s">
        <v>11</v>
      </c>
      <c r="Y7" s="6" t="s">
        <v>12</v>
      </c>
      <c r="Z7" s="6" t="s">
        <v>2956</v>
      </c>
      <c r="AA7" s="5" t="s">
        <v>10</v>
      </c>
      <c r="AB7" s="5" t="s">
        <v>11</v>
      </c>
      <c r="AC7" s="6" t="s">
        <v>12</v>
      </c>
      <c r="AD7" s="6" t="s">
        <v>2956</v>
      </c>
      <c r="AE7" s="5" t="s">
        <v>10</v>
      </c>
      <c r="AF7" s="5" t="s">
        <v>11</v>
      </c>
      <c r="AG7" s="6" t="s">
        <v>12</v>
      </c>
    </row>
    <row r="8" spans="1:35" ht="63.75" x14ac:dyDescent="0.25">
      <c r="A8" s="872" t="s">
        <v>3391</v>
      </c>
      <c r="B8" s="968" t="s">
        <v>3392</v>
      </c>
      <c r="C8" s="968" t="s">
        <v>1360</v>
      </c>
      <c r="D8" s="968">
        <v>2</v>
      </c>
      <c r="E8" s="969"/>
      <c r="F8" s="894">
        <f>E8/D8*100</f>
        <v>0</v>
      </c>
      <c r="G8" s="716" t="s">
        <v>3401</v>
      </c>
      <c r="H8" s="749" t="s">
        <v>373</v>
      </c>
      <c r="I8" s="716" t="s">
        <v>3402</v>
      </c>
      <c r="J8" s="716" t="s">
        <v>3403</v>
      </c>
      <c r="K8" s="716" t="s">
        <v>62</v>
      </c>
      <c r="L8" s="671">
        <v>0.3</v>
      </c>
      <c r="M8" s="750">
        <v>0</v>
      </c>
      <c r="N8" s="716" t="s">
        <v>3404</v>
      </c>
      <c r="O8" s="280">
        <f>((3/$L$9)*O9)+((3/$L$10)*O10)+((3/$L$12)*O12)+((3/$L$14)*O14)+((3/$L$15)*O15)+((3/$L$18)*O18)+((3/$L$19)*O19)+((3/$L$21)*O21)+((3/$L$22)*O22)+((3/$L$23)*O23)</f>
        <v>9.8599137931034484</v>
      </c>
      <c r="P8" s="280">
        <f>((3/$L$9)*P9)+((3/$L$10)*P10)+((3/$L$12)*P12)+((3/$L$14)*P14)+((3/$L$15)*P15)+((3/$L$18)*P18)+((3/$L$19)*P19)+((3/$L$21)*P21)+((3/$L$22)*P22)+((3/$L$23)*P23)</f>
        <v>0</v>
      </c>
      <c r="Q8" s="11">
        <f>P8/O8*100</f>
        <v>0</v>
      </c>
      <c r="R8" s="12"/>
      <c r="S8" s="280">
        <f>((3/$L$9)*S9)+((3/$L$10)*S10)+((3/$L$12)*S12)+((3/$L$14)*S14)+((3/$L$15)*S15)+((3/$L$18)*S18)+((3/$L$19)*S19)+((3/$L$21)*S21)+((3/$L$22)*S22)+((3/$L$23)*S23)</f>
        <v>10.577586206896552</v>
      </c>
      <c r="T8" s="280">
        <f>((3/$L$9)*T9)+((3/$L$10)*T10)+((3/$L$12)*T12)+((3/$L$14)*T14)+((3/$L$15)*T15)+((3/$L$18)*T18)+((3/$L$19)*T19)+((3/$L$21)*T21)+((3/$L$22)*T22)+((3/$L$23)*T23)</f>
        <v>0</v>
      </c>
      <c r="U8" s="12">
        <f>T8/S8*100</f>
        <v>0</v>
      </c>
      <c r="V8" s="12"/>
      <c r="W8" s="280">
        <f>((3/$L$9)*W9)+((3/$L$10)*W10)+((3/$L$12)*W12)+((3/$L$14)*W14)+((3/$L$15)*W15)+((3/$L$18)*W18)+((3/$L$19)*W19)+((3/$L$21)*W21)+((3/$L$22)*W22)+((3/$L$23)*W23)</f>
        <v>3.1099137931034484</v>
      </c>
      <c r="X8" s="280">
        <f>((3/$L$9)*X9)+((3/$L$10)*X10)+((3/$L$12)*X12)+((3/$L$14)*X14)+((3/$L$15)*X15)+((3/$L$18)*X18)+((3/$L$19)*X19)+((3/$L$21)*X21)+((3/$L$22)*X22)+((3/$L$23)*X23)</f>
        <v>0</v>
      </c>
      <c r="Y8" s="12">
        <f>X8/W8*100</f>
        <v>0</v>
      </c>
      <c r="Z8" s="12"/>
      <c r="AA8" s="280">
        <f>((3/$L$9)*AA9)+((3/$L$10)*AA10)+((3/$L$12)*AA12)+((3/$L$14)*AA14)+((3/$L$15)*AA15)+((3/$L$18)*AA18)+((3/$L$19)*AA19)+((3/$L$21)*AA21)+((3/$L$22)*AA22)+((3/$L$23)*AA23)</f>
        <v>6.2650862068965516</v>
      </c>
      <c r="AB8" s="280">
        <f>((3/$L$9)*AB9)+((3/$L$10)*AB10)+((3/$L$12)*AB12)+((3/$L$14)*AB14)+((3/$L$15)*AB15)+((3/$L$18)*AB18)+((3/$L$19)*AB19)+((3/$L$21)*AB21)+((3/$L$22)*AB22)+((3/$L$23)*AB23)</f>
        <v>0</v>
      </c>
      <c r="AC8" s="12">
        <f>AB8/AA8*100</f>
        <v>0</v>
      </c>
      <c r="AD8" s="12"/>
      <c r="AE8" s="340">
        <f t="shared" ref="AE8:AF33" si="0">O8+S8+W8+AA8</f>
        <v>29.8125</v>
      </c>
      <c r="AF8" s="89">
        <f t="shared" si="0"/>
        <v>0</v>
      </c>
      <c r="AG8" s="12">
        <f>AF8/AE8*100</f>
        <v>0</v>
      </c>
    </row>
    <row r="9" spans="1:35" ht="25.5" x14ac:dyDescent="0.25">
      <c r="A9" s="872"/>
      <c r="B9" s="968"/>
      <c r="C9" s="968"/>
      <c r="D9" s="968"/>
      <c r="E9" s="971"/>
      <c r="F9" s="895"/>
      <c r="G9" s="716" t="s">
        <v>3405</v>
      </c>
      <c r="H9" s="751" t="s">
        <v>3406</v>
      </c>
      <c r="I9" s="716" t="s">
        <v>3402</v>
      </c>
      <c r="J9" s="716" t="s">
        <v>3407</v>
      </c>
      <c r="K9" s="700" t="s">
        <v>89</v>
      </c>
      <c r="L9" s="700">
        <v>1</v>
      </c>
      <c r="M9" s="750">
        <v>0</v>
      </c>
      <c r="N9" s="716" t="s">
        <v>89</v>
      </c>
      <c r="O9" s="2">
        <v>0</v>
      </c>
      <c r="P9" s="2"/>
      <c r="Q9" s="11" t="e">
        <f t="shared" ref="Q9:Q33" si="1">P9/O9*100</f>
        <v>#DIV/0!</v>
      </c>
      <c r="R9" s="12"/>
      <c r="S9" s="2">
        <v>1</v>
      </c>
      <c r="T9" s="2"/>
      <c r="U9" s="12">
        <f t="shared" ref="U9:U33" si="2">T9/S9*100</f>
        <v>0</v>
      </c>
      <c r="V9" s="12"/>
      <c r="W9" s="2">
        <v>0</v>
      </c>
      <c r="X9" s="2"/>
      <c r="Y9" s="12" t="e">
        <f t="shared" ref="Y9:Y33" si="3">X9/W9*100</f>
        <v>#DIV/0!</v>
      </c>
      <c r="Z9" s="12"/>
      <c r="AA9" s="2">
        <v>0</v>
      </c>
      <c r="AB9" s="2"/>
      <c r="AC9" s="12" t="e">
        <f t="shared" ref="AC9:AC33" si="4">AB9/AA9*100</f>
        <v>#DIV/0!</v>
      </c>
      <c r="AD9" s="12"/>
      <c r="AE9" s="89">
        <f t="shared" si="0"/>
        <v>1</v>
      </c>
      <c r="AF9" s="89">
        <f t="shared" si="0"/>
        <v>0</v>
      </c>
      <c r="AG9" s="12">
        <f t="shared" ref="AG9:AG33" si="5">AF9/AE9*100</f>
        <v>0</v>
      </c>
    </row>
    <row r="10" spans="1:35" ht="15.75" x14ac:dyDescent="0.25">
      <c r="A10" s="872"/>
      <c r="B10" s="968"/>
      <c r="C10" s="968"/>
      <c r="D10" s="968"/>
      <c r="E10" s="971"/>
      <c r="F10" s="895"/>
      <c r="G10" s="716" t="s">
        <v>3408</v>
      </c>
      <c r="H10" s="699" t="s">
        <v>3409</v>
      </c>
      <c r="I10" s="716" t="s">
        <v>2544</v>
      </c>
      <c r="J10" s="716" t="s">
        <v>3402</v>
      </c>
      <c r="K10" s="700" t="s">
        <v>89</v>
      </c>
      <c r="L10" s="700">
        <v>1</v>
      </c>
      <c r="M10" s="750">
        <v>0</v>
      </c>
      <c r="N10" s="716" t="s">
        <v>89</v>
      </c>
      <c r="O10" s="2">
        <v>0</v>
      </c>
      <c r="P10" s="2"/>
      <c r="Q10" s="11" t="e">
        <f t="shared" si="1"/>
        <v>#DIV/0!</v>
      </c>
      <c r="R10" s="12"/>
      <c r="S10" s="2">
        <v>1</v>
      </c>
      <c r="T10" s="2"/>
      <c r="U10" s="12">
        <f t="shared" si="2"/>
        <v>0</v>
      </c>
      <c r="V10" s="12"/>
      <c r="W10" s="2">
        <v>0</v>
      </c>
      <c r="X10" s="2"/>
      <c r="Y10" s="12" t="e">
        <f t="shared" si="3"/>
        <v>#DIV/0!</v>
      </c>
      <c r="Z10" s="12"/>
      <c r="AA10" s="2">
        <v>0</v>
      </c>
      <c r="AB10" s="2"/>
      <c r="AC10" s="12" t="e">
        <f t="shared" si="4"/>
        <v>#DIV/0!</v>
      </c>
      <c r="AD10" s="12"/>
      <c r="AE10" s="89">
        <f t="shared" si="0"/>
        <v>1</v>
      </c>
      <c r="AF10" s="89">
        <f t="shared" si="0"/>
        <v>0</v>
      </c>
      <c r="AG10" s="12">
        <f t="shared" si="5"/>
        <v>0</v>
      </c>
    </row>
    <row r="11" spans="1:35" ht="15.75" x14ac:dyDescent="0.25">
      <c r="A11" s="872"/>
      <c r="B11" s="968"/>
      <c r="C11" s="968"/>
      <c r="D11" s="968"/>
      <c r="E11" s="971"/>
      <c r="F11" s="895"/>
      <c r="G11" s="715" t="s">
        <v>3410</v>
      </c>
      <c r="H11" s="717" t="s">
        <v>3411</v>
      </c>
      <c r="I11" s="716" t="s">
        <v>3402</v>
      </c>
      <c r="J11" s="716" t="s">
        <v>2544</v>
      </c>
      <c r="K11" s="716" t="s">
        <v>89</v>
      </c>
      <c r="L11" s="716">
        <v>1</v>
      </c>
      <c r="M11" s="750">
        <v>0</v>
      </c>
      <c r="N11" s="716" t="s">
        <v>89</v>
      </c>
      <c r="O11" s="2">
        <v>1</v>
      </c>
      <c r="P11" s="2"/>
      <c r="Q11" s="11">
        <f t="shared" si="1"/>
        <v>0</v>
      </c>
      <c r="R11" s="12"/>
      <c r="S11" s="2">
        <v>0</v>
      </c>
      <c r="T11" s="2"/>
      <c r="U11" s="12" t="e">
        <f t="shared" si="2"/>
        <v>#DIV/0!</v>
      </c>
      <c r="V11" s="12"/>
      <c r="W11" s="2">
        <v>0</v>
      </c>
      <c r="X11" s="2"/>
      <c r="Y11" s="12" t="e">
        <f t="shared" si="3"/>
        <v>#DIV/0!</v>
      </c>
      <c r="Z11" s="12"/>
      <c r="AA11" s="2">
        <v>0</v>
      </c>
      <c r="AB11" s="2"/>
      <c r="AC11" s="12" t="e">
        <f t="shared" si="4"/>
        <v>#DIV/0!</v>
      </c>
      <c r="AD11" s="12"/>
      <c r="AE11" s="89">
        <f t="shared" si="0"/>
        <v>1</v>
      </c>
      <c r="AF11" s="89">
        <f t="shared" si="0"/>
        <v>0</v>
      </c>
      <c r="AG11" s="12">
        <f t="shared" si="5"/>
        <v>0</v>
      </c>
    </row>
    <row r="12" spans="1:35" ht="38.25" x14ac:dyDescent="0.25">
      <c r="A12" s="872"/>
      <c r="B12" s="968"/>
      <c r="C12" s="968"/>
      <c r="D12" s="968"/>
      <c r="E12" s="971"/>
      <c r="F12" s="895"/>
      <c r="G12" s="716" t="s">
        <v>3412</v>
      </c>
      <c r="H12" s="717" t="s">
        <v>3413</v>
      </c>
      <c r="I12" s="716" t="s">
        <v>3414</v>
      </c>
      <c r="J12" s="716" t="s">
        <v>3415</v>
      </c>
      <c r="K12" s="700" t="s">
        <v>3416</v>
      </c>
      <c r="L12" s="700">
        <v>48</v>
      </c>
      <c r="M12" s="750">
        <v>110.1</v>
      </c>
      <c r="N12" s="716" t="s">
        <v>3417</v>
      </c>
      <c r="O12" s="2">
        <v>12</v>
      </c>
      <c r="P12" s="2"/>
      <c r="Q12" s="11">
        <f t="shared" si="1"/>
        <v>0</v>
      </c>
      <c r="R12" s="12"/>
      <c r="S12" s="2">
        <v>12</v>
      </c>
      <c r="T12" s="2"/>
      <c r="U12" s="12">
        <f t="shared" si="2"/>
        <v>0</v>
      </c>
      <c r="V12" s="12"/>
      <c r="W12" s="2">
        <v>12</v>
      </c>
      <c r="X12" s="2"/>
      <c r="Y12" s="12">
        <f t="shared" si="3"/>
        <v>0</v>
      </c>
      <c r="Z12" s="12"/>
      <c r="AA12" s="2">
        <v>12</v>
      </c>
      <c r="AB12" s="2"/>
      <c r="AC12" s="12">
        <f t="shared" si="4"/>
        <v>0</v>
      </c>
      <c r="AD12" s="12"/>
      <c r="AE12" s="89">
        <f t="shared" si="0"/>
        <v>48</v>
      </c>
      <c r="AF12" s="89">
        <f t="shared" si="0"/>
        <v>0</v>
      </c>
      <c r="AG12" s="12">
        <f t="shared" si="5"/>
        <v>0</v>
      </c>
    </row>
    <row r="13" spans="1:35" ht="38.25" x14ac:dyDescent="0.25">
      <c r="A13" s="872"/>
      <c r="B13" s="968"/>
      <c r="C13" s="968"/>
      <c r="D13" s="968"/>
      <c r="E13" s="971"/>
      <c r="F13" s="895"/>
      <c r="G13" s="716" t="s">
        <v>3418</v>
      </c>
      <c r="H13" s="717" t="s">
        <v>3419</v>
      </c>
      <c r="I13" s="716" t="s">
        <v>1952</v>
      </c>
      <c r="J13" s="716" t="s">
        <v>3402</v>
      </c>
      <c r="K13" s="716" t="s">
        <v>937</v>
      </c>
      <c r="L13" s="716">
        <v>3</v>
      </c>
      <c r="M13" s="750">
        <v>600</v>
      </c>
      <c r="N13" s="716" t="s">
        <v>3420</v>
      </c>
      <c r="O13" s="2">
        <v>3</v>
      </c>
      <c r="P13" s="2"/>
      <c r="Q13" s="11">
        <f t="shared" si="1"/>
        <v>0</v>
      </c>
      <c r="R13" s="12"/>
      <c r="S13" s="2">
        <v>0</v>
      </c>
      <c r="T13" s="2"/>
      <c r="U13" s="12" t="e">
        <f t="shared" si="2"/>
        <v>#DIV/0!</v>
      </c>
      <c r="V13" s="12"/>
      <c r="W13" s="2">
        <v>0</v>
      </c>
      <c r="X13" s="2"/>
      <c r="Y13" s="12" t="e">
        <f t="shared" si="3"/>
        <v>#DIV/0!</v>
      </c>
      <c r="Z13" s="12"/>
      <c r="AA13" s="2">
        <v>0</v>
      </c>
      <c r="AB13" s="2"/>
      <c r="AC13" s="12" t="e">
        <f t="shared" si="4"/>
        <v>#DIV/0!</v>
      </c>
      <c r="AD13" s="12"/>
      <c r="AE13" s="89">
        <f t="shared" si="0"/>
        <v>3</v>
      </c>
      <c r="AF13" s="89">
        <f t="shared" si="0"/>
        <v>0</v>
      </c>
      <c r="AG13" s="12">
        <f t="shared" si="5"/>
        <v>0</v>
      </c>
    </row>
    <row r="14" spans="1:35" ht="25.5" x14ac:dyDescent="0.25">
      <c r="A14" s="872"/>
      <c r="B14" s="968"/>
      <c r="C14" s="968"/>
      <c r="D14" s="968"/>
      <c r="E14" s="971"/>
      <c r="F14" s="895"/>
      <c r="G14" s="716" t="s">
        <v>3421</v>
      </c>
      <c r="H14" s="717" t="s">
        <v>3422</v>
      </c>
      <c r="I14" s="716" t="s">
        <v>3402</v>
      </c>
      <c r="J14" s="716"/>
      <c r="K14" s="700" t="s">
        <v>89</v>
      </c>
      <c r="L14" s="700">
        <v>1</v>
      </c>
      <c r="M14" s="750">
        <v>0</v>
      </c>
      <c r="N14" s="716" t="s">
        <v>3423</v>
      </c>
      <c r="O14" s="2">
        <v>1</v>
      </c>
      <c r="P14" s="2"/>
      <c r="Q14" s="11">
        <f t="shared" si="1"/>
        <v>0</v>
      </c>
      <c r="R14" s="12"/>
      <c r="S14" s="2">
        <v>0</v>
      </c>
      <c r="T14" s="2"/>
      <c r="U14" s="12" t="e">
        <f t="shared" si="2"/>
        <v>#DIV/0!</v>
      </c>
      <c r="V14" s="12"/>
      <c r="W14" s="2">
        <v>0</v>
      </c>
      <c r="X14" s="2"/>
      <c r="Y14" s="12" t="e">
        <f t="shared" si="3"/>
        <v>#DIV/0!</v>
      </c>
      <c r="Z14" s="12"/>
      <c r="AA14" s="2">
        <v>0</v>
      </c>
      <c r="AB14" s="2"/>
      <c r="AC14" s="12" t="e">
        <f t="shared" si="4"/>
        <v>#DIV/0!</v>
      </c>
      <c r="AD14" s="12"/>
      <c r="AE14" s="89">
        <f t="shared" si="0"/>
        <v>1</v>
      </c>
      <c r="AF14" s="89">
        <f t="shared" si="0"/>
        <v>0</v>
      </c>
      <c r="AG14" s="12">
        <f t="shared" si="5"/>
        <v>0</v>
      </c>
    </row>
    <row r="15" spans="1:35" ht="25.5" x14ac:dyDescent="0.25">
      <c r="A15" s="872"/>
      <c r="B15" s="968"/>
      <c r="C15" s="968"/>
      <c r="D15" s="968"/>
      <c r="E15" s="971"/>
      <c r="F15" s="895"/>
      <c r="G15" s="716" t="s">
        <v>3424</v>
      </c>
      <c r="H15" s="717" t="s">
        <v>3425</v>
      </c>
      <c r="I15" s="716" t="s">
        <v>3414</v>
      </c>
      <c r="J15" s="716" t="s">
        <v>3415</v>
      </c>
      <c r="K15" s="700" t="s">
        <v>3426</v>
      </c>
      <c r="L15" s="700">
        <v>80</v>
      </c>
      <c r="M15" s="750">
        <v>140</v>
      </c>
      <c r="N15" s="716" t="s">
        <v>3427</v>
      </c>
      <c r="O15" s="2">
        <v>5</v>
      </c>
      <c r="P15" s="2"/>
      <c r="Q15" s="11">
        <f t="shared" si="1"/>
        <v>0</v>
      </c>
      <c r="R15" s="12"/>
      <c r="S15" s="2">
        <v>20</v>
      </c>
      <c r="T15" s="2"/>
      <c r="U15" s="11">
        <f t="shared" si="2"/>
        <v>0</v>
      </c>
      <c r="V15" s="12"/>
      <c r="W15" s="2">
        <v>25</v>
      </c>
      <c r="X15" s="2"/>
      <c r="Y15" s="11">
        <f t="shared" si="3"/>
        <v>0</v>
      </c>
      <c r="Z15" s="12"/>
      <c r="AA15" s="2">
        <v>25</v>
      </c>
      <c r="AB15" s="2"/>
      <c r="AC15" s="11">
        <f t="shared" si="4"/>
        <v>0</v>
      </c>
      <c r="AD15" s="12"/>
      <c r="AE15" s="89">
        <f t="shared" si="0"/>
        <v>75</v>
      </c>
      <c r="AF15" s="89">
        <f t="shared" si="0"/>
        <v>0</v>
      </c>
      <c r="AG15" s="11">
        <f t="shared" si="5"/>
        <v>0</v>
      </c>
    </row>
    <row r="16" spans="1:35" ht="51" x14ac:dyDescent="0.25">
      <c r="A16" s="872"/>
      <c r="B16" s="968"/>
      <c r="C16" s="968"/>
      <c r="D16" s="968"/>
      <c r="E16" s="971"/>
      <c r="F16" s="895"/>
      <c r="G16" s="716" t="s">
        <v>3428</v>
      </c>
      <c r="H16" s="752" t="s">
        <v>3429</v>
      </c>
      <c r="I16" s="716" t="s">
        <v>3402</v>
      </c>
      <c r="J16" s="716"/>
      <c r="K16" s="716" t="s">
        <v>3430</v>
      </c>
      <c r="L16" s="716">
        <v>3</v>
      </c>
      <c r="M16" s="750">
        <v>665</v>
      </c>
      <c r="N16" s="716" t="s">
        <v>3431</v>
      </c>
      <c r="O16" s="2">
        <v>3</v>
      </c>
      <c r="P16" s="2"/>
      <c r="Q16" s="11">
        <f t="shared" si="1"/>
        <v>0</v>
      </c>
      <c r="R16" s="12"/>
      <c r="S16" s="2">
        <v>0</v>
      </c>
      <c r="T16" s="2"/>
      <c r="U16" s="11" t="e">
        <f t="shared" si="2"/>
        <v>#DIV/0!</v>
      </c>
      <c r="V16" s="12"/>
      <c r="W16" s="2">
        <v>0</v>
      </c>
      <c r="X16" s="2"/>
      <c r="Y16" s="11" t="e">
        <f t="shared" si="3"/>
        <v>#DIV/0!</v>
      </c>
      <c r="Z16" s="12"/>
      <c r="AA16" s="2">
        <v>0</v>
      </c>
      <c r="AB16" s="2"/>
      <c r="AC16" s="11" t="e">
        <f t="shared" si="4"/>
        <v>#DIV/0!</v>
      </c>
      <c r="AD16" s="12"/>
      <c r="AE16" s="89">
        <f t="shared" si="0"/>
        <v>3</v>
      </c>
      <c r="AF16" s="89">
        <f t="shared" si="0"/>
        <v>0</v>
      </c>
      <c r="AG16" s="11">
        <f t="shared" si="5"/>
        <v>0</v>
      </c>
    </row>
    <row r="17" spans="1:33" ht="38.25" x14ac:dyDescent="0.25">
      <c r="A17" s="872"/>
      <c r="B17" s="968"/>
      <c r="C17" s="968"/>
      <c r="D17" s="968"/>
      <c r="E17" s="971"/>
      <c r="F17" s="895"/>
      <c r="G17" s="716" t="s">
        <v>3432</v>
      </c>
      <c r="H17" s="717" t="s">
        <v>3433</v>
      </c>
      <c r="I17" s="716" t="s">
        <v>1952</v>
      </c>
      <c r="J17" s="716" t="s">
        <v>3402</v>
      </c>
      <c r="K17" s="716" t="s">
        <v>937</v>
      </c>
      <c r="L17" s="716">
        <v>3</v>
      </c>
      <c r="M17" s="750">
        <v>600</v>
      </c>
      <c r="N17" s="716" t="s">
        <v>3420</v>
      </c>
      <c r="O17" s="2">
        <v>0</v>
      </c>
      <c r="P17" s="2"/>
      <c r="Q17" s="11" t="e">
        <f t="shared" si="1"/>
        <v>#DIV/0!</v>
      </c>
      <c r="R17" s="12"/>
      <c r="S17" s="2">
        <v>3</v>
      </c>
      <c r="T17" s="2"/>
      <c r="U17" s="11">
        <f t="shared" si="2"/>
        <v>0</v>
      </c>
      <c r="V17" s="12"/>
      <c r="W17" s="2">
        <v>0</v>
      </c>
      <c r="X17" s="2"/>
      <c r="Y17" s="11" t="e">
        <f t="shared" si="3"/>
        <v>#DIV/0!</v>
      </c>
      <c r="Z17" s="12"/>
      <c r="AA17" s="2">
        <v>0</v>
      </c>
      <c r="AB17" s="2"/>
      <c r="AC17" s="11" t="e">
        <f t="shared" si="4"/>
        <v>#DIV/0!</v>
      </c>
      <c r="AD17" s="12"/>
      <c r="AE17" s="89">
        <f t="shared" si="0"/>
        <v>3</v>
      </c>
      <c r="AF17" s="89">
        <f t="shared" si="0"/>
        <v>0</v>
      </c>
      <c r="AG17" s="11">
        <f t="shared" si="5"/>
        <v>0</v>
      </c>
    </row>
    <row r="18" spans="1:33" ht="38.25" x14ac:dyDescent="0.25">
      <c r="A18" s="872"/>
      <c r="B18" s="968"/>
      <c r="C18" s="968"/>
      <c r="D18" s="968"/>
      <c r="E18" s="971"/>
      <c r="F18" s="895"/>
      <c r="G18" s="716" t="s">
        <v>3434</v>
      </c>
      <c r="H18" s="717" t="s">
        <v>3435</v>
      </c>
      <c r="I18" s="716" t="s">
        <v>3402</v>
      </c>
      <c r="J18" s="716" t="s">
        <v>2544</v>
      </c>
      <c r="K18" s="700" t="s">
        <v>3436</v>
      </c>
      <c r="L18" s="700">
        <v>1</v>
      </c>
      <c r="M18" s="750">
        <v>0</v>
      </c>
      <c r="N18" s="716" t="s">
        <v>3437</v>
      </c>
      <c r="O18" s="2">
        <v>1</v>
      </c>
      <c r="P18" s="2"/>
      <c r="Q18" s="11">
        <f t="shared" si="1"/>
        <v>0</v>
      </c>
      <c r="R18" s="12"/>
      <c r="S18" s="2">
        <v>0</v>
      </c>
      <c r="T18" s="2"/>
      <c r="U18" s="11" t="e">
        <f t="shared" si="2"/>
        <v>#DIV/0!</v>
      </c>
      <c r="V18" s="12"/>
      <c r="W18" s="2">
        <v>0</v>
      </c>
      <c r="X18" s="2"/>
      <c r="Y18" s="11" t="e">
        <f t="shared" si="3"/>
        <v>#DIV/0!</v>
      </c>
      <c r="Z18" s="12"/>
      <c r="AA18" s="2">
        <v>0</v>
      </c>
      <c r="AB18" s="2"/>
      <c r="AC18" s="11" t="e">
        <f t="shared" si="4"/>
        <v>#DIV/0!</v>
      </c>
      <c r="AD18" s="12"/>
      <c r="AE18" s="89">
        <f t="shared" si="0"/>
        <v>1</v>
      </c>
      <c r="AF18" s="89">
        <f t="shared" si="0"/>
        <v>0</v>
      </c>
      <c r="AG18" s="11">
        <f t="shared" si="5"/>
        <v>0</v>
      </c>
    </row>
    <row r="19" spans="1:33" ht="25.5" x14ac:dyDescent="0.25">
      <c r="A19" s="872"/>
      <c r="B19" s="968"/>
      <c r="C19" s="968"/>
      <c r="D19" s="968"/>
      <c r="E19" s="970"/>
      <c r="F19" s="896"/>
      <c r="G19" s="716" t="s">
        <v>3438</v>
      </c>
      <c r="H19" s="717" t="s">
        <v>3439</v>
      </c>
      <c r="I19" s="716" t="s">
        <v>3309</v>
      </c>
      <c r="J19" s="716" t="s">
        <v>3440</v>
      </c>
      <c r="K19" s="700" t="s">
        <v>89</v>
      </c>
      <c r="L19" s="700">
        <v>1</v>
      </c>
      <c r="M19" s="750">
        <v>200</v>
      </c>
      <c r="N19" s="716" t="s">
        <v>89</v>
      </c>
      <c r="O19" s="2">
        <v>0</v>
      </c>
      <c r="P19" s="2"/>
      <c r="Q19" s="11" t="e">
        <f t="shared" si="1"/>
        <v>#DIV/0!</v>
      </c>
      <c r="R19" s="12"/>
      <c r="S19" s="2">
        <v>0</v>
      </c>
      <c r="T19" s="2"/>
      <c r="U19" s="11" t="e">
        <f t="shared" si="2"/>
        <v>#DIV/0!</v>
      </c>
      <c r="V19" s="12"/>
      <c r="W19" s="2">
        <v>0</v>
      </c>
      <c r="X19" s="2"/>
      <c r="Y19" s="11" t="e">
        <f t="shared" si="3"/>
        <v>#DIV/0!</v>
      </c>
      <c r="Z19" s="12"/>
      <c r="AA19" s="2">
        <v>1</v>
      </c>
      <c r="AB19" s="2"/>
      <c r="AC19" s="11">
        <f t="shared" si="4"/>
        <v>0</v>
      </c>
      <c r="AD19" s="12"/>
      <c r="AE19" s="89">
        <f t="shared" si="0"/>
        <v>1</v>
      </c>
      <c r="AF19" s="89">
        <f t="shared" si="0"/>
        <v>0</v>
      </c>
      <c r="AG19" s="11">
        <f t="shared" si="5"/>
        <v>0</v>
      </c>
    </row>
    <row r="20" spans="1:33" ht="25.5" x14ac:dyDescent="0.25">
      <c r="A20" s="872"/>
      <c r="B20" s="968"/>
      <c r="C20" s="968" t="s">
        <v>3393</v>
      </c>
      <c r="D20" s="972">
        <v>0.5</v>
      </c>
      <c r="E20" s="969"/>
      <c r="F20" s="894">
        <f>E20/D20*100</f>
        <v>0</v>
      </c>
      <c r="G20" s="716" t="s">
        <v>3441</v>
      </c>
      <c r="H20" s="717" t="s">
        <v>3442</v>
      </c>
      <c r="I20" s="716" t="s">
        <v>3414</v>
      </c>
      <c r="J20" s="716" t="s">
        <v>3415</v>
      </c>
      <c r="K20" s="716" t="s">
        <v>3443</v>
      </c>
      <c r="L20" s="716">
        <v>100</v>
      </c>
      <c r="M20" s="750">
        <v>0</v>
      </c>
      <c r="N20" s="716" t="s">
        <v>3444</v>
      </c>
      <c r="O20" s="2">
        <v>100</v>
      </c>
      <c r="P20" s="2"/>
      <c r="Q20" s="11">
        <f t="shared" si="1"/>
        <v>0</v>
      </c>
      <c r="R20" s="12"/>
      <c r="S20" s="2">
        <v>0</v>
      </c>
      <c r="T20" s="2"/>
      <c r="U20" s="11" t="e">
        <f t="shared" si="2"/>
        <v>#DIV/0!</v>
      </c>
      <c r="V20" s="12"/>
      <c r="W20" s="2">
        <v>0</v>
      </c>
      <c r="X20" s="2"/>
      <c r="Y20" s="11" t="e">
        <f t="shared" si="3"/>
        <v>#DIV/0!</v>
      </c>
      <c r="Z20" s="12"/>
      <c r="AA20" s="2">
        <v>0</v>
      </c>
      <c r="AB20" s="2"/>
      <c r="AC20" s="11" t="e">
        <f t="shared" si="4"/>
        <v>#DIV/0!</v>
      </c>
      <c r="AD20" s="12"/>
      <c r="AE20" s="89">
        <f t="shared" si="0"/>
        <v>100</v>
      </c>
      <c r="AF20" s="89">
        <f t="shared" si="0"/>
        <v>0</v>
      </c>
      <c r="AG20" s="11">
        <f t="shared" si="5"/>
        <v>0</v>
      </c>
    </row>
    <row r="21" spans="1:33" ht="38.25" x14ac:dyDescent="0.25">
      <c r="A21" s="872"/>
      <c r="B21" s="968"/>
      <c r="C21" s="968"/>
      <c r="D21" s="972"/>
      <c r="E21" s="970"/>
      <c r="F21" s="896"/>
      <c r="G21" s="716" t="s">
        <v>3445</v>
      </c>
      <c r="H21" s="717" t="s">
        <v>3446</v>
      </c>
      <c r="I21" s="716" t="s">
        <v>3414</v>
      </c>
      <c r="J21" s="716"/>
      <c r="K21" s="700" t="s">
        <v>1656</v>
      </c>
      <c r="L21" s="700">
        <v>2</v>
      </c>
      <c r="M21" s="750">
        <v>0</v>
      </c>
      <c r="N21" s="716" t="s">
        <v>3447</v>
      </c>
      <c r="O21" s="2">
        <v>1</v>
      </c>
      <c r="P21" s="2"/>
      <c r="Q21" s="11">
        <f t="shared" si="1"/>
        <v>0</v>
      </c>
      <c r="R21" s="12"/>
      <c r="S21" s="2">
        <v>1</v>
      </c>
      <c r="T21" s="2"/>
      <c r="U21" s="11">
        <f t="shared" si="2"/>
        <v>0</v>
      </c>
      <c r="V21" s="12"/>
      <c r="W21" s="2">
        <v>0</v>
      </c>
      <c r="X21" s="2"/>
      <c r="Y21" s="11" t="e">
        <f t="shared" si="3"/>
        <v>#DIV/0!</v>
      </c>
      <c r="Z21" s="12"/>
      <c r="AA21" s="2">
        <v>0</v>
      </c>
      <c r="AB21" s="2"/>
      <c r="AC21" s="11" t="e">
        <f t="shared" si="4"/>
        <v>#DIV/0!</v>
      </c>
      <c r="AD21" s="12"/>
      <c r="AE21" s="89">
        <f t="shared" si="0"/>
        <v>2</v>
      </c>
      <c r="AF21" s="89">
        <f t="shared" si="0"/>
        <v>0</v>
      </c>
      <c r="AG21" s="11">
        <f t="shared" si="5"/>
        <v>0</v>
      </c>
    </row>
    <row r="22" spans="1:33" ht="38.25" x14ac:dyDescent="0.25">
      <c r="A22" s="857" t="s">
        <v>3394</v>
      </c>
      <c r="B22" s="968" t="s">
        <v>3395</v>
      </c>
      <c r="C22" s="719" t="s">
        <v>3396</v>
      </c>
      <c r="D22" s="719">
        <v>4</v>
      </c>
      <c r="E22" s="10"/>
      <c r="F22" s="11">
        <f>E22/D22*100</f>
        <v>0</v>
      </c>
      <c r="G22" s="716" t="s">
        <v>3448</v>
      </c>
      <c r="H22" s="717" t="s">
        <v>3449</v>
      </c>
      <c r="I22" s="716" t="s">
        <v>3450</v>
      </c>
      <c r="J22" s="716" t="s">
        <v>3407</v>
      </c>
      <c r="K22" s="700" t="s">
        <v>21</v>
      </c>
      <c r="L22" s="700">
        <v>4</v>
      </c>
      <c r="M22" s="750">
        <v>4591.76</v>
      </c>
      <c r="N22" s="716" t="s">
        <v>3451</v>
      </c>
      <c r="O22" s="2">
        <v>1</v>
      </c>
      <c r="P22" s="2"/>
      <c r="Q22" s="11">
        <f t="shared" si="1"/>
        <v>0</v>
      </c>
      <c r="R22" s="12"/>
      <c r="S22" s="2">
        <v>1</v>
      </c>
      <c r="T22" s="2"/>
      <c r="U22" s="11">
        <f t="shared" si="2"/>
        <v>0</v>
      </c>
      <c r="V22" s="12"/>
      <c r="W22" s="2">
        <v>1</v>
      </c>
      <c r="X22" s="2"/>
      <c r="Y22" s="11">
        <f t="shared" si="3"/>
        <v>0</v>
      </c>
      <c r="Z22" s="12"/>
      <c r="AA22" s="2">
        <v>1</v>
      </c>
      <c r="AB22" s="2"/>
      <c r="AC22" s="11">
        <f t="shared" si="4"/>
        <v>0</v>
      </c>
      <c r="AD22" s="12"/>
      <c r="AE22" s="89">
        <f t="shared" si="0"/>
        <v>4</v>
      </c>
      <c r="AF22" s="89">
        <f t="shared" si="0"/>
        <v>0</v>
      </c>
      <c r="AG22" s="11">
        <f t="shared" si="5"/>
        <v>0</v>
      </c>
    </row>
    <row r="23" spans="1:33" ht="25.5" x14ac:dyDescent="0.25">
      <c r="A23" s="859"/>
      <c r="B23" s="968"/>
      <c r="C23" s="719" t="s">
        <v>386</v>
      </c>
      <c r="D23" s="719">
        <v>58</v>
      </c>
      <c r="E23" s="10"/>
      <c r="F23" s="11">
        <f>E23/D23*100</f>
        <v>0</v>
      </c>
      <c r="G23" s="716" t="s">
        <v>3452</v>
      </c>
      <c r="H23" s="717" t="s">
        <v>3453</v>
      </c>
      <c r="I23" s="716" t="s">
        <v>3454</v>
      </c>
      <c r="J23" s="716" t="s">
        <v>3407</v>
      </c>
      <c r="K23" s="700" t="s">
        <v>21</v>
      </c>
      <c r="L23" s="700">
        <v>58</v>
      </c>
      <c r="M23" s="750">
        <v>625.41</v>
      </c>
      <c r="N23" s="716" t="s">
        <v>387</v>
      </c>
      <c r="O23" s="2">
        <v>13</v>
      </c>
      <c r="P23" s="2"/>
      <c r="Q23" s="11">
        <f t="shared" si="1"/>
        <v>0</v>
      </c>
      <c r="R23" s="12"/>
      <c r="S23" s="2">
        <v>16</v>
      </c>
      <c r="T23" s="2"/>
      <c r="U23" s="11">
        <f t="shared" si="2"/>
        <v>0</v>
      </c>
      <c r="V23" s="12"/>
      <c r="W23" s="2">
        <v>13</v>
      </c>
      <c r="X23" s="2"/>
      <c r="Y23" s="11">
        <f t="shared" si="3"/>
        <v>0</v>
      </c>
      <c r="Z23" s="12"/>
      <c r="AA23" s="2">
        <v>16</v>
      </c>
      <c r="AB23" s="2"/>
      <c r="AC23" s="11">
        <f t="shared" si="4"/>
        <v>0</v>
      </c>
      <c r="AD23" s="12"/>
      <c r="AE23" s="89">
        <f t="shared" si="0"/>
        <v>58</v>
      </c>
      <c r="AF23" s="89">
        <f t="shared" si="0"/>
        <v>0</v>
      </c>
      <c r="AG23" s="11">
        <f t="shared" si="5"/>
        <v>0</v>
      </c>
    </row>
    <row r="24" spans="1:33" ht="38.25" x14ac:dyDescent="0.25">
      <c r="A24" s="857" t="s">
        <v>3397</v>
      </c>
      <c r="B24" s="968" t="s">
        <v>3398</v>
      </c>
      <c r="C24" s="968" t="s">
        <v>3399</v>
      </c>
      <c r="D24" s="968">
        <v>2</v>
      </c>
      <c r="E24" s="969"/>
      <c r="F24" s="894">
        <f>E24/D24*100</f>
        <v>0</v>
      </c>
      <c r="G24" s="716" t="s">
        <v>3455</v>
      </c>
      <c r="H24" s="717" t="s">
        <v>3456</v>
      </c>
      <c r="I24" s="716" t="s">
        <v>3450</v>
      </c>
      <c r="J24" s="716" t="s">
        <v>3457</v>
      </c>
      <c r="K24" s="716" t="s">
        <v>3458</v>
      </c>
      <c r="L24" s="716">
        <v>2</v>
      </c>
      <c r="M24" s="750">
        <v>0</v>
      </c>
      <c r="N24" s="716"/>
      <c r="O24" s="2">
        <v>0</v>
      </c>
      <c r="P24" s="2"/>
      <c r="Q24" s="11" t="e">
        <f t="shared" si="1"/>
        <v>#DIV/0!</v>
      </c>
      <c r="R24" s="12"/>
      <c r="S24" s="2">
        <v>1</v>
      </c>
      <c r="T24" s="2"/>
      <c r="U24" s="11">
        <f t="shared" si="2"/>
        <v>0</v>
      </c>
      <c r="V24" s="12"/>
      <c r="W24" s="2">
        <v>1</v>
      </c>
      <c r="X24" s="2"/>
      <c r="Y24" s="11">
        <f t="shared" si="3"/>
        <v>0</v>
      </c>
      <c r="Z24" s="12"/>
      <c r="AA24" s="2">
        <v>0</v>
      </c>
      <c r="AB24" s="2"/>
      <c r="AC24" s="11" t="e">
        <f t="shared" si="4"/>
        <v>#DIV/0!</v>
      </c>
      <c r="AD24" s="12"/>
      <c r="AE24" s="89">
        <f t="shared" si="0"/>
        <v>2</v>
      </c>
      <c r="AF24" s="89">
        <f t="shared" si="0"/>
        <v>0</v>
      </c>
      <c r="AG24" s="11">
        <f t="shared" si="5"/>
        <v>0</v>
      </c>
    </row>
    <row r="25" spans="1:33" ht="38.25" x14ac:dyDescent="0.25">
      <c r="A25" s="858"/>
      <c r="B25" s="968"/>
      <c r="C25" s="968"/>
      <c r="D25" s="968"/>
      <c r="E25" s="971"/>
      <c r="F25" s="895"/>
      <c r="G25" s="716" t="s">
        <v>3459</v>
      </c>
      <c r="H25" s="749" t="s">
        <v>3460</v>
      </c>
      <c r="I25" s="716" t="s">
        <v>3461</v>
      </c>
      <c r="J25" s="716" t="s">
        <v>3462</v>
      </c>
      <c r="K25" s="716" t="s">
        <v>3463</v>
      </c>
      <c r="L25" s="716">
        <v>1</v>
      </c>
      <c r="M25" s="750">
        <v>1100.8</v>
      </c>
      <c r="N25" s="716" t="s">
        <v>3464</v>
      </c>
      <c r="O25" s="2">
        <v>1</v>
      </c>
      <c r="P25" s="2"/>
      <c r="Q25" s="11">
        <f t="shared" si="1"/>
        <v>0</v>
      </c>
      <c r="R25" s="12"/>
      <c r="S25" s="2">
        <v>0</v>
      </c>
      <c r="T25" s="2"/>
      <c r="U25" s="11" t="e">
        <f t="shared" si="2"/>
        <v>#DIV/0!</v>
      </c>
      <c r="V25" s="12"/>
      <c r="W25" s="2">
        <v>0</v>
      </c>
      <c r="X25" s="2"/>
      <c r="Y25" s="11" t="e">
        <f t="shared" si="3"/>
        <v>#DIV/0!</v>
      </c>
      <c r="Z25" s="12"/>
      <c r="AA25" s="2">
        <v>0</v>
      </c>
      <c r="AB25" s="2"/>
      <c r="AC25" s="11" t="e">
        <f t="shared" si="4"/>
        <v>#DIV/0!</v>
      </c>
      <c r="AD25" s="12"/>
      <c r="AE25" s="89">
        <f t="shared" si="0"/>
        <v>1</v>
      </c>
      <c r="AF25" s="89">
        <f t="shared" si="0"/>
        <v>0</v>
      </c>
      <c r="AG25" s="11">
        <f t="shared" si="5"/>
        <v>0</v>
      </c>
    </row>
    <row r="26" spans="1:33" ht="38.25" x14ac:dyDescent="0.25">
      <c r="A26" s="858"/>
      <c r="B26" s="968"/>
      <c r="C26" s="968"/>
      <c r="D26" s="968"/>
      <c r="E26" s="971"/>
      <c r="F26" s="895"/>
      <c r="G26" s="716" t="s">
        <v>3465</v>
      </c>
      <c r="H26" s="753" t="s">
        <v>3466</v>
      </c>
      <c r="I26" s="716" t="s">
        <v>3450</v>
      </c>
      <c r="J26" s="716" t="s">
        <v>3457</v>
      </c>
      <c r="K26" s="716" t="s">
        <v>3467</v>
      </c>
      <c r="L26" s="716">
        <v>1</v>
      </c>
      <c r="M26" s="750">
        <v>74</v>
      </c>
      <c r="N26" s="716" t="s">
        <v>3467</v>
      </c>
      <c r="O26" s="2">
        <v>0</v>
      </c>
      <c r="P26" s="2"/>
      <c r="Q26" s="11" t="e">
        <f t="shared" si="1"/>
        <v>#DIV/0!</v>
      </c>
      <c r="R26" s="12"/>
      <c r="S26" s="2">
        <v>1</v>
      </c>
      <c r="T26" s="2"/>
      <c r="U26" s="11">
        <f t="shared" si="2"/>
        <v>0</v>
      </c>
      <c r="V26" s="12"/>
      <c r="W26" s="2">
        <v>0</v>
      </c>
      <c r="X26" s="2"/>
      <c r="Y26" s="11" t="e">
        <f t="shared" si="3"/>
        <v>#DIV/0!</v>
      </c>
      <c r="Z26" s="12"/>
      <c r="AA26" s="2">
        <v>0</v>
      </c>
      <c r="AB26" s="2"/>
      <c r="AC26" s="11" t="e">
        <f t="shared" si="4"/>
        <v>#DIV/0!</v>
      </c>
      <c r="AD26" s="12"/>
      <c r="AE26" s="89">
        <f t="shared" si="0"/>
        <v>1</v>
      </c>
      <c r="AF26" s="89">
        <f t="shared" si="0"/>
        <v>0</v>
      </c>
      <c r="AG26" s="11">
        <f t="shared" si="5"/>
        <v>0</v>
      </c>
    </row>
    <row r="27" spans="1:33" ht="51" x14ac:dyDescent="0.25">
      <c r="A27" s="858"/>
      <c r="B27" s="968"/>
      <c r="C27" s="968"/>
      <c r="D27" s="968"/>
      <c r="E27" s="971"/>
      <c r="F27" s="895"/>
      <c r="G27" s="716" t="s">
        <v>3468</v>
      </c>
      <c r="H27" s="749" t="s">
        <v>1329</v>
      </c>
      <c r="I27" s="716" t="s">
        <v>3450</v>
      </c>
      <c r="J27" s="716" t="s">
        <v>3469</v>
      </c>
      <c r="K27" s="716" t="s">
        <v>62</v>
      </c>
      <c r="L27" s="716">
        <v>30</v>
      </c>
      <c r="M27" s="716"/>
      <c r="N27" s="716" t="s">
        <v>89</v>
      </c>
      <c r="O27" s="2">
        <v>0</v>
      </c>
      <c r="P27" s="2"/>
      <c r="Q27" s="11" t="e">
        <f t="shared" si="1"/>
        <v>#DIV/0!</v>
      </c>
      <c r="R27" s="12"/>
      <c r="S27" s="2">
        <v>0</v>
      </c>
      <c r="T27" s="2"/>
      <c r="U27" s="11" t="e">
        <f t="shared" si="2"/>
        <v>#DIV/0!</v>
      </c>
      <c r="V27" s="12"/>
      <c r="W27" s="2">
        <v>30</v>
      </c>
      <c r="X27" s="2"/>
      <c r="Y27" s="11">
        <f t="shared" si="3"/>
        <v>0</v>
      </c>
      <c r="Z27" s="12"/>
      <c r="AA27" s="2">
        <v>0</v>
      </c>
      <c r="AB27" s="2"/>
      <c r="AC27" s="11" t="e">
        <f t="shared" si="4"/>
        <v>#DIV/0!</v>
      </c>
      <c r="AD27" s="12"/>
      <c r="AE27" s="89">
        <f t="shared" si="0"/>
        <v>30</v>
      </c>
      <c r="AF27" s="89">
        <f t="shared" si="0"/>
        <v>0</v>
      </c>
      <c r="AG27" s="11">
        <f t="shared" si="5"/>
        <v>0</v>
      </c>
    </row>
    <row r="28" spans="1:33" ht="25.5" x14ac:dyDescent="0.25">
      <c r="A28" s="858"/>
      <c r="B28" s="968"/>
      <c r="C28" s="968"/>
      <c r="D28" s="968"/>
      <c r="E28" s="970"/>
      <c r="F28" s="896"/>
      <c r="G28" s="716" t="s">
        <v>3468</v>
      </c>
      <c r="H28" s="717" t="s">
        <v>3470</v>
      </c>
      <c r="I28" s="716" t="s">
        <v>3450</v>
      </c>
      <c r="J28" s="716"/>
      <c r="K28" s="754" t="s">
        <v>89</v>
      </c>
      <c r="L28" s="754">
        <v>1</v>
      </c>
      <c r="M28" s="750">
        <v>0</v>
      </c>
      <c r="N28" s="716" t="s">
        <v>89</v>
      </c>
      <c r="O28" s="2">
        <v>0</v>
      </c>
      <c r="P28" s="2"/>
      <c r="Q28" s="11" t="e">
        <f t="shared" si="1"/>
        <v>#DIV/0!</v>
      </c>
      <c r="R28" s="12"/>
      <c r="S28" s="2">
        <v>0</v>
      </c>
      <c r="T28" s="2"/>
      <c r="U28" s="11" t="e">
        <f t="shared" si="2"/>
        <v>#DIV/0!</v>
      </c>
      <c r="V28" s="12"/>
      <c r="W28" s="2">
        <v>1</v>
      </c>
      <c r="X28" s="2"/>
      <c r="Y28" s="11">
        <f t="shared" si="3"/>
        <v>0</v>
      </c>
      <c r="Z28" s="12"/>
      <c r="AA28" s="2">
        <v>0</v>
      </c>
      <c r="AB28" s="2"/>
      <c r="AC28" s="11" t="e">
        <f t="shared" si="4"/>
        <v>#DIV/0!</v>
      </c>
      <c r="AD28" s="12"/>
      <c r="AE28" s="89">
        <f t="shared" si="0"/>
        <v>1</v>
      </c>
      <c r="AF28" s="89">
        <f t="shared" si="0"/>
        <v>0</v>
      </c>
      <c r="AG28" s="11">
        <f t="shared" si="5"/>
        <v>0</v>
      </c>
    </row>
    <row r="29" spans="1:33" ht="25.5" x14ac:dyDescent="0.25">
      <c r="A29" s="858"/>
      <c r="B29" s="968"/>
      <c r="C29" s="968" t="s">
        <v>3400</v>
      </c>
      <c r="D29" s="968">
        <v>10</v>
      </c>
      <c r="E29" s="969"/>
      <c r="F29" s="894">
        <f>E29/D29*100</f>
        <v>0</v>
      </c>
      <c r="G29" s="716" t="s">
        <v>3471</v>
      </c>
      <c r="H29" s="717" t="s">
        <v>3472</v>
      </c>
      <c r="I29" s="716" t="s">
        <v>3402</v>
      </c>
      <c r="J29" s="716" t="s">
        <v>3473</v>
      </c>
      <c r="K29" s="716" t="s">
        <v>3474</v>
      </c>
      <c r="L29" s="716">
        <v>1</v>
      </c>
      <c r="M29" s="750">
        <v>125</v>
      </c>
      <c r="N29" s="716" t="s">
        <v>3475</v>
      </c>
      <c r="O29" s="2">
        <v>0</v>
      </c>
      <c r="P29" s="2"/>
      <c r="Q29" s="11" t="e">
        <f t="shared" si="1"/>
        <v>#DIV/0!</v>
      </c>
      <c r="R29" s="12"/>
      <c r="S29" s="2">
        <v>1</v>
      </c>
      <c r="T29" s="2"/>
      <c r="U29" s="11">
        <f t="shared" si="2"/>
        <v>0</v>
      </c>
      <c r="V29" s="12"/>
      <c r="W29" s="2">
        <v>0</v>
      </c>
      <c r="X29" s="2"/>
      <c r="Y29" s="11" t="e">
        <f t="shared" si="3"/>
        <v>#DIV/0!</v>
      </c>
      <c r="Z29" s="12"/>
      <c r="AA29" s="2">
        <v>0</v>
      </c>
      <c r="AB29" s="2"/>
      <c r="AC29" s="11" t="e">
        <f t="shared" si="4"/>
        <v>#DIV/0!</v>
      </c>
      <c r="AD29" s="12"/>
      <c r="AE29" s="89">
        <f t="shared" si="0"/>
        <v>1</v>
      </c>
      <c r="AF29" s="89">
        <f t="shared" si="0"/>
        <v>0</v>
      </c>
      <c r="AG29" s="11">
        <f t="shared" si="5"/>
        <v>0</v>
      </c>
    </row>
    <row r="30" spans="1:33" ht="25.5" x14ac:dyDescent="0.25">
      <c r="A30" s="858"/>
      <c r="B30" s="968"/>
      <c r="C30" s="968"/>
      <c r="D30" s="968"/>
      <c r="E30" s="971"/>
      <c r="F30" s="895"/>
      <c r="G30" s="716" t="s">
        <v>3476</v>
      </c>
      <c r="H30" s="717" t="s">
        <v>3477</v>
      </c>
      <c r="I30" s="716" t="s">
        <v>3402</v>
      </c>
      <c r="J30" s="716" t="s">
        <v>3407</v>
      </c>
      <c r="K30" s="716" t="s">
        <v>3474</v>
      </c>
      <c r="L30" s="716">
        <v>1</v>
      </c>
      <c r="M30" s="750">
        <v>775</v>
      </c>
      <c r="N30" s="716" t="s">
        <v>3475</v>
      </c>
      <c r="O30" s="2">
        <v>0</v>
      </c>
      <c r="P30" s="2"/>
      <c r="Q30" s="11" t="e">
        <f t="shared" si="1"/>
        <v>#DIV/0!</v>
      </c>
      <c r="R30" s="12"/>
      <c r="S30" s="2">
        <v>0</v>
      </c>
      <c r="T30" s="2"/>
      <c r="U30" s="11" t="e">
        <f t="shared" si="2"/>
        <v>#DIV/0!</v>
      </c>
      <c r="V30" s="12"/>
      <c r="W30" s="2">
        <v>0</v>
      </c>
      <c r="X30" s="2"/>
      <c r="Y30" s="11" t="e">
        <f t="shared" si="3"/>
        <v>#DIV/0!</v>
      </c>
      <c r="Z30" s="12"/>
      <c r="AA30" s="2">
        <v>1</v>
      </c>
      <c r="AB30" s="2"/>
      <c r="AC30" s="11">
        <f t="shared" si="4"/>
        <v>0</v>
      </c>
      <c r="AD30" s="12"/>
      <c r="AE30" s="89">
        <f t="shared" si="0"/>
        <v>1</v>
      </c>
      <c r="AF30" s="89">
        <f t="shared" si="0"/>
        <v>0</v>
      </c>
      <c r="AG30" s="11">
        <f t="shared" si="5"/>
        <v>0</v>
      </c>
    </row>
    <row r="31" spans="1:33" ht="25.5" x14ac:dyDescent="0.25">
      <c r="A31" s="858"/>
      <c r="B31" s="968"/>
      <c r="C31" s="968"/>
      <c r="D31" s="968"/>
      <c r="E31" s="971"/>
      <c r="F31" s="895"/>
      <c r="G31" s="716" t="s">
        <v>3478</v>
      </c>
      <c r="H31" s="717" t="s">
        <v>3479</v>
      </c>
      <c r="I31" s="716" t="s">
        <v>3402</v>
      </c>
      <c r="J31" s="716" t="s">
        <v>3407</v>
      </c>
      <c r="K31" s="716" t="s">
        <v>3474</v>
      </c>
      <c r="L31" s="716">
        <v>1</v>
      </c>
      <c r="M31" s="750">
        <v>125</v>
      </c>
      <c r="N31" s="716" t="s">
        <v>3475</v>
      </c>
      <c r="O31" s="2">
        <v>0</v>
      </c>
      <c r="P31" s="2"/>
      <c r="Q31" s="11" t="e">
        <f t="shared" si="1"/>
        <v>#DIV/0!</v>
      </c>
      <c r="R31" s="12"/>
      <c r="S31" s="2">
        <v>1</v>
      </c>
      <c r="T31" s="2"/>
      <c r="U31" s="11">
        <f t="shared" si="2"/>
        <v>0</v>
      </c>
      <c r="V31" s="12"/>
      <c r="W31" s="2">
        <v>0</v>
      </c>
      <c r="X31" s="2"/>
      <c r="Y31" s="11" t="e">
        <f t="shared" si="3"/>
        <v>#DIV/0!</v>
      </c>
      <c r="Z31" s="12"/>
      <c r="AA31" s="2">
        <v>0</v>
      </c>
      <c r="AB31" s="2"/>
      <c r="AC31" s="11" t="e">
        <f t="shared" si="4"/>
        <v>#DIV/0!</v>
      </c>
      <c r="AD31" s="12"/>
      <c r="AE31" s="89">
        <f t="shared" si="0"/>
        <v>1</v>
      </c>
      <c r="AF31" s="89">
        <f t="shared" si="0"/>
        <v>0</v>
      </c>
      <c r="AG31" s="11">
        <f t="shared" si="5"/>
        <v>0</v>
      </c>
    </row>
    <row r="32" spans="1:33" ht="25.5" x14ac:dyDescent="0.25">
      <c r="A32" s="858"/>
      <c r="B32" s="968"/>
      <c r="C32" s="968"/>
      <c r="D32" s="968"/>
      <c r="E32" s="971"/>
      <c r="F32" s="895"/>
      <c r="G32" s="716" t="s">
        <v>3480</v>
      </c>
      <c r="H32" s="717" t="s">
        <v>3481</v>
      </c>
      <c r="I32" s="716" t="s">
        <v>3402</v>
      </c>
      <c r="J32" s="716" t="s">
        <v>3407</v>
      </c>
      <c r="K32" s="716" t="s">
        <v>3474</v>
      </c>
      <c r="L32" s="716">
        <v>2</v>
      </c>
      <c r="M32" s="750">
        <v>250</v>
      </c>
      <c r="N32" s="716" t="s">
        <v>3475</v>
      </c>
      <c r="O32" s="2">
        <v>0</v>
      </c>
      <c r="P32" s="2"/>
      <c r="Q32" s="11" t="e">
        <f t="shared" si="1"/>
        <v>#DIV/0!</v>
      </c>
      <c r="R32" s="12"/>
      <c r="S32" s="2">
        <v>0</v>
      </c>
      <c r="T32" s="2"/>
      <c r="U32" s="11" t="e">
        <f t="shared" si="2"/>
        <v>#DIV/0!</v>
      </c>
      <c r="V32" s="12"/>
      <c r="W32" s="2">
        <v>1</v>
      </c>
      <c r="X32" s="2"/>
      <c r="Y32" s="11">
        <f t="shared" si="3"/>
        <v>0</v>
      </c>
      <c r="Z32" s="12"/>
      <c r="AA32" s="2">
        <v>1</v>
      </c>
      <c r="AB32" s="2"/>
      <c r="AC32" s="11">
        <f t="shared" si="4"/>
        <v>0</v>
      </c>
      <c r="AD32" s="12"/>
      <c r="AE32" s="89">
        <f t="shared" si="0"/>
        <v>2</v>
      </c>
      <c r="AF32" s="89">
        <f t="shared" si="0"/>
        <v>0</v>
      </c>
      <c r="AG32" s="11">
        <f t="shared" si="5"/>
        <v>0</v>
      </c>
    </row>
    <row r="33" spans="1:33" ht="25.5" x14ac:dyDescent="0.25">
      <c r="A33" s="859"/>
      <c r="B33" s="968"/>
      <c r="C33" s="968"/>
      <c r="D33" s="968"/>
      <c r="E33" s="970"/>
      <c r="F33" s="896"/>
      <c r="G33" s="716" t="s">
        <v>3482</v>
      </c>
      <c r="H33" s="717" t="s">
        <v>3483</v>
      </c>
      <c r="I33" s="716" t="s">
        <v>3484</v>
      </c>
      <c r="J33" s="716" t="s">
        <v>3485</v>
      </c>
      <c r="K33" s="716" t="s">
        <v>3264</v>
      </c>
      <c r="L33" s="716">
        <v>4</v>
      </c>
      <c r="M33" s="750">
        <v>2512</v>
      </c>
      <c r="N33" s="716" t="s">
        <v>3475</v>
      </c>
      <c r="O33" s="2">
        <v>2</v>
      </c>
      <c r="P33" s="2"/>
      <c r="Q33" s="11">
        <f t="shared" si="1"/>
        <v>0</v>
      </c>
      <c r="R33" s="12"/>
      <c r="S33" s="2">
        <v>2</v>
      </c>
      <c r="T33" s="2"/>
      <c r="U33" s="11">
        <f t="shared" si="2"/>
        <v>0</v>
      </c>
      <c r="V33" s="12"/>
      <c r="W33" s="2">
        <v>0</v>
      </c>
      <c r="X33" s="2"/>
      <c r="Y33" s="11" t="e">
        <f t="shared" si="3"/>
        <v>#DIV/0!</v>
      </c>
      <c r="Z33" s="12"/>
      <c r="AA33" s="2">
        <v>0</v>
      </c>
      <c r="AB33" s="2"/>
      <c r="AC33" s="11" t="e">
        <f t="shared" si="4"/>
        <v>#DIV/0!</v>
      </c>
      <c r="AD33" s="12"/>
      <c r="AE33" s="89">
        <f t="shared" si="0"/>
        <v>4</v>
      </c>
      <c r="AF33" s="89">
        <f t="shared" si="0"/>
        <v>0</v>
      </c>
      <c r="AG33" s="11">
        <f t="shared" si="5"/>
        <v>0</v>
      </c>
    </row>
    <row r="34" spans="1:33" x14ac:dyDescent="0.25">
      <c r="A34" s="843" t="s">
        <v>23</v>
      </c>
      <c r="B34" s="844"/>
      <c r="C34" s="844"/>
      <c r="D34" s="844"/>
      <c r="E34" s="844"/>
      <c r="F34" s="844"/>
      <c r="G34" s="844"/>
      <c r="H34" s="844"/>
      <c r="I34" s="844"/>
      <c r="J34" s="844"/>
      <c r="K34" s="844"/>
      <c r="L34" s="845"/>
      <c r="M34" s="710"/>
      <c r="N34" s="710"/>
      <c r="O34" s="3"/>
      <c r="P34" s="3"/>
      <c r="Q34" s="13" t="e">
        <f>SUM(Q40:Q65)/(COUNTIF(Q40:Q65,"&lt;&gt;0"))</f>
        <v>#DIV/0!</v>
      </c>
      <c r="R34" s="654"/>
      <c r="S34" s="3"/>
      <c r="T34" s="3"/>
      <c r="U34" s="13" t="e">
        <f>SUM(U40:U65)/(COUNTIF(U40:U65,"&lt;&gt;0"))</f>
        <v>#DIV/0!</v>
      </c>
      <c r="V34" s="654"/>
      <c r="W34" s="3"/>
      <c r="X34" s="3"/>
      <c r="Y34" s="13" t="e">
        <f>SUM(Y40:Y65)/(COUNTIF(Y40:Y65,"&lt;&gt;0"))</f>
        <v>#DIV/0!</v>
      </c>
      <c r="Z34" s="654"/>
      <c r="AA34" s="3"/>
      <c r="AB34" s="3"/>
      <c r="AC34" s="13" t="e">
        <f>SUM(AC40:AC65)/(COUNTIF(AC40:AC65,"&lt;&gt;0"))</f>
        <v>#DIV/0!</v>
      </c>
      <c r="AD34" s="654"/>
      <c r="AE34" s="3"/>
      <c r="AF34" s="3"/>
      <c r="AG34" s="13" t="e">
        <f>SUM(AG40:AG65)/(COUNTIF(AG40:AG65,"&lt;&gt;0"))</f>
        <v>#DIV/0!</v>
      </c>
    </row>
    <row r="35" spans="1:33" x14ac:dyDescent="0.25">
      <c r="A35" s="846" t="s">
        <v>24</v>
      </c>
      <c r="B35" s="847"/>
      <c r="C35" s="847"/>
      <c r="D35" s="847"/>
      <c r="E35" s="847"/>
      <c r="F35" s="847"/>
      <c r="G35" s="847"/>
      <c r="H35" s="847"/>
      <c r="I35" s="847"/>
      <c r="J35" s="847"/>
      <c r="K35" s="847"/>
      <c r="L35" s="848"/>
      <c r="M35" s="711"/>
      <c r="N35" s="711"/>
      <c r="O35" s="4"/>
      <c r="P35" s="4"/>
      <c r="Q35" s="14"/>
      <c r="R35" s="14"/>
      <c r="S35" s="4"/>
      <c r="T35" s="4"/>
      <c r="U35" s="14"/>
      <c r="V35" s="14"/>
      <c r="W35" s="4"/>
      <c r="X35" s="4"/>
      <c r="Y35" s="14"/>
      <c r="Z35" s="14"/>
      <c r="AA35" s="4"/>
      <c r="AB35" s="4"/>
      <c r="AC35" s="14"/>
      <c r="AD35" s="14"/>
      <c r="AE35" s="4"/>
      <c r="AF35" s="4"/>
      <c r="AG35" s="14"/>
    </row>
    <row r="36" spans="1:33" x14ac:dyDescent="0.25">
      <c r="A36" s="846" t="s">
        <v>1283</v>
      </c>
      <c r="B36" s="847"/>
      <c r="C36" s="847"/>
      <c r="D36" s="847"/>
      <c r="E36" s="847"/>
      <c r="F36" s="847"/>
      <c r="G36" s="847"/>
      <c r="H36" s="847"/>
      <c r="I36" s="847"/>
      <c r="J36" s="847"/>
      <c r="K36" s="847"/>
      <c r="L36" s="848"/>
      <c r="M36" s="711"/>
      <c r="N36" s="711"/>
      <c r="O36" s="4"/>
      <c r="P36" s="4"/>
      <c r="Q36" s="14"/>
      <c r="R36" s="14"/>
      <c r="S36" s="4"/>
      <c r="T36" s="4"/>
      <c r="U36" s="14"/>
      <c r="V36" s="14"/>
      <c r="W36" s="4"/>
      <c r="X36" s="4"/>
      <c r="Y36" s="14"/>
      <c r="Z36" s="14"/>
      <c r="AA36" s="4"/>
      <c r="AB36" s="4"/>
      <c r="AC36" s="14"/>
      <c r="AD36" s="14"/>
      <c r="AE36" s="4"/>
      <c r="AF36" s="4"/>
      <c r="AG36" s="14"/>
    </row>
    <row r="37" spans="1:33" x14ac:dyDescent="0.25">
      <c r="A37" s="846" t="s">
        <v>1339</v>
      </c>
      <c r="B37" s="847"/>
      <c r="C37" s="847"/>
      <c r="D37" s="847"/>
      <c r="E37" s="847"/>
      <c r="F37" s="847"/>
      <c r="G37" s="847"/>
      <c r="H37" s="847"/>
      <c r="I37" s="847"/>
      <c r="J37" s="847"/>
      <c r="K37" s="847"/>
      <c r="L37" s="848"/>
      <c r="M37" s="711"/>
      <c r="N37" s="711"/>
      <c r="O37" s="4"/>
      <c r="P37" s="4"/>
      <c r="Q37" s="14"/>
      <c r="R37" s="14"/>
      <c r="S37" s="4"/>
      <c r="T37" s="4"/>
      <c r="U37" s="14"/>
      <c r="V37" s="14"/>
      <c r="W37" s="4"/>
      <c r="X37" s="4"/>
      <c r="Y37" s="14"/>
      <c r="Z37" s="14"/>
      <c r="AA37" s="4"/>
      <c r="AB37" s="4"/>
      <c r="AC37" s="14"/>
      <c r="AD37" s="14"/>
      <c r="AE37" s="4"/>
      <c r="AF37" s="4"/>
      <c r="AG37" s="14"/>
    </row>
    <row r="38" spans="1:33" x14ac:dyDescent="0.25">
      <c r="A38" s="846" t="s">
        <v>1340</v>
      </c>
      <c r="B38" s="847"/>
      <c r="C38" s="847"/>
      <c r="D38" s="847"/>
      <c r="E38" s="847"/>
      <c r="F38" s="847"/>
      <c r="G38" s="847"/>
      <c r="H38" s="847"/>
      <c r="I38" s="847"/>
      <c r="J38" s="847"/>
      <c r="K38" s="847"/>
      <c r="L38" s="848"/>
      <c r="M38" s="711"/>
      <c r="N38" s="711"/>
      <c r="O38" s="4"/>
      <c r="P38" s="4"/>
      <c r="Q38" s="14"/>
      <c r="R38" s="14"/>
      <c r="S38" s="4"/>
      <c r="T38" s="4"/>
      <c r="U38" s="14"/>
      <c r="V38" s="14"/>
      <c r="W38" s="4"/>
      <c r="X38" s="4"/>
      <c r="Y38" s="14"/>
      <c r="Z38" s="14"/>
      <c r="AA38" s="4"/>
      <c r="AB38" s="4"/>
      <c r="AC38" s="14"/>
      <c r="AD38" s="14"/>
      <c r="AE38" s="4"/>
      <c r="AF38" s="4"/>
      <c r="AG38" s="14"/>
    </row>
    <row r="39" spans="1:33" x14ac:dyDescent="0.25">
      <c r="A39" s="846" t="s">
        <v>1341</v>
      </c>
      <c r="B39" s="847"/>
      <c r="C39" s="847"/>
      <c r="D39" s="847"/>
      <c r="E39" s="847"/>
      <c r="F39" s="847"/>
      <c r="G39" s="847"/>
      <c r="H39" s="847"/>
      <c r="I39" s="847"/>
      <c r="J39" s="847"/>
      <c r="K39" s="847"/>
      <c r="L39" s="848"/>
      <c r="M39" s="711"/>
      <c r="N39" s="711"/>
      <c r="O39" s="4"/>
      <c r="P39" s="4"/>
      <c r="Q39" s="14"/>
      <c r="R39" s="14"/>
      <c r="S39" s="4"/>
      <c r="T39" s="4"/>
      <c r="U39" s="14"/>
      <c r="V39" s="14"/>
      <c r="W39" s="4"/>
      <c r="X39" s="4"/>
      <c r="Y39" s="14"/>
      <c r="Z39" s="14"/>
      <c r="AA39" s="4"/>
      <c r="AB39" s="4"/>
      <c r="AC39" s="14"/>
      <c r="AD39" s="14"/>
      <c r="AE39" s="4"/>
      <c r="AF39" s="4"/>
      <c r="AG39" s="14"/>
    </row>
    <row r="40" spans="1:33" x14ac:dyDescent="0.25">
      <c r="Q40" s="32">
        <f>IF(Q8&gt;99.99,100,Q8)</f>
        <v>0</v>
      </c>
      <c r="R40" s="32"/>
      <c r="U40" s="32">
        <f>IF(U8&gt;99.99,100,U8)</f>
        <v>0</v>
      </c>
      <c r="Y40" s="32">
        <f>IF(Y8&gt;99.99,100,Y8)</f>
        <v>0</v>
      </c>
      <c r="AC40" s="32">
        <f>IF(AC8&gt;99.99,100,AC8)</f>
        <v>0</v>
      </c>
      <c r="AG40" s="32">
        <f>IF(AG8&gt;99.99,100,AG8)</f>
        <v>0</v>
      </c>
    </row>
    <row r="41" spans="1:33" x14ac:dyDescent="0.25">
      <c r="Q41" s="32" t="e">
        <f t="shared" ref="Q41:Q65" si="6">IF(Q9&gt;99.99,100,Q9)</f>
        <v>#DIV/0!</v>
      </c>
      <c r="U41" s="32">
        <f t="shared" ref="U41:U65" si="7">IF(U9&gt;99.99,100,U9)</f>
        <v>0</v>
      </c>
      <c r="Y41" s="32" t="e">
        <f t="shared" ref="Y41:Y65" si="8">IF(Y9&gt;99.99,100,Y9)</f>
        <v>#DIV/0!</v>
      </c>
      <c r="AC41" s="32" t="e">
        <f t="shared" ref="AC41:AC65" si="9">IF(AC9&gt;99.99,100,AC9)</f>
        <v>#DIV/0!</v>
      </c>
      <c r="AG41" s="32">
        <f t="shared" ref="AG41:AG65" si="10">IF(AG9&gt;99.99,100,AG9)</f>
        <v>0</v>
      </c>
    </row>
    <row r="42" spans="1:33" x14ac:dyDescent="0.25">
      <c r="Q42" s="32" t="e">
        <f t="shared" si="6"/>
        <v>#DIV/0!</v>
      </c>
      <c r="U42" s="32">
        <f t="shared" si="7"/>
        <v>0</v>
      </c>
      <c r="Y42" s="32" t="e">
        <f t="shared" si="8"/>
        <v>#DIV/0!</v>
      </c>
      <c r="AC42" s="32" t="e">
        <f t="shared" si="9"/>
        <v>#DIV/0!</v>
      </c>
      <c r="AG42" s="32">
        <f t="shared" si="10"/>
        <v>0</v>
      </c>
    </row>
    <row r="43" spans="1:33" x14ac:dyDescent="0.25">
      <c r="Q43" s="32">
        <f t="shared" si="6"/>
        <v>0</v>
      </c>
      <c r="U43" s="32" t="e">
        <f t="shared" si="7"/>
        <v>#DIV/0!</v>
      </c>
      <c r="Y43" s="32" t="e">
        <f t="shared" si="8"/>
        <v>#DIV/0!</v>
      </c>
      <c r="AC43" s="32" t="e">
        <f t="shared" si="9"/>
        <v>#DIV/0!</v>
      </c>
      <c r="AG43" s="32">
        <f t="shared" si="10"/>
        <v>0</v>
      </c>
    </row>
    <row r="44" spans="1:33" x14ac:dyDescent="0.25">
      <c r="Q44" s="32">
        <f t="shared" si="6"/>
        <v>0</v>
      </c>
      <c r="U44" s="32">
        <f t="shared" si="7"/>
        <v>0</v>
      </c>
      <c r="Y44" s="32">
        <f t="shared" si="8"/>
        <v>0</v>
      </c>
      <c r="AC44" s="32">
        <f t="shared" si="9"/>
        <v>0</v>
      </c>
      <c r="AG44" s="32">
        <f t="shared" si="10"/>
        <v>0</v>
      </c>
    </row>
    <row r="45" spans="1:33" x14ac:dyDescent="0.25">
      <c r="Q45" s="32">
        <f t="shared" si="6"/>
        <v>0</v>
      </c>
      <c r="U45" s="32" t="e">
        <f t="shared" si="7"/>
        <v>#DIV/0!</v>
      </c>
      <c r="Y45" s="32" t="e">
        <f t="shared" si="8"/>
        <v>#DIV/0!</v>
      </c>
      <c r="AC45" s="32" t="e">
        <f t="shared" si="9"/>
        <v>#DIV/0!</v>
      </c>
      <c r="AG45" s="32">
        <f t="shared" si="10"/>
        <v>0</v>
      </c>
    </row>
    <row r="46" spans="1:33" x14ac:dyDescent="0.25">
      <c r="Q46" s="32">
        <f t="shared" si="6"/>
        <v>0</v>
      </c>
      <c r="U46" s="32" t="e">
        <f t="shared" si="7"/>
        <v>#DIV/0!</v>
      </c>
      <c r="Y46" s="32" t="e">
        <f t="shared" si="8"/>
        <v>#DIV/0!</v>
      </c>
      <c r="AC46" s="32" t="e">
        <f t="shared" si="9"/>
        <v>#DIV/0!</v>
      </c>
      <c r="AG46" s="32">
        <f t="shared" si="10"/>
        <v>0</v>
      </c>
    </row>
    <row r="47" spans="1:33" x14ac:dyDescent="0.25">
      <c r="Q47" s="32">
        <f t="shared" si="6"/>
        <v>0</v>
      </c>
      <c r="U47" s="32">
        <f t="shared" si="7"/>
        <v>0</v>
      </c>
      <c r="Y47" s="32">
        <f t="shared" si="8"/>
        <v>0</v>
      </c>
      <c r="AC47" s="32">
        <f t="shared" si="9"/>
        <v>0</v>
      </c>
      <c r="AG47" s="32">
        <f t="shared" si="10"/>
        <v>0</v>
      </c>
    </row>
    <row r="48" spans="1:33" x14ac:dyDescent="0.25">
      <c r="Q48" s="32">
        <f t="shared" si="6"/>
        <v>0</v>
      </c>
      <c r="U48" s="32" t="e">
        <f t="shared" si="7"/>
        <v>#DIV/0!</v>
      </c>
      <c r="Y48" s="32" t="e">
        <f t="shared" si="8"/>
        <v>#DIV/0!</v>
      </c>
      <c r="AC48" s="32" t="e">
        <f t="shared" si="9"/>
        <v>#DIV/0!</v>
      </c>
      <c r="AG48" s="32">
        <f t="shared" si="10"/>
        <v>0</v>
      </c>
    </row>
    <row r="49" spans="17:33" x14ac:dyDescent="0.25">
      <c r="Q49" s="32" t="e">
        <f t="shared" si="6"/>
        <v>#DIV/0!</v>
      </c>
      <c r="U49" s="32">
        <f t="shared" si="7"/>
        <v>0</v>
      </c>
      <c r="Y49" s="32" t="e">
        <f t="shared" si="8"/>
        <v>#DIV/0!</v>
      </c>
      <c r="AC49" s="32" t="e">
        <f t="shared" si="9"/>
        <v>#DIV/0!</v>
      </c>
      <c r="AG49" s="32">
        <f t="shared" si="10"/>
        <v>0</v>
      </c>
    </row>
    <row r="50" spans="17:33" x14ac:dyDescent="0.25">
      <c r="Q50" s="32">
        <f t="shared" si="6"/>
        <v>0</v>
      </c>
      <c r="U50" s="32" t="e">
        <f t="shared" si="7"/>
        <v>#DIV/0!</v>
      </c>
      <c r="Y50" s="32" t="e">
        <f t="shared" si="8"/>
        <v>#DIV/0!</v>
      </c>
      <c r="AC50" s="32" t="e">
        <f t="shared" si="9"/>
        <v>#DIV/0!</v>
      </c>
      <c r="AG50" s="32">
        <f t="shared" si="10"/>
        <v>0</v>
      </c>
    </row>
    <row r="51" spans="17:33" x14ac:dyDescent="0.25">
      <c r="Q51" s="32" t="e">
        <f t="shared" si="6"/>
        <v>#DIV/0!</v>
      </c>
      <c r="U51" s="32" t="e">
        <f t="shared" si="7"/>
        <v>#DIV/0!</v>
      </c>
      <c r="Y51" s="32" t="e">
        <f t="shared" si="8"/>
        <v>#DIV/0!</v>
      </c>
      <c r="AC51" s="32">
        <f t="shared" si="9"/>
        <v>0</v>
      </c>
      <c r="AG51" s="32">
        <f t="shared" si="10"/>
        <v>0</v>
      </c>
    </row>
    <row r="52" spans="17:33" x14ac:dyDescent="0.25">
      <c r="Q52" s="32">
        <f t="shared" si="6"/>
        <v>0</v>
      </c>
      <c r="U52" s="32" t="e">
        <f t="shared" si="7"/>
        <v>#DIV/0!</v>
      </c>
      <c r="Y52" s="32" t="e">
        <f t="shared" si="8"/>
        <v>#DIV/0!</v>
      </c>
      <c r="AC52" s="32" t="e">
        <f t="shared" si="9"/>
        <v>#DIV/0!</v>
      </c>
      <c r="AG52" s="32">
        <f t="shared" si="10"/>
        <v>0</v>
      </c>
    </row>
    <row r="53" spans="17:33" x14ac:dyDescent="0.25">
      <c r="Q53" s="32">
        <f t="shared" si="6"/>
        <v>0</v>
      </c>
      <c r="U53" s="32">
        <f t="shared" si="7"/>
        <v>0</v>
      </c>
      <c r="Y53" s="32" t="e">
        <f t="shared" si="8"/>
        <v>#DIV/0!</v>
      </c>
      <c r="AC53" s="32" t="e">
        <f t="shared" si="9"/>
        <v>#DIV/0!</v>
      </c>
      <c r="AG53" s="32">
        <f t="shared" si="10"/>
        <v>0</v>
      </c>
    </row>
    <row r="54" spans="17:33" x14ac:dyDescent="0.25">
      <c r="Q54" s="32">
        <f t="shared" si="6"/>
        <v>0</v>
      </c>
      <c r="U54" s="32">
        <f t="shared" si="7"/>
        <v>0</v>
      </c>
      <c r="Y54" s="32">
        <f t="shared" si="8"/>
        <v>0</v>
      </c>
      <c r="AC54" s="32">
        <f t="shared" si="9"/>
        <v>0</v>
      </c>
      <c r="AG54" s="32">
        <f t="shared" si="10"/>
        <v>0</v>
      </c>
    </row>
    <row r="55" spans="17:33" x14ac:dyDescent="0.25">
      <c r="Q55" s="32">
        <f t="shared" si="6"/>
        <v>0</v>
      </c>
      <c r="U55" s="32">
        <f t="shared" si="7"/>
        <v>0</v>
      </c>
      <c r="Y55" s="32">
        <f t="shared" si="8"/>
        <v>0</v>
      </c>
      <c r="AC55" s="32">
        <f t="shared" si="9"/>
        <v>0</v>
      </c>
      <c r="AG55" s="32">
        <f t="shared" si="10"/>
        <v>0</v>
      </c>
    </row>
    <row r="56" spans="17:33" x14ac:dyDescent="0.25">
      <c r="Q56" s="32" t="e">
        <f t="shared" si="6"/>
        <v>#DIV/0!</v>
      </c>
      <c r="U56" s="32">
        <f t="shared" si="7"/>
        <v>0</v>
      </c>
      <c r="Y56" s="32">
        <f t="shared" si="8"/>
        <v>0</v>
      </c>
      <c r="AC56" s="32" t="e">
        <f t="shared" si="9"/>
        <v>#DIV/0!</v>
      </c>
      <c r="AG56" s="32">
        <f t="shared" si="10"/>
        <v>0</v>
      </c>
    </row>
    <row r="57" spans="17:33" x14ac:dyDescent="0.25">
      <c r="Q57" s="32">
        <f t="shared" si="6"/>
        <v>0</v>
      </c>
      <c r="U57" s="32" t="e">
        <f t="shared" si="7"/>
        <v>#DIV/0!</v>
      </c>
      <c r="Y57" s="32" t="e">
        <f t="shared" si="8"/>
        <v>#DIV/0!</v>
      </c>
      <c r="AC57" s="32" t="e">
        <f t="shared" si="9"/>
        <v>#DIV/0!</v>
      </c>
      <c r="AG57" s="32">
        <f t="shared" si="10"/>
        <v>0</v>
      </c>
    </row>
    <row r="58" spans="17:33" x14ac:dyDescent="0.25">
      <c r="Q58" s="32" t="e">
        <f t="shared" si="6"/>
        <v>#DIV/0!</v>
      </c>
      <c r="U58" s="32">
        <f t="shared" si="7"/>
        <v>0</v>
      </c>
      <c r="Y58" s="32" t="e">
        <f t="shared" si="8"/>
        <v>#DIV/0!</v>
      </c>
      <c r="AC58" s="32" t="e">
        <f t="shared" si="9"/>
        <v>#DIV/0!</v>
      </c>
      <c r="AG58" s="32">
        <f t="shared" si="10"/>
        <v>0</v>
      </c>
    </row>
    <row r="59" spans="17:33" x14ac:dyDescent="0.25">
      <c r="Q59" s="32" t="e">
        <f t="shared" si="6"/>
        <v>#DIV/0!</v>
      </c>
      <c r="U59" s="32" t="e">
        <f t="shared" si="7"/>
        <v>#DIV/0!</v>
      </c>
      <c r="Y59" s="32">
        <f t="shared" si="8"/>
        <v>0</v>
      </c>
      <c r="AC59" s="32" t="e">
        <f t="shared" si="9"/>
        <v>#DIV/0!</v>
      </c>
      <c r="AG59" s="32">
        <f t="shared" si="10"/>
        <v>0</v>
      </c>
    </row>
    <row r="60" spans="17:33" x14ac:dyDescent="0.25">
      <c r="Q60" s="32" t="e">
        <f t="shared" si="6"/>
        <v>#DIV/0!</v>
      </c>
      <c r="U60" s="32" t="e">
        <f t="shared" si="7"/>
        <v>#DIV/0!</v>
      </c>
      <c r="Y60" s="32">
        <f t="shared" si="8"/>
        <v>0</v>
      </c>
      <c r="AC60" s="32" t="e">
        <f t="shared" si="9"/>
        <v>#DIV/0!</v>
      </c>
      <c r="AG60" s="32">
        <f t="shared" si="10"/>
        <v>0</v>
      </c>
    </row>
    <row r="61" spans="17:33" x14ac:dyDescent="0.25">
      <c r="Q61" s="32" t="e">
        <f t="shared" si="6"/>
        <v>#DIV/0!</v>
      </c>
      <c r="U61" s="32">
        <f t="shared" si="7"/>
        <v>0</v>
      </c>
      <c r="Y61" s="32" t="e">
        <f t="shared" si="8"/>
        <v>#DIV/0!</v>
      </c>
      <c r="AC61" s="32" t="e">
        <f t="shared" si="9"/>
        <v>#DIV/0!</v>
      </c>
      <c r="AG61" s="32">
        <f t="shared" si="10"/>
        <v>0</v>
      </c>
    </row>
    <row r="62" spans="17:33" x14ac:dyDescent="0.25">
      <c r="Q62" s="32" t="e">
        <f t="shared" si="6"/>
        <v>#DIV/0!</v>
      </c>
      <c r="U62" s="32" t="e">
        <f t="shared" si="7"/>
        <v>#DIV/0!</v>
      </c>
      <c r="Y62" s="32" t="e">
        <f t="shared" si="8"/>
        <v>#DIV/0!</v>
      </c>
      <c r="AC62" s="32">
        <f t="shared" si="9"/>
        <v>0</v>
      </c>
      <c r="AG62" s="32">
        <f t="shared" si="10"/>
        <v>0</v>
      </c>
    </row>
    <row r="63" spans="17:33" x14ac:dyDescent="0.25">
      <c r="Q63" s="32" t="e">
        <f t="shared" si="6"/>
        <v>#DIV/0!</v>
      </c>
      <c r="U63" s="32">
        <f t="shared" si="7"/>
        <v>0</v>
      </c>
      <c r="Y63" s="32" t="e">
        <f t="shared" si="8"/>
        <v>#DIV/0!</v>
      </c>
      <c r="AC63" s="32" t="e">
        <f t="shared" si="9"/>
        <v>#DIV/0!</v>
      </c>
      <c r="AG63" s="32">
        <f t="shared" si="10"/>
        <v>0</v>
      </c>
    </row>
    <row r="64" spans="17:33" x14ac:dyDescent="0.25">
      <c r="Q64" s="32" t="e">
        <f t="shared" si="6"/>
        <v>#DIV/0!</v>
      </c>
      <c r="U64" s="32" t="e">
        <f t="shared" si="7"/>
        <v>#DIV/0!</v>
      </c>
      <c r="Y64" s="32">
        <f t="shared" si="8"/>
        <v>0</v>
      </c>
      <c r="AC64" s="32">
        <f t="shared" si="9"/>
        <v>0</v>
      </c>
      <c r="AG64" s="32">
        <f t="shared" si="10"/>
        <v>0</v>
      </c>
    </row>
    <row r="65" spans="17:33" x14ac:dyDescent="0.25">
      <c r="Q65" s="32">
        <f t="shared" si="6"/>
        <v>0</v>
      </c>
      <c r="U65" s="32">
        <f t="shared" si="7"/>
        <v>0</v>
      </c>
      <c r="Y65" s="32" t="e">
        <f t="shared" si="8"/>
        <v>#DIV/0!</v>
      </c>
      <c r="AC65" s="32" t="e">
        <f t="shared" si="9"/>
        <v>#DIV/0!</v>
      </c>
      <c r="AG65" s="32">
        <f t="shared" si="10"/>
        <v>0</v>
      </c>
    </row>
  </sheetData>
  <mergeCells count="49">
    <mergeCell ref="N6:N7"/>
    <mergeCell ref="A2:AG2"/>
    <mergeCell ref="A3:AG3"/>
    <mergeCell ref="A4:AG4"/>
    <mergeCell ref="B5:AG5"/>
    <mergeCell ref="A6:A7"/>
    <mergeCell ref="B6:B7"/>
    <mergeCell ref="C6:C7"/>
    <mergeCell ref="D6:F6"/>
    <mergeCell ref="G6:G7"/>
    <mergeCell ref="H6:H7"/>
    <mergeCell ref="I6:I7"/>
    <mergeCell ref="J6:J7"/>
    <mergeCell ref="K6:K7"/>
    <mergeCell ref="L6:L7"/>
    <mergeCell ref="M6:M7"/>
    <mergeCell ref="A34:L34"/>
    <mergeCell ref="D20:D21"/>
    <mergeCell ref="A22:A23"/>
    <mergeCell ref="B22:B23"/>
    <mergeCell ref="A24:A33"/>
    <mergeCell ref="A8:A21"/>
    <mergeCell ref="B8:B21"/>
    <mergeCell ref="C8:C19"/>
    <mergeCell ref="D8:D19"/>
    <mergeCell ref="C20:C21"/>
    <mergeCell ref="E29:E33"/>
    <mergeCell ref="F29:F33"/>
    <mergeCell ref="B24:B33"/>
    <mergeCell ref="C24:C28"/>
    <mergeCell ref="D24:D28"/>
    <mergeCell ref="C29:C33"/>
    <mergeCell ref="O6:R6"/>
    <mergeCell ref="S6:V6"/>
    <mergeCell ref="W6:Z6"/>
    <mergeCell ref="AA6:AD6"/>
    <mergeCell ref="AE6:AG6"/>
    <mergeCell ref="A35:L35"/>
    <mergeCell ref="A36:L36"/>
    <mergeCell ref="A37:L37"/>
    <mergeCell ref="A38:L38"/>
    <mergeCell ref="A39:L39"/>
    <mergeCell ref="D29:D33"/>
    <mergeCell ref="F8:F19"/>
    <mergeCell ref="E20:E21"/>
    <mergeCell ref="F20:F21"/>
    <mergeCell ref="E24:E28"/>
    <mergeCell ref="F24:F28"/>
    <mergeCell ref="E8:E19"/>
  </mergeCells>
  <conditionalFormatting sqref="AG8:AG33 Q8:Q33 U15:U33 Y15:Y33 AC15:AC33">
    <cfRule type="cellIs" dxfId="1313" priority="37" stopIfTrue="1" operator="greaterThan">
      <formula>110</formula>
    </cfRule>
    <cfRule type="cellIs" dxfId="1312" priority="38" stopIfTrue="1" operator="between">
      <formula>1</formula>
      <formula>90</formula>
    </cfRule>
    <cfRule type="expression" dxfId="1311" priority="39" stopIfTrue="1">
      <formula>IF(O8=0,P8=0)</formula>
    </cfRule>
    <cfRule type="cellIs" dxfId="1310" priority="40" stopIfTrue="1" operator="between">
      <formula>90</formula>
      <formula>110</formula>
    </cfRule>
    <cfRule type="expression" dxfId="1309" priority="41" stopIfTrue="1">
      <formula>IF(O8&gt;0,P8=0)</formula>
    </cfRule>
    <cfRule type="expression" dxfId="1308" priority="42" stopIfTrue="1">
      <formula>IF(O8=0,P8&gt;0)</formula>
    </cfRule>
  </conditionalFormatting>
  <conditionalFormatting sqref="U8:U14">
    <cfRule type="cellIs" dxfId="1307" priority="55" stopIfTrue="1" operator="greaterThan">
      <formula>110</formula>
    </cfRule>
    <cfRule type="cellIs" dxfId="1306" priority="56" stopIfTrue="1" operator="between">
      <formula>1</formula>
      <formula>90</formula>
    </cfRule>
    <cfRule type="expression" dxfId="1305" priority="57" stopIfTrue="1">
      <formula>IF(S8=0,T8=0)</formula>
    </cfRule>
    <cfRule type="cellIs" dxfId="1304" priority="58" stopIfTrue="1" operator="between">
      <formula>90</formula>
      <formula>110</formula>
    </cfRule>
    <cfRule type="expression" dxfId="1303" priority="59" stopIfTrue="1">
      <formula>IF(S8&gt;0,T8=0)</formula>
    </cfRule>
    <cfRule type="expression" dxfId="1302" priority="60" stopIfTrue="1">
      <formula>IF(S8=0,T8&gt;0)</formula>
    </cfRule>
  </conditionalFormatting>
  <conditionalFormatting sqref="Y8:Y14">
    <cfRule type="cellIs" dxfId="1301" priority="49" stopIfTrue="1" operator="greaterThan">
      <formula>110</formula>
    </cfRule>
    <cfRule type="cellIs" dxfId="1300" priority="50" stopIfTrue="1" operator="between">
      <formula>1</formula>
      <formula>90</formula>
    </cfRule>
    <cfRule type="expression" dxfId="1299" priority="51" stopIfTrue="1">
      <formula>IF(W8=0,X8=0)</formula>
    </cfRule>
    <cfRule type="cellIs" dxfId="1298" priority="52" stopIfTrue="1" operator="between">
      <formula>90</formula>
      <formula>110</formula>
    </cfRule>
    <cfRule type="expression" dxfId="1297" priority="53" stopIfTrue="1">
      <formula>IF(W8&gt;0,X8=0)</formula>
    </cfRule>
    <cfRule type="expression" dxfId="1296" priority="54" stopIfTrue="1">
      <formula>IF(W8=0,X8&gt;0)</formula>
    </cfRule>
  </conditionalFormatting>
  <conditionalFormatting sqref="AC8:AC14">
    <cfRule type="cellIs" dxfId="1295" priority="43" stopIfTrue="1" operator="greaterThan">
      <formula>110</formula>
    </cfRule>
    <cfRule type="cellIs" dxfId="1294" priority="44" stopIfTrue="1" operator="between">
      <formula>1</formula>
      <formula>90</formula>
    </cfRule>
    <cfRule type="expression" dxfId="1293" priority="45" stopIfTrue="1">
      <formula>IF(AA8=0,AB8=0)</formula>
    </cfRule>
    <cfRule type="cellIs" dxfId="1292" priority="46" stopIfTrue="1" operator="between">
      <formula>90</formula>
      <formula>110</formula>
    </cfRule>
    <cfRule type="expression" dxfId="1291" priority="47" stopIfTrue="1">
      <formula>IF(AA8&gt;0,AB8=0)</formula>
    </cfRule>
    <cfRule type="expression" dxfId="1290" priority="48" stopIfTrue="1">
      <formula>IF(AA8=0,AB8&gt;0)</formula>
    </cfRule>
  </conditionalFormatting>
  <conditionalFormatting sqref="F8">
    <cfRule type="cellIs" dxfId="1289" priority="7" stopIfTrue="1" operator="greaterThan">
      <formula>110</formula>
    </cfRule>
    <cfRule type="cellIs" dxfId="1288" priority="8" stopIfTrue="1" operator="between">
      <formula>1</formula>
      <formula>90</formula>
    </cfRule>
    <cfRule type="expression" dxfId="1287" priority="9" stopIfTrue="1">
      <formula>IF(D8=0,E8=0)</formula>
    </cfRule>
    <cfRule type="cellIs" dxfId="1286" priority="10" stopIfTrue="1" operator="between">
      <formula>90</formula>
      <formula>110</formula>
    </cfRule>
    <cfRule type="expression" dxfId="1285" priority="11" stopIfTrue="1">
      <formula>IF(D8&gt;0,E8=0)</formula>
    </cfRule>
    <cfRule type="expression" dxfId="1284" priority="12" stopIfTrue="1">
      <formula>IF(D8=0,E8&gt;0)</formula>
    </cfRule>
  </conditionalFormatting>
  <conditionalFormatting sqref="F20 F22:F24 F29">
    <cfRule type="cellIs" dxfId="1283" priority="1" stopIfTrue="1" operator="greaterThan">
      <formula>110</formula>
    </cfRule>
    <cfRule type="cellIs" dxfId="1282" priority="2" stopIfTrue="1" operator="between">
      <formula>1</formula>
      <formula>90</formula>
    </cfRule>
    <cfRule type="expression" dxfId="1281" priority="3" stopIfTrue="1">
      <formula>IF(D20=0,E20=0)</formula>
    </cfRule>
    <cfRule type="cellIs" dxfId="1280" priority="4" stopIfTrue="1" operator="between">
      <formula>90</formula>
      <formula>110</formula>
    </cfRule>
    <cfRule type="expression" dxfId="1279" priority="5" stopIfTrue="1">
      <formula>IF(D20&gt;0,E20=0)</formula>
    </cfRule>
    <cfRule type="expression" dxfId="1278" priority="6" stopIfTrue="1">
      <formula>IF(D20=0,E20&gt;0)</formula>
    </cfRule>
  </conditionalFormatting>
  <pageMargins left="0.7" right="0.7" top="0.75" bottom="0.75" header="0.3" footer="0.3"/>
  <pageSetup orientation="portrait" horizontalDpi="4294967293" verticalDpi="0" r:id="rId1"/>
  <legacyDrawing r:id="rId2"/>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2" tint="-0.499984740745262"/>
  </sheetPr>
  <dimension ref="A1:W41"/>
  <sheetViews>
    <sheetView topLeftCell="E16" workbookViewId="0">
      <selection activeCell="R6" sqref="R6:R21"/>
    </sheetView>
  </sheetViews>
  <sheetFormatPr baseColWidth="10" defaultColWidth="11.42578125" defaultRowHeight="15" x14ac:dyDescent="0.25"/>
  <cols>
    <col min="1" max="1" width="16.85546875" style="7" customWidth="1"/>
    <col min="2" max="2" width="8.7109375" style="7" customWidth="1"/>
    <col min="3" max="3" width="38.28515625" style="7" customWidth="1"/>
    <col min="4" max="4" width="16" style="7" customWidth="1"/>
    <col min="5" max="5" width="24.5703125" style="7" customWidth="1"/>
    <col min="6" max="6" width="12.7109375" style="7" customWidth="1"/>
    <col min="7" max="7" width="9.5703125" style="7" customWidth="1"/>
    <col min="8" max="22" width="6.85546875" style="7" customWidth="1"/>
    <col min="23" max="23" width="27" style="7" customWidth="1"/>
    <col min="24" max="16384" width="11.42578125" style="7"/>
  </cols>
  <sheetData>
    <row r="1" spans="1:23" ht="15" customHeight="1" x14ac:dyDescent="0.25">
      <c r="A1" s="854" t="s">
        <v>26</v>
      </c>
      <c r="B1" s="854"/>
      <c r="C1" s="854"/>
      <c r="D1" s="854"/>
      <c r="E1" s="854"/>
      <c r="F1" s="854"/>
      <c r="G1" s="854"/>
      <c r="H1" s="854"/>
      <c r="I1" s="854"/>
      <c r="J1" s="854"/>
      <c r="K1" s="854"/>
      <c r="L1" s="854"/>
      <c r="M1" s="854"/>
      <c r="N1" s="854"/>
      <c r="O1" s="854"/>
      <c r="P1" s="854"/>
      <c r="Q1" s="854"/>
      <c r="R1" s="854"/>
      <c r="S1" s="854"/>
      <c r="T1" s="854"/>
      <c r="U1" s="854"/>
      <c r="V1" s="854"/>
    </row>
    <row r="2" spans="1:23" ht="15" customHeight="1" x14ac:dyDescent="0.25">
      <c r="A2" s="854" t="s">
        <v>0</v>
      </c>
      <c r="B2" s="854"/>
      <c r="C2" s="854"/>
      <c r="D2" s="854"/>
      <c r="E2" s="854"/>
      <c r="F2" s="854"/>
      <c r="G2" s="854"/>
      <c r="H2" s="854"/>
      <c r="I2" s="854"/>
      <c r="J2" s="854"/>
      <c r="K2" s="854"/>
      <c r="L2" s="854"/>
      <c r="M2" s="854"/>
      <c r="N2" s="854"/>
      <c r="O2" s="854"/>
      <c r="P2" s="854"/>
      <c r="Q2" s="854"/>
      <c r="R2" s="854"/>
      <c r="S2" s="854"/>
      <c r="T2" s="854"/>
      <c r="U2" s="854"/>
      <c r="V2" s="854"/>
    </row>
    <row r="3" spans="1:23" ht="15" customHeight="1" x14ac:dyDescent="0.25">
      <c r="A3" s="855" t="s">
        <v>176</v>
      </c>
      <c r="B3" s="855"/>
      <c r="C3" s="855"/>
      <c r="D3" s="855"/>
      <c r="E3" s="855"/>
      <c r="F3" s="855"/>
      <c r="G3" s="855"/>
      <c r="H3" s="855"/>
      <c r="I3" s="855"/>
      <c r="J3" s="855"/>
      <c r="K3" s="855"/>
      <c r="L3" s="855"/>
      <c r="M3" s="855"/>
      <c r="N3" s="855"/>
      <c r="O3" s="855"/>
      <c r="P3" s="855"/>
      <c r="Q3" s="855"/>
      <c r="R3" s="855"/>
      <c r="S3" s="855"/>
      <c r="T3" s="855"/>
      <c r="U3" s="855"/>
      <c r="V3" s="855"/>
    </row>
    <row r="4" spans="1:23" ht="22.5" customHeight="1" x14ac:dyDescent="0.25">
      <c r="A4" s="838" t="s">
        <v>30</v>
      </c>
      <c r="B4" s="856" t="s">
        <v>1</v>
      </c>
      <c r="C4" s="838" t="s">
        <v>28</v>
      </c>
      <c r="D4" s="838" t="s">
        <v>2</v>
      </c>
      <c r="E4" s="838" t="s">
        <v>3</v>
      </c>
      <c r="F4" s="838" t="s">
        <v>4</v>
      </c>
      <c r="G4" s="838" t="s">
        <v>29</v>
      </c>
      <c r="H4" s="853" t="s">
        <v>5</v>
      </c>
      <c r="I4" s="853"/>
      <c r="J4" s="853"/>
      <c r="K4" s="853" t="s">
        <v>6</v>
      </c>
      <c r="L4" s="853"/>
      <c r="M4" s="853"/>
      <c r="N4" s="853" t="s">
        <v>7</v>
      </c>
      <c r="O4" s="853"/>
      <c r="P4" s="853"/>
      <c r="Q4" s="853" t="s">
        <v>8</v>
      </c>
      <c r="R4" s="853"/>
      <c r="S4" s="853"/>
      <c r="T4" s="853" t="s">
        <v>9</v>
      </c>
      <c r="U4" s="853"/>
      <c r="V4" s="853"/>
      <c r="W4" s="838" t="s">
        <v>179</v>
      </c>
    </row>
    <row r="5" spans="1:23" x14ac:dyDescent="0.25">
      <c r="A5" s="838"/>
      <c r="B5" s="856"/>
      <c r="C5" s="838"/>
      <c r="D5" s="839"/>
      <c r="E5" s="839"/>
      <c r="F5" s="839"/>
      <c r="G5" s="839"/>
      <c r="H5" s="5" t="s">
        <v>10</v>
      </c>
      <c r="I5" s="5" t="s">
        <v>11</v>
      </c>
      <c r="J5" s="6" t="s">
        <v>12</v>
      </c>
      <c r="K5" s="5" t="s">
        <v>10</v>
      </c>
      <c r="L5" s="5" t="s">
        <v>11</v>
      </c>
      <c r="M5" s="6" t="s">
        <v>12</v>
      </c>
      <c r="N5" s="5" t="s">
        <v>10</v>
      </c>
      <c r="O5" s="5" t="s">
        <v>11</v>
      </c>
      <c r="P5" s="6" t="s">
        <v>12</v>
      </c>
      <c r="Q5" s="5" t="s">
        <v>10</v>
      </c>
      <c r="R5" s="5" t="s">
        <v>11</v>
      </c>
      <c r="S5" s="6" t="s">
        <v>12</v>
      </c>
      <c r="T5" s="6" t="s">
        <v>10</v>
      </c>
      <c r="U5" s="6" t="s">
        <v>11</v>
      </c>
      <c r="V5" s="6" t="s">
        <v>12</v>
      </c>
      <c r="W5" s="838"/>
    </row>
    <row r="6" spans="1:23" ht="25.5" x14ac:dyDescent="0.25">
      <c r="A6" s="40"/>
      <c r="B6" s="36" t="s">
        <v>119</v>
      </c>
      <c r="C6" s="41" t="s">
        <v>120</v>
      </c>
      <c r="D6" s="36" t="s">
        <v>121</v>
      </c>
      <c r="E6" s="36" t="s">
        <v>61</v>
      </c>
      <c r="F6" s="36" t="s">
        <v>62</v>
      </c>
      <c r="G6" s="42">
        <v>20</v>
      </c>
      <c r="H6" s="33">
        <v>5</v>
      </c>
      <c r="I6" s="33">
        <v>5</v>
      </c>
      <c r="J6" s="11">
        <f>I6/H6*100</f>
        <v>100</v>
      </c>
      <c r="K6" s="33">
        <v>5</v>
      </c>
      <c r="L6" s="33">
        <v>0</v>
      </c>
      <c r="M6" s="12">
        <f>L6/K6*100</f>
        <v>0</v>
      </c>
      <c r="N6" s="33">
        <v>5</v>
      </c>
      <c r="O6" s="33">
        <v>0</v>
      </c>
      <c r="P6" s="12">
        <f>O6/N6*100</f>
        <v>0</v>
      </c>
      <c r="Q6" s="33">
        <v>5</v>
      </c>
      <c r="R6" s="33">
        <v>0</v>
      </c>
      <c r="S6" s="12">
        <f>R6/Q6*100</f>
        <v>0</v>
      </c>
      <c r="T6" s="33">
        <f>H6+K6+N6+Q6</f>
        <v>20</v>
      </c>
      <c r="U6" s="33">
        <f>I6+L6+O6+R6</f>
        <v>5</v>
      </c>
      <c r="V6" s="12">
        <f>U6/T6*100</f>
        <v>25</v>
      </c>
      <c r="W6" s="10"/>
    </row>
    <row r="7" spans="1:23" ht="24" x14ac:dyDescent="0.25">
      <c r="A7" s="966" t="s">
        <v>122</v>
      </c>
      <c r="B7" s="39" t="s">
        <v>123</v>
      </c>
      <c r="C7" s="21" t="s">
        <v>124</v>
      </c>
      <c r="D7" s="22" t="s">
        <v>125</v>
      </c>
      <c r="E7" s="22" t="s">
        <v>126</v>
      </c>
      <c r="F7" s="22" t="s">
        <v>127</v>
      </c>
      <c r="G7" s="22">
        <v>1</v>
      </c>
      <c r="H7" s="2">
        <v>1</v>
      </c>
      <c r="I7" s="2">
        <v>0</v>
      </c>
      <c r="J7" s="11">
        <f t="shared" ref="J7:J21" si="0">I7/H7*100</f>
        <v>0</v>
      </c>
      <c r="K7" s="2">
        <v>0</v>
      </c>
      <c r="L7" s="2">
        <v>1</v>
      </c>
      <c r="M7" s="12" t="e">
        <f t="shared" ref="M7:M21" si="1">L7/K7*100</f>
        <v>#DIV/0!</v>
      </c>
      <c r="N7" s="2">
        <v>0</v>
      </c>
      <c r="O7" s="2">
        <v>0</v>
      </c>
      <c r="P7" s="12" t="e">
        <f t="shared" ref="P7:P21" si="2">O7/N7*100</f>
        <v>#DIV/0!</v>
      </c>
      <c r="Q7" s="2">
        <v>0</v>
      </c>
      <c r="R7" s="2">
        <v>0</v>
      </c>
      <c r="S7" s="12" t="e">
        <f t="shared" ref="S7:S21" si="3">R7/Q7*100</f>
        <v>#DIV/0!</v>
      </c>
      <c r="T7" s="2">
        <f t="shared" ref="T7:U21" si="4">H7+K7+N7+Q7</f>
        <v>1</v>
      </c>
      <c r="U7" s="2">
        <f t="shared" si="4"/>
        <v>1</v>
      </c>
      <c r="V7" s="12">
        <f t="shared" ref="V7:V21" si="5">U7/T7*100</f>
        <v>100</v>
      </c>
      <c r="W7" s="10"/>
    </row>
    <row r="8" spans="1:23" ht="36" x14ac:dyDescent="0.25">
      <c r="A8" s="966"/>
      <c r="B8" s="39" t="s">
        <v>128</v>
      </c>
      <c r="C8" s="21" t="s">
        <v>129</v>
      </c>
      <c r="D8" s="22" t="s">
        <v>125</v>
      </c>
      <c r="E8" s="22" t="s">
        <v>126</v>
      </c>
      <c r="F8" s="22" t="s">
        <v>127</v>
      </c>
      <c r="G8" s="22">
        <v>1</v>
      </c>
      <c r="H8" s="2">
        <v>1</v>
      </c>
      <c r="I8" s="2">
        <v>0</v>
      </c>
      <c r="J8" s="11">
        <f t="shared" si="0"/>
        <v>0</v>
      </c>
      <c r="K8" s="2">
        <v>0</v>
      </c>
      <c r="L8" s="2">
        <v>0</v>
      </c>
      <c r="M8" s="12" t="e">
        <f t="shared" si="1"/>
        <v>#DIV/0!</v>
      </c>
      <c r="N8" s="2">
        <v>0</v>
      </c>
      <c r="O8" s="2">
        <v>0</v>
      </c>
      <c r="P8" s="12" t="e">
        <f t="shared" si="2"/>
        <v>#DIV/0!</v>
      </c>
      <c r="Q8" s="2">
        <v>0</v>
      </c>
      <c r="R8" s="2">
        <v>0</v>
      </c>
      <c r="S8" s="12" t="e">
        <f t="shared" si="3"/>
        <v>#DIV/0!</v>
      </c>
      <c r="T8" s="2">
        <f t="shared" si="4"/>
        <v>1</v>
      </c>
      <c r="U8" s="2">
        <f t="shared" si="4"/>
        <v>0</v>
      </c>
      <c r="V8" s="12">
        <f t="shared" si="5"/>
        <v>0</v>
      </c>
      <c r="W8" s="10"/>
    </row>
    <row r="9" spans="1:23" ht="48" x14ac:dyDescent="0.25">
      <c r="A9" s="966"/>
      <c r="B9" s="39" t="s">
        <v>130</v>
      </c>
      <c r="C9" s="21" t="s">
        <v>131</v>
      </c>
      <c r="D9" s="22" t="s">
        <v>125</v>
      </c>
      <c r="E9" s="22" t="s">
        <v>132</v>
      </c>
      <c r="F9" s="22" t="s">
        <v>56</v>
      </c>
      <c r="G9" s="22">
        <v>6</v>
      </c>
      <c r="H9" s="2">
        <v>1</v>
      </c>
      <c r="I9" s="2">
        <v>1</v>
      </c>
      <c r="J9" s="11">
        <f t="shared" si="0"/>
        <v>100</v>
      </c>
      <c r="K9" s="2">
        <v>2</v>
      </c>
      <c r="L9" s="2">
        <v>11</v>
      </c>
      <c r="M9" s="12">
        <f t="shared" si="1"/>
        <v>550</v>
      </c>
      <c r="N9" s="2">
        <v>2</v>
      </c>
      <c r="O9" s="2">
        <v>5</v>
      </c>
      <c r="P9" s="12">
        <f t="shared" si="2"/>
        <v>250</v>
      </c>
      <c r="Q9" s="2">
        <v>1</v>
      </c>
      <c r="R9" s="2">
        <v>0</v>
      </c>
      <c r="S9" s="12">
        <f t="shared" si="3"/>
        <v>0</v>
      </c>
      <c r="T9" s="2">
        <f t="shared" si="4"/>
        <v>6</v>
      </c>
      <c r="U9" s="2">
        <f t="shared" si="4"/>
        <v>17</v>
      </c>
      <c r="V9" s="12">
        <f t="shared" si="5"/>
        <v>283.33333333333337</v>
      </c>
      <c r="W9" s="10"/>
    </row>
    <row r="10" spans="1:23" ht="24" x14ac:dyDescent="0.25">
      <c r="A10" s="966"/>
      <c r="B10" s="39" t="s">
        <v>133</v>
      </c>
      <c r="C10" s="21" t="s">
        <v>134</v>
      </c>
      <c r="D10" s="22" t="s">
        <v>125</v>
      </c>
      <c r="E10" s="22" t="s">
        <v>135</v>
      </c>
      <c r="F10" s="22" t="s">
        <v>136</v>
      </c>
      <c r="G10" s="22">
        <v>20</v>
      </c>
      <c r="H10" s="2">
        <v>5</v>
      </c>
      <c r="I10" s="2">
        <v>5</v>
      </c>
      <c r="J10" s="11">
        <f t="shared" si="0"/>
        <v>100</v>
      </c>
      <c r="K10" s="2">
        <v>5</v>
      </c>
      <c r="L10" s="2">
        <v>11</v>
      </c>
      <c r="M10" s="12">
        <f t="shared" si="1"/>
        <v>220.00000000000003</v>
      </c>
      <c r="N10" s="2">
        <v>5</v>
      </c>
      <c r="O10" s="2">
        <v>8</v>
      </c>
      <c r="P10" s="12">
        <f t="shared" si="2"/>
        <v>160</v>
      </c>
      <c r="Q10" s="2">
        <v>5</v>
      </c>
      <c r="R10" s="2">
        <v>6</v>
      </c>
      <c r="S10" s="12">
        <f t="shared" si="3"/>
        <v>120</v>
      </c>
      <c r="T10" s="2">
        <f t="shared" si="4"/>
        <v>20</v>
      </c>
      <c r="U10" s="2">
        <f t="shared" si="4"/>
        <v>30</v>
      </c>
      <c r="V10" s="12">
        <f t="shared" si="5"/>
        <v>150</v>
      </c>
      <c r="W10" s="10"/>
    </row>
    <row r="11" spans="1:23" ht="38.25" x14ac:dyDescent="0.25">
      <c r="A11" s="43"/>
      <c r="B11" s="36" t="s">
        <v>137</v>
      </c>
      <c r="C11" s="44" t="s">
        <v>138</v>
      </c>
      <c r="D11" s="45" t="s">
        <v>121</v>
      </c>
      <c r="E11" s="45" t="s">
        <v>139</v>
      </c>
      <c r="F11" s="45" t="s">
        <v>140</v>
      </c>
      <c r="G11" s="36">
        <v>5</v>
      </c>
      <c r="H11" s="33">
        <v>1</v>
      </c>
      <c r="I11" s="33">
        <v>0</v>
      </c>
      <c r="J11" s="11">
        <f t="shared" si="0"/>
        <v>0</v>
      </c>
      <c r="K11" s="33">
        <v>2</v>
      </c>
      <c r="L11" s="33">
        <v>0</v>
      </c>
      <c r="M11" s="12">
        <f t="shared" si="1"/>
        <v>0</v>
      </c>
      <c r="N11" s="33">
        <v>1</v>
      </c>
      <c r="O11" s="33">
        <v>1</v>
      </c>
      <c r="P11" s="12">
        <f t="shared" si="2"/>
        <v>100</v>
      </c>
      <c r="Q11" s="33">
        <v>1</v>
      </c>
      <c r="R11" s="33">
        <v>2</v>
      </c>
      <c r="S11" s="12">
        <f t="shared" si="3"/>
        <v>200</v>
      </c>
      <c r="T11" s="33">
        <f t="shared" si="4"/>
        <v>5</v>
      </c>
      <c r="U11" s="33">
        <f t="shared" si="4"/>
        <v>3</v>
      </c>
      <c r="V11" s="12">
        <f t="shared" si="5"/>
        <v>60</v>
      </c>
      <c r="W11" s="10"/>
    </row>
    <row r="12" spans="1:23" ht="60" x14ac:dyDescent="0.25">
      <c r="A12" s="961" t="s">
        <v>141</v>
      </c>
      <c r="B12" s="39" t="s">
        <v>142</v>
      </c>
      <c r="C12" s="21" t="s">
        <v>143</v>
      </c>
      <c r="D12" s="22" t="s">
        <v>125</v>
      </c>
      <c r="E12" s="22" t="s">
        <v>144</v>
      </c>
      <c r="F12" s="22" t="s">
        <v>145</v>
      </c>
      <c r="G12" s="22">
        <v>5</v>
      </c>
      <c r="H12" s="2">
        <v>1</v>
      </c>
      <c r="I12" s="2">
        <v>0</v>
      </c>
      <c r="J12" s="11">
        <f t="shared" si="0"/>
        <v>0</v>
      </c>
      <c r="K12" s="2">
        <v>2</v>
      </c>
      <c r="L12" s="2">
        <v>0</v>
      </c>
      <c r="M12" s="12">
        <f t="shared" si="1"/>
        <v>0</v>
      </c>
      <c r="N12" s="2">
        <v>1</v>
      </c>
      <c r="O12" s="2">
        <v>1</v>
      </c>
      <c r="P12" s="12">
        <f t="shared" si="2"/>
        <v>100</v>
      </c>
      <c r="Q12" s="2">
        <v>1</v>
      </c>
      <c r="R12" s="2">
        <v>0</v>
      </c>
      <c r="S12" s="12">
        <f t="shared" si="3"/>
        <v>0</v>
      </c>
      <c r="T12" s="89">
        <f t="shared" si="4"/>
        <v>5</v>
      </c>
      <c r="U12" s="89">
        <f t="shared" si="4"/>
        <v>1</v>
      </c>
      <c r="V12" s="12">
        <f t="shared" si="5"/>
        <v>20</v>
      </c>
      <c r="W12" s="10"/>
    </row>
    <row r="13" spans="1:23" ht="36" x14ac:dyDescent="0.25">
      <c r="A13" s="973"/>
      <c r="B13" s="39" t="s">
        <v>146</v>
      </c>
      <c r="C13" s="21" t="s">
        <v>147</v>
      </c>
      <c r="D13" s="22" t="s">
        <v>125</v>
      </c>
      <c r="E13" s="22" t="s">
        <v>148</v>
      </c>
      <c r="F13" s="22" t="s">
        <v>149</v>
      </c>
      <c r="G13" s="22">
        <v>1</v>
      </c>
      <c r="H13" s="2">
        <v>0</v>
      </c>
      <c r="I13" s="2">
        <v>0</v>
      </c>
      <c r="J13" s="11" t="e">
        <f t="shared" si="0"/>
        <v>#DIV/0!</v>
      </c>
      <c r="K13" s="2">
        <v>1</v>
      </c>
      <c r="L13" s="2">
        <v>0</v>
      </c>
      <c r="M13" s="11">
        <f t="shared" si="1"/>
        <v>0</v>
      </c>
      <c r="N13" s="2">
        <v>0</v>
      </c>
      <c r="O13" s="2">
        <v>0</v>
      </c>
      <c r="P13" s="11" t="e">
        <f t="shared" si="2"/>
        <v>#DIV/0!</v>
      </c>
      <c r="Q13" s="2">
        <v>0</v>
      </c>
      <c r="R13" s="2">
        <v>0</v>
      </c>
      <c r="S13" s="11" t="e">
        <f t="shared" si="3"/>
        <v>#DIV/0!</v>
      </c>
      <c r="T13" s="89">
        <f t="shared" si="4"/>
        <v>1</v>
      </c>
      <c r="U13" s="89">
        <f t="shared" si="4"/>
        <v>0</v>
      </c>
      <c r="V13" s="11">
        <f t="shared" si="5"/>
        <v>0</v>
      </c>
      <c r="W13" s="10"/>
    </row>
    <row r="14" spans="1:23" ht="36" x14ac:dyDescent="0.25">
      <c r="A14" s="962"/>
      <c r="B14" s="39" t="s">
        <v>150</v>
      </c>
      <c r="C14" s="21" t="s">
        <v>151</v>
      </c>
      <c r="D14" s="22" t="s">
        <v>125</v>
      </c>
      <c r="E14" s="22" t="s">
        <v>152</v>
      </c>
      <c r="F14" s="22" t="s">
        <v>153</v>
      </c>
      <c r="G14" s="22">
        <v>5</v>
      </c>
      <c r="H14" s="2">
        <v>1</v>
      </c>
      <c r="I14" s="2">
        <v>0</v>
      </c>
      <c r="J14" s="11">
        <f t="shared" si="0"/>
        <v>0</v>
      </c>
      <c r="K14" s="2">
        <v>2</v>
      </c>
      <c r="L14" s="2">
        <v>0</v>
      </c>
      <c r="M14" s="11">
        <f t="shared" si="1"/>
        <v>0</v>
      </c>
      <c r="N14" s="2">
        <v>1</v>
      </c>
      <c r="O14" s="2">
        <v>0</v>
      </c>
      <c r="P14" s="11">
        <f t="shared" si="2"/>
        <v>0</v>
      </c>
      <c r="Q14" s="2">
        <v>1</v>
      </c>
      <c r="R14" s="2">
        <v>0</v>
      </c>
      <c r="S14" s="11">
        <f t="shared" si="3"/>
        <v>0</v>
      </c>
      <c r="T14" s="89">
        <f t="shared" si="4"/>
        <v>5</v>
      </c>
      <c r="U14" s="89">
        <f t="shared" si="4"/>
        <v>0</v>
      </c>
      <c r="V14" s="11">
        <f t="shared" si="5"/>
        <v>0</v>
      </c>
      <c r="W14" s="10"/>
    </row>
    <row r="15" spans="1:23" ht="108" x14ac:dyDescent="0.25">
      <c r="A15" s="46" t="s">
        <v>154</v>
      </c>
      <c r="B15" s="46" t="s">
        <v>14</v>
      </c>
      <c r="C15" s="27" t="s">
        <v>155</v>
      </c>
      <c r="D15" s="46" t="s">
        <v>125</v>
      </c>
      <c r="E15" s="20" t="s">
        <v>152</v>
      </c>
      <c r="F15" s="46" t="s">
        <v>140</v>
      </c>
      <c r="G15" s="30">
        <v>6</v>
      </c>
      <c r="H15" s="2">
        <v>1</v>
      </c>
      <c r="I15" s="2">
        <v>0</v>
      </c>
      <c r="J15" s="11">
        <f t="shared" si="0"/>
        <v>0</v>
      </c>
      <c r="K15" s="2">
        <v>2</v>
      </c>
      <c r="L15" s="2">
        <v>1</v>
      </c>
      <c r="M15" s="11">
        <f t="shared" si="1"/>
        <v>50</v>
      </c>
      <c r="N15" s="2">
        <v>2</v>
      </c>
      <c r="O15" s="2">
        <v>0</v>
      </c>
      <c r="P15" s="11">
        <f t="shared" si="2"/>
        <v>0</v>
      </c>
      <c r="Q15" s="2">
        <v>1</v>
      </c>
      <c r="R15" s="2">
        <v>0</v>
      </c>
      <c r="S15" s="11">
        <f t="shared" si="3"/>
        <v>0</v>
      </c>
      <c r="T15" s="89">
        <f t="shared" si="4"/>
        <v>6</v>
      </c>
      <c r="U15" s="89">
        <f t="shared" si="4"/>
        <v>1</v>
      </c>
      <c r="V15" s="11">
        <f t="shared" si="5"/>
        <v>16.666666666666664</v>
      </c>
      <c r="W15" s="10"/>
    </row>
    <row r="16" spans="1:23" ht="60" x14ac:dyDescent="0.25">
      <c r="A16" s="46" t="s">
        <v>156</v>
      </c>
      <c r="B16" s="46" t="s">
        <v>16</v>
      </c>
      <c r="C16" s="27" t="s">
        <v>157</v>
      </c>
      <c r="D16" s="46" t="s">
        <v>125</v>
      </c>
      <c r="E16" s="46" t="s">
        <v>152</v>
      </c>
      <c r="F16" s="46" t="s">
        <v>140</v>
      </c>
      <c r="G16" s="20">
        <v>8</v>
      </c>
      <c r="H16" s="2">
        <v>2</v>
      </c>
      <c r="I16" s="2">
        <v>0</v>
      </c>
      <c r="J16" s="11">
        <f t="shared" si="0"/>
        <v>0</v>
      </c>
      <c r="K16" s="2">
        <v>2</v>
      </c>
      <c r="L16" s="2">
        <v>3</v>
      </c>
      <c r="M16" s="11">
        <f t="shared" si="1"/>
        <v>150</v>
      </c>
      <c r="N16" s="2">
        <v>2</v>
      </c>
      <c r="O16" s="2">
        <v>0</v>
      </c>
      <c r="P16" s="11">
        <f t="shared" si="2"/>
        <v>0</v>
      </c>
      <c r="Q16" s="2">
        <v>2</v>
      </c>
      <c r="R16" s="2">
        <v>0</v>
      </c>
      <c r="S16" s="11">
        <f t="shared" si="3"/>
        <v>0</v>
      </c>
      <c r="T16" s="89">
        <f t="shared" si="4"/>
        <v>8</v>
      </c>
      <c r="U16" s="89">
        <f t="shared" si="4"/>
        <v>3</v>
      </c>
      <c r="V16" s="11">
        <f t="shared" si="5"/>
        <v>37.5</v>
      </c>
      <c r="W16" s="10"/>
    </row>
    <row r="17" spans="1:23" ht="96" x14ac:dyDescent="0.25">
      <c r="A17" s="46" t="s">
        <v>158</v>
      </c>
      <c r="B17" s="46" t="s">
        <v>159</v>
      </c>
      <c r="C17" s="27" t="s">
        <v>160</v>
      </c>
      <c r="D17" s="46" t="s">
        <v>125</v>
      </c>
      <c r="E17" s="20" t="s">
        <v>161</v>
      </c>
      <c r="F17" s="46" t="s">
        <v>56</v>
      </c>
      <c r="G17" s="46">
        <v>8</v>
      </c>
      <c r="H17" s="2">
        <v>2</v>
      </c>
      <c r="I17" s="2">
        <v>0</v>
      </c>
      <c r="J17" s="11">
        <f t="shared" si="0"/>
        <v>0</v>
      </c>
      <c r="K17" s="2">
        <v>2</v>
      </c>
      <c r="L17" s="2">
        <v>4</v>
      </c>
      <c r="M17" s="11">
        <f t="shared" si="1"/>
        <v>200</v>
      </c>
      <c r="N17" s="2">
        <v>2</v>
      </c>
      <c r="O17" s="2">
        <v>2</v>
      </c>
      <c r="P17" s="11">
        <f t="shared" si="2"/>
        <v>100</v>
      </c>
      <c r="Q17" s="2">
        <v>2</v>
      </c>
      <c r="R17" s="2">
        <v>3</v>
      </c>
      <c r="S17" s="11">
        <f t="shared" si="3"/>
        <v>150</v>
      </c>
      <c r="T17" s="89">
        <f t="shared" si="4"/>
        <v>8</v>
      </c>
      <c r="U17" s="89">
        <f t="shared" si="4"/>
        <v>9</v>
      </c>
      <c r="V17" s="11">
        <f t="shared" si="5"/>
        <v>112.5</v>
      </c>
      <c r="W17" s="10"/>
    </row>
    <row r="18" spans="1:23" ht="15.75" x14ac:dyDescent="0.25">
      <c r="A18" s="47"/>
      <c r="B18" s="48" t="s">
        <v>162</v>
      </c>
      <c r="C18" s="49" t="s">
        <v>163</v>
      </c>
      <c r="D18" s="50" t="s">
        <v>164</v>
      </c>
      <c r="E18" s="51" t="s">
        <v>165</v>
      </c>
      <c r="F18" s="48" t="s">
        <v>62</v>
      </c>
      <c r="G18" s="52">
        <v>5</v>
      </c>
      <c r="H18" s="2">
        <v>0</v>
      </c>
      <c r="I18" s="2">
        <v>0</v>
      </c>
      <c r="J18" s="11" t="e">
        <f t="shared" si="0"/>
        <v>#DIV/0!</v>
      </c>
      <c r="K18" s="2">
        <v>0</v>
      </c>
      <c r="L18" s="2">
        <v>0</v>
      </c>
      <c r="M18" s="11" t="e">
        <f t="shared" si="1"/>
        <v>#DIV/0!</v>
      </c>
      <c r="N18" s="2">
        <v>0</v>
      </c>
      <c r="O18" s="2">
        <v>0</v>
      </c>
      <c r="P18" s="11" t="e">
        <f t="shared" si="2"/>
        <v>#DIV/0!</v>
      </c>
      <c r="Q18" s="2">
        <v>0</v>
      </c>
      <c r="R18" s="2">
        <v>0</v>
      </c>
      <c r="S18" s="11" t="e">
        <f t="shared" si="3"/>
        <v>#DIV/0!</v>
      </c>
      <c r="T18" s="89">
        <f t="shared" si="4"/>
        <v>0</v>
      </c>
      <c r="U18" s="89">
        <f t="shared" si="4"/>
        <v>0</v>
      </c>
      <c r="V18" s="11" t="e">
        <f t="shared" si="5"/>
        <v>#DIV/0!</v>
      </c>
      <c r="W18" s="10"/>
    </row>
    <row r="19" spans="1:23" ht="84" x14ac:dyDescent="0.25">
      <c r="A19" s="961" t="s">
        <v>166</v>
      </c>
      <c r="B19" s="53"/>
      <c r="C19" s="21" t="s">
        <v>167</v>
      </c>
      <c r="D19" s="22" t="s">
        <v>125</v>
      </c>
      <c r="E19" s="54" t="s">
        <v>168</v>
      </c>
      <c r="F19" s="54" t="s">
        <v>169</v>
      </c>
      <c r="G19" s="291" t="s">
        <v>170</v>
      </c>
      <c r="H19" s="2">
        <v>18</v>
      </c>
      <c r="I19" s="2">
        <v>0</v>
      </c>
      <c r="J19" s="11">
        <f t="shared" si="0"/>
        <v>0</v>
      </c>
      <c r="K19" s="2">
        <v>27</v>
      </c>
      <c r="L19" s="2">
        <v>0</v>
      </c>
      <c r="M19" s="11">
        <f t="shared" si="1"/>
        <v>0</v>
      </c>
      <c r="N19" s="2">
        <v>27</v>
      </c>
      <c r="O19" s="2">
        <v>0</v>
      </c>
      <c r="P19" s="11">
        <f t="shared" si="2"/>
        <v>0</v>
      </c>
      <c r="Q19" s="2">
        <v>28</v>
      </c>
      <c r="R19" s="2">
        <v>0</v>
      </c>
      <c r="S19" s="11">
        <f t="shared" si="3"/>
        <v>0</v>
      </c>
      <c r="T19" s="89">
        <f t="shared" si="4"/>
        <v>100</v>
      </c>
      <c r="U19" s="89">
        <f t="shared" si="4"/>
        <v>0</v>
      </c>
      <c r="V19" s="11">
        <f t="shared" si="5"/>
        <v>0</v>
      </c>
      <c r="W19" s="10"/>
    </row>
    <row r="20" spans="1:23" ht="36" x14ac:dyDescent="0.25">
      <c r="A20" s="973"/>
      <c r="B20" s="47"/>
      <c r="C20" s="21" t="s">
        <v>171</v>
      </c>
      <c r="D20" s="22" t="s">
        <v>125</v>
      </c>
      <c r="E20" s="54" t="s">
        <v>172</v>
      </c>
      <c r="F20" s="54" t="s">
        <v>13</v>
      </c>
      <c r="G20" s="291">
        <v>100</v>
      </c>
      <c r="H20" s="2">
        <v>19</v>
      </c>
      <c r="I20" s="2">
        <v>0</v>
      </c>
      <c r="J20" s="11">
        <f t="shared" si="0"/>
        <v>0</v>
      </c>
      <c r="K20" s="2">
        <v>27</v>
      </c>
      <c r="L20" s="2">
        <v>0</v>
      </c>
      <c r="M20" s="11">
        <f t="shared" si="1"/>
        <v>0</v>
      </c>
      <c r="N20" s="2">
        <v>27</v>
      </c>
      <c r="O20" s="2">
        <v>0</v>
      </c>
      <c r="P20" s="11">
        <f t="shared" si="2"/>
        <v>0</v>
      </c>
      <c r="Q20" s="2">
        <v>27</v>
      </c>
      <c r="R20" s="2">
        <v>0</v>
      </c>
      <c r="S20" s="11">
        <f t="shared" si="3"/>
        <v>0</v>
      </c>
      <c r="T20" s="89">
        <f t="shared" si="4"/>
        <v>100</v>
      </c>
      <c r="U20" s="89">
        <f t="shared" si="4"/>
        <v>0</v>
      </c>
      <c r="V20" s="11">
        <f t="shared" si="5"/>
        <v>0</v>
      </c>
      <c r="W20" s="10"/>
    </row>
    <row r="21" spans="1:23" ht="72" x14ac:dyDescent="0.25">
      <c r="A21" s="962"/>
      <c r="B21" s="55"/>
      <c r="C21" s="21" t="s">
        <v>173</v>
      </c>
      <c r="D21" s="22" t="s">
        <v>125</v>
      </c>
      <c r="E21" s="54" t="s">
        <v>174</v>
      </c>
      <c r="F21" s="54" t="s">
        <v>13</v>
      </c>
      <c r="G21" s="22" t="s">
        <v>175</v>
      </c>
      <c r="H21" s="2">
        <v>0</v>
      </c>
      <c r="I21" s="2">
        <v>0</v>
      </c>
      <c r="J21" s="11" t="e">
        <f t="shared" si="0"/>
        <v>#DIV/0!</v>
      </c>
      <c r="K21" s="2">
        <v>0</v>
      </c>
      <c r="L21" s="2">
        <v>0</v>
      </c>
      <c r="M21" s="11" t="e">
        <f t="shared" si="1"/>
        <v>#DIV/0!</v>
      </c>
      <c r="N21" s="2">
        <v>0</v>
      </c>
      <c r="O21" s="2">
        <v>0</v>
      </c>
      <c r="P21" s="11" t="e">
        <f t="shared" si="2"/>
        <v>#DIV/0!</v>
      </c>
      <c r="Q21" s="2">
        <v>0</v>
      </c>
      <c r="R21" s="2">
        <v>0</v>
      </c>
      <c r="S21" s="11" t="e">
        <f t="shared" si="3"/>
        <v>#DIV/0!</v>
      </c>
      <c r="T21" s="89">
        <f t="shared" si="4"/>
        <v>0</v>
      </c>
      <c r="U21" s="89">
        <f t="shared" si="4"/>
        <v>0</v>
      </c>
      <c r="V21" s="11" t="e">
        <f t="shared" si="5"/>
        <v>#DIV/0!</v>
      </c>
      <c r="W21" s="10"/>
    </row>
    <row r="22" spans="1:23" x14ac:dyDescent="0.25">
      <c r="A22" s="10"/>
      <c r="B22" s="843" t="s">
        <v>23</v>
      </c>
      <c r="C22" s="844"/>
      <c r="D22" s="844"/>
      <c r="E22" s="844"/>
      <c r="F22" s="844"/>
      <c r="G22" s="845"/>
      <c r="H22" s="3"/>
      <c r="I22" s="3"/>
      <c r="J22" s="13" t="e">
        <f>SUM(J28:J41)/(COUNTIF(J28:J41,"&lt;&gt;0"))</f>
        <v>#DIV/0!</v>
      </c>
      <c r="K22" s="3"/>
      <c r="L22" s="3"/>
      <c r="M22" s="13" t="e">
        <f>SUM(M28:M41)/(COUNTIF(M28:M41,"&lt;&gt;0"))</f>
        <v>#DIV/0!</v>
      </c>
      <c r="N22" s="3"/>
      <c r="O22" s="3"/>
      <c r="P22" s="13" t="e">
        <f>SUM(P28:P41)/(COUNTIF(P28:P41,"&lt;&gt;0"))</f>
        <v>#DIV/0!</v>
      </c>
      <c r="Q22" s="3"/>
      <c r="R22" s="3"/>
      <c r="S22" s="13" t="e">
        <f>SUM(S28:S41)/(COUNTIF(S28:S41,"&lt;&gt;0"))</f>
        <v>#DIV/0!</v>
      </c>
      <c r="T22" s="3"/>
      <c r="U22" s="3"/>
      <c r="V22" s="13" t="e">
        <f>SUM(V28:V41)/(COUNTIF(V28:V41,"&lt;&gt;0"))</f>
        <v>#DIV/0!</v>
      </c>
    </row>
    <row r="23" spans="1:23" x14ac:dyDescent="0.25">
      <c r="A23" s="10"/>
      <c r="B23" s="846" t="s">
        <v>24</v>
      </c>
      <c r="C23" s="847"/>
      <c r="D23" s="847"/>
      <c r="E23" s="847"/>
      <c r="F23" s="847"/>
      <c r="G23" s="848"/>
      <c r="H23" s="4"/>
      <c r="I23" s="4"/>
      <c r="J23" s="14">
        <v>100</v>
      </c>
      <c r="K23" s="4"/>
      <c r="L23" s="4"/>
      <c r="M23" s="14">
        <v>90</v>
      </c>
      <c r="N23" s="4">
        <v>95</v>
      </c>
      <c r="O23" s="4"/>
      <c r="P23" s="14"/>
      <c r="Q23" s="4"/>
      <c r="R23" s="4"/>
      <c r="S23" s="14"/>
      <c r="T23" s="4"/>
      <c r="U23" s="4"/>
      <c r="V23" s="14"/>
    </row>
    <row r="24" spans="1:23" x14ac:dyDescent="0.25">
      <c r="A24" s="846" t="s">
        <v>1283</v>
      </c>
      <c r="B24" s="847"/>
      <c r="C24" s="847"/>
      <c r="D24" s="847"/>
      <c r="E24" s="847"/>
      <c r="F24" s="847"/>
      <c r="G24" s="848"/>
      <c r="H24" s="4"/>
      <c r="I24" s="4"/>
      <c r="J24" s="14">
        <v>25</v>
      </c>
      <c r="K24" s="4"/>
      <c r="L24" s="4"/>
      <c r="M24" s="14">
        <v>41</v>
      </c>
      <c r="N24" s="4">
        <v>33</v>
      </c>
      <c r="O24" s="4"/>
      <c r="P24" s="14"/>
      <c r="Q24" s="4"/>
      <c r="R24" s="4"/>
      <c r="S24" s="14"/>
      <c r="T24" s="4"/>
      <c r="U24" s="4"/>
      <c r="V24" s="14"/>
    </row>
    <row r="25" spans="1:23" x14ac:dyDescent="0.25">
      <c r="A25" s="846" t="s">
        <v>1339</v>
      </c>
      <c r="B25" s="847"/>
      <c r="C25" s="847"/>
      <c r="D25" s="847"/>
      <c r="E25" s="847"/>
      <c r="F25" s="847"/>
      <c r="G25" s="848"/>
      <c r="H25" s="4"/>
      <c r="I25" s="4"/>
      <c r="J25" s="14">
        <v>10</v>
      </c>
      <c r="K25" s="4"/>
      <c r="L25" s="4"/>
      <c r="M25" s="14">
        <v>7</v>
      </c>
      <c r="N25" s="4">
        <v>17</v>
      </c>
      <c r="O25" s="4"/>
      <c r="P25" s="14"/>
      <c r="Q25" s="4"/>
      <c r="R25" s="4"/>
      <c r="S25" s="14"/>
      <c r="T25" s="4"/>
      <c r="U25" s="4"/>
      <c r="V25" s="14"/>
    </row>
    <row r="26" spans="1:23" x14ac:dyDescent="0.25">
      <c r="A26" s="846" t="s">
        <v>1340</v>
      </c>
      <c r="B26" s="847"/>
      <c r="C26" s="847"/>
      <c r="D26" s="847"/>
      <c r="E26" s="847"/>
      <c r="F26" s="847"/>
      <c r="G26" s="848"/>
      <c r="H26" s="4"/>
      <c r="I26" s="4"/>
      <c r="J26" s="14">
        <v>0</v>
      </c>
      <c r="K26" s="4"/>
      <c r="L26" s="4"/>
      <c r="M26" s="14">
        <v>1</v>
      </c>
      <c r="N26" s="4">
        <v>1</v>
      </c>
      <c r="O26" s="4"/>
      <c r="P26" s="14"/>
      <c r="Q26" s="4"/>
      <c r="R26" s="4"/>
      <c r="S26" s="14"/>
      <c r="T26" s="4"/>
      <c r="U26" s="4"/>
      <c r="V26" s="14"/>
    </row>
    <row r="27" spans="1:23" x14ac:dyDescent="0.25">
      <c r="A27" s="846" t="s">
        <v>1341</v>
      </c>
      <c r="B27" s="847"/>
      <c r="C27" s="847"/>
      <c r="D27" s="847"/>
      <c r="E27" s="847"/>
      <c r="F27" s="847"/>
      <c r="G27" s="848"/>
      <c r="H27" s="4"/>
      <c r="I27" s="4"/>
      <c r="J27" s="14">
        <v>5</v>
      </c>
      <c r="K27" s="4"/>
      <c r="L27" s="4"/>
      <c r="M27" s="14">
        <v>31</v>
      </c>
      <c r="N27" s="4">
        <v>31</v>
      </c>
      <c r="O27" s="4"/>
      <c r="P27" s="14"/>
      <c r="Q27" s="4"/>
      <c r="R27" s="4"/>
      <c r="S27" s="14"/>
      <c r="T27" s="4"/>
      <c r="U27" s="4"/>
      <c r="V27" s="14"/>
    </row>
    <row r="28" spans="1:23" x14ac:dyDescent="0.25">
      <c r="J28" s="32">
        <f>IF(J6&gt;99.99,100,J6)</f>
        <v>100</v>
      </c>
      <c r="M28" s="32">
        <f>IF(M6&gt;99.99,100,M6)</f>
        <v>0</v>
      </c>
      <c r="P28" s="32">
        <f>IF(P6&gt;99.99,100,P6)</f>
        <v>0</v>
      </c>
      <c r="S28" s="32">
        <f>IF(S6&gt;99.99,100,S6)</f>
        <v>0</v>
      </c>
      <c r="V28" s="32">
        <f>IF(V6&gt;99.99,100,V6)</f>
        <v>25</v>
      </c>
    </row>
    <row r="29" spans="1:23" x14ac:dyDescent="0.25">
      <c r="J29" s="32">
        <f t="shared" ref="J29:J39" si="6">IF(J7&gt;99.99,100,J7)</f>
        <v>0</v>
      </c>
      <c r="M29" s="32" t="e">
        <f t="shared" ref="M29:M39" si="7">IF(M7&gt;99.99,100,M7)</f>
        <v>#DIV/0!</v>
      </c>
      <c r="P29" s="32" t="e">
        <f t="shared" ref="P29:P39" si="8">IF(P7&gt;99.99,100,P7)</f>
        <v>#DIV/0!</v>
      </c>
      <c r="S29" s="32" t="e">
        <f t="shared" ref="S29:S39" si="9">IF(S7&gt;99.99,100,S7)</f>
        <v>#DIV/0!</v>
      </c>
      <c r="V29" s="32">
        <f t="shared" ref="V29:V39" si="10">IF(V7&gt;99.99,100,V7)</f>
        <v>100</v>
      </c>
    </row>
    <row r="30" spans="1:23" x14ac:dyDescent="0.25">
      <c r="J30" s="32">
        <f t="shared" si="6"/>
        <v>0</v>
      </c>
      <c r="M30" s="32" t="e">
        <f t="shared" si="7"/>
        <v>#DIV/0!</v>
      </c>
      <c r="P30" s="32" t="e">
        <f t="shared" si="8"/>
        <v>#DIV/0!</v>
      </c>
      <c r="S30" s="32" t="e">
        <f t="shared" si="9"/>
        <v>#DIV/0!</v>
      </c>
      <c r="V30" s="32">
        <f t="shared" si="10"/>
        <v>0</v>
      </c>
    </row>
    <row r="31" spans="1:23" x14ac:dyDescent="0.25">
      <c r="J31" s="32">
        <f t="shared" si="6"/>
        <v>100</v>
      </c>
      <c r="M31" s="32">
        <f t="shared" si="7"/>
        <v>100</v>
      </c>
      <c r="P31" s="32">
        <f t="shared" si="8"/>
        <v>100</v>
      </c>
      <c r="S31" s="32">
        <f t="shared" si="9"/>
        <v>0</v>
      </c>
      <c r="V31" s="32">
        <f t="shared" si="10"/>
        <v>100</v>
      </c>
    </row>
    <row r="32" spans="1:23" x14ac:dyDescent="0.25">
      <c r="J32" s="32">
        <f t="shared" si="6"/>
        <v>100</v>
      </c>
      <c r="M32" s="32">
        <f t="shared" si="7"/>
        <v>100</v>
      </c>
      <c r="P32" s="32">
        <f t="shared" si="8"/>
        <v>100</v>
      </c>
      <c r="S32" s="32">
        <f t="shared" si="9"/>
        <v>100</v>
      </c>
      <c r="V32" s="32">
        <f t="shared" si="10"/>
        <v>100</v>
      </c>
    </row>
    <row r="33" spans="10:22" x14ac:dyDescent="0.25">
      <c r="J33" s="32">
        <f t="shared" si="6"/>
        <v>0</v>
      </c>
      <c r="M33" s="32">
        <f t="shared" si="7"/>
        <v>0</v>
      </c>
      <c r="P33" s="32">
        <f t="shared" si="8"/>
        <v>100</v>
      </c>
      <c r="S33" s="32">
        <f t="shared" si="9"/>
        <v>100</v>
      </c>
      <c r="V33" s="32">
        <f t="shared" si="10"/>
        <v>60</v>
      </c>
    </row>
    <row r="34" spans="10:22" x14ac:dyDescent="0.25">
      <c r="J34" s="32">
        <f t="shared" si="6"/>
        <v>0</v>
      </c>
      <c r="M34" s="32">
        <f t="shared" si="7"/>
        <v>0</v>
      </c>
      <c r="P34" s="32">
        <f t="shared" si="8"/>
        <v>100</v>
      </c>
      <c r="S34" s="32">
        <f t="shared" si="9"/>
        <v>0</v>
      </c>
      <c r="V34" s="32">
        <f t="shared" si="10"/>
        <v>20</v>
      </c>
    </row>
    <row r="35" spans="10:22" x14ac:dyDescent="0.25">
      <c r="J35" s="32" t="e">
        <f t="shared" si="6"/>
        <v>#DIV/0!</v>
      </c>
      <c r="M35" s="32">
        <f t="shared" si="7"/>
        <v>0</v>
      </c>
      <c r="P35" s="32" t="e">
        <f t="shared" si="8"/>
        <v>#DIV/0!</v>
      </c>
      <c r="S35" s="32" t="e">
        <f t="shared" si="9"/>
        <v>#DIV/0!</v>
      </c>
      <c r="V35" s="32">
        <f t="shared" si="10"/>
        <v>0</v>
      </c>
    </row>
    <row r="36" spans="10:22" x14ac:dyDescent="0.25">
      <c r="J36" s="32">
        <f t="shared" si="6"/>
        <v>0</v>
      </c>
      <c r="M36" s="32">
        <f t="shared" si="7"/>
        <v>0</v>
      </c>
      <c r="P36" s="32">
        <f t="shared" si="8"/>
        <v>0</v>
      </c>
      <c r="S36" s="32">
        <f t="shared" si="9"/>
        <v>0</v>
      </c>
      <c r="V36" s="32">
        <f t="shared" si="10"/>
        <v>0</v>
      </c>
    </row>
    <row r="37" spans="10:22" x14ac:dyDescent="0.25">
      <c r="J37" s="32">
        <f t="shared" si="6"/>
        <v>0</v>
      </c>
      <c r="M37" s="32">
        <f t="shared" si="7"/>
        <v>50</v>
      </c>
      <c r="P37" s="32">
        <f t="shared" si="8"/>
        <v>0</v>
      </c>
      <c r="S37" s="32">
        <f t="shared" si="9"/>
        <v>0</v>
      </c>
      <c r="V37" s="32">
        <f t="shared" si="10"/>
        <v>16.666666666666664</v>
      </c>
    </row>
    <row r="38" spans="10:22" x14ac:dyDescent="0.25">
      <c r="J38" s="32">
        <f t="shared" si="6"/>
        <v>0</v>
      </c>
      <c r="M38" s="32">
        <f t="shared" si="7"/>
        <v>100</v>
      </c>
      <c r="P38" s="32">
        <f t="shared" si="8"/>
        <v>0</v>
      </c>
      <c r="S38" s="32">
        <f t="shared" si="9"/>
        <v>0</v>
      </c>
      <c r="V38" s="32">
        <f t="shared" si="10"/>
        <v>37.5</v>
      </c>
    </row>
    <row r="39" spans="10:22" x14ac:dyDescent="0.25">
      <c r="J39" s="32">
        <f t="shared" si="6"/>
        <v>0</v>
      </c>
      <c r="M39" s="32">
        <f t="shared" si="7"/>
        <v>100</v>
      </c>
      <c r="P39" s="32">
        <f t="shared" si="8"/>
        <v>100</v>
      </c>
      <c r="S39" s="32">
        <f t="shared" si="9"/>
        <v>100</v>
      </c>
      <c r="V39" s="32">
        <f t="shared" si="10"/>
        <v>100</v>
      </c>
    </row>
    <row r="40" spans="10:22" x14ac:dyDescent="0.25">
      <c r="J40" s="32">
        <f>IF(J19&gt;99.99,100,J19)</f>
        <v>0</v>
      </c>
      <c r="M40" s="32">
        <f>IF(M19&gt;99.99,100,M19)</f>
        <v>0</v>
      </c>
      <c r="P40" s="32">
        <f>IF(P19&gt;99.99,100,P19)</f>
        <v>0</v>
      </c>
      <c r="S40" s="32">
        <f>IF(S19&gt;99.99,100,S19)</f>
        <v>0</v>
      </c>
      <c r="V40" s="32">
        <f>IF(V19&gt;99.99,100,V19)</f>
        <v>0</v>
      </c>
    </row>
    <row r="41" spans="10:22" x14ac:dyDescent="0.25">
      <c r="J41" s="32" t="e">
        <f>IF(J21&gt;99.99,100,J21)</f>
        <v>#DIV/0!</v>
      </c>
      <c r="M41" s="32" t="e">
        <f>IF(M21&gt;99.99,100,M21)</f>
        <v>#DIV/0!</v>
      </c>
      <c r="P41" s="32" t="e">
        <f>IF(P21&gt;99.99,100,P21)</f>
        <v>#DIV/0!</v>
      </c>
      <c r="S41" s="32" t="e">
        <f>IF(S21&gt;99.99,100,S21)</f>
        <v>#DIV/0!</v>
      </c>
      <c r="V41" s="32" t="e">
        <f>IF(V21&gt;99.99,100,V21)</f>
        <v>#DIV/0!</v>
      </c>
    </row>
  </sheetData>
  <mergeCells count="25">
    <mergeCell ref="A1:V1"/>
    <mergeCell ref="A2:V2"/>
    <mergeCell ref="A3:V3"/>
    <mergeCell ref="A4:A5"/>
    <mergeCell ref="B4:B5"/>
    <mergeCell ref="C4:C5"/>
    <mergeCell ref="D4:D5"/>
    <mergeCell ref="E4:E5"/>
    <mergeCell ref="F4:F5"/>
    <mergeCell ref="G4:G5"/>
    <mergeCell ref="A7:A10"/>
    <mergeCell ref="A12:A14"/>
    <mergeCell ref="A19:A21"/>
    <mergeCell ref="B22:G22"/>
    <mergeCell ref="W4:W5"/>
    <mergeCell ref="H4:J4"/>
    <mergeCell ref="K4:M4"/>
    <mergeCell ref="N4:P4"/>
    <mergeCell ref="Q4:S4"/>
    <mergeCell ref="T4:V4"/>
    <mergeCell ref="A25:G25"/>
    <mergeCell ref="A26:G26"/>
    <mergeCell ref="A27:G27"/>
    <mergeCell ref="A24:G24"/>
    <mergeCell ref="B23:G23"/>
  </mergeCells>
  <conditionalFormatting sqref="V6:V21 J6:J21 M13:M21 P13:P21 S13:S21">
    <cfRule type="cellIs" dxfId="1277" priority="25" stopIfTrue="1" operator="greaterThan">
      <formula>110</formula>
    </cfRule>
    <cfRule type="cellIs" dxfId="1276" priority="26" stopIfTrue="1" operator="between">
      <formula>1</formula>
      <formula>90</formula>
    </cfRule>
    <cfRule type="expression" dxfId="1275" priority="27" stopIfTrue="1">
      <formula>IF(H6=0,I6=0)</formula>
    </cfRule>
    <cfRule type="cellIs" dxfId="1274" priority="28" stopIfTrue="1" operator="between">
      <formula>90</formula>
      <formula>110</formula>
    </cfRule>
    <cfRule type="expression" dxfId="1273" priority="29" stopIfTrue="1">
      <formula>IF(H6&gt;0,I6=0)</formula>
    </cfRule>
    <cfRule type="expression" dxfId="1272" priority="30" stopIfTrue="1">
      <formula>IF(H6=0,I6&gt;0)</formula>
    </cfRule>
  </conditionalFormatting>
  <conditionalFormatting sqref="M6:M12">
    <cfRule type="cellIs" dxfId="1271" priority="43" stopIfTrue="1" operator="greaterThan">
      <formula>110</formula>
    </cfRule>
    <cfRule type="cellIs" dxfId="1270" priority="44" stopIfTrue="1" operator="between">
      <formula>1</formula>
      <formula>90</formula>
    </cfRule>
    <cfRule type="expression" dxfId="1269" priority="45" stopIfTrue="1">
      <formula>IF(K6=0,L6=0)</formula>
    </cfRule>
    <cfRule type="cellIs" dxfId="1268" priority="46" stopIfTrue="1" operator="between">
      <formula>90</formula>
      <formula>110</formula>
    </cfRule>
    <cfRule type="expression" dxfId="1267" priority="47" stopIfTrue="1">
      <formula>IF(K6&gt;0,L6=0)</formula>
    </cfRule>
    <cfRule type="expression" dxfId="1266" priority="48" stopIfTrue="1">
      <formula>IF(K6=0,L6&gt;0)</formula>
    </cfRule>
  </conditionalFormatting>
  <conditionalFormatting sqref="P6:P12">
    <cfRule type="cellIs" dxfId="1265" priority="37" stopIfTrue="1" operator="greaterThan">
      <formula>110</formula>
    </cfRule>
    <cfRule type="cellIs" dxfId="1264" priority="38" stopIfTrue="1" operator="between">
      <formula>1</formula>
      <formula>90</formula>
    </cfRule>
    <cfRule type="expression" dxfId="1263" priority="39" stopIfTrue="1">
      <formula>IF(N6=0,O6=0)</formula>
    </cfRule>
    <cfRule type="cellIs" dxfId="1262" priority="40" stopIfTrue="1" operator="between">
      <formula>90</formula>
      <formula>110</formula>
    </cfRule>
    <cfRule type="expression" dxfId="1261" priority="41" stopIfTrue="1">
      <formula>IF(N6&gt;0,O6=0)</formula>
    </cfRule>
    <cfRule type="expression" dxfId="1260" priority="42" stopIfTrue="1">
      <formula>IF(N6=0,O6&gt;0)</formula>
    </cfRule>
  </conditionalFormatting>
  <conditionalFormatting sqref="S6:S12">
    <cfRule type="cellIs" dxfId="1259" priority="31" stopIfTrue="1" operator="greaterThan">
      <formula>110</formula>
    </cfRule>
    <cfRule type="cellIs" dxfId="1258" priority="32" stopIfTrue="1" operator="between">
      <formula>1</formula>
      <formula>90</formula>
    </cfRule>
    <cfRule type="expression" dxfId="1257" priority="33" stopIfTrue="1">
      <formula>IF(Q6=0,R6=0)</formula>
    </cfRule>
    <cfRule type="cellIs" dxfId="1256" priority="34" stopIfTrue="1" operator="between">
      <formula>90</formula>
      <formula>110</formula>
    </cfRule>
    <cfRule type="expression" dxfId="1255" priority="35" stopIfTrue="1">
      <formula>IF(Q6&gt;0,R6=0)</formula>
    </cfRule>
    <cfRule type="expression" dxfId="1254" priority="36" stopIfTrue="1">
      <formula>IF(Q6=0,R6&gt;0)</formula>
    </cfRule>
  </conditionalFormatting>
  <pageMargins left="0.7" right="0.7" top="0.75" bottom="0.75" header="0.3" footer="0.3"/>
  <pageSetup orientation="portrait" horizontalDpi="4294967293" verticalDpi="0" r:id="rId1"/>
  <legacyDrawing r:id="rId2"/>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2" tint="-0.499984740745262"/>
  </sheetPr>
  <dimension ref="A1:AA54"/>
  <sheetViews>
    <sheetView topLeftCell="D7" workbookViewId="0">
      <selection activeCell="R49" sqref="R49"/>
    </sheetView>
  </sheetViews>
  <sheetFormatPr baseColWidth="10" defaultColWidth="11.42578125" defaultRowHeight="15" x14ac:dyDescent="0.25"/>
  <cols>
    <col min="1" max="1" width="16.85546875" style="7" customWidth="1"/>
    <col min="2" max="2" width="8.7109375" style="7" customWidth="1"/>
    <col min="3" max="3" width="38.28515625" style="7" customWidth="1"/>
    <col min="4" max="5" width="16" style="7" customWidth="1"/>
    <col min="6" max="6" width="24.5703125" style="7" customWidth="1"/>
    <col min="7" max="7" width="12.7109375" style="7" customWidth="1"/>
    <col min="8" max="8" width="8.7109375" style="7" customWidth="1"/>
    <col min="9" max="23" width="6.85546875" style="7" customWidth="1"/>
    <col min="24" max="27" width="15" style="7" customWidth="1"/>
    <col min="28" max="16384" width="11.42578125" style="7"/>
  </cols>
  <sheetData>
    <row r="1" spans="1:27" ht="15" customHeight="1" x14ac:dyDescent="0.25">
      <c r="A1" s="854" t="s">
        <v>26</v>
      </c>
      <c r="B1" s="854"/>
      <c r="C1" s="854"/>
      <c r="D1" s="854"/>
      <c r="E1" s="854"/>
      <c r="F1" s="854"/>
      <c r="G1" s="854"/>
      <c r="H1" s="854"/>
      <c r="I1" s="854"/>
      <c r="J1" s="854"/>
      <c r="K1" s="854"/>
      <c r="L1" s="854"/>
      <c r="M1" s="854"/>
      <c r="N1" s="854"/>
      <c r="O1" s="854"/>
      <c r="P1" s="854"/>
      <c r="Q1" s="854"/>
      <c r="R1" s="854"/>
      <c r="S1" s="854"/>
      <c r="T1" s="854"/>
      <c r="U1" s="854"/>
      <c r="V1" s="854"/>
      <c r="W1" s="854"/>
    </row>
    <row r="2" spans="1:27" ht="15" customHeight="1" x14ac:dyDescent="0.25">
      <c r="A2" s="854" t="s">
        <v>0</v>
      </c>
      <c r="B2" s="854"/>
      <c r="C2" s="854"/>
      <c r="D2" s="854"/>
      <c r="E2" s="854"/>
      <c r="F2" s="854"/>
      <c r="G2" s="854"/>
      <c r="H2" s="854"/>
      <c r="I2" s="854"/>
      <c r="J2" s="854"/>
      <c r="K2" s="854"/>
      <c r="L2" s="854"/>
      <c r="M2" s="854"/>
      <c r="N2" s="854"/>
      <c r="O2" s="854"/>
      <c r="P2" s="854"/>
      <c r="Q2" s="854"/>
      <c r="R2" s="854"/>
      <c r="S2" s="854"/>
      <c r="T2" s="854"/>
      <c r="U2" s="854"/>
      <c r="V2" s="854"/>
      <c r="W2" s="854"/>
    </row>
    <row r="3" spans="1:27" ht="15" customHeight="1" x14ac:dyDescent="0.25">
      <c r="A3" s="855" t="s">
        <v>1554</v>
      </c>
      <c r="B3" s="855"/>
      <c r="C3" s="855"/>
      <c r="D3" s="855"/>
      <c r="E3" s="855"/>
      <c r="F3" s="855"/>
      <c r="G3" s="855"/>
      <c r="H3" s="855"/>
      <c r="I3" s="855"/>
      <c r="J3" s="855"/>
      <c r="K3" s="855"/>
      <c r="L3" s="855"/>
      <c r="M3" s="855"/>
      <c r="N3" s="855"/>
      <c r="O3" s="855"/>
      <c r="P3" s="855"/>
      <c r="Q3" s="855"/>
      <c r="R3" s="855"/>
      <c r="S3" s="855"/>
      <c r="T3" s="855"/>
      <c r="U3" s="855"/>
      <c r="V3" s="855"/>
      <c r="W3" s="855"/>
    </row>
    <row r="4" spans="1:27" ht="22.5" customHeight="1" x14ac:dyDescent="0.25">
      <c r="A4" s="838" t="s">
        <v>30</v>
      </c>
      <c r="B4" s="856" t="s">
        <v>1</v>
      </c>
      <c r="C4" s="838" t="s">
        <v>28</v>
      </c>
      <c r="D4" s="838" t="s">
        <v>2</v>
      </c>
      <c r="E4" s="839" t="s">
        <v>1475</v>
      </c>
      <c r="F4" s="838" t="s">
        <v>3</v>
      </c>
      <c r="G4" s="838" t="s">
        <v>4</v>
      </c>
      <c r="H4" s="838" t="s">
        <v>1474</v>
      </c>
      <c r="I4" s="853" t="s">
        <v>5</v>
      </c>
      <c r="J4" s="853"/>
      <c r="K4" s="853"/>
      <c r="L4" s="853" t="s">
        <v>6</v>
      </c>
      <c r="M4" s="853"/>
      <c r="N4" s="853"/>
      <c r="O4" s="853" t="s">
        <v>7</v>
      </c>
      <c r="P4" s="853"/>
      <c r="Q4" s="853"/>
      <c r="R4" s="853" t="s">
        <v>8</v>
      </c>
      <c r="S4" s="853"/>
      <c r="T4" s="853"/>
      <c r="U4" s="853" t="s">
        <v>9</v>
      </c>
      <c r="V4" s="853"/>
      <c r="W4" s="853"/>
      <c r="X4" s="838" t="s">
        <v>1489</v>
      </c>
      <c r="Y4" s="838" t="s">
        <v>1490</v>
      </c>
      <c r="Z4" s="838" t="s">
        <v>1491</v>
      </c>
      <c r="AA4" s="838" t="s">
        <v>1492</v>
      </c>
    </row>
    <row r="5" spans="1:27" x14ac:dyDescent="0.25">
      <c r="A5" s="838"/>
      <c r="B5" s="856"/>
      <c r="C5" s="838"/>
      <c r="D5" s="839"/>
      <c r="E5" s="852"/>
      <c r="F5" s="839"/>
      <c r="G5" s="839"/>
      <c r="H5" s="839"/>
      <c r="I5" s="5" t="s">
        <v>10</v>
      </c>
      <c r="J5" s="5" t="s">
        <v>11</v>
      </c>
      <c r="K5" s="6" t="s">
        <v>12</v>
      </c>
      <c r="L5" s="5" t="s">
        <v>10</v>
      </c>
      <c r="M5" s="5" t="s">
        <v>11</v>
      </c>
      <c r="N5" s="6" t="s">
        <v>12</v>
      </c>
      <c r="O5" s="5" t="s">
        <v>10</v>
      </c>
      <c r="P5" s="5" t="s">
        <v>11</v>
      </c>
      <c r="Q5" s="6" t="s">
        <v>12</v>
      </c>
      <c r="R5" s="5" t="s">
        <v>10</v>
      </c>
      <c r="S5" s="5" t="s">
        <v>11</v>
      </c>
      <c r="T5" s="6" t="s">
        <v>12</v>
      </c>
      <c r="U5" s="5" t="s">
        <v>10</v>
      </c>
      <c r="V5" s="5" t="s">
        <v>11</v>
      </c>
      <c r="W5" s="6" t="s">
        <v>12</v>
      </c>
      <c r="X5" s="839"/>
      <c r="Y5" s="839"/>
      <c r="Z5" s="839"/>
      <c r="AA5" s="839"/>
    </row>
    <row r="6" spans="1:27" ht="24" x14ac:dyDescent="0.25">
      <c r="A6" s="188"/>
      <c r="B6" s="188" t="s">
        <v>119</v>
      </c>
      <c r="C6" s="357" t="s">
        <v>1502</v>
      </c>
      <c r="D6" s="188" t="s">
        <v>1462</v>
      </c>
      <c r="E6" s="188"/>
      <c r="F6" s="352" t="s">
        <v>1503</v>
      </c>
      <c r="G6" s="188" t="s">
        <v>1504</v>
      </c>
      <c r="H6" s="358">
        <v>20</v>
      </c>
      <c r="I6" s="2">
        <v>5</v>
      </c>
      <c r="J6" s="2">
        <v>9</v>
      </c>
      <c r="K6" s="11">
        <f>J6/I6*100</f>
        <v>180</v>
      </c>
      <c r="L6" s="2">
        <v>5</v>
      </c>
      <c r="M6" s="2">
        <v>7</v>
      </c>
      <c r="N6" s="12">
        <f>M6/L6*100</f>
        <v>140</v>
      </c>
      <c r="O6" s="2">
        <v>5</v>
      </c>
      <c r="P6" s="2">
        <v>5</v>
      </c>
      <c r="Q6" s="12">
        <f>P6/O6*100</f>
        <v>100</v>
      </c>
      <c r="R6" s="2">
        <v>5</v>
      </c>
      <c r="S6" s="2">
        <v>8</v>
      </c>
      <c r="T6" s="12">
        <f>S6/R6*100</f>
        <v>160</v>
      </c>
      <c r="U6" s="89">
        <f>I6+L6+O6+R6</f>
        <v>20</v>
      </c>
      <c r="V6" s="89">
        <f>J6+M6+P6+S6</f>
        <v>29</v>
      </c>
      <c r="W6" s="12">
        <f>V6/U6*100</f>
        <v>145</v>
      </c>
      <c r="X6" s="30"/>
      <c r="Y6" s="30"/>
      <c r="Z6" s="30"/>
      <c r="AA6" s="30"/>
    </row>
    <row r="7" spans="1:27" ht="24" x14ac:dyDescent="0.25">
      <c r="A7" s="914" t="s">
        <v>1505</v>
      </c>
      <c r="B7" s="20" t="s">
        <v>123</v>
      </c>
      <c r="C7" s="27" t="s">
        <v>1506</v>
      </c>
      <c r="D7" s="20" t="s">
        <v>1462</v>
      </c>
      <c r="E7" s="20"/>
      <c r="F7" s="96" t="s">
        <v>1507</v>
      </c>
      <c r="G7" s="347" t="s">
        <v>1508</v>
      </c>
      <c r="H7" s="20">
        <v>1</v>
      </c>
      <c r="I7" s="2">
        <v>1</v>
      </c>
      <c r="J7" s="2">
        <v>1</v>
      </c>
      <c r="K7" s="11">
        <f t="shared" ref="K7:K26" si="0">J7/I7*100</f>
        <v>100</v>
      </c>
      <c r="L7" s="2">
        <v>0</v>
      </c>
      <c r="M7" s="2">
        <v>0</v>
      </c>
      <c r="N7" s="12" t="e">
        <f t="shared" ref="N7:N26" si="1">M7/L7*100</f>
        <v>#DIV/0!</v>
      </c>
      <c r="O7" s="2">
        <v>0</v>
      </c>
      <c r="P7" s="2">
        <v>0</v>
      </c>
      <c r="Q7" s="12" t="e">
        <f t="shared" ref="Q7:Q26" si="2">P7/O7*100</f>
        <v>#DIV/0!</v>
      </c>
      <c r="R7" s="2">
        <v>0</v>
      </c>
      <c r="S7" s="2">
        <v>0</v>
      </c>
      <c r="T7" s="12" t="e">
        <f t="shared" ref="T7:T26" si="3">S7/R7*100</f>
        <v>#DIV/0!</v>
      </c>
      <c r="U7" s="89">
        <f t="shared" ref="U7:V26" si="4">I7+L7+O7+R7</f>
        <v>1</v>
      </c>
      <c r="V7" s="89">
        <f t="shared" si="4"/>
        <v>1</v>
      </c>
      <c r="W7" s="12">
        <f t="shared" ref="W7:W26" si="5">V7/U7*100</f>
        <v>100</v>
      </c>
      <c r="X7" s="30"/>
      <c r="Y7" s="30"/>
      <c r="Z7" s="30"/>
      <c r="AA7" s="30"/>
    </row>
    <row r="8" spans="1:27" ht="24" x14ac:dyDescent="0.25">
      <c r="A8" s="915"/>
      <c r="B8" s="20" t="s">
        <v>128</v>
      </c>
      <c r="C8" s="27" t="s">
        <v>1509</v>
      </c>
      <c r="D8" s="20" t="s">
        <v>1462</v>
      </c>
      <c r="E8" s="20"/>
      <c r="F8" s="96" t="s">
        <v>1510</v>
      </c>
      <c r="G8" s="347" t="s">
        <v>1511</v>
      </c>
      <c r="H8" s="20">
        <v>20</v>
      </c>
      <c r="I8" s="2">
        <v>5</v>
      </c>
      <c r="J8" s="2">
        <v>9</v>
      </c>
      <c r="K8" s="11">
        <f t="shared" si="0"/>
        <v>180</v>
      </c>
      <c r="L8" s="2">
        <v>5</v>
      </c>
      <c r="M8" s="2">
        <v>7</v>
      </c>
      <c r="N8" s="12">
        <f t="shared" si="1"/>
        <v>140</v>
      </c>
      <c r="O8" s="2">
        <v>5</v>
      </c>
      <c r="P8" s="2">
        <v>5</v>
      </c>
      <c r="Q8" s="12">
        <f t="shared" si="2"/>
        <v>100</v>
      </c>
      <c r="R8" s="2">
        <v>5</v>
      </c>
      <c r="S8" s="2">
        <v>8</v>
      </c>
      <c r="T8" s="12">
        <f t="shared" si="3"/>
        <v>160</v>
      </c>
      <c r="U8" s="89">
        <f t="shared" si="4"/>
        <v>20</v>
      </c>
      <c r="V8" s="89">
        <f t="shared" si="4"/>
        <v>29</v>
      </c>
      <c r="W8" s="12">
        <f t="shared" si="5"/>
        <v>145</v>
      </c>
      <c r="X8" s="30"/>
      <c r="Y8" s="30"/>
      <c r="Z8" s="30"/>
      <c r="AA8" s="30"/>
    </row>
    <row r="9" spans="1:27" ht="24" x14ac:dyDescent="0.25">
      <c r="A9" s="915"/>
      <c r="B9" s="20" t="s">
        <v>130</v>
      </c>
      <c r="C9" s="27" t="s">
        <v>1512</v>
      </c>
      <c r="D9" s="20" t="s">
        <v>1462</v>
      </c>
      <c r="E9" s="20"/>
      <c r="F9" s="27" t="s">
        <v>1513</v>
      </c>
      <c r="G9" s="347" t="s">
        <v>1514</v>
      </c>
      <c r="H9" s="20">
        <v>20</v>
      </c>
      <c r="I9" s="2">
        <v>5</v>
      </c>
      <c r="J9" s="2">
        <v>9</v>
      </c>
      <c r="K9" s="11">
        <f t="shared" si="0"/>
        <v>180</v>
      </c>
      <c r="L9" s="2">
        <v>5</v>
      </c>
      <c r="M9" s="2">
        <v>7</v>
      </c>
      <c r="N9" s="12">
        <f t="shared" si="1"/>
        <v>140</v>
      </c>
      <c r="O9" s="2">
        <v>5</v>
      </c>
      <c r="P9" s="2">
        <v>5</v>
      </c>
      <c r="Q9" s="12">
        <f t="shared" si="2"/>
        <v>100</v>
      </c>
      <c r="R9" s="2">
        <v>5</v>
      </c>
      <c r="S9" s="2">
        <v>8</v>
      </c>
      <c r="T9" s="12">
        <f t="shared" si="3"/>
        <v>160</v>
      </c>
      <c r="U9" s="89">
        <f t="shared" si="4"/>
        <v>20</v>
      </c>
      <c r="V9" s="89">
        <f t="shared" si="4"/>
        <v>29</v>
      </c>
      <c r="W9" s="12">
        <f t="shared" si="5"/>
        <v>145</v>
      </c>
      <c r="X9" s="30"/>
      <c r="Y9" s="30"/>
      <c r="Z9" s="30"/>
      <c r="AA9" s="30"/>
    </row>
    <row r="10" spans="1:27" ht="24" x14ac:dyDescent="0.25">
      <c r="A10" s="916"/>
      <c r="B10" s="20" t="s">
        <v>133</v>
      </c>
      <c r="C10" s="96" t="s">
        <v>1515</v>
      </c>
      <c r="D10" s="20" t="s">
        <v>1462</v>
      </c>
      <c r="E10" s="20"/>
      <c r="F10" s="96" t="s">
        <v>1516</v>
      </c>
      <c r="G10" s="347" t="s">
        <v>1517</v>
      </c>
      <c r="H10" s="20">
        <v>20</v>
      </c>
      <c r="I10" s="2">
        <v>5</v>
      </c>
      <c r="J10" s="2">
        <v>9</v>
      </c>
      <c r="K10" s="11">
        <f t="shared" si="0"/>
        <v>180</v>
      </c>
      <c r="L10" s="2">
        <v>5</v>
      </c>
      <c r="M10" s="2">
        <v>7</v>
      </c>
      <c r="N10" s="12">
        <f t="shared" si="1"/>
        <v>140</v>
      </c>
      <c r="O10" s="2">
        <v>5</v>
      </c>
      <c r="P10" s="2">
        <v>6</v>
      </c>
      <c r="Q10" s="12">
        <f t="shared" si="2"/>
        <v>120</v>
      </c>
      <c r="R10" s="2">
        <v>5</v>
      </c>
      <c r="S10" s="2">
        <v>8</v>
      </c>
      <c r="T10" s="12">
        <f t="shared" si="3"/>
        <v>160</v>
      </c>
      <c r="U10" s="89">
        <f t="shared" si="4"/>
        <v>20</v>
      </c>
      <c r="V10" s="89">
        <f t="shared" si="4"/>
        <v>30</v>
      </c>
      <c r="W10" s="12">
        <f t="shared" si="5"/>
        <v>150</v>
      </c>
      <c r="X10" s="30"/>
      <c r="Y10" s="30"/>
      <c r="Z10" s="30"/>
      <c r="AA10" s="30"/>
    </row>
    <row r="11" spans="1:27" ht="36" x14ac:dyDescent="0.25">
      <c r="A11" s="188"/>
      <c r="B11" s="188" t="s">
        <v>137</v>
      </c>
      <c r="C11" s="359" t="s">
        <v>1331</v>
      </c>
      <c r="D11" s="354" t="s">
        <v>1462</v>
      </c>
      <c r="E11" s="354"/>
      <c r="F11" s="359" t="s">
        <v>1518</v>
      </c>
      <c r="G11" s="354" t="s">
        <v>1519</v>
      </c>
      <c r="H11" s="188">
        <v>5</v>
      </c>
      <c r="I11" s="2">
        <v>0</v>
      </c>
      <c r="J11" s="2">
        <v>0</v>
      </c>
      <c r="K11" s="11" t="e">
        <f t="shared" si="0"/>
        <v>#DIV/0!</v>
      </c>
      <c r="L11" s="2">
        <v>2</v>
      </c>
      <c r="M11" s="2">
        <v>0</v>
      </c>
      <c r="N11" s="12">
        <f t="shared" si="1"/>
        <v>0</v>
      </c>
      <c r="O11" s="2">
        <v>2</v>
      </c>
      <c r="P11" s="2">
        <v>0</v>
      </c>
      <c r="Q11" s="12">
        <f t="shared" si="2"/>
        <v>0</v>
      </c>
      <c r="R11" s="2">
        <v>1</v>
      </c>
      <c r="S11" s="2">
        <v>0</v>
      </c>
      <c r="T11" s="12">
        <f t="shared" si="3"/>
        <v>0</v>
      </c>
      <c r="U11" s="89">
        <f t="shared" si="4"/>
        <v>5</v>
      </c>
      <c r="V11" s="89">
        <f t="shared" si="4"/>
        <v>0</v>
      </c>
      <c r="W11" s="12">
        <f t="shared" si="5"/>
        <v>0</v>
      </c>
      <c r="X11" s="30"/>
      <c r="Y11" s="30"/>
      <c r="Z11" s="30"/>
      <c r="AA11" s="30"/>
    </row>
    <row r="12" spans="1:27" ht="24" x14ac:dyDescent="0.25">
      <c r="A12" s="914" t="s">
        <v>1520</v>
      </c>
      <c r="B12" s="349" t="s">
        <v>142</v>
      </c>
      <c r="C12" s="83" t="s">
        <v>1521</v>
      </c>
      <c r="D12" s="20" t="s">
        <v>1462</v>
      </c>
      <c r="E12" s="356"/>
      <c r="F12" s="83" t="s">
        <v>1522</v>
      </c>
      <c r="G12" s="356" t="s">
        <v>1523</v>
      </c>
      <c r="H12" s="349">
        <v>1</v>
      </c>
      <c r="I12" s="2">
        <v>1</v>
      </c>
      <c r="J12" s="2">
        <v>0</v>
      </c>
      <c r="K12" s="11">
        <f t="shared" si="0"/>
        <v>0</v>
      </c>
      <c r="L12" s="2">
        <v>0</v>
      </c>
      <c r="M12" s="2">
        <v>0</v>
      </c>
      <c r="N12" s="12" t="e">
        <f t="shared" si="1"/>
        <v>#DIV/0!</v>
      </c>
      <c r="O12" s="2">
        <v>0</v>
      </c>
      <c r="P12" s="2">
        <v>0</v>
      </c>
      <c r="Q12" s="12" t="e">
        <f t="shared" si="2"/>
        <v>#DIV/0!</v>
      </c>
      <c r="R12" s="2">
        <v>0</v>
      </c>
      <c r="S12" s="2">
        <v>0</v>
      </c>
      <c r="T12" s="12" t="e">
        <f t="shared" si="3"/>
        <v>#DIV/0!</v>
      </c>
      <c r="U12" s="89">
        <f t="shared" si="4"/>
        <v>1</v>
      </c>
      <c r="V12" s="89">
        <f t="shared" si="4"/>
        <v>0</v>
      </c>
      <c r="W12" s="12">
        <f t="shared" si="5"/>
        <v>0</v>
      </c>
      <c r="X12" s="30"/>
      <c r="Y12" s="30"/>
      <c r="Z12" s="30"/>
      <c r="AA12" s="30"/>
    </row>
    <row r="13" spans="1:27" ht="24" x14ac:dyDescent="0.25">
      <c r="A13" s="915"/>
      <c r="B13" s="349" t="s">
        <v>146</v>
      </c>
      <c r="C13" s="83" t="s">
        <v>1524</v>
      </c>
      <c r="D13" s="20" t="s">
        <v>1462</v>
      </c>
      <c r="E13" s="356"/>
      <c r="F13" s="83" t="s">
        <v>1525</v>
      </c>
      <c r="G13" s="356" t="s">
        <v>1526</v>
      </c>
      <c r="H13" s="349">
        <v>1</v>
      </c>
      <c r="I13" s="2">
        <v>1</v>
      </c>
      <c r="J13" s="2">
        <v>0</v>
      </c>
      <c r="K13" s="11">
        <f t="shared" si="0"/>
        <v>0</v>
      </c>
      <c r="L13" s="2">
        <v>0</v>
      </c>
      <c r="M13" s="2">
        <v>0</v>
      </c>
      <c r="N13" s="11" t="e">
        <f t="shared" si="1"/>
        <v>#DIV/0!</v>
      </c>
      <c r="O13" s="2">
        <v>0</v>
      </c>
      <c r="P13" s="2">
        <v>0</v>
      </c>
      <c r="Q13" s="11" t="e">
        <f t="shared" si="2"/>
        <v>#DIV/0!</v>
      </c>
      <c r="R13" s="2">
        <v>0</v>
      </c>
      <c r="S13" s="2">
        <v>0</v>
      </c>
      <c r="T13" s="11" t="e">
        <f t="shared" si="3"/>
        <v>#DIV/0!</v>
      </c>
      <c r="U13" s="89">
        <f t="shared" si="4"/>
        <v>1</v>
      </c>
      <c r="V13" s="89">
        <f t="shared" si="4"/>
        <v>0</v>
      </c>
      <c r="W13" s="11">
        <f t="shared" si="5"/>
        <v>0</v>
      </c>
      <c r="X13" s="30"/>
      <c r="Y13" s="30"/>
      <c r="Z13" s="30"/>
      <c r="AA13" s="30"/>
    </row>
    <row r="14" spans="1:27" ht="24" x14ac:dyDescent="0.25">
      <c r="A14" s="915"/>
      <c r="B14" s="349" t="s">
        <v>150</v>
      </c>
      <c r="C14" s="83" t="s">
        <v>1527</v>
      </c>
      <c r="D14" s="20" t="s">
        <v>1462</v>
      </c>
      <c r="E14" s="356"/>
      <c r="F14" s="83" t="s">
        <v>1528</v>
      </c>
      <c r="G14" s="356" t="s">
        <v>1529</v>
      </c>
      <c r="H14" s="349">
        <v>5</v>
      </c>
      <c r="I14" s="2">
        <v>0</v>
      </c>
      <c r="J14" s="2">
        <v>0</v>
      </c>
      <c r="K14" s="11" t="e">
        <f t="shared" si="0"/>
        <v>#DIV/0!</v>
      </c>
      <c r="L14" s="2">
        <v>2</v>
      </c>
      <c r="M14" s="2">
        <v>0</v>
      </c>
      <c r="N14" s="11">
        <f t="shared" si="1"/>
        <v>0</v>
      </c>
      <c r="O14" s="2">
        <v>2</v>
      </c>
      <c r="P14" s="2">
        <v>0</v>
      </c>
      <c r="Q14" s="11">
        <f t="shared" si="2"/>
        <v>0</v>
      </c>
      <c r="R14" s="2">
        <v>1</v>
      </c>
      <c r="S14" s="2">
        <v>0</v>
      </c>
      <c r="T14" s="11">
        <f t="shared" si="3"/>
        <v>0</v>
      </c>
      <c r="U14" s="89">
        <f t="shared" si="4"/>
        <v>5</v>
      </c>
      <c r="V14" s="89">
        <f t="shared" si="4"/>
        <v>0</v>
      </c>
      <c r="W14" s="11">
        <f t="shared" si="5"/>
        <v>0</v>
      </c>
      <c r="X14" s="30"/>
      <c r="Y14" s="30"/>
      <c r="Z14" s="30"/>
      <c r="AA14" s="30"/>
    </row>
    <row r="15" spans="1:27" ht="15.75" x14ac:dyDescent="0.25">
      <c r="A15" s="916"/>
      <c r="B15" s="349" t="s">
        <v>1530</v>
      </c>
      <c r="C15" s="83" t="s">
        <v>1531</v>
      </c>
      <c r="D15" s="20" t="s">
        <v>1462</v>
      </c>
      <c r="E15" s="356"/>
      <c r="F15" s="83" t="s">
        <v>1517</v>
      </c>
      <c r="G15" s="356" t="s">
        <v>1532</v>
      </c>
      <c r="H15" s="349">
        <v>5</v>
      </c>
      <c r="I15" s="2">
        <v>0</v>
      </c>
      <c r="J15" s="2">
        <v>0</v>
      </c>
      <c r="K15" s="11" t="e">
        <f t="shared" si="0"/>
        <v>#DIV/0!</v>
      </c>
      <c r="L15" s="2">
        <v>2</v>
      </c>
      <c r="M15" s="2">
        <v>0</v>
      </c>
      <c r="N15" s="11">
        <f t="shared" si="1"/>
        <v>0</v>
      </c>
      <c r="O15" s="2">
        <v>2</v>
      </c>
      <c r="P15" s="2">
        <v>0</v>
      </c>
      <c r="Q15" s="11">
        <f t="shared" si="2"/>
        <v>0</v>
      </c>
      <c r="R15" s="2">
        <v>1</v>
      </c>
      <c r="S15" s="2">
        <v>0</v>
      </c>
      <c r="T15" s="11">
        <f t="shared" si="3"/>
        <v>0</v>
      </c>
      <c r="U15" s="89">
        <f t="shared" si="4"/>
        <v>5</v>
      </c>
      <c r="V15" s="89">
        <f t="shared" si="4"/>
        <v>0</v>
      </c>
      <c r="W15" s="11">
        <f t="shared" si="5"/>
        <v>0</v>
      </c>
      <c r="X15" s="30"/>
      <c r="Y15" s="30"/>
      <c r="Z15" s="30"/>
      <c r="AA15" s="30"/>
    </row>
    <row r="16" spans="1:27" ht="15.75" x14ac:dyDescent="0.25">
      <c r="A16" s="976" t="s">
        <v>1533</v>
      </c>
      <c r="B16" s="977"/>
      <c r="C16" s="977"/>
      <c r="D16" s="977"/>
      <c r="E16" s="977"/>
      <c r="F16" s="977"/>
      <c r="G16" s="977"/>
      <c r="H16" s="978"/>
      <c r="I16" s="2">
        <v>0</v>
      </c>
      <c r="J16" s="2">
        <v>0</v>
      </c>
      <c r="K16" s="11" t="e">
        <f t="shared" si="0"/>
        <v>#DIV/0!</v>
      </c>
      <c r="L16" s="2">
        <v>0</v>
      </c>
      <c r="M16" s="2">
        <v>0</v>
      </c>
      <c r="N16" s="11" t="e">
        <f t="shared" si="1"/>
        <v>#DIV/0!</v>
      </c>
      <c r="O16" s="2">
        <v>0</v>
      </c>
      <c r="P16" s="2">
        <v>0</v>
      </c>
      <c r="Q16" s="11" t="e">
        <f t="shared" si="2"/>
        <v>#DIV/0!</v>
      </c>
      <c r="R16" s="2">
        <v>0</v>
      </c>
      <c r="S16" s="2">
        <v>0</v>
      </c>
      <c r="T16" s="11" t="e">
        <f t="shared" si="3"/>
        <v>#DIV/0!</v>
      </c>
      <c r="U16" s="89">
        <f t="shared" si="4"/>
        <v>0</v>
      </c>
      <c r="V16" s="89">
        <f t="shared" si="4"/>
        <v>0</v>
      </c>
      <c r="W16" s="11" t="e">
        <f t="shared" si="5"/>
        <v>#DIV/0!</v>
      </c>
      <c r="X16" s="30"/>
      <c r="Y16" s="30"/>
      <c r="Z16" s="30"/>
      <c r="AA16" s="30"/>
    </row>
    <row r="17" spans="1:27" ht="15.75" x14ac:dyDescent="0.25">
      <c r="A17" s="963" t="s">
        <v>1534</v>
      </c>
      <c r="B17" s="914" t="s">
        <v>14</v>
      </c>
      <c r="C17" s="974" t="s">
        <v>1535</v>
      </c>
      <c r="D17" s="20" t="s">
        <v>1462</v>
      </c>
      <c r="E17" s="349"/>
      <c r="F17" s="98" t="s">
        <v>1536</v>
      </c>
      <c r="G17" s="349" t="s">
        <v>1537</v>
      </c>
      <c r="H17" s="20">
        <v>1</v>
      </c>
      <c r="I17" s="2">
        <v>1</v>
      </c>
      <c r="J17" s="2">
        <v>0</v>
      </c>
      <c r="K17" s="11">
        <f t="shared" si="0"/>
        <v>0</v>
      </c>
      <c r="L17" s="2">
        <v>0</v>
      </c>
      <c r="M17" s="2">
        <v>0</v>
      </c>
      <c r="N17" s="11" t="e">
        <f t="shared" si="1"/>
        <v>#DIV/0!</v>
      </c>
      <c r="O17" s="2">
        <v>0</v>
      </c>
      <c r="P17" s="2">
        <v>0</v>
      </c>
      <c r="Q17" s="11" t="e">
        <f t="shared" si="2"/>
        <v>#DIV/0!</v>
      </c>
      <c r="R17" s="2">
        <v>0</v>
      </c>
      <c r="S17" s="2">
        <v>0</v>
      </c>
      <c r="T17" s="11" t="e">
        <f t="shared" si="3"/>
        <v>#DIV/0!</v>
      </c>
      <c r="U17" s="89">
        <f t="shared" si="4"/>
        <v>1</v>
      </c>
      <c r="V17" s="89">
        <f t="shared" si="4"/>
        <v>0</v>
      </c>
      <c r="W17" s="11">
        <f t="shared" si="5"/>
        <v>0</v>
      </c>
      <c r="X17" s="30"/>
      <c r="Y17" s="30"/>
      <c r="Z17" s="30"/>
      <c r="AA17" s="30"/>
    </row>
    <row r="18" spans="1:27" ht="24" x14ac:dyDescent="0.25">
      <c r="A18" s="964"/>
      <c r="B18" s="916"/>
      <c r="C18" s="975"/>
      <c r="D18" s="20" t="s">
        <v>1462</v>
      </c>
      <c r="E18" s="349"/>
      <c r="F18" s="98" t="s">
        <v>1538</v>
      </c>
      <c r="G18" s="349" t="s">
        <v>1504</v>
      </c>
      <c r="H18" s="360">
        <v>15</v>
      </c>
      <c r="I18" s="2">
        <v>0</v>
      </c>
      <c r="J18" s="2">
        <v>1</v>
      </c>
      <c r="K18" s="11" t="e">
        <f t="shared" si="0"/>
        <v>#DIV/0!</v>
      </c>
      <c r="L18" s="2">
        <v>5</v>
      </c>
      <c r="M18" s="2">
        <v>0</v>
      </c>
      <c r="N18" s="11">
        <f t="shared" si="1"/>
        <v>0</v>
      </c>
      <c r="O18" s="2">
        <v>5</v>
      </c>
      <c r="P18" s="2">
        <v>5</v>
      </c>
      <c r="Q18" s="11">
        <f t="shared" si="2"/>
        <v>100</v>
      </c>
      <c r="R18" s="2">
        <v>5</v>
      </c>
      <c r="S18" s="2">
        <v>7</v>
      </c>
      <c r="T18" s="11">
        <f t="shared" si="3"/>
        <v>140</v>
      </c>
      <c r="U18" s="89">
        <f t="shared" si="4"/>
        <v>15</v>
      </c>
      <c r="V18" s="89">
        <f t="shared" si="4"/>
        <v>13</v>
      </c>
      <c r="W18" s="11">
        <f t="shared" si="5"/>
        <v>86.666666666666671</v>
      </c>
      <c r="X18" s="30"/>
      <c r="Y18" s="30"/>
      <c r="Z18" s="30"/>
      <c r="AA18" s="30"/>
    </row>
    <row r="19" spans="1:27" ht="15.75" x14ac:dyDescent="0.25">
      <c r="A19" s="964"/>
      <c r="B19" s="914" t="s">
        <v>16</v>
      </c>
      <c r="C19" s="974" t="s">
        <v>1539</v>
      </c>
      <c r="D19" s="20" t="s">
        <v>1462</v>
      </c>
      <c r="E19" s="349"/>
      <c r="F19" s="98" t="s">
        <v>1536</v>
      </c>
      <c r="G19" s="349" t="s">
        <v>1537</v>
      </c>
      <c r="H19" s="360">
        <v>1</v>
      </c>
      <c r="I19" s="2">
        <v>0</v>
      </c>
      <c r="J19" s="2">
        <v>0</v>
      </c>
      <c r="K19" s="11" t="e">
        <f t="shared" si="0"/>
        <v>#DIV/0!</v>
      </c>
      <c r="L19" s="2">
        <v>1</v>
      </c>
      <c r="M19" s="2">
        <v>0</v>
      </c>
      <c r="N19" s="11">
        <f t="shared" si="1"/>
        <v>0</v>
      </c>
      <c r="O19" s="2">
        <v>0</v>
      </c>
      <c r="P19" s="2">
        <v>0</v>
      </c>
      <c r="Q19" s="11" t="e">
        <f t="shared" si="2"/>
        <v>#DIV/0!</v>
      </c>
      <c r="R19" s="2">
        <v>0</v>
      </c>
      <c r="S19" s="2">
        <v>0</v>
      </c>
      <c r="T19" s="11" t="e">
        <f t="shared" si="3"/>
        <v>#DIV/0!</v>
      </c>
      <c r="U19" s="89">
        <f t="shared" si="4"/>
        <v>1</v>
      </c>
      <c r="V19" s="89">
        <f t="shared" si="4"/>
        <v>0</v>
      </c>
      <c r="W19" s="11">
        <f t="shared" si="5"/>
        <v>0</v>
      </c>
      <c r="X19" s="30"/>
      <c r="Y19" s="30"/>
      <c r="Z19" s="30"/>
      <c r="AA19" s="30"/>
    </row>
    <row r="20" spans="1:27" ht="24" x14ac:dyDescent="0.25">
      <c r="A20" s="965"/>
      <c r="B20" s="916"/>
      <c r="C20" s="975"/>
      <c r="D20" s="20" t="s">
        <v>1462</v>
      </c>
      <c r="E20" s="349"/>
      <c r="F20" s="98" t="s">
        <v>1538</v>
      </c>
      <c r="G20" s="349" t="s">
        <v>1504</v>
      </c>
      <c r="H20" s="360">
        <v>12</v>
      </c>
      <c r="I20" s="2">
        <v>0</v>
      </c>
      <c r="J20" s="2">
        <v>1</v>
      </c>
      <c r="K20" s="11" t="e">
        <f t="shared" si="0"/>
        <v>#DIV/0!</v>
      </c>
      <c r="L20" s="2">
        <v>2</v>
      </c>
      <c r="M20" s="2">
        <v>2</v>
      </c>
      <c r="N20" s="11">
        <f t="shared" si="1"/>
        <v>100</v>
      </c>
      <c r="O20" s="2">
        <v>5</v>
      </c>
      <c r="P20" s="2">
        <v>5</v>
      </c>
      <c r="Q20" s="11">
        <f t="shared" si="2"/>
        <v>100</v>
      </c>
      <c r="R20" s="2">
        <v>5</v>
      </c>
      <c r="S20" s="2">
        <v>7</v>
      </c>
      <c r="T20" s="11">
        <f t="shared" si="3"/>
        <v>140</v>
      </c>
      <c r="U20" s="89">
        <f t="shared" si="4"/>
        <v>12</v>
      </c>
      <c r="V20" s="89">
        <f t="shared" si="4"/>
        <v>15</v>
      </c>
      <c r="W20" s="11">
        <f t="shared" si="5"/>
        <v>125</v>
      </c>
      <c r="X20" s="30"/>
      <c r="Y20" s="30"/>
      <c r="Z20" s="30"/>
      <c r="AA20" s="30"/>
    </row>
    <row r="21" spans="1:27" ht="96" x14ac:dyDescent="0.25">
      <c r="A21" s="347" t="s">
        <v>1540</v>
      </c>
      <c r="B21" s="361" t="s">
        <v>159</v>
      </c>
      <c r="C21" s="73" t="s">
        <v>1541</v>
      </c>
      <c r="D21" s="20" t="s">
        <v>1462</v>
      </c>
      <c r="E21" s="349"/>
      <c r="F21" s="98" t="s">
        <v>1542</v>
      </c>
      <c r="G21" s="349" t="s">
        <v>1543</v>
      </c>
      <c r="H21" s="360">
        <v>5</v>
      </c>
      <c r="I21" s="2">
        <v>5</v>
      </c>
      <c r="J21" s="2">
        <v>7</v>
      </c>
      <c r="K21" s="11">
        <f t="shared" si="0"/>
        <v>140</v>
      </c>
      <c r="L21" s="2">
        <v>0</v>
      </c>
      <c r="M21" s="2">
        <v>0</v>
      </c>
      <c r="N21" s="11" t="e">
        <f t="shared" si="1"/>
        <v>#DIV/0!</v>
      </c>
      <c r="O21" s="2">
        <v>0</v>
      </c>
      <c r="P21" s="2">
        <v>0</v>
      </c>
      <c r="Q21" s="11" t="e">
        <f t="shared" si="2"/>
        <v>#DIV/0!</v>
      </c>
      <c r="R21" s="2">
        <v>0</v>
      </c>
      <c r="S21" s="2">
        <v>0</v>
      </c>
      <c r="T21" s="11" t="e">
        <f t="shared" si="3"/>
        <v>#DIV/0!</v>
      </c>
      <c r="U21" s="89">
        <f t="shared" si="4"/>
        <v>5</v>
      </c>
      <c r="V21" s="89">
        <f t="shared" si="4"/>
        <v>7</v>
      </c>
      <c r="W21" s="11">
        <f t="shared" si="5"/>
        <v>140</v>
      </c>
      <c r="X21" s="30"/>
      <c r="Y21" s="30"/>
      <c r="Z21" s="30"/>
      <c r="AA21" s="30"/>
    </row>
    <row r="22" spans="1:27" ht="24" x14ac:dyDescent="0.25">
      <c r="A22" s="963" t="s">
        <v>1544</v>
      </c>
      <c r="B22" s="914" t="s">
        <v>20</v>
      </c>
      <c r="C22" s="974" t="s">
        <v>1545</v>
      </c>
      <c r="D22" s="20" t="s">
        <v>1462</v>
      </c>
      <c r="E22" s="349"/>
      <c r="F22" s="98" t="s">
        <v>1546</v>
      </c>
      <c r="G22" s="349" t="s">
        <v>1547</v>
      </c>
      <c r="H22" s="360">
        <v>10</v>
      </c>
      <c r="I22" s="2">
        <v>2</v>
      </c>
      <c r="J22" s="2">
        <v>4</v>
      </c>
      <c r="K22" s="11">
        <f t="shared" si="0"/>
        <v>200</v>
      </c>
      <c r="L22" s="2">
        <v>3</v>
      </c>
      <c r="M22" s="2">
        <v>0</v>
      </c>
      <c r="N22" s="11">
        <f t="shared" si="1"/>
        <v>0</v>
      </c>
      <c r="O22" s="2">
        <v>3</v>
      </c>
      <c r="P22" s="2">
        <v>0</v>
      </c>
      <c r="Q22" s="11">
        <f t="shared" si="2"/>
        <v>0</v>
      </c>
      <c r="R22" s="2">
        <v>2</v>
      </c>
      <c r="S22" s="2">
        <v>2</v>
      </c>
      <c r="T22" s="11">
        <f t="shared" si="3"/>
        <v>100</v>
      </c>
      <c r="U22" s="89">
        <f t="shared" si="4"/>
        <v>10</v>
      </c>
      <c r="V22" s="89">
        <f t="shared" si="4"/>
        <v>6</v>
      </c>
      <c r="W22" s="11">
        <f t="shared" si="5"/>
        <v>60</v>
      </c>
      <c r="X22" s="30"/>
      <c r="Y22" s="30"/>
      <c r="Z22" s="30"/>
      <c r="AA22" s="30"/>
    </row>
    <row r="23" spans="1:27" ht="24" x14ac:dyDescent="0.25">
      <c r="A23" s="965"/>
      <c r="B23" s="916"/>
      <c r="C23" s="975"/>
      <c r="D23" s="20" t="s">
        <v>1462</v>
      </c>
      <c r="E23" s="349"/>
      <c r="F23" s="98" t="s">
        <v>1548</v>
      </c>
      <c r="G23" s="349" t="s">
        <v>1549</v>
      </c>
      <c r="H23" s="360" t="s">
        <v>1550</v>
      </c>
      <c r="I23" s="2">
        <v>0</v>
      </c>
      <c r="J23" s="2">
        <v>8</v>
      </c>
      <c r="K23" s="11" t="e">
        <f t="shared" si="0"/>
        <v>#DIV/0!</v>
      </c>
      <c r="L23" s="2">
        <v>0</v>
      </c>
      <c r="M23" s="2">
        <v>3</v>
      </c>
      <c r="N23" s="11" t="e">
        <f t="shared" si="1"/>
        <v>#DIV/0!</v>
      </c>
      <c r="O23" s="2">
        <v>0</v>
      </c>
      <c r="P23" s="2">
        <v>5</v>
      </c>
      <c r="Q23" s="11" t="e">
        <f t="shared" si="2"/>
        <v>#DIV/0!</v>
      </c>
      <c r="R23" s="2">
        <v>0</v>
      </c>
      <c r="S23" s="2">
        <v>0</v>
      </c>
      <c r="T23" s="11" t="e">
        <f t="shared" si="3"/>
        <v>#DIV/0!</v>
      </c>
      <c r="U23" s="89">
        <f t="shared" si="4"/>
        <v>0</v>
      </c>
      <c r="V23" s="89">
        <f t="shared" si="4"/>
        <v>16</v>
      </c>
      <c r="W23" s="11" t="e">
        <f t="shared" si="5"/>
        <v>#DIV/0!</v>
      </c>
      <c r="X23" s="30"/>
      <c r="Y23" s="30"/>
      <c r="Z23" s="30"/>
      <c r="AA23" s="30"/>
    </row>
    <row r="24" spans="1:27" ht="60" x14ac:dyDescent="0.25">
      <c r="A24" s="347" t="s">
        <v>1551</v>
      </c>
      <c r="B24" s="361" t="s">
        <v>11</v>
      </c>
      <c r="C24" s="73" t="s">
        <v>1552</v>
      </c>
      <c r="D24" s="20" t="s">
        <v>1462</v>
      </c>
      <c r="E24" s="349"/>
      <c r="F24" s="98" t="s">
        <v>1553</v>
      </c>
      <c r="G24" s="349" t="s">
        <v>460</v>
      </c>
      <c r="H24" s="360">
        <v>8</v>
      </c>
      <c r="I24" s="2">
        <v>2</v>
      </c>
      <c r="J24" s="2">
        <v>2</v>
      </c>
      <c r="K24" s="11">
        <f t="shared" si="0"/>
        <v>100</v>
      </c>
      <c r="L24" s="2">
        <v>2</v>
      </c>
      <c r="M24" s="2">
        <v>2</v>
      </c>
      <c r="N24" s="11">
        <f t="shared" si="1"/>
        <v>100</v>
      </c>
      <c r="O24" s="2">
        <v>2</v>
      </c>
      <c r="P24" s="2">
        <v>3</v>
      </c>
      <c r="Q24" s="11">
        <f t="shared" si="2"/>
        <v>150</v>
      </c>
      <c r="R24" s="2">
        <v>2</v>
      </c>
      <c r="S24" s="2">
        <v>11</v>
      </c>
      <c r="T24" s="11">
        <f t="shared" si="3"/>
        <v>550</v>
      </c>
      <c r="U24" s="89">
        <f t="shared" si="4"/>
        <v>8</v>
      </c>
      <c r="V24" s="89">
        <f t="shared" si="4"/>
        <v>18</v>
      </c>
      <c r="W24" s="11">
        <f t="shared" si="5"/>
        <v>225</v>
      </c>
      <c r="X24" s="30"/>
      <c r="Y24" s="30"/>
      <c r="Z24" s="30"/>
      <c r="AA24" s="30"/>
    </row>
    <row r="25" spans="1:27" ht="15.75" x14ac:dyDescent="0.25">
      <c r="A25" s="10"/>
      <c r="B25" s="10"/>
      <c r="C25" s="10"/>
      <c r="D25" s="10"/>
      <c r="E25" s="10"/>
      <c r="F25" s="10"/>
      <c r="G25" s="10"/>
      <c r="H25" s="10"/>
      <c r="I25" s="2"/>
      <c r="J25" s="2"/>
      <c r="K25" s="11" t="e">
        <f t="shared" si="0"/>
        <v>#DIV/0!</v>
      </c>
      <c r="L25" s="2"/>
      <c r="M25" s="2"/>
      <c r="N25" s="11" t="e">
        <f t="shared" si="1"/>
        <v>#DIV/0!</v>
      </c>
      <c r="O25" s="2"/>
      <c r="P25" s="2"/>
      <c r="Q25" s="11" t="e">
        <f t="shared" si="2"/>
        <v>#DIV/0!</v>
      </c>
      <c r="R25" s="2"/>
      <c r="S25" s="2"/>
      <c r="T25" s="11" t="e">
        <f t="shared" si="3"/>
        <v>#DIV/0!</v>
      </c>
      <c r="U25" s="89">
        <f t="shared" si="4"/>
        <v>0</v>
      </c>
      <c r="V25" s="89">
        <f t="shared" si="4"/>
        <v>0</v>
      </c>
      <c r="W25" s="11" t="e">
        <f t="shared" si="5"/>
        <v>#DIV/0!</v>
      </c>
      <c r="X25" s="30"/>
      <c r="Y25" s="30"/>
      <c r="Z25" s="30"/>
      <c r="AA25" s="30"/>
    </row>
    <row r="26" spans="1:27" ht="15.75" x14ac:dyDescent="0.25">
      <c r="A26" s="10"/>
      <c r="B26" s="10"/>
      <c r="C26" s="10"/>
      <c r="D26" s="10"/>
      <c r="E26" s="10"/>
      <c r="F26" s="10"/>
      <c r="G26" s="10"/>
      <c r="H26" s="10"/>
      <c r="I26" s="2"/>
      <c r="J26" s="2"/>
      <c r="K26" s="11" t="e">
        <f t="shared" si="0"/>
        <v>#DIV/0!</v>
      </c>
      <c r="L26" s="2"/>
      <c r="M26" s="2"/>
      <c r="N26" s="11" t="e">
        <f t="shared" si="1"/>
        <v>#DIV/0!</v>
      </c>
      <c r="O26" s="2"/>
      <c r="P26" s="2"/>
      <c r="Q26" s="11" t="e">
        <f t="shared" si="2"/>
        <v>#DIV/0!</v>
      </c>
      <c r="R26" s="2"/>
      <c r="S26" s="2"/>
      <c r="T26" s="11" t="e">
        <f t="shared" si="3"/>
        <v>#DIV/0!</v>
      </c>
      <c r="U26" s="89">
        <f t="shared" si="4"/>
        <v>0</v>
      </c>
      <c r="V26" s="89">
        <f t="shared" si="4"/>
        <v>0</v>
      </c>
      <c r="W26" s="11" t="e">
        <f t="shared" si="5"/>
        <v>#DIV/0!</v>
      </c>
      <c r="X26" s="30"/>
      <c r="Y26" s="30"/>
      <c r="Z26" s="30"/>
      <c r="AA26" s="30"/>
    </row>
    <row r="27" spans="1:27" x14ac:dyDescent="0.25">
      <c r="A27" s="843" t="s">
        <v>23</v>
      </c>
      <c r="B27" s="844"/>
      <c r="C27" s="844"/>
      <c r="D27" s="844"/>
      <c r="E27" s="844"/>
      <c r="F27" s="844"/>
      <c r="G27" s="844"/>
      <c r="H27" s="845"/>
      <c r="I27" s="3"/>
      <c r="J27" s="3"/>
      <c r="K27" s="13" t="e">
        <f>SUM(K39:K55)/(COUNTIF(K39:K55,"&lt;&gt;0"))</f>
        <v>#DIV/0!</v>
      </c>
      <c r="L27" s="3"/>
      <c r="M27" s="3"/>
      <c r="N27" s="13" t="e">
        <f>SUM(N39:N55)/(COUNTIF(N39:N55,"&lt;&gt;0"))</f>
        <v>#DIV/0!</v>
      </c>
      <c r="O27" s="3"/>
      <c r="P27" s="3"/>
      <c r="Q27" s="13" t="e">
        <f>SUM(Q39:Q55)/(COUNTIF(Q39:Q55,"&lt;&gt;0"))</f>
        <v>#DIV/0!</v>
      </c>
      <c r="R27" s="3"/>
      <c r="S27" s="3"/>
      <c r="T27" s="13" t="e">
        <f>SUM(T39:T55)/(COUNTIF(T39:T55,"&lt;&gt;0"))</f>
        <v>#DIV/0!</v>
      </c>
      <c r="U27" s="3"/>
      <c r="V27" s="3"/>
      <c r="W27" s="13">
        <f>SUM(W39:W55)/(COUNTIF(W39:W55,"&lt;&gt;0"))</f>
        <v>40.606060606060609</v>
      </c>
      <c r="X27" s="30"/>
      <c r="Y27" s="30"/>
      <c r="Z27" s="30"/>
      <c r="AA27" s="30"/>
    </row>
    <row r="28" spans="1:27" x14ac:dyDescent="0.25">
      <c r="A28" s="846" t="s">
        <v>24</v>
      </c>
      <c r="B28" s="847"/>
      <c r="C28" s="847"/>
      <c r="D28" s="847"/>
      <c r="E28" s="847"/>
      <c r="F28" s="847"/>
      <c r="G28" s="847"/>
      <c r="H28" s="848"/>
      <c r="I28" s="4"/>
      <c r="J28" s="4"/>
      <c r="K28" s="14"/>
      <c r="L28" s="4"/>
      <c r="M28" s="4"/>
      <c r="N28" s="14"/>
      <c r="O28" s="4"/>
      <c r="P28" s="4"/>
      <c r="Q28" s="14"/>
      <c r="R28" s="4"/>
      <c r="S28" s="4"/>
      <c r="T28" s="14"/>
      <c r="U28" s="4"/>
      <c r="V28" s="4"/>
      <c r="W28" s="14"/>
      <c r="X28" s="30"/>
      <c r="Y28" s="30"/>
      <c r="Z28" s="30"/>
      <c r="AA28" s="30"/>
    </row>
    <row r="29" spans="1:27" x14ac:dyDescent="0.25">
      <c r="A29" s="846" t="s">
        <v>1283</v>
      </c>
      <c r="B29" s="847"/>
      <c r="C29" s="847"/>
      <c r="D29" s="847"/>
      <c r="E29" s="847"/>
      <c r="F29" s="847"/>
      <c r="G29" s="847"/>
      <c r="H29" s="848"/>
      <c r="I29" s="4"/>
      <c r="J29" s="4"/>
      <c r="K29" s="14"/>
      <c r="L29" s="4"/>
      <c r="M29" s="4"/>
      <c r="N29" s="14"/>
      <c r="O29" s="4"/>
      <c r="P29" s="4"/>
      <c r="Q29" s="14"/>
      <c r="R29" s="4"/>
      <c r="S29" s="4"/>
      <c r="T29" s="14"/>
      <c r="U29" s="4"/>
      <c r="V29" s="4"/>
      <c r="W29" s="14"/>
      <c r="X29" s="30"/>
      <c r="Y29" s="30"/>
      <c r="Z29" s="30"/>
      <c r="AA29" s="30"/>
    </row>
    <row r="30" spans="1:27" x14ac:dyDescent="0.25">
      <c r="A30" s="846" t="s">
        <v>1339</v>
      </c>
      <c r="B30" s="847"/>
      <c r="C30" s="847"/>
      <c r="D30" s="847"/>
      <c r="E30" s="847"/>
      <c r="F30" s="847"/>
      <c r="G30" s="847"/>
      <c r="H30" s="848"/>
      <c r="I30" s="4"/>
      <c r="J30" s="4"/>
      <c r="K30" s="14"/>
      <c r="L30" s="4"/>
      <c r="M30" s="4"/>
      <c r="N30" s="14"/>
      <c r="O30" s="4"/>
      <c r="P30" s="4"/>
      <c r="Q30" s="14"/>
      <c r="R30" s="4"/>
      <c r="S30" s="4"/>
      <c r="T30" s="14"/>
      <c r="U30" s="4"/>
      <c r="V30" s="4"/>
      <c r="W30" s="14"/>
      <c r="X30" s="30"/>
      <c r="Y30" s="30"/>
      <c r="Z30" s="30"/>
      <c r="AA30" s="30"/>
    </row>
    <row r="31" spans="1:27" x14ac:dyDescent="0.25">
      <c r="A31" s="846" t="s">
        <v>1340</v>
      </c>
      <c r="B31" s="847"/>
      <c r="C31" s="847"/>
      <c r="D31" s="847"/>
      <c r="E31" s="847"/>
      <c r="F31" s="847"/>
      <c r="G31" s="847"/>
      <c r="H31" s="848"/>
      <c r="I31" s="4"/>
      <c r="J31" s="4"/>
      <c r="K31" s="14"/>
      <c r="L31" s="4"/>
      <c r="M31" s="4"/>
      <c r="N31" s="14"/>
      <c r="O31" s="4"/>
      <c r="P31" s="4"/>
      <c r="Q31" s="14"/>
      <c r="R31" s="4"/>
      <c r="S31" s="4"/>
      <c r="T31" s="14"/>
      <c r="U31" s="4"/>
      <c r="V31" s="4"/>
      <c r="W31" s="14"/>
      <c r="X31" s="30"/>
      <c r="Y31" s="30"/>
      <c r="Z31" s="30"/>
      <c r="AA31" s="30"/>
    </row>
    <row r="32" spans="1:27" x14ac:dyDescent="0.25">
      <c r="A32" s="846" t="s">
        <v>1341</v>
      </c>
      <c r="B32" s="847"/>
      <c r="C32" s="847"/>
      <c r="D32" s="847"/>
      <c r="E32" s="847"/>
      <c r="F32" s="847"/>
      <c r="G32" s="847"/>
      <c r="H32" s="848"/>
      <c r="I32" s="4"/>
      <c r="J32" s="4"/>
      <c r="K32" s="14"/>
      <c r="L32" s="4"/>
      <c r="M32" s="4"/>
      <c r="N32" s="14"/>
      <c r="O32" s="4"/>
      <c r="P32" s="4"/>
      <c r="Q32" s="14"/>
      <c r="R32" s="4"/>
      <c r="S32" s="4"/>
      <c r="T32" s="14"/>
      <c r="U32" s="4"/>
      <c r="V32" s="4"/>
      <c r="W32" s="14"/>
      <c r="X32" s="30"/>
      <c r="Y32" s="30"/>
      <c r="Z32" s="30"/>
      <c r="AA32" s="30"/>
    </row>
    <row r="33" spans="11:23" x14ac:dyDescent="0.25">
      <c r="K33" s="32">
        <f>IF(K6&gt;99.99,100,K6)</f>
        <v>100</v>
      </c>
      <c r="N33" s="32">
        <f>IF(N6&gt;99.99,100,N6)</f>
        <v>100</v>
      </c>
      <c r="Q33" s="32">
        <f>IF(Q6&gt;99.99,100,Q6)</f>
        <v>100</v>
      </c>
      <c r="T33" s="32">
        <f>IF(T6&gt;99.99,100,T6)</f>
        <v>100</v>
      </c>
      <c r="W33" s="32">
        <f>IF(W6&gt;99.99,100,W6)</f>
        <v>100</v>
      </c>
    </row>
    <row r="34" spans="11:23" x14ac:dyDescent="0.25">
      <c r="K34" s="32">
        <f t="shared" ref="K34:K42" si="6">IF(K7&gt;99.99,100,K7)</f>
        <v>100</v>
      </c>
      <c r="N34" s="32" t="e">
        <f t="shared" ref="N34:N42" si="7">IF(N7&gt;99.99,100,N7)</f>
        <v>#DIV/0!</v>
      </c>
      <c r="Q34" s="32" t="e">
        <f t="shared" ref="Q34:Q42" si="8">IF(Q7&gt;99.99,100,Q7)</f>
        <v>#DIV/0!</v>
      </c>
      <c r="T34" s="32" t="e">
        <f t="shared" ref="T34:T42" si="9">IF(T7&gt;99.99,100,T7)</f>
        <v>#DIV/0!</v>
      </c>
      <c r="W34" s="32">
        <f t="shared" ref="W34:W42" si="10">IF(W7&gt;99.99,100,W7)</f>
        <v>100</v>
      </c>
    </row>
    <row r="35" spans="11:23" x14ac:dyDescent="0.25">
      <c r="K35" s="32">
        <f t="shared" si="6"/>
        <v>100</v>
      </c>
      <c r="N35" s="32">
        <f t="shared" si="7"/>
        <v>100</v>
      </c>
      <c r="Q35" s="32">
        <f t="shared" si="8"/>
        <v>100</v>
      </c>
      <c r="T35" s="32">
        <f t="shared" si="9"/>
        <v>100</v>
      </c>
      <c r="W35" s="32">
        <f t="shared" si="10"/>
        <v>100</v>
      </c>
    </row>
    <row r="36" spans="11:23" x14ac:dyDescent="0.25">
      <c r="K36" s="32">
        <f t="shared" si="6"/>
        <v>100</v>
      </c>
      <c r="N36" s="32">
        <f t="shared" si="7"/>
        <v>100</v>
      </c>
      <c r="Q36" s="32">
        <f t="shared" si="8"/>
        <v>100</v>
      </c>
      <c r="T36" s="32">
        <f t="shared" si="9"/>
        <v>100</v>
      </c>
      <c r="W36" s="32">
        <f t="shared" si="10"/>
        <v>100</v>
      </c>
    </row>
    <row r="37" spans="11:23" x14ac:dyDescent="0.25">
      <c r="K37" s="32">
        <f t="shared" si="6"/>
        <v>100</v>
      </c>
      <c r="N37" s="32">
        <f t="shared" si="7"/>
        <v>100</v>
      </c>
      <c r="Q37" s="32">
        <f t="shared" si="8"/>
        <v>100</v>
      </c>
      <c r="T37" s="32">
        <f t="shared" si="9"/>
        <v>100</v>
      </c>
      <c r="W37" s="32">
        <f t="shared" si="10"/>
        <v>100</v>
      </c>
    </row>
    <row r="38" spans="11:23" x14ac:dyDescent="0.25">
      <c r="K38" s="32" t="e">
        <f t="shared" si="6"/>
        <v>#DIV/0!</v>
      </c>
      <c r="N38" s="32">
        <f t="shared" si="7"/>
        <v>0</v>
      </c>
      <c r="Q38" s="32">
        <f t="shared" si="8"/>
        <v>0</v>
      </c>
      <c r="T38" s="32">
        <f t="shared" si="9"/>
        <v>0</v>
      </c>
      <c r="W38" s="32">
        <f t="shared" si="10"/>
        <v>0</v>
      </c>
    </row>
    <row r="39" spans="11:23" x14ac:dyDescent="0.25">
      <c r="K39" s="32">
        <f t="shared" si="6"/>
        <v>0</v>
      </c>
      <c r="N39" s="32" t="e">
        <f t="shared" si="7"/>
        <v>#DIV/0!</v>
      </c>
      <c r="Q39" s="32" t="e">
        <f t="shared" si="8"/>
        <v>#DIV/0!</v>
      </c>
      <c r="T39" s="32" t="e">
        <f t="shared" si="9"/>
        <v>#DIV/0!</v>
      </c>
      <c r="W39" s="32">
        <f t="shared" si="10"/>
        <v>0</v>
      </c>
    </row>
    <row r="40" spans="11:23" x14ac:dyDescent="0.25">
      <c r="K40" s="32">
        <f t="shared" si="6"/>
        <v>0</v>
      </c>
      <c r="N40" s="32" t="e">
        <f t="shared" si="7"/>
        <v>#DIV/0!</v>
      </c>
      <c r="Q40" s="32" t="e">
        <f t="shared" si="8"/>
        <v>#DIV/0!</v>
      </c>
      <c r="T40" s="32" t="e">
        <f t="shared" si="9"/>
        <v>#DIV/0!</v>
      </c>
      <c r="W40" s="32">
        <f t="shared" si="10"/>
        <v>0</v>
      </c>
    </row>
    <row r="41" spans="11:23" x14ac:dyDescent="0.25">
      <c r="K41" s="32" t="e">
        <f t="shared" si="6"/>
        <v>#DIV/0!</v>
      </c>
      <c r="N41" s="32">
        <f t="shared" si="7"/>
        <v>0</v>
      </c>
      <c r="Q41" s="32">
        <f t="shared" si="8"/>
        <v>0</v>
      </c>
      <c r="T41" s="32">
        <f t="shared" si="9"/>
        <v>0</v>
      </c>
      <c r="W41" s="32">
        <f t="shared" si="10"/>
        <v>0</v>
      </c>
    </row>
    <row r="42" spans="11:23" x14ac:dyDescent="0.25">
      <c r="K42" s="32" t="e">
        <f t="shared" si="6"/>
        <v>#DIV/0!</v>
      </c>
      <c r="N42" s="32">
        <f t="shared" si="7"/>
        <v>0</v>
      </c>
      <c r="Q42" s="32">
        <f t="shared" si="8"/>
        <v>0</v>
      </c>
      <c r="T42" s="32">
        <f t="shared" si="9"/>
        <v>0</v>
      </c>
      <c r="W42" s="32">
        <f t="shared" si="10"/>
        <v>0</v>
      </c>
    </row>
    <row r="43" spans="11:23" x14ac:dyDescent="0.25">
      <c r="K43" s="32">
        <f t="shared" ref="K43:K48" si="11">IF(K17&gt;99.99,100,K17)</f>
        <v>0</v>
      </c>
      <c r="N43" s="32" t="e">
        <f t="shared" ref="N43:N48" si="12">IF(N17&gt;99.99,100,N17)</f>
        <v>#DIV/0!</v>
      </c>
      <c r="Q43" s="32" t="e">
        <f t="shared" ref="Q43:Q48" si="13">IF(Q17&gt;99.99,100,Q17)</f>
        <v>#DIV/0!</v>
      </c>
      <c r="T43" s="32" t="e">
        <f t="shared" ref="T43:T48" si="14">IF(T17&gt;99.99,100,T17)</f>
        <v>#DIV/0!</v>
      </c>
      <c r="W43" s="32">
        <f t="shared" ref="W43:W48" si="15">IF(W17&gt;99.99,100,W17)</f>
        <v>0</v>
      </c>
    </row>
    <row r="44" spans="11:23" x14ac:dyDescent="0.25">
      <c r="K44" s="32" t="e">
        <f t="shared" si="11"/>
        <v>#DIV/0!</v>
      </c>
      <c r="N44" s="32">
        <f t="shared" si="12"/>
        <v>0</v>
      </c>
      <c r="Q44" s="32">
        <f t="shared" si="13"/>
        <v>100</v>
      </c>
      <c r="T44" s="32">
        <f t="shared" si="14"/>
        <v>100</v>
      </c>
      <c r="W44" s="32">
        <f t="shared" si="15"/>
        <v>86.666666666666671</v>
      </c>
    </row>
    <row r="45" spans="11:23" x14ac:dyDescent="0.25">
      <c r="K45" s="32" t="e">
        <f t="shared" si="11"/>
        <v>#DIV/0!</v>
      </c>
      <c r="N45" s="32">
        <f t="shared" si="12"/>
        <v>0</v>
      </c>
      <c r="Q45" s="32" t="e">
        <f t="shared" si="13"/>
        <v>#DIV/0!</v>
      </c>
      <c r="T45" s="32" t="e">
        <f t="shared" si="14"/>
        <v>#DIV/0!</v>
      </c>
      <c r="W45" s="32">
        <f t="shared" si="15"/>
        <v>0</v>
      </c>
    </row>
    <row r="46" spans="11:23" x14ac:dyDescent="0.25">
      <c r="K46" s="32" t="e">
        <f t="shared" si="11"/>
        <v>#DIV/0!</v>
      </c>
      <c r="N46" s="32">
        <f t="shared" si="12"/>
        <v>100</v>
      </c>
      <c r="Q46" s="32">
        <f t="shared" si="13"/>
        <v>100</v>
      </c>
      <c r="T46" s="32">
        <f t="shared" si="14"/>
        <v>100</v>
      </c>
      <c r="W46" s="32">
        <f t="shared" si="15"/>
        <v>100</v>
      </c>
    </row>
    <row r="47" spans="11:23" x14ac:dyDescent="0.25">
      <c r="K47" s="32">
        <f t="shared" si="11"/>
        <v>100</v>
      </c>
      <c r="N47" s="32" t="e">
        <f t="shared" si="12"/>
        <v>#DIV/0!</v>
      </c>
      <c r="Q47" s="32" t="e">
        <f t="shared" si="13"/>
        <v>#DIV/0!</v>
      </c>
      <c r="T47" s="32" t="e">
        <f t="shared" si="14"/>
        <v>#DIV/0!</v>
      </c>
      <c r="W47" s="32">
        <f t="shared" si="15"/>
        <v>100</v>
      </c>
    </row>
    <row r="48" spans="11:23" x14ac:dyDescent="0.25">
      <c r="K48" s="32">
        <f t="shared" si="11"/>
        <v>100</v>
      </c>
      <c r="N48" s="32">
        <f t="shared" si="12"/>
        <v>0</v>
      </c>
      <c r="Q48" s="32">
        <f t="shared" si="13"/>
        <v>0</v>
      </c>
      <c r="T48" s="32">
        <f t="shared" si="14"/>
        <v>100</v>
      </c>
      <c r="W48" s="32">
        <f t="shared" si="15"/>
        <v>60</v>
      </c>
    </row>
    <row r="49" spans="11:23" x14ac:dyDescent="0.25">
      <c r="K49" s="32">
        <f>IF(K24&gt;99.99,100,K24)</f>
        <v>100</v>
      </c>
      <c r="N49" s="32">
        <f>IF(N24&gt;99.99,100,N24)</f>
        <v>100</v>
      </c>
      <c r="Q49" s="32">
        <f>IF(Q24&gt;99.99,100,Q24)</f>
        <v>100</v>
      </c>
      <c r="T49" s="32">
        <f>IF(T24&gt;99.99,100,T24)</f>
        <v>100</v>
      </c>
      <c r="W49" s="32">
        <f>IF(W24&gt;99.99,100,W24)</f>
        <v>100</v>
      </c>
    </row>
    <row r="50" spans="11:23" x14ac:dyDescent="0.25">
      <c r="K50" s="32"/>
    </row>
    <row r="51" spans="11:23" x14ac:dyDescent="0.25">
      <c r="K51" s="32"/>
    </row>
    <row r="52" spans="11:23" x14ac:dyDescent="0.25">
      <c r="K52" s="32"/>
    </row>
    <row r="53" spans="11:23" x14ac:dyDescent="0.25">
      <c r="K53" s="32"/>
    </row>
    <row r="54" spans="11:23" x14ac:dyDescent="0.25">
      <c r="K54" s="32"/>
    </row>
  </sheetData>
  <mergeCells count="37">
    <mergeCell ref="C22:C23"/>
    <mergeCell ref="A29:H29"/>
    <mergeCell ref="A30:H30"/>
    <mergeCell ref="A31:H31"/>
    <mergeCell ref="A32:H32"/>
    <mergeCell ref="A28:H28"/>
    <mergeCell ref="A12:A15"/>
    <mergeCell ref="A16:H16"/>
    <mergeCell ref="A17:A20"/>
    <mergeCell ref="B17:B18"/>
    <mergeCell ref="C17:C18"/>
    <mergeCell ref="X4:X5"/>
    <mergeCell ref="Y4:Y5"/>
    <mergeCell ref="Z4:Z5"/>
    <mergeCell ref="AA4:AA5"/>
    <mergeCell ref="A27:H27"/>
    <mergeCell ref="B19:B20"/>
    <mergeCell ref="C19:C20"/>
    <mergeCell ref="A22:A23"/>
    <mergeCell ref="B22:B23"/>
    <mergeCell ref="H4:H5"/>
    <mergeCell ref="I4:K4"/>
    <mergeCell ref="L4:N4"/>
    <mergeCell ref="O4:Q4"/>
    <mergeCell ref="R4:T4"/>
    <mergeCell ref="U4:W4"/>
    <mergeCell ref="A7:A10"/>
    <mergeCell ref="A1:W1"/>
    <mergeCell ref="A2:W2"/>
    <mergeCell ref="A3:W3"/>
    <mergeCell ref="A4:A5"/>
    <mergeCell ref="B4:B5"/>
    <mergeCell ref="C4:C5"/>
    <mergeCell ref="D4:D5"/>
    <mergeCell ref="E4:E5"/>
    <mergeCell ref="F4:F5"/>
    <mergeCell ref="G4:G5"/>
  </mergeCells>
  <conditionalFormatting sqref="W6:W26 K6:K26 N13:N26 Q13:Q26 T13:T26">
    <cfRule type="cellIs" dxfId="1253" priority="25" stopIfTrue="1" operator="greaterThan">
      <formula>110</formula>
    </cfRule>
    <cfRule type="cellIs" dxfId="1252" priority="26" stopIfTrue="1" operator="between">
      <formula>1</formula>
      <formula>90</formula>
    </cfRule>
    <cfRule type="expression" dxfId="1251" priority="27" stopIfTrue="1">
      <formula>IF(I6=0,J6=0)</formula>
    </cfRule>
    <cfRule type="cellIs" dxfId="1250" priority="28" stopIfTrue="1" operator="between">
      <formula>90</formula>
      <formula>110</formula>
    </cfRule>
    <cfRule type="expression" dxfId="1249" priority="29" stopIfTrue="1">
      <formula>IF(I6&gt;0,J6=0)</formula>
    </cfRule>
    <cfRule type="expression" dxfId="1248" priority="30" stopIfTrue="1">
      <formula>IF(I6=0,J6&gt;0)</formula>
    </cfRule>
  </conditionalFormatting>
  <conditionalFormatting sqref="N6:N12">
    <cfRule type="cellIs" dxfId="1247" priority="43" stopIfTrue="1" operator="greaterThan">
      <formula>110</formula>
    </cfRule>
    <cfRule type="cellIs" dxfId="1246" priority="44" stopIfTrue="1" operator="between">
      <formula>1</formula>
      <formula>90</formula>
    </cfRule>
    <cfRule type="expression" dxfId="1245" priority="45" stopIfTrue="1">
      <formula>IF(L6=0,M6=0)</formula>
    </cfRule>
    <cfRule type="cellIs" dxfId="1244" priority="46" stopIfTrue="1" operator="between">
      <formula>90</formula>
      <formula>110</formula>
    </cfRule>
    <cfRule type="expression" dxfId="1243" priority="47" stopIfTrue="1">
      <formula>IF(L6&gt;0,M6=0)</formula>
    </cfRule>
    <cfRule type="expression" dxfId="1242" priority="48" stopIfTrue="1">
      <formula>IF(L6=0,M6&gt;0)</formula>
    </cfRule>
  </conditionalFormatting>
  <conditionalFormatting sqref="Q6:Q12">
    <cfRule type="cellIs" dxfId="1241" priority="37" stopIfTrue="1" operator="greaterThan">
      <formula>110</formula>
    </cfRule>
    <cfRule type="cellIs" dxfId="1240" priority="38" stopIfTrue="1" operator="between">
      <formula>1</formula>
      <formula>90</formula>
    </cfRule>
    <cfRule type="expression" dxfId="1239" priority="39" stopIfTrue="1">
      <formula>IF(O6=0,P6=0)</formula>
    </cfRule>
    <cfRule type="cellIs" dxfId="1238" priority="40" stopIfTrue="1" operator="between">
      <formula>90</formula>
      <formula>110</formula>
    </cfRule>
    <cfRule type="expression" dxfId="1237" priority="41" stopIfTrue="1">
      <formula>IF(O6&gt;0,P6=0)</formula>
    </cfRule>
    <cfRule type="expression" dxfId="1236" priority="42" stopIfTrue="1">
      <formula>IF(O6=0,P6&gt;0)</formula>
    </cfRule>
  </conditionalFormatting>
  <conditionalFormatting sqref="T6:T12">
    <cfRule type="cellIs" dxfId="1235" priority="31" stopIfTrue="1" operator="greaterThan">
      <formula>110</formula>
    </cfRule>
    <cfRule type="cellIs" dxfId="1234" priority="32" stopIfTrue="1" operator="between">
      <formula>1</formula>
      <formula>90</formula>
    </cfRule>
    <cfRule type="expression" dxfId="1233" priority="33" stopIfTrue="1">
      <formula>IF(R6=0,S6=0)</formula>
    </cfRule>
    <cfRule type="cellIs" dxfId="1232" priority="34" stopIfTrue="1" operator="between">
      <formula>90</formula>
      <formula>110</formula>
    </cfRule>
    <cfRule type="expression" dxfId="1231" priority="35" stopIfTrue="1">
      <formula>IF(R6&gt;0,S6=0)</formula>
    </cfRule>
    <cfRule type="expression" dxfId="1230" priority="36" stopIfTrue="1">
      <formula>IF(R6=0,S6&gt;0)</formula>
    </cfRule>
  </conditionalFormatting>
  <pageMargins left="0.7" right="0.7" top="0.75" bottom="0.75" header="0.3" footer="0.3"/>
  <pageSetup orientation="portrait" horizontalDpi="4294967293" verticalDpi="0" r:id="rId1"/>
  <legacyDrawing r:id="rId2"/>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2" tint="-0.499984740745262"/>
  </sheetPr>
  <dimension ref="A2:AI47"/>
  <sheetViews>
    <sheetView showGridLines="0" topLeftCell="L7" workbookViewId="0">
      <selection activeCell="Q30" sqref="Q30"/>
    </sheetView>
  </sheetViews>
  <sheetFormatPr baseColWidth="10" defaultColWidth="11.42578125" defaultRowHeight="15" x14ac:dyDescent="0.25"/>
  <cols>
    <col min="1" max="2" width="16.85546875" style="7" customWidth="1"/>
    <col min="3" max="3" width="26.85546875" style="7" customWidth="1"/>
    <col min="4" max="4" width="10.28515625" style="7" customWidth="1"/>
    <col min="5" max="5" width="10.7109375" style="7" customWidth="1"/>
    <col min="6" max="6" width="14.42578125" style="7" customWidth="1"/>
    <col min="7" max="7" width="9.7109375" style="7" customWidth="1"/>
    <col min="8" max="8" width="53.28515625" style="7" customWidth="1"/>
    <col min="9" max="11" width="12.7109375" style="7" customWidth="1"/>
    <col min="12" max="12" width="8.7109375" style="7" customWidth="1"/>
    <col min="13" max="13" width="13.42578125" style="7" customWidth="1"/>
    <col min="14" max="14" width="12.5703125" style="7" customWidth="1"/>
    <col min="15" max="17" width="6.85546875" style="7" customWidth="1"/>
    <col min="18" max="18" width="20.85546875" style="7" customWidth="1"/>
    <col min="19" max="21" width="6.85546875" style="7" customWidth="1"/>
    <col min="22" max="22" width="20.85546875" style="7" hidden="1" customWidth="1"/>
    <col min="23" max="25" width="6.85546875" style="7" customWidth="1"/>
    <col min="26" max="26" width="20.85546875" style="7" hidden="1" customWidth="1"/>
    <col min="27" max="29" width="6.85546875" style="7" customWidth="1"/>
    <col min="30" max="30" width="20.42578125" style="7" hidden="1" customWidth="1"/>
    <col min="31" max="33" width="6.85546875" style="7" customWidth="1"/>
    <col min="34" max="16384" width="11.42578125" style="7"/>
  </cols>
  <sheetData>
    <row r="2" spans="1:35" ht="15.75" customHeight="1" x14ac:dyDescent="0.25">
      <c r="A2" s="925" t="s">
        <v>2795</v>
      </c>
      <c r="B2" s="925"/>
      <c r="C2" s="925"/>
      <c r="D2" s="925"/>
      <c r="E2" s="925"/>
      <c r="F2" s="925"/>
      <c r="G2" s="925"/>
      <c r="H2" s="925"/>
      <c r="I2" s="925"/>
      <c r="J2" s="925"/>
      <c r="K2" s="925"/>
      <c r="L2" s="925"/>
      <c r="M2" s="925"/>
      <c r="N2" s="925"/>
      <c r="O2" s="925"/>
      <c r="P2" s="925"/>
      <c r="Q2" s="925"/>
      <c r="R2" s="925"/>
      <c r="S2" s="925"/>
      <c r="T2" s="925"/>
      <c r="U2" s="925"/>
      <c r="V2" s="925"/>
      <c r="W2" s="925"/>
      <c r="X2" s="925"/>
      <c r="Y2" s="925"/>
      <c r="Z2" s="925"/>
      <c r="AA2" s="925"/>
      <c r="AB2" s="925"/>
      <c r="AC2" s="925"/>
      <c r="AD2" s="925"/>
      <c r="AE2" s="925"/>
      <c r="AF2" s="925"/>
      <c r="AG2" s="925"/>
      <c r="AH2" s="651"/>
      <c r="AI2" s="651"/>
    </row>
    <row r="3" spans="1:35" ht="15" customHeight="1" x14ac:dyDescent="0.25">
      <c r="A3" s="925" t="s">
        <v>2796</v>
      </c>
      <c r="B3" s="925"/>
      <c r="C3" s="925"/>
      <c r="D3" s="925"/>
      <c r="E3" s="925"/>
      <c r="F3" s="925"/>
      <c r="G3" s="925"/>
      <c r="H3" s="925"/>
      <c r="I3" s="925"/>
      <c r="J3" s="925"/>
      <c r="K3" s="925"/>
      <c r="L3" s="925"/>
      <c r="M3" s="925"/>
      <c r="N3" s="925"/>
      <c r="O3" s="925"/>
      <c r="P3" s="925"/>
      <c r="Q3" s="925"/>
      <c r="R3" s="925"/>
      <c r="S3" s="925"/>
      <c r="T3" s="925"/>
      <c r="U3" s="925"/>
      <c r="V3" s="925"/>
      <c r="W3" s="925"/>
      <c r="X3" s="925"/>
      <c r="Y3" s="925"/>
      <c r="Z3" s="925"/>
      <c r="AA3" s="925"/>
      <c r="AB3" s="925"/>
      <c r="AC3" s="925"/>
      <c r="AD3" s="925"/>
      <c r="AE3" s="925"/>
      <c r="AF3" s="925"/>
      <c r="AG3" s="925"/>
      <c r="AH3" s="651"/>
      <c r="AI3" s="651"/>
    </row>
    <row r="4" spans="1:35" ht="15" customHeight="1" x14ac:dyDescent="0.25">
      <c r="A4" s="925" t="s">
        <v>3488</v>
      </c>
      <c r="B4" s="925"/>
      <c r="C4" s="925"/>
      <c r="D4" s="925"/>
      <c r="E4" s="925"/>
      <c r="F4" s="925"/>
      <c r="G4" s="925"/>
      <c r="H4" s="925"/>
      <c r="I4" s="925"/>
      <c r="J4" s="925"/>
      <c r="K4" s="925"/>
      <c r="L4" s="925"/>
      <c r="M4" s="925"/>
      <c r="N4" s="925"/>
      <c r="O4" s="925"/>
      <c r="P4" s="925"/>
      <c r="Q4" s="925"/>
      <c r="R4" s="925"/>
      <c r="S4" s="925"/>
      <c r="T4" s="925"/>
      <c r="U4" s="925"/>
      <c r="V4" s="925"/>
      <c r="W4" s="925"/>
      <c r="X4" s="925"/>
      <c r="Y4" s="925"/>
      <c r="Z4" s="925"/>
      <c r="AA4" s="925"/>
      <c r="AB4" s="925"/>
      <c r="AC4" s="925"/>
      <c r="AD4" s="925"/>
      <c r="AE4" s="925"/>
      <c r="AF4" s="925"/>
      <c r="AG4" s="925"/>
      <c r="AH4" s="652"/>
      <c r="AI4" s="652"/>
    </row>
    <row r="5" spans="1:35" ht="15" customHeight="1" x14ac:dyDescent="0.25">
      <c r="A5" s="649" t="s">
        <v>2798</v>
      </c>
      <c r="B5" s="960" t="s">
        <v>3489</v>
      </c>
      <c r="C5" s="960"/>
      <c r="D5" s="960"/>
      <c r="E5" s="960"/>
      <c r="F5" s="960"/>
      <c r="G5" s="960"/>
      <c r="H5" s="960"/>
      <c r="I5" s="960"/>
      <c r="J5" s="960"/>
      <c r="K5" s="960"/>
      <c r="L5" s="960"/>
      <c r="M5" s="960"/>
      <c r="N5" s="960"/>
      <c r="O5" s="960"/>
      <c r="P5" s="960"/>
      <c r="Q5" s="960"/>
      <c r="R5" s="960"/>
      <c r="S5" s="960"/>
      <c r="T5" s="960"/>
      <c r="U5" s="960"/>
      <c r="V5" s="960"/>
      <c r="W5" s="960"/>
      <c r="X5" s="960"/>
      <c r="Y5" s="960"/>
      <c r="Z5" s="960"/>
      <c r="AA5" s="960"/>
      <c r="AB5" s="960"/>
      <c r="AC5" s="960"/>
      <c r="AD5" s="960"/>
      <c r="AE5" s="960"/>
      <c r="AF5" s="960"/>
      <c r="AG5" s="960"/>
      <c r="AH5" s="653"/>
      <c r="AI5" s="653"/>
    </row>
    <row r="6" spans="1:35" ht="22.5" customHeight="1" x14ac:dyDescent="0.25">
      <c r="A6" s="933" t="s">
        <v>2799</v>
      </c>
      <c r="B6" s="933" t="s">
        <v>2800</v>
      </c>
      <c r="C6" s="933" t="s">
        <v>2801</v>
      </c>
      <c r="D6" s="930" t="s">
        <v>2802</v>
      </c>
      <c r="E6" s="931"/>
      <c r="F6" s="932"/>
      <c r="G6" s="933" t="s">
        <v>2804</v>
      </c>
      <c r="H6" s="933" t="s">
        <v>28</v>
      </c>
      <c r="I6" s="928" t="s">
        <v>2</v>
      </c>
      <c r="J6" s="928" t="s">
        <v>1475</v>
      </c>
      <c r="K6" s="928" t="s">
        <v>4</v>
      </c>
      <c r="L6" s="933" t="s">
        <v>2805</v>
      </c>
      <c r="M6" s="928" t="s">
        <v>2806</v>
      </c>
      <c r="N6" s="928" t="s">
        <v>2807</v>
      </c>
      <c r="O6" s="934" t="s">
        <v>5</v>
      </c>
      <c r="P6" s="935"/>
      <c r="Q6" s="935"/>
      <c r="R6" s="936"/>
      <c r="S6" s="934" t="s">
        <v>6</v>
      </c>
      <c r="T6" s="935"/>
      <c r="U6" s="935"/>
      <c r="V6" s="936"/>
      <c r="W6" s="934" t="s">
        <v>7</v>
      </c>
      <c r="X6" s="935"/>
      <c r="Y6" s="935"/>
      <c r="Z6" s="936"/>
      <c r="AA6" s="934" t="s">
        <v>8</v>
      </c>
      <c r="AB6" s="935"/>
      <c r="AC6" s="935"/>
      <c r="AD6" s="936"/>
      <c r="AE6" s="934" t="s">
        <v>9</v>
      </c>
      <c r="AF6" s="935"/>
      <c r="AG6" s="936"/>
    </row>
    <row r="7" spans="1:35" x14ac:dyDescent="0.25">
      <c r="A7" s="933"/>
      <c r="B7" s="933"/>
      <c r="C7" s="933"/>
      <c r="D7" s="738" t="s">
        <v>10</v>
      </c>
      <c r="E7" s="738" t="s">
        <v>11</v>
      </c>
      <c r="F7" s="738" t="s">
        <v>2803</v>
      </c>
      <c r="G7" s="928"/>
      <c r="H7" s="928"/>
      <c r="I7" s="929"/>
      <c r="J7" s="929"/>
      <c r="K7" s="929"/>
      <c r="L7" s="928"/>
      <c r="M7" s="929"/>
      <c r="N7" s="929"/>
      <c r="O7" s="5" t="s">
        <v>10</v>
      </c>
      <c r="P7" s="5" t="s">
        <v>11</v>
      </c>
      <c r="Q7" s="6" t="s">
        <v>12</v>
      </c>
      <c r="R7" s="6" t="s">
        <v>2956</v>
      </c>
      <c r="S7" s="5" t="s">
        <v>10</v>
      </c>
      <c r="T7" s="5" t="s">
        <v>11</v>
      </c>
      <c r="U7" s="6" t="s">
        <v>12</v>
      </c>
      <c r="V7" s="6" t="s">
        <v>2956</v>
      </c>
      <c r="W7" s="5" t="s">
        <v>10</v>
      </c>
      <c r="X7" s="5" t="s">
        <v>11</v>
      </c>
      <c r="Y7" s="6" t="s">
        <v>12</v>
      </c>
      <c r="Z7" s="6" t="s">
        <v>2956</v>
      </c>
      <c r="AA7" s="5" t="s">
        <v>10</v>
      </c>
      <c r="AB7" s="5" t="s">
        <v>11</v>
      </c>
      <c r="AC7" s="6" t="s">
        <v>12</v>
      </c>
      <c r="AD7" s="6" t="s">
        <v>2956</v>
      </c>
      <c r="AE7" s="5" t="s">
        <v>10</v>
      </c>
      <c r="AF7" s="5" t="s">
        <v>11</v>
      </c>
      <c r="AG7" s="6" t="s">
        <v>12</v>
      </c>
    </row>
    <row r="8" spans="1:35" ht="51" x14ac:dyDescent="0.25">
      <c r="A8" s="968" t="s">
        <v>3490</v>
      </c>
      <c r="B8" s="968" t="s">
        <v>3491</v>
      </c>
      <c r="C8" s="968" t="s">
        <v>3492</v>
      </c>
      <c r="D8" s="968">
        <v>20</v>
      </c>
      <c r="E8" s="969"/>
      <c r="F8" s="894">
        <f>E8/D8*100</f>
        <v>0</v>
      </c>
      <c r="G8" s="734" t="s">
        <v>3510</v>
      </c>
      <c r="H8" s="740" t="s">
        <v>2826</v>
      </c>
      <c r="I8" s="734" t="s">
        <v>1462</v>
      </c>
      <c r="J8" s="734"/>
      <c r="K8" s="734" t="s">
        <v>62</v>
      </c>
      <c r="L8" s="654">
        <v>20</v>
      </c>
      <c r="M8" s="654"/>
      <c r="N8" s="734" t="s">
        <v>3511</v>
      </c>
      <c r="O8" s="770">
        <f>((5/$L$9)*O9)+((15/$L$10)*O10)</f>
        <v>8.75</v>
      </c>
      <c r="P8" s="770">
        <f>((5/$L$9)*P9)+((15/$L$10)*P10)</f>
        <v>9.5</v>
      </c>
      <c r="Q8" s="11">
        <f>P8/O8*100</f>
        <v>108.57142857142857</v>
      </c>
      <c r="R8" s="12"/>
      <c r="S8" s="770">
        <f>((5/$L$9)*S9)+((15/$L$10)*S10)</f>
        <v>3.75</v>
      </c>
      <c r="T8" s="770">
        <f>((5/$L$9)*T9)+((15/$L$10)*T10)</f>
        <v>0</v>
      </c>
      <c r="U8" s="12">
        <f>T8/S8*100</f>
        <v>0</v>
      </c>
      <c r="V8" s="12"/>
      <c r="W8" s="770">
        <f>((5/$L$9)*W9)+((15/$L$10)*W10)</f>
        <v>3.75</v>
      </c>
      <c r="X8" s="770">
        <f>((5/$L$9)*X9)+((15/$L$10)*X10)</f>
        <v>0</v>
      </c>
      <c r="Y8" s="12">
        <f>X8/W8*100</f>
        <v>0</v>
      </c>
      <c r="Z8" s="12"/>
      <c r="AA8" s="770">
        <f>((5/$L$9)*AA9)+((15/$L$10)*AA10)</f>
        <v>3.75</v>
      </c>
      <c r="AB8" s="770">
        <f>((5/$L$9)*AB9)+((15/$L$10)*AB10)</f>
        <v>0</v>
      </c>
      <c r="AC8" s="12">
        <f>AB8/AA8*100</f>
        <v>0</v>
      </c>
      <c r="AD8" s="12"/>
      <c r="AE8" s="89">
        <f t="shared" ref="AE8:AF24" si="0">O8+S8+W8+AA8</f>
        <v>20</v>
      </c>
      <c r="AF8" s="89">
        <f t="shared" si="0"/>
        <v>9.5</v>
      </c>
      <c r="AG8" s="12">
        <f>AF8/AE8*100</f>
        <v>47.5</v>
      </c>
    </row>
    <row r="9" spans="1:35" ht="15.75" x14ac:dyDescent="0.25">
      <c r="A9" s="968"/>
      <c r="B9" s="968"/>
      <c r="C9" s="968"/>
      <c r="D9" s="968"/>
      <c r="E9" s="971"/>
      <c r="F9" s="895"/>
      <c r="G9" s="386" t="s">
        <v>3512</v>
      </c>
      <c r="H9" s="735" t="s">
        <v>3513</v>
      </c>
      <c r="I9" s="734" t="s">
        <v>1462</v>
      </c>
      <c r="J9" s="386"/>
      <c r="K9" s="767" t="s">
        <v>473</v>
      </c>
      <c r="L9" s="767">
        <v>1</v>
      </c>
      <c r="M9" s="386"/>
      <c r="N9" s="386" t="s">
        <v>3514</v>
      </c>
      <c r="O9" s="2">
        <v>1</v>
      </c>
      <c r="P9" s="2">
        <v>1</v>
      </c>
      <c r="Q9" s="11">
        <f t="shared" ref="Q9:Q24" si="1">P9/O9*100</f>
        <v>100</v>
      </c>
      <c r="R9" s="12"/>
      <c r="S9" s="2">
        <v>0</v>
      </c>
      <c r="T9" s="2"/>
      <c r="U9" s="12" t="e">
        <f t="shared" ref="U9:U24" si="2">T9/S9*100</f>
        <v>#DIV/0!</v>
      </c>
      <c r="V9" s="12"/>
      <c r="W9" s="2">
        <v>0</v>
      </c>
      <c r="X9" s="2"/>
      <c r="Y9" s="12" t="e">
        <f t="shared" ref="Y9:Y24" si="3">X9/W9*100</f>
        <v>#DIV/0!</v>
      </c>
      <c r="Z9" s="12"/>
      <c r="AA9" s="2">
        <v>0</v>
      </c>
      <c r="AB9" s="2"/>
      <c r="AC9" s="12" t="e">
        <f t="shared" ref="AC9:AC24" si="4">AB9/AA9*100</f>
        <v>#DIV/0!</v>
      </c>
      <c r="AD9" s="12"/>
      <c r="AE9" s="89">
        <f t="shared" si="0"/>
        <v>1</v>
      </c>
      <c r="AF9" s="89">
        <f t="shared" si="0"/>
        <v>1</v>
      </c>
      <c r="AG9" s="12">
        <f t="shared" ref="AG9:AG24" si="5">AF9/AE9*100</f>
        <v>100</v>
      </c>
    </row>
    <row r="10" spans="1:35" ht="51" x14ac:dyDescent="0.25">
      <c r="A10" s="968"/>
      <c r="B10" s="968"/>
      <c r="C10" s="968"/>
      <c r="D10" s="968"/>
      <c r="E10" s="970"/>
      <c r="F10" s="896"/>
      <c r="G10" s="386" t="s">
        <v>3515</v>
      </c>
      <c r="H10" s="735" t="s">
        <v>3516</v>
      </c>
      <c r="I10" s="734" t="s">
        <v>1462</v>
      </c>
      <c r="J10" s="734" t="s">
        <v>3517</v>
      </c>
      <c r="K10" s="700" t="s">
        <v>2098</v>
      </c>
      <c r="L10" s="767">
        <v>20</v>
      </c>
      <c r="M10" s="386"/>
      <c r="N10" s="734" t="s">
        <v>3511</v>
      </c>
      <c r="O10" s="2">
        <v>5</v>
      </c>
      <c r="P10" s="2">
        <v>6</v>
      </c>
      <c r="Q10" s="11">
        <f t="shared" si="1"/>
        <v>120</v>
      </c>
      <c r="R10" s="12"/>
      <c r="S10" s="2">
        <v>5</v>
      </c>
      <c r="T10" s="2"/>
      <c r="U10" s="12">
        <f t="shared" si="2"/>
        <v>0</v>
      </c>
      <c r="V10" s="12"/>
      <c r="W10" s="2">
        <v>5</v>
      </c>
      <c r="X10" s="2"/>
      <c r="Y10" s="12">
        <f t="shared" si="3"/>
        <v>0</v>
      </c>
      <c r="Z10" s="12"/>
      <c r="AA10" s="2">
        <v>5</v>
      </c>
      <c r="AB10" s="2"/>
      <c r="AC10" s="12">
        <f t="shared" si="4"/>
        <v>0</v>
      </c>
      <c r="AD10" s="12"/>
      <c r="AE10" s="89">
        <f t="shared" si="0"/>
        <v>20</v>
      </c>
      <c r="AF10" s="89">
        <f t="shared" si="0"/>
        <v>6</v>
      </c>
      <c r="AG10" s="12">
        <f t="shared" si="5"/>
        <v>30</v>
      </c>
    </row>
    <row r="11" spans="1:35" ht="38.25" x14ac:dyDescent="0.25">
      <c r="A11" s="968"/>
      <c r="B11" s="968" t="s">
        <v>3493</v>
      </c>
      <c r="C11" s="968" t="s">
        <v>3494</v>
      </c>
      <c r="D11" s="968">
        <v>15</v>
      </c>
      <c r="E11" s="969"/>
      <c r="F11" s="894">
        <f>E11/D11*100</f>
        <v>0</v>
      </c>
      <c r="G11" s="734" t="s">
        <v>3518</v>
      </c>
      <c r="H11" s="768" t="s">
        <v>138</v>
      </c>
      <c r="I11" s="734" t="s">
        <v>1462</v>
      </c>
      <c r="J11" s="734"/>
      <c r="K11" s="734" t="s">
        <v>3519</v>
      </c>
      <c r="L11" s="734">
        <v>5</v>
      </c>
      <c r="M11" s="734"/>
      <c r="N11" s="734" t="s">
        <v>104</v>
      </c>
      <c r="O11" s="2">
        <v>0</v>
      </c>
      <c r="P11" s="2">
        <v>0</v>
      </c>
      <c r="Q11" s="11" t="e">
        <f t="shared" si="1"/>
        <v>#DIV/0!</v>
      </c>
      <c r="R11" s="12"/>
      <c r="S11" s="2">
        <v>0</v>
      </c>
      <c r="T11" s="2"/>
      <c r="U11" s="12" t="e">
        <f t="shared" si="2"/>
        <v>#DIV/0!</v>
      </c>
      <c r="V11" s="12"/>
      <c r="W11" s="2">
        <v>0</v>
      </c>
      <c r="X11" s="2"/>
      <c r="Y11" s="12" t="e">
        <f t="shared" si="3"/>
        <v>#DIV/0!</v>
      </c>
      <c r="Z11" s="12"/>
      <c r="AA11" s="2">
        <v>5</v>
      </c>
      <c r="AB11" s="2"/>
      <c r="AC11" s="12">
        <f t="shared" si="4"/>
        <v>0</v>
      </c>
      <c r="AD11" s="12"/>
      <c r="AE11" s="89">
        <f t="shared" si="0"/>
        <v>5</v>
      </c>
      <c r="AF11" s="89">
        <f t="shared" si="0"/>
        <v>0</v>
      </c>
      <c r="AG11" s="12">
        <f t="shared" si="5"/>
        <v>0</v>
      </c>
    </row>
    <row r="12" spans="1:35" ht="38.25" x14ac:dyDescent="0.25">
      <c r="A12" s="968"/>
      <c r="B12" s="968"/>
      <c r="C12" s="968"/>
      <c r="D12" s="968"/>
      <c r="E12" s="971"/>
      <c r="F12" s="895"/>
      <c r="G12" s="737" t="s">
        <v>3520</v>
      </c>
      <c r="H12" s="127" t="s">
        <v>3521</v>
      </c>
      <c r="I12" s="734" t="s">
        <v>1462</v>
      </c>
      <c r="J12" s="737" t="s">
        <v>3522</v>
      </c>
      <c r="K12" s="766" t="s">
        <v>3523</v>
      </c>
      <c r="L12" s="766">
        <v>1</v>
      </c>
      <c r="M12" s="766"/>
      <c r="N12" s="737" t="s">
        <v>3524</v>
      </c>
      <c r="O12" s="2">
        <v>1</v>
      </c>
      <c r="P12" s="2">
        <v>0</v>
      </c>
      <c r="Q12" s="11">
        <f t="shared" si="1"/>
        <v>0</v>
      </c>
      <c r="R12" s="654" t="s">
        <v>3568</v>
      </c>
      <c r="S12" s="2">
        <v>0</v>
      </c>
      <c r="T12" s="2"/>
      <c r="U12" s="12" t="e">
        <f t="shared" si="2"/>
        <v>#DIV/0!</v>
      </c>
      <c r="V12" s="12"/>
      <c r="W12" s="2">
        <v>0</v>
      </c>
      <c r="X12" s="2"/>
      <c r="Y12" s="12" t="e">
        <f t="shared" si="3"/>
        <v>#DIV/0!</v>
      </c>
      <c r="Z12" s="12"/>
      <c r="AA12" s="2">
        <v>0</v>
      </c>
      <c r="AB12" s="2"/>
      <c r="AC12" s="12" t="e">
        <f t="shared" si="4"/>
        <v>#DIV/0!</v>
      </c>
      <c r="AD12" s="12"/>
      <c r="AE12" s="89">
        <f t="shared" si="0"/>
        <v>1</v>
      </c>
      <c r="AF12" s="89">
        <f t="shared" si="0"/>
        <v>0</v>
      </c>
      <c r="AG12" s="12">
        <f t="shared" si="5"/>
        <v>0</v>
      </c>
    </row>
    <row r="13" spans="1:35" ht="51" x14ac:dyDescent="0.25">
      <c r="A13" s="968"/>
      <c r="B13" s="968"/>
      <c r="C13" s="968"/>
      <c r="D13" s="968"/>
      <c r="E13" s="970"/>
      <c r="F13" s="896"/>
      <c r="G13" s="737" t="s">
        <v>3525</v>
      </c>
      <c r="H13" s="127" t="s">
        <v>3526</v>
      </c>
      <c r="I13" s="734" t="s">
        <v>1462</v>
      </c>
      <c r="J13" s="737" t="s">
        <v>3527</v>
      </c>
      <c r="K13" s="737" t="s">
        <v>3528</v>
      </c>
      <c r="L13" s="766">
        <v>15</v>
      </c>
      <c r="M13" s="766"/>
      <c r="N13" s="737" t="s">
        <v>3511</v>
      </c>
      <c r="O13" s="2">
        <v>0</v>
      </c>
      <c r="P13" s="2">
        <v>3</v>
      </c>
      <c r="Q13" s="11" t="e">
        <f t="shared" si="1"/>
        <v>#DIV/0!</v>
      </c>
      <c r="R13" s="12"/>
      <c r="S13" s="2">
        <v>15</v>
      </c>
      <c r="T13" s="2"/>
      <c r="U13" s="12">
        <f t="shared" si="2"/>
        <v>0</v>
      </c>
      <c r="V13" s="12"/>
      <c r="W13" s="2">
        <v>0</v>
      </c>
      <c r="X13" s="2"/>
      <c r="Y13" s="12" t="e">
        <f t="shared" si="3"/>
        <v>#DIV/0!</v>
      </c>
      <c r="Z13" s="12"/>
      <c r="AA13" s="2">
        <v>0</v>
      </c>
      <c r="AB13" s="2"/>
      <c r="AC13" s="12" t="e">
        <f t="shared" si="4"/>
        <v>#DIV/0!</v>
      </c>
      <c r="AD13" s="12"/>
      <c r="AE13" s="89">
        <f t="shared" si="0"/>
        <v>15</v>
      </c>
      <c r="AF13" s="89">
        <f t="shared" si="0"/>
        <v>3</v>
      </c>
      <c r="AG13" s="12">
        <f t="shared" si="5"/>
        <v>20</v>
      </c>
    </row>
    <row r="14" spans="1:35" ht="25.5" x14ac:dyDescent="0.25">
      <c r="A14" s="951" t="s">
        <v>3495</v>
      </c>
      <c r="B14" s="951" t="s">
        <v>3496</v>
      </c>
      <c r="C14" s="951" t="s">
        <v>3497</v>
      </c>
      <c r="D14" s="951">
        <v>300</v>
      </c>
      <c r="E14" s="969"/>
      <c r="F14" s="894">
        <f>E14/D14*100</f>
        <v>0</v>
      </c>
      <c r="G14" s="737" t="s">
        <v>3529</v>
      </c>
      <c r="H14" s="127" t="s">
        <v>3530</v>
      </c>
      <c r="I14" s="734" t="s">
        <v>1462</v>
      </c>
      <c r="J14" s="737"/>
      <c r="K14" s="737" t="s">
        <v>473</v>
      </c>
      <c r="L14" s="766">
        <v>1</v>
      </c>
      <c r="M14" s="766"/>
      <c r="N14" s="737" t="s">
        <v>1572</v>
      </c>
      <c r="O14" s="2">
        <v>1</v>
      </c>
      <c r="P14" s="2">
        <v>0</v>
      </c>
      <c r="Q14" s="11">
        <f t="shared" si="1"/>
        <v>0</v>
      </c>
      <c r="R14" s="12"/>
      <c r="S14" s="2">
        <v>0</v>
      </c>
      <c r="T14" s="2"/>
      <c r="U14" s="12" t="e">
        <f t="shared" si="2"/>
        <v>#DIV/0!</v>
      </c>
      <c r="V14" s="12"/>
      <c r="W14" s="2">
        <v>0</v>
      </c>
      <c r="X14" s="2"/>
      <c r="Y14" s="12" t="e">
        <f t="shared" si="3"/>
        <v>#DIV/0!</v>
      </c>
      <c r="Z14" s="12"/>
      <c r="AA14" s="2">
        <v>0</v>
      </c>
      <c r="AB14" s="2"/>
      <c r="AC14" s="12" t="e">
        <f t="shared" si="4"/>
        <v>#DIV/0!</v>
      </c>
      <c r="AD14" s="12"/>
      <c r="AE14" s="89">
        <f t="shared" si="0"/>
        <v>1</v>
      </c>
      <c r="AF14" s="89">
        <f t="shared" si="0"/>
        <v>0</v>
      </c>
      <c r="AG14" s="12">
        <f t="shared" si="5"/>
        <v>0</v>
      </c>
    </row>
    <row r="15" spans="1:35" ht="51" x14ac:dyDescent="0.25">
      <c r="A15" s="952"/>
      <c r="B15" s="952"/>
      <c r="C15" s="952"/>
      <c r="D15" s="952"/>
      <c r="E15" s="971"/>
      <c r="F15" s="895"/>
      <c r="G15" s="697" t="s">
        <v>3531</v>
      </c>
      <c r="H15" s="127" t="s">
        <v>3532</v>
      </c>
      <c r="I15" s="734" t="s">
        <v>1462</v>
      </c>
      <c r="J15" s="737"/>
      <c r="K15" s="737" t="s">
        <v>3533</v>
      </c>
      <c r="L15" s="766">
        <v>25</v>
      </c>
      <c r="M15" s="766"/>
      <c r="N15" s="737" t="s">
        <v>3534</v>
      </c>
      <c r="O15" s="2">
        <v>0</v>
      </c>
      <c r="P15" s="2">
        <v>0</v>
      </c>
      <c r="Q15" s="11" t="e">
        <f t="shared" si="1"/>
        <v>#DIV/0!</v>
      </c>
      <c r="R15" s="12"/>
      <c r="S15" s="2">
        <v>25</v>
      </c>
      <c r="T15" s="2"/>
      <c r="U15" s="11">
        <f t="shared" si="2"/>
        <v>0</v>
      </c>
      <c r="V15" s="12"/>
      <c r="W15" s="2">
        <v>0</v>
      </c>
      <c r="X15" s="2"/>
      <c r="Y15" s="11" t="e">
        <f t="shared" si="3"/>
        <v>#DIV/0!</v>
      </c>
      <c r="Z15" s="12"/>
      <c r="AA15" s="2">
        <v>0</v>
      </c>
      <c r="AB15" s="2"/>
      <c r="AC15" s="11" t="e">
        <f t="shared" si="4"/>
        <v>#DIV/0!</v>
      </c>
      <c r="AD15" s="12"/>
      <c r="AE15" s="89">
        <f t="shared" si="0"/>
        <v>25</v>
      </c>
      <c r="AF15" s="89">
        <f t="shared" si="0"/>
        <v>0</v>
      </c>
      <c r="AG15" s="11">
        <f t="shared" si="5"/>
        <v>0</v>
      </c>
    </row>
    <row r="16" spans="1:35" ht="51" x14ac:dyDescent="0.25">
      <c r="A16" s="952"/>
      <c r="B16" s="952"/>
      <c r="C16" s="952"/>
      <c r="D16" s="952"/>
      <c r="E16" s="970"/>
      <c r="F16" s="896"/>
      <c r="G16" s="737" t="s">
        <v>3535</v>
      </c>
      <c r="H16" s="127" t="s">
        <v>3536</v>
      </c>
      <c r="I16" s="734" t="s">
        <v>1462</v>
      </c>
      <c r="J16" s="737" t="s">
        <v>3537</v>
      </c>
      <c r="K16" s="737" t="s">
        <v>3567</v>
      </c>
      <c r="L16" s="766">
        <v>300</v>
      </c>
      <c r="M16" s="766"/>
      <c r="N16" s="737" t="s">
        <v>3511</v>
      </c>
      <c r="O16" s="2">
        <v>80</v>
      </c>
      <c r="P16" s="2">
        <v>47</v>
      </c>
      <c r="Q16" s="11">
        <f t="shared" si="1"/>
        <v>58.75</v>
      </c>
      <c r="R16" s="12"/>
      <c r="S16" s="2">
        <v>70</v>
      </c>
      <c r="T16" s="2"/>
      <c r="U16" s="11">
        <f t="shared" si="2"/>
        <v>0</v>
      </c>
      <c r="V16" s="12"/>
      <c r="W16" s="2">
        <v>80</v>
      </c>
      <c r="X16" s="2"/>
      <c r="Y16" s="11">
        <f t="shared" si="3"/>
        <v>0</v>
      </c>
      <c r="Z16" s="12"/>
      <c r="AA16" s="2">
        <v>70</v>
      </c>
      <c r="AB16" s="2"/>
      <c r="AC16" s="11">
        <f t="shared" si="4"/>
        <v>0</v>
      </c>
      <c r="AD16" s="12"/>
      <c r="AE16" s="89">
        <f t="shared" si="0"/>
        <v>300</v>
      </c>
      <c r="AF16" s="89">
        <f t="shared" si="0"/>
        <v>47</v>
      </c>
      <c r="AG16" s="11">
        <f t="shared" si="5"/>
        <v>15.666666666666668</v>
      </c>
    </row>
    <row r="17" spans="1:33" ht="38.25" x14ac:dyDescent="0.25">
      <c r="A17" s="968" t="s">
        <v>3498</v>
      </c>
      <c r="B17" s="968" t="s">
        <v>3499</v>
      </c>
      <c r="C17" s="968" t="s">
        <v>3500</v>
      </c>
      <c r="D17" s="968">
        <v>10</v>
      </c>
      <c r="E17" s="969"/>
      <c r="F17" s="894">
        <f>E17/D17*100</f>
        <v>0</v>
      </c>
      <c r="G17" s="737" t="s">
        <v>3538</v>
      </c>
      <c r="H17" s="127" t="s">
        <v>3539</v>
      </c>
      <c r="I17" s="734" t="s">
        <v>1462</v>
      </c>
      <c r="J17" s="737"/>
      <c r="K17" s="737" t="s">
        <v>3540</v>
      </c>
      <c r="L17" s="766">
        <v>1</v>
      </c>
      <c r="M17" s="766"/>
      <c r="N17" s="737" t="s">
        <v>3541</v>
      </c>
      <c r="O17" s="2">
        <v>1</v>
      </c>
      <c r="P17" s="2">
        <v>3</v>
      </c>
      <c r="Q17" s="11">
        <f t="shared" si="1"/>
        <v>300</v>
      </c>
      <c r="R17" s="12"/>
      <c r="S17" s="2">
        <v>0</v>
      </c>
      <c r="T17" s="2"/>
      <c r="U17" s="11" t="e">
        <f t="shared" si="2"/>
        <v>#DIV/0!</v>
      </c>
      <c r="V17" s="12"/>
      <c r="W17" s="2">
        <v>0</v>
      </c>
      <c r="X17" s="2"/>
      <c r="Y17" s="11" t="e">
        <f t="shared" si="3"/>
        <v>#DIV/0!</v>
      </c>
      <c r="Z17" s="12"/>
      <c r="AA17" s="2">
        <v>0</v>
      </c>
      <c r="AB17" s="2"/>
      <c r="AC17" s="11" t="e">
        <f t="shared" si="4"/>
        <v>#DIV/0!</v>
      </c>
      <c r="AD17" s="12"/>
      <c r="AE17" s="89">
        <f t="shared" si="0"/>
        <v>1</v>
      </c>
      <c r="AF17" s="89">
        <f t="shared" si="0"/>
        <v>3</v>
      </c>
      <c r="AG17" s="11">
        <f t="shared" si="5"/>
        <v>300</v>
      </c>
    </row>
    <row r="18" spans="1:33" ht="25.5" x14ac:dyDescent="0.25">
      <c r="A18" s="968"/>
      <c r="B18" s="968"/>
      <c r="C18" s="968"/>
      <c r="D18" s="968"/>
      <c r="E18" s="970"/>
      <c r="F18" s="896"/>
      <c r="G18" s="737" t="s">
        <v>3542</v>
      </c>
      <c r="H18" s="127" t="s">
        <v>3543</v>
      </c>
      <c r="I18" s="734" t="s">
        <v>1462</v>
      </c>
      <c r="J18" s="737"/>
      <c r="K18" s="737" t="s">
        <v>3544</v>
      </c>
      <c r="L18" s="766">
        <v>10</v>
      </c>
      <c r="M18" s="766"/>
      <c r="N18" s="737" t="s">
        <v>3545</v>
      </c>
      <c r="O18" s="2">
        <v>3</v>
      </c>
      <c r="P18" s="2">
        <v>3</v>
      </c>
      <c r="Q18" s="11">
        <f t="shared" si="1"/>
        <v>100</v>
      </c>
      <c r="R18" s="12"/>
      <c r="S18" s="2">
        <v>3</v>
      </c>
      <c r="T18" s="2"/>
      <c r="U18" s="11">
        <f t="shared" si="2"/>
        <v>0</v>
      </c>
      <c r="V18" s="12"/>
      <c r="W18" s="2">
        <v>2</v>
      </c>
      <c r="X18" s="2"/>
      <c r="Y18" s="11">
        <f t="shared" si="3"/>
        <v>0</v>
      </c>
      <c r="Z18" s="12"/>
      <c r="AA18" s="2">
        <v>2</v>
      </c>
      <c r="AB18" s="2"/>
      <c r="AC18" s="11">
        <f t="shared" si="4"/>
        <v>0</v>
      </c>
      <c r="AD18" s="12"/>
      <c r="AE18" s="89">
        <f t="shared" si="0"/>
        <v>10</v>
      </c>
      <c r="AF18" s="89">
        <f t="shared" si="0"/>
        <v>3</v>
      </c>
      <c r="AG18" s="11">
        <f t="shared" si="5"/>
        <v>30</v>
      </c>
    </row>
    <row r="19" spans="1:33" ht="25.5" x14ac:dyDescent="0.25">
      <c r="A19" s="968" t="s">
        <v>3501</v>
      </c>
      <c r="B19" s="968" t="s">
        <v>3502</v>
      </c>
      <c r="C19" s="968" t="s">
        <v>3503</v>
      </c>
      <c r="D19" s="968">
        <v>10</v>
      </c>
      <c r="E19" s="969"/>
      <c r="F19" s="894">
        <f>E19/D19*100</f>
        <v>0</v>
      </c>
      <c r="G19" s="737" t="s">
        <v>3546</v>
      </c>
      <c r="H19" s="127" t="s">
        <v>3547</v>
      </c>
      <c r="I19" s="734" t="s">
        <v>1462</v>
      </c>
      <c r="J19" s="737" t="s">
        <v>3548</v>
      </c>
      <c r="K19" s="737" t="s">
        <v>3549</v>
      </c>
      <c r="L19" s="737" t="s">
        <v>1646</v>
      </c>
      <c r="M19" s="766"/>
      <c r="N19" s="737" t="s">
        <v>3550</v>
      </c>
      <c r="O19" s="2">
        <v>0</v>
      </c>
      <c r="P19" s="2">
        <v>0</v>
      </c>
      <c r="Q19" s="11" t="e">
        <f t="shared" si="1"/>
        <v>#DIV/0!</v>
      </c>
      <c r="R19" s="12"/>
      <c r="S19" s="2">
        <v>0</v>
      </c>
      <c r="T19" s="2"/>
      <c r="U19" s="11" t="e">
        <f t="shared" si="2"/>
        <v>#DIV/0!</v>
      </c>
      <c r="V19" s="12"/>
      <c r="W19" s="2">
        <v>0</v>
      </c>
      <c r="X19" s="2"/>
      <c r="Y19" s="11" t="e">
        <f t="shared" si="3"/>
        <v>#DIV/0!</v>
      </c>
      <c r="Z19" s="12"/>
      <c r="AA19" s="2">
        <v>0</v>
      </c>
      <c r="AB19" s="2"/>
      <c r="AC19" s="11" t="e">
        <f t="shared" si="4"/>
        <v>#DIV/0!</v>
      </c>
      <c r="AD19" s="12"/>
      <c r="AE19" s="89">
        <f t="shared" si="0"/>
        <v>0</v>
      </c>
      <c r="AF19" s="89">
        <f t="shared" si="0"/>
        <v>0</v>
      </c>
      <c r="AG19" s="11" t="e">
        <f t="shared" si="5"/>
        <v>#DIV/0!</v>
      </c>
    </row>
    <row r="20" spans="1:33" ht="25.5" x14ac:dyDescent="0.25">
      <c r="A20" s="968"/>
      <c r="B20" s="968"/>
      <c r="C20" s="968"/>
      <c r="D20" s="968"/>
      <c r="E20" s="970"/>
      <c r="F20" s="896"/>
      <c r="G20" s="737" t="s">
        <v>3551</v>
      </c>
      <c r="H20" s="127" t="s">
        <v>3552</v>
      </c>
      <c r="I20" s="734" t="s">
        <v>1462</v>
      </c>
      <c r="J20" s="737" t="s">
        <v>3548</v>
      </c>
      <c r="K20" s="737" t="s">
        <v>3553</v>
      </c>
      <c r="L20" s="766">
        <v>10</v>
      </c>
      <c r="M20" s="766"/>
      <c r="N20" s="737" t="s">
        <v>3554</v>
      </c>
      <c r="O20" s="2">
        <v>3</v>
      </c>
      <c r="P20" s="2">
        <v>4</v>
      </c>
      <c r="Q20" s="11">
        <f t="shared" si="1"/>
        <v>133.33333333333331</v>
      </c>
      <c r="R20" s="12"/>
      <c r="S20" s="2">
        <v>3</v>
      </c>
      <c r="T20" s="2"/>
      <c r="U20" s="11">
        <f t="shared" si="2"/>
        <v>0</v>
      </c>
      <c r="V20" s="12"/>
      <c r="W20" s="2">
        <v>2</v>
      </c>
      <c r="X20" s="2"/>
      <c r="Y20" s="11">
        <f t="shared" si="3"/>
        <v>0</v>
      </c>
      <c r="Z20" s="12"/>
      <c r="AA20" s="2">
        <v>2</v>
      </c>
      <c r="AB20" s="2"/>
      <c r="AC20" s="11">
        <f t="shared" si="4"/>
        <v>0</v>
      </c>
      <c r="AD20" s="12"/>
      <c r="AE20" s="89">
        <f t="shared" si="0"/>
        <v>10</v>
      </c>
      <c r="AF20" s="89">
        <f t="shared" si="0"/>
        <v>4</v>
      </c>
      <c r="AG20" s="11">
        <f t="shared" si="5"/>
        <v>40</v>
      </c>
    </row>
    <row r="21" spans="1:33" ht="51" x14ac:dyDescent="0.25">
      <c r="A21" s="968"/>
      <c r="B21" s="968" t="s">
        <v>3504</v>
      </c>
      <c r="C21" s="968" t="s">
        <v>3505</v>
      </c>
      <c r="D21" s="968">
        <v>3</v>
      </c>
      <c r="E21" s="969"/>
      <c r="F21" s="894">
        <f>E21/D21*100</f>
        <v>0</v>
      </c>
      <c r="G21" s="737" t="s">
        <v>3555</v>
      </c>
      <c r="H21" s="127" t="s">
        <v>3556</v>
      </c>
      <c r="I21" s="734" t="s">
        <v>1462</v>
      </c>
      <c r="J21" s="737" t="s">
        <v>3548</v>
      </c>
      <c r="K21" s="737" t="s">
        <v>3540</v>
      </c>
      <c r="L21" s="766">
        <v>1</v>
      </c>
      <c r="M21" s="766"/>
      <c r="N21" s="737" t="s">
        <v>3557</v>
      </c>
      <c r="O21" s="2">
        <v>1</v>
      </c>
      <c r="P21" s="2">
        <v>1</v>
      </c>
      <c r="Q21" s="11">
        <f t="shared" si="1"/>
        <v>100</v>
      </c>
      <c r="R21" s="12"/>
      <c r="S21" s="2">
        <v>0</v>
      </c>
      <c r="T21" s="2"/>
      <c r="U21" s="11" t="e">
        <f t="shared" si="2"/>
        <v>#DIV/0!</v>
      </c>
      <c r="V21" s="12"/>
      <c r="W21" s="2">
        <v>0</v>
      </c>
      <c r="X21" s="2"/>
      <c r="Y21" s="11" t="e">
        <f t="shared" si="3"/>
        <v>#DIV/0!</v>
      </c>
      <c r="Z21" s="12"/>
      <c r="AA21" s="2">
        <v>0</v>
      </c>
      <c r="AB21" s="2"/>
      <c r="AC21" s="11" t="e">
        <f t="shared" si="4"/>
        <v>#DIV/0!</v>
      </c>
      <c r="AD21" s="12"/>
      <c r="AE21" s="89">
        <f t="shared" si="0"/>
        <v>1</v>
      </c>
      <c r="AF21" s="89">
        <f t="shared" si="0"/>
        <v>1</v>
      </c>
      <c r="AG21" s="11">
        <f t="shared" si="5"/>
        <v>100</v>
      </c>
    </row>
    <row r="22" spans="1:33" ht="25.5" x14ac:dyDescent="0.25">
      <c r="A22" s="968"/>
      <c r="B22" s="968"/>
      <c r="C22" s="968"/>
      <c r="D22" s="968"/>
      <c r="E22" s="970"/>
      <c r="F22" s="896"/>
      <c r="G22" s="737" t="s">
        <v>3558</v>
      </c>
      <c r="H22" s="127" t="s">
        <v>3559</v>
      </c>
      <c r="I22" s="734" t="s">
        <v>1462</v>
      </c>
      <c r="J22" s="737" t="s">
        <v>3548</v>
      </c>
      <c r="K22" s="737" t="s">
        <v>3560</v>
      </c>
      <c r="L22" s="766">
        <v>3</v>
      </c>
      <c r="M22" s="766"/>
      <c r="N22" s="737" t="s">
        <v>3561</v>
      </c>
      <c r="O22" s="2">
        <v>1</v>
      </c>
      <c r="P22" s="2">
        <v>0</v>
      </c>
      <c r="Q22" s="11">
        <f t="shared" si="1"/>
        <v>0</v>
      </c>
      <c r="R22" s="12"/>
      <c r="S22" s="2">
        <v>1</v>
      </c>
      <c r="T22" s="2"/>
      <c r="U22" s="11">
        <f t="shared" si="2"/>
        <v>0</v>
      </c>
      <c r="V22" s="12"/>
      <c r="W22" s="2">
        <v>1</v>
      </c>
      <c r="X22" s="2"/>
      <c r="Y22" s="11">
        <f t="shared" si="3"/>
        <v>0</v>
      </c>
      <c r="Z22" s="12"/>
      <c r="AA22" s="2">
        <v>0</v>
      </c>
      <c r="AB22" s="2"/>
      <c r="AC22" s="11" t="e">
        <f t="shared" si="4"/>
        <v>#DIV/0!</v>
      </c>
      <c r="AD22" s="12"/>
      <c r="AE22" s="89">
        <f t="shared" si="0"/>
        <v>3</v>
      </c>
      <c r="AF22" s="89">
        <f t="shared" si="0"/>
        <v>0</v>
      </c>
      <c r="AG22" s="11">
        <f t="shared" si="5"/>
        <v>0</v>
      </c>
    </row>
    <row r="23" spans="1:33" ht="114.75" x14ac:dyDescent="0.25">
      <c r="A23" s="968"/>
      <c r="B23" s="739" t="s">
        <v>3506</v>
      </c>
      <c r="C23" s="739" t="s">
        <v>3507</v>
      </c>
      <c r="D23" s="739">
        <v>5</v>
      </c>
      <c r="E23" s="10"/>
      <c r="F23" s="11">
        <f>E23/D23*100</f>
        <v>0</v>
      </c>
      <c r="G23" s="737" t="s">
        <v>3562</v>
      </c>
      <c r="H23" s="127" t="s">
        <v>3563</v>
      </c>
      <c r="I23" s="734" t="s">
        <v>1462</v>
      </c>
      <c r="J23" s="737"/>
      <c r="K23" s="737" t="s">
        <v>3564</v>
      </c>
      <c r="L23" s="766">
        <v>5</v>
      </c>
      <c r="M23" s="766"/>
      <c r="N23" s="737" t="s">
        <v>3545</v>
      </c>
      <c r="O23" s="2">
        <v>1</v>
      </c>
      <c r="P23" s="2">
        <v>1</v>
      </c>
      <c r="Q23" s="11">
        <f t="shared" si="1"/>
        <v>100</v>
      </c>
      <c r="R23" s="12"/>
      <c r="S23" s="2">
        <v>2</v>
      </c>
      <c r="T23" s="2"/>
      <c r="U23" s="11">
        <f t="shared" si="2"/>
        <v>0</v>
      </c>
      <c r="V23" s="12"/>
      <c r="W23" s="2">
        <v>1</v>
      </c>
      <c r="X23" s="2"/>
      <c r="Y23" s="11">
        <f t="shared" si="3"/>
        <v>0</v>
      </c>
      <c r="Z23" s="12"/>
      <c r="AA23" s="2">
        <v>1</v>
      </c>
      <c r="AB23" s="2"/>
      <c r="AC23" s="11">
        <f t="shared" si="4"/>
        <v>0</v>
      </c>
      <c r="AD23" s="12"/>
      <c r="AE23" s="89">
        <f t="shared" si="0"/>
        <v>5</v>
      </c>
      <c r="AF23" s="89">
        <f t="shared" si="0"/>
        <v>1</v>
      </c>
      <c r="AG23" s="11">
        <f t="shared" si="5"/>
        <v>20</v>
      </c>
    </row>
    <row r="24" spans="1:33" ht="76.5" x14ac:dyDescent="0.25">
      <c r="A24" s="737" t="s">
        <v>3508</v>
      </c>
      <c r="B24" s="737" t="s">
        <v>3509</v>
      </c>
      <c r="C24" s="737" t="s">
        <v>3507</v>
      </c>
      <c r="D24" s="766">
        <v>5</v>
      </c>
      <c r="E24" s="10"/>
      <c r="F24" s="11">
        <f>E24/D24*100</f>
        <v>0</v>
      </c>
      <c r="G24" s="737" t="s">
        <v>3565</v>
      </c>
      <c r="H24" s="769" t="s">
        <v>3563</v>
      </c>
      <c r="I24" s="734" t="s">
        <v>1462</v>
      </c>
      <c r="J24" s="766"/>
      <c r="K24" s="737" t="s">
        <v>3564</v>
      </c>
      <c r="L24" s="766">
        <v>5</v>
      </c>
      <c r="M24" s="766"/>
      <c r="N24" s="737" t="s">
        <v>3566</v>
      </c>
      <c r="O24" s="2">
        <v>1</v>
      </c>
      <c r="P24" s="2">
        <v>1</v>
      </c>
      <c r="Q24" s="11">
        <f t="shared" si="1"/>
        <v>100</v>
      </c>
      <c r="R24" s="12"/>
      <c r="S24" s="2">
        <v>1</v>
      </c>
      <c r="T24" s="2"/>
      <c r="U24" s="11">
        <f t="shared" si="2"/>
        <v>0</v>
      </c>
      <c r="V24" s="12"/>
      <c r="W24" s="2">
        <v>2</v>
      </c>
      <c r="X24" s="2"/>
      <c r="Y24" s="11">
        <f t="shared" si="3"/>
        <v>0</v>
      </c>
      <c r="Z24" s="12"/>
      <c r="AA24" s="2">
        <v>1</v>
      </c>
      <c r="AB24" s="2"/>
      <c r="AC24" s="11">
        <f t="shared" si="4"/>
        <v>0</v>
      </c>
      <c r="AD24" s="12"/>
      <c r="AE24" s="89">
        <f t="shared" si="0"/>
        <v>5</v>
      </c>
      <c r="AF24" s="89">
        <f t="shared" si="0"/>
        <v>1</v>
      </c>
      <c r="AG24" s="11">
        <f t="shared" si="5"/>
        <v>20</v>
      </c>
    </row>
    <row r="25" spans="1:33" x14ac:dyDescent="0.25">
      <c r="A25" s="843" t="s">
        <v>23</v>
      </c>
      <c r="B25" s="844"/>
      <c r="C25" s="844"/>
      <c r="D25" s="844"/>
      <c r="E25" s="844"/>
      <c r="F25" s="844"/>
      <c r="G25" s="844"/>
      <c r="H25" s="844"/>
      <c r="I25" s="844"/>
      <c r="J25" s="844"/>
      <c r="K25" s="844"/>
      <c r="L25" s="845"/>
      <c r="M25" s="728"/>
      <c r="N25" s="728"/>
      <c r="O25" s="3"/>
      <c r="P25" s="3"/>
      <c r="Q25" s="13" t="e">
        <f>SUM(Q31:R47)/(COUNTIF(Q31:Q47,"&lt;&gt;0"))</f>
        <v>#DIV/0!</v>
      </c>
      <c r="R25" s="654"/>
      <c r="S25" s="3"/>
      <c r="T25" s="3"/>
      <c r="U25" s="13" t="e">
        <f>SUM(U31:V47)/(COUNTIF(U31:U47,"&lt;&gt;0"))</f>
        <v>#DIV/0!</v>
      </c>
      <c r="V25" s="654"/>
      <c r="W25" s="3"/>
      <c r="X25" s="3"/>
      <c r="Y25" s="13" t="e">
        <f>SUM(Y31:Z47)/(COUNTIF(Y31:Y47,"&lt;&gt;0"))</f>
        <v>#DIV/0!</v>
      </c>
      <c r="Z25" s="654"/>
      <c r="AA25" s="3"/>
      <c r="AB25" s="3"/>
      <c r="AC25" s="13" t="e">
        <f>SUM(AC31:AD47)/(COUNTIF(AC31:AC47,"&lt;&gt;0"))</f>
        <v>#DIV/0!</v>
      </c>
      <c r="AD25" s="654"/>
      <c r="AE25" s="3"/>
      <c r="AF25" s="3"/>
      <c r="AG25" s="13" t="e">
        <f>SUM(AG31:AH47)/(COUNTIF(AG31:AG47,"&lt;&gt;0"))</f>
        <v>#DIV/0!</v>
      </c>
    </row>
    <row r="26" spans="1:33" x14ac:dyDescent="0.25">
      <c r="A26" s="846" t="s">
        <v>24</v>
      </c>
      <c r="B26" s="847"/>
      <c r="C26" s="847"/>
      <c r="D26" s="847"/>
      <c r="E26" s="847"/>
      <c r="F26" s="847"/>
      <c r="G26" s="847"/>
      <c r="H26" s="847"/>
      <c r="I26" s="847"/>
      <c r="J26" s="847"/>
      <c r="K26" s="847"/>
      <c r="L26" s="848"/>
      <c r="M26" s="729"/>
      <c r="N26" s="729"/>
      <c r="O26" s="4"/>
      <c r="P26" s="4"/>
      <c r="Q26" s="14">
        <v>96</v>
      </c>
      <c r="R26" s="14"/>
      <c r="S26" s="4"/>
      <c r="T26" s="4"/>
      <c r="U26" s="14"/>
      <c r="V26" s="14"/>
      <c r="W26" s="4"/>
      <c r="X26" s="4"/>
      <c r="Y26" s="14"/>
      <c r="Z26" s="14"/>
      <c r="AA26" s="4"/>
      <c r="AB26" s="4"/>
      <c r="AC26" s="14"/>
      <c r="AD26" s="14"/>
      <c r="AE26" s="4"/>
      <c r="AF26" s="4"/>
      <c r="AG26" s="14"/>
    </row>
    <row r="27" spans="1:33" x14ac:dyDescent="0.25">
      <c r="A27" s="846" t="s">
        <v>1283</v>
      </c>
      <c r="B27" s="847"/>
      <c r="C27" s="847"/>
      <c r="D27" s="847"/>
      <c r="E27" s="847"/>
      <c r="F27" s="847"/>
      <c r="G27" s="847"/>
      <c r="H27" s="847"/>
      <c r="I27" s="847"/>
      <c r="J27" s="847"/>
      <c r="K27" s="847"/>
      <c r="L27" s="848"/>
      <c r="M27" s="729"/>
      <c r="N27" s="729"/>
      <c r="O27" s="4"/>
      <c r="P27" s="4"/>
      <c r="Q27" s="14">
        <v>74</v>
      </c>
      <c r="R27" s="14"/>
      <c r="S27" s="4"/>
      <c r="T27" s="4"/>
      <c r="U27" s="14"/>
      <c r="V27" s="14"/>
      <c r="W27" s="4"/>
      <c r="X27" s="4"/>
      <c r="Y27" s="14"/>
      <c r="Z27" s="14"/>
      <c r="AA27" s="4"/>
      <c r="AB27" s="4"/>
      <c r="AC27" s="14"/>
      <c r="AD27" s="14"/>
      <c r="AE27" s="4"/>
      <c r="AF27" s="4"/>
      <c r="AG27" s="14"/>
    </row>
    <row r="28" spans="1:33" x14ac:dyDescent="0.25">
      <c r="A28" s="846" t="s">
        <v>1339</v>
      </c>
      <c r="B28" s="847"/>
      <c r="C28" s="847"/>
      <c r="D28" s="847"/>
      <c r="E28" s="847"/>
      <c r="F28" s="847"/>
      <c r="G28" s="847"/>
      <c r="H28" s="847"/>
      <c r="I28" s="847"/>
      <c r="J28" s="847"/>
      <c r="K28" s="847"/>
      <c r="L28" s="848"/>
      <c r="M28" s="729"/>
      <c r="N28" s="729"/>
      <c r="O28" s="4"/>
      <c r="P28" s="4"/>
      <c r="Q28" s="14">
        <v>3</v>
      </c>
      <c r="R28" s="14"/>
      <c r="S28" s="4"/>
      <c r="T28" s="4"/>
      <c r="U28" s="14"/>
      <c r="V28" s="14"/>
      <c r="W28" s="4"/>
      <c r="X28" s="4"/>
      <c r="Y28" s="14"/>
      <c r="Z28" s="14"/>
      <c r="AA28" s="4"/>
      <c r="AB28" s="4"/>
      <c r="AC28" s="14"/>
      <c r="AD28" s="14"/>
      <c r="AE28" s="4"/>
      <c r="AF28" s="4"/>
      <c r="AG28" s="14"/>
    </row>
    <row r="29" spans="1:33" x14ac:dyDescent="0.25">
      <c r="A29" s="846" t="s">
        <v>1340</v>
      </c>
      <c r="B29" s="847"/>
      <c r="C29" s="847"/>
      <c r="D29" s="847"/>
      <c r="E29" s="847"/>
      <c r="F29" s="847"/>
      <c r="G29" s="847"/>
      <c r="H29" s="847"/>
      <c r="I29" s="847"/>
      <c r="J29" s="847"/>
      <c r="K29" s="847"/>
      <c r="L29" s="848"/>
      <c r="M29" s="729"/>
      <c r="N29" s="729"/>
      <c r="O29" s="4"/>
      <c r="P29" s="4"/>
      <c r="Q29" s="14">
        <v>1</v>
      </c>
      <c r="R29" s="14"/>
      <c r="S29" s="4"/>
      <c r="T29" s="4"/>
      <c r="U29" s="14"/>
      <c r="V29" s="14"/>
      <c r="W29" s="4"/>
      <c r="X29" s="4"/>
      <c r="Y29" s="14"/>
      <c r="Z29" s="14"/>
      <c r="AA29" s="4"/>
      <c r="AB29" s="4"/>
      <c r="AC29" s="14"/>
      <c r="AD29" s="14"/>
      <c r="AE29" s="4"/>
      <c r="AF29" s="4"/>
      <c r="AG29" s="14"/>
    </row>
    <row r="30" spans="1:33" x14ac:dyDescent="0.25">
      <c r="A30" s="846" t="s">
        <v>1341</v>
      </c>
      <c r="B30" s="847"/>
      <c r="C30" s="847"/>
      <c r="D30" s="847"/>
      <c r="E30" s="847"/>
      <c r="F30" s="847"/>
      <c r="G30" s="847"/>
      <c r="H30" s="847"/>
      <c r="I30" s="847"/>
      <c r="J30" s="847"/>
      <c r="K30" s="847"/>
      <c r="L30" s="848"/>
      <c r="M30" s="729"/>
      <c r="N30" s="729"/>
      <c r="O30" s="4"/>
      <c r="P30" s="4"/>
      <c r="Q30" s="14">
        <v>33</v>
      </c>
      <c r="R30" s="14"/>
      <c r="S30" s="4"/>
      <c r="T30" s="4"/>
      <c r="U30" s="14"/>
      <c r="V30" s="14"/>
      <c r="W30" s="4"/>
      <c r="X30" s="4"/>
      <c r="Y30" s="14"/>
      <c r="Z30" s="14"/>
      <c r="AA30" s="4"/>
      <c r="AB30" s="4"/>
      <c r="AC30" s="14"/>
      <c r="AD30" s="14"/>
      <c r="AE30" s="4"/>
      <c r="AF30" s="4"/>
      <c r="AG30" s="14"/>
    </row>
    <row r="31" spans="1:33" x14ac:dyDescent="0.25">
      <c r="Q31" s="32">
        <f>IF(Q8&gt;99.99,100,Q8)</f>
        <v>100</v>
      </c>
      <c r="R31" s="32"/>
      <c r="U31" s="32">
        <f>IF(U8&gt;99.99,100,U8)</f>
        <v>0</v>
      </c>
      <c r="Y31" s="32">
        <f>IF(Y8&gt;99.99,100,Y8)</f>
        <v>0</v>
      </c>
      <c r="AC31" s="32">
        <f>IF(AC8&gt;99.99,100,AC8)</f>
        <v>0</v>
      </c>
      <c r="AG31" s="32">
        <f>IF(AG8&gt;99.99,100,AG8)</f>
        <v>47.5</v>
      </c>
    </row>
    <row r="32" spans="1:33" x14ac:dyDescent="0.25">
      <c r="Q32" s="32">
        <f t="shared" ref="Q32:Q47" si="6">IF(Q9&gt;99.99,100,Q9)</f>
        <v>100</v>
      </c>
      <c r="U32" s="32" t="e">
        <f t="shared" ref="U32:U47" si="7">IF(U9&gt;99.99,100,U9)</f>
        <v>#DIV/0!</v>
      </c>
      <c r="Y32" s="32" t="e">
        <f t="shared" ref="Y32:Y47" si="8">IF(Y9&gt;99.99,100,Y9)</f>
        <v>#DIV/0!</v>
      </c>
      <c r="AC32" s="32" t="e">
        <f t="shared" ref="AC32:AC47" si="9">IF(AC9&gt;99.99,100,AC9)</f>
        <v>#DIV/0!</v>
      </c>
      <c r="AG32" s="32">
        <f t="shared" ref="AG32:AG47" si="10">IF(AG9&gt;99.99,100,AG9)</f>
        <v>100</v>
      </c>
    </row>
    <row r="33" spans="17:33" x14ac:dyDescent="0.25">
      <c r="Q33" s="32">
        <f t="shared" si="6"/>
        <v>100</v>
      </c>
      <c r="U33" s="32">
        <f t="shared" si="7"/>
        <v>0</v>
      </c>
      <c r="Y33" s="32">
        <f t="shared" si="8"/>
        <v>0</v>
      </c>
      <c r="AC33" s="32">
        <f t="shared" si="9"/>
        <v>0</v>
      </c>
      <c r="AG33" s="32">
        <f t="shared" si="10"/>
        <v>30</v>
      </c>
    </row>
    <row r="34" spans="17:33" x14ac:dyDescent="0.25">
      <c r="Q34" s="32" t="e">
        <f t="shared" si="6"/>
        <v>#DIV/0!</v>
      </c>
      <c r="U34" s="32" t="e">
        <f t="shared" si="7"/>
        <v>#DIV/0!</v>
      </c>
      <c r="Y34" s="32" t="e">
        <f t="shared" si="8"/>
        <v>#DIV/0!</v>
      </c>
      <c r="AC34" s="32">
        <f t="shared" si="9"/>
        <v>0</v>
      </c>
      <c r="AG34" s="32">
        <f t="shared" si="10"/>
        <v>0</v>
      </c>
    </row>
    <row r="35" spans="17:33" x14ac:dyDescent="0.25">
      <c r="Q35" s="32">
        <f t="shared" si="6"/>
        <v>0</v>
      </c>
      <c r="U35" s="32" t="e">
        <f t="shared" si="7"/>
        <v>#DIV/0!</v>
      </c>
      <c r="Y35" s="32" t="e">
        <f t="shared" si="8"/>
        <v>#DIV/0!</v>
      </c>
      <c r="AC35" s="32" t="e">
        <f t="shared" si="9"/>
        <v>#DIV/0!</v>
      </c>
      <c r="AG35" s="32">
        <f t="shared" si="10"/>
        <v>0</v>
      </c>
    </row>
    <row r="36" spans="17:33" x14ac:dyDescent="0.25">
      <c r="Q36" s="32" t="e">
        <f t="shared" si="6"/>
        <v>#DIV/0!</v>
      </c>
      <c r="U36" s="32">
        <f t="shared" si="7"/>
        <v>0</v>
      </c>
      <c r="Y36" s="32" t="e">
        <f t="shared" si="8"/>
        <v>#DIV/0!</v>
      </c>
      <c r="AC36" s="32" t="e">
        <f t="shared" si="9"/>
        <v>#DIV/0!</v>
      </c>
      <c r="AG36" s="32">
        <f t="shared" si="10"/>
        <v>20</v>
      </c>
    </row>
    <row r="37" spans="17:33" x14ac:dyDescent="0.25">
      <c r="Q37" s="32">
        <f t="shared" si="6"/>
        <v>0</v>
      </c>
      <c r="U37" s="32" t="e">
        <f t="shared" si="7"/>
        <v>#DIV/0!</v>
      </c>
      <c r="Y37" s="32" t="e">
        <f t="shared" si="8"/>
        <v>#DIV/0!</v>
      </c>
      <c r="AC37" s="32" t="e">
        <f t="shared" si="9"/>
        <v>#DIV/0!</v>
      </c>
      <c r="AG37" s="32">
        <f t="shared" si="10"/>
        <v>0</v>
      </c>
    </row>
    <row r="38" spans="17:33" x14ac:dyDescent="0.25">
      <c r="Q38" s="32" t="e">
        <f t="shared" si="6"/>
        <v>#DIV/0!</v>
      </c>
      <c r="U38" s="32">
        <f t="shared" si="7"/>
        <v>0</v>
      </c>
      <c r="Y38" s="32" t="e">
        <f t="shared" si="8"/>
        <v>#DIV/0!</v>
      </c>
      <c r="AC38" s="32" t="e">
        <f t="shared" si="9"/>
        <v>#DIV/0!</v>
      </c>
      <c r="AG38" s="32">
        <f t="shared" si="10"/>
        <v>0</v>
      </c>
    </row>
    <row r="39" spans="17:33" x14ac:dyDescent="0.25">
      <c r="Q39" s="32">
        <f t="shared" si="6"/>
        <v>58.75</v>
      </c>
      <c r="U39" s="32">
        <f t="shared" si="7"/>
        <v>0</v>
      </c>
      <c r="Y39" s="32">
        <f t="shared" si="8"/>
        <v>0</v>
      </c>
      <c r="AC39" s="32">
        <f t="shared" si="9"/>
        <v>0</v>
      </c>
      <c r="AG39" s="32">
        <f t="shared" si="10"/>
        <v>15.666666666666668</v>
      </c>
    </row>
    <row r="40" spans="17:33" x14ac:dyDescent="0.25">
      <c r="Q40" s="32">
        <f t="shared" si="6"/>
        <v>100</v>
      </c>
      <c r="U40" s="32" t="e">
        <f t="shared" si="7"/>
        <v>#DIV/0!</v>
      </c>
      <c r="Y40" s="32" t="e">
        <f t="shared" si="8"/>
        <v>#DIV/0!</v>
      </c>
      <c r="AC40" s="32" t="e">
        <f t="shared" si="9"/>
        <v>#DIV/0!</v>
      </c>
      <c r="AG40" s="32">
        <f t="shared" si="10"/>
        <v>100</v>
      </c>
    </row>
    <row r="41" spans="17:33" x14ac:dyDescent="0.25">
      <c r="Q41" s="32">
        <f t="shared" si="6"/>
        <v>100</v>
      </c>
      <c r="U41" s="32">
        <f t="shared" si="7"/>
        <v>0</v>
      </c>
      <c r="Y41" s="32">
        <f t="shared" si="8"/>
        <v>0</v>
      </c>
      <c r="AC41" s="32">
        <f t="shared" si="9"/>
        <v>0</v>
      </c>
      <c r="AG41" s="32">
        <f t="shared" si="10"/>
        <v>30</v>
      </c>
    </row>
    <row r="42" spans="17:33" x14ac:dyDescent="0.25">
      <c r="Q42" s="32" t="e">
        <f t="shared" si="6"/>
        <v>#DIV/0!</v>
      </c>
      <c r="U42" s="32" t="e">
        <f t="shared" si="7"/>
        <v>#DIV/0!</v>
      </c>
      <c r="Y42" s="32" t="e">
        <f t="shared" si="8"/>
        <v>#DIV/0!</v>
      </c>
      <c r="AC42" s="32" t="e">
        <f t="shared" si="9"/>
        <v>#DIV/0!</v>
      </c>
      <c r="AG42" s="32" t="e">
        <f t="shared" si="10"/>
        <v>#DIV/0!</v>
      </c>
    </row>
    <row r="43" spans="17:33" x14ac:dyDescent="0.25">
      <c r="Q43" s="32">
        <f t="shared" si="6"/>
        <v>100</v>
      </c>
      <c r="U43" s="32">
        <f t="shared" si="7"/>
        <v>0</v>
      </c>
      <c r="Y43" s="32">
        <f t="shared" si="8"/>
        <v>0</v>
      </c>
      <c r="AC43" s="32">
        <f t="shared" si="9"/>
        <v>0</v>
      </c>
      <c r="AG43" s="32">
        <f t="shared" si="10"/>
        <v>40</v>
      </c>
    </row>
    <row r="44" spans="17:33" x14ac:dyDescent="0.25">
      <c r="Q44" s="32">
        <f t="shared" si="6"/>
        <v>100</v>
      </c>
      <c r="U44" s="32" t="e">
        <f t="shared" si="7"/>
        <v>#DIV/0!</v>
      </c>
      <c r="Y44" s="32" t="e">
        <f t="shared" si="8"/>
        <v>#DIV/0!</v>
      </c>
      <c r="AC44" s="32" t="e">
        <f t="shared" si="9"/>
        <v>#DIV/0!</v>
      </c>
      <c r="AG44" s="32">
        <f t="shared" si="10"/>
        <v>100</v>
      </c>
    </row>
    <row r="45" spans="17:33" x14ac:dyDescent="0.25">
      <c r="Q45" s="32">
        <f t="shared" si="6"/>
        <v>0</v>
      </c>
      <c r="U45" s="32">
        <f t="shared" si="7"/>
        <v>0</v>
      </c>
      <c r="Y45" s="32">
        <f t="shared" si="8"/>
        <v>0</v>
      </c>
      <c r="AC45" s="32" t="e">
        <f t="shared" si="9"/>
        <v>#DIV/0!</v>
      </c>
      <c r="AG45" s="32">
        <f t="shared" si="10"/>
        <v>0</v>
      </c>
    </row>
    <row r="46" spans="17:33" x14ac:dyDescent="0.25">
      <c r="Q46" s="32">
        <f t="shared" si="6"/>
        <v>100</v>
      </c>
      <c r="U46" s="32">
        <f t="shared" si="7"/>
        <v>0</v>
      </c>
      <c r="Y46" s="32">
        <f t="shared" si="8"/>
        <v>0</v>
      </c>
      <c r="AC46" s="32">
        <f t="shared" si="9"/>
        <v>0</v>
      </c>
      <c r="AG46" s="32">
        <f t="shared" si="10"/>
        <v>20</v>
      </c>
    </row>
    <row r="47" spans="17:33" x14ac:dyDescent="0.25">
      <c r="Q47" s="32">
        <f t="shared" si="6"/>
        <v>100</v>
      </c>
      <c r="U47" s="32">
        <f t="shared" si="7"/>
        <v>0</v>
      </c>
      <c r="Y47" s="32">
        <f t="shared" si="8"/>
        <v>0</v>
      </c>
      <c r="AC47" s="32">
        <f t="shared" si="9"/>
        <v>0</v>
      </c>
      <c r="AG47" s="32">
        <f t="shared" si="10"/>
        <v>20</v>
      </c>
    </row>
  </sheetData>
  <mergeCells count="61">
    <mergeCell ref="E17:E18"/>
    <mergeCell ref="F17:F18"/>
    <mergeCell ref="E19:E20"/>
    <mergeCell ref="F19:F20"/>
    <mergeCell ref="E21:E22"/>
    <mergeCell ref="F21:F22"/>
    <mergeCell ref="E8:E10"/>
    <mergeCell ref="F8:F10"/>
    <mergeCell ref="E11:E13"/>
    <mergeCell ref="F11:F13"/>
    <mergeCell ref="E14:E16"/>
    <mergeCell ref="F14:F16"/>
    <mergeCell ref="A19:A23"/>
    <mergeCell ref="B19:B20"/>
    <mergeCell ref="C19:C20"/>
    <mergeCell ref="D19:D20"/>
    <mergeCell ref="B21:B22"/>
    <mergeCell ref="C21:C22"/>
    <mergeCell ref="D21:D22"/>
    <mergeCell ref="A26:L26"/>
    <mergeCell ref="A27:L27"/>
    <mergeCell ref="A28:L28"/>
    <mergeCell ref="A29:L29"/>
    <mergeCell ref="A30:L30"/>
    <mergeCell ref="O6:R6"/>
    <mergeCell ref="S6:V6"/>
    <mergeCell ref="W6:Z6"/>
    <mergeCell ref="AA6:AD6"/>
    <mergeCell ref="AE6:AG6"/>
    <mergeCell ref="A25:L25"/>
    <mergeCell ref="C11:C13"/>
    <mergeCell ref="D11:D13"/>
    <mergeCell ref="A14:A16"/>
    <mergeCell ref="B14:B16"/>
    <mergeCell ref="A8:A13"/>
    <mergeCell ref="B8:B10"/>
    <mergeCell ref="C8:C10"/>
    <mergeCell ref="D8:D10"/>
    <mergeCell ref="B11:B13"/>
    <mergeCell ref="C14:C16"/>
    <mergeCell ref="D14:D16"/>
    <mergeCell ref="A17:A18"/>
    <mergeCell ref="B17:B18"/>
    <mergeCell ref="C17:C18"/>
    <mergeCell ref="D17:D18"/>
    <mergeCell ref="N6:N7"/>
    <mergeCell ref="A2:AG2"/>
    <mergeCell ref="A3:AG3"/>
    <mergeCell ref="A4:AG4"/>
    <mergeCell ref="B5:AG5"/>
    <mergeCell ref="A6:A7"/>
    <mergeCell ref="B6:B7"/>
    <mergeCell ref="C6:C7"/>
    <mergeCell ref="D6:F6"/>
    <mergeCell ref="G6:G7"/>
    <mergeCell ref="H6:H7"/>
    <mergeCell ref="I6:I7"/>
    <mergeCell ref="J6:J7"/>
    <mergeCell ref="K6:K7"/>
    <mergeCell ref="L6:L7"/>
    <mergeCell ref="M6:M7"/>
  </mergeCells>
  <conditionalFormatting sqref="AG8:AG24 Q8:Q24 U15:U24 Y15:Y24 AC15:AC24">
    <cfRule type="cellIs" dxfId="1229" priority="31" stopIfTrue="1" operator="greaterThan">
      <formula>110</formula>
    </cfRule>
    <cfRule type="cellIs" dxfId="1228" priority="32" stopIfTrue="1" operator="between">
      <formula>1</formula>
      <formula>90</formula>
    </cfRule>
    <cfRule type="expression" dxfId="1227" priority="33" stopIfTrue="1">
      <formula>IF(O8=0,P8=0)</formula>
    </cfRule>
    <cfRule type="cellIs" dxfId="1226" priority="34" stopIfTrue="1" operator="between">
      <formula>90</formula>
      <formula>110</formula>
    </cfRule>
    <cfRule type="expression" dxfId="1225" priority="35" stopIfTrue="1">
      <formula>IF(O8&gt;0,P8=0)</formula>
    </cfRule>
    <cfRule type="expression" dxfId="1224" priority="36" stopIfTrue="1">
      <formula>IF(O8=0,P8&gt;0)</formula>
    </cfRule>
  </conditionalFormatting>
  <conditionalFormatting sqref="U8:U14">
    <cfRule type="cellIs" dxfId="1223" priority="49" stopIfTrue="1" operator="greaterThan">
      <formula>110</formula>
    </cfRule>
    <cfRule type="cellIs" dxfId="1222" priority="50" stopIfTrue="1" operator="between">
      <formula>1</formula>
      <formula>90</formula>
    </cfRule>
    <cfRule type="expression" dxfId="1221" priority="51" stopIfTrue="1">
      <formula>IF(S8=0,T8=0)</formula>
    </cfRule>
    <cfRule type="cellIs" dxfId="1220" priority="52" stopIfTrue="1" operator="between">
      <formula>90</formula>
      <formula>110</formula>
    </cfRule>
    <cfRule type="expression" dxfId="1219" priority="53" stopIfTrue="1">
      <formula>IF(S8&gt;0,T8=0)</formula>
    </cfRule>
    <cfRule type="expression" dxfId="1218" priority="54" stopIfTrue="1">
      <formula>IF(S8=0,T8&gt;0)</formula>
    </cfRule>
  </conditionalFormatting>
  <conditionalFormatting sqref="Y8:Y14">
    <cfRule type="cellIs" dxfId="1217" priority="43" stopIfTrue="1" operator="greaterThan">
      <formula>110</formula>
    </cfRule>
    <cfRule type="cellIs" dxfId="1216" priority="44" stopIfTrue="1" operator="between">
      <formula>1</formula>
      <formula>90</formula>
    </cfRule>
    <cfRule type="expression" dxfId="1215" priority="45" stopIfTrue="1">
      <formula>IF(W8=0,X8=0)</formula>
    </cfRule>
    <cfRule type="cellIs" dxfId="1214" priority="46" stopIfTrue="1" operator="between">
      <formula>90</formula>
      <formula>110</formula>
    </cfRule>
    <cfRule type="expression" dxfId="1213" priority="47" stopIfTrue="1">
      <formula>IF(W8&gt;0,X8=0)</formula>
    </cfRule>
    <cfRule type="expression" dxfId="1212" priority="48" stopIfTrue="1">
      <formula>IF(W8=0,X8&gt;0)</formula>
    </cfRule>
  </conditionalFormatting>
  <conditionalFormatting sqref="AC8:AC14">
    <cfRule type="cellIs" dxfId="1211" priority="37" stopIfTrue="1" operator="greaterThan">
      <formula>110</formula>
    </cfRule>
    <cfRule type="cellIs" dxfId="1210" priority="38" stopIfTrue="1" operator="between">
      <formula>1</formula>
      <formula>90</formula>
    </cfRule>
    <cfRule type="expression" dxfId="1209" priority="39" stopIfTrue="1">
      <formula>IF(AA8=0,AB8=0)</formula>
    </cfRule>
    <cfRule type="cellIs" dxfId="1208" priority="40" stopIfTrue="1" operator="between">
      <formula>90</formula>
      <formula>110</formula>
    </cfRule>
    <cfRule type="expression" dxfId="1207" priority="41" stopIfTrue="1">
      <formula>IF(AA8&gt;0,AB8=0)</formula>
    </cfRule>
    <cfRule type="expression" dxfId="1206" priority="42" stopIfTrue="1">
      <formula>IF(AA8=0,AB8&gt;0)</formula>
    </cfRule>
  </conditionalFormatting>
  <conditionalFormatting sqref="F8 F11 F14 F17 F19 F21 F23:F24">
    <cfRule type="cellIs" dxfId="1205" priority="1" stopIfTrue="1" operator="greaterThan">
      <formula>110</formula>
    </cfRule>
    <cfRule type="cellIs" dxfId="1204" priority="2" stopIfTrue="1" operator="between">
      <formula>1</formula>
      <formula>90</formula>
    </cfRule>
    <cfRule type="expression" dxfId="1203" priority="3" stopIfTrue="1">
      <formula>IF(D8=0,E8=0)</formula>
    </cfRule>
    <cfRule type="cellIs" dxfId="1202" priority="4" stopIfTrue="1" operator="between">
      <formula>90</formula>
      <formula>110</formula>
    </cfRule>
    <cfRule type="expression" dxfId="1201" priority="5" stopIfTrue="1">
      <formula>IF(D8&gt;0,E8=0)</formula>
    </cfRule>
    <cfRule type="expression" dxfId="1200" priority="6" stopIfTrue="1">
      <formula>IF(D8=0,E8&gt;0)</formula>
    </cfRule>
  </conditionalFormatting>
  <pageMargins left="0.7" right="0.7" top="0.75" bottom="0.75" header="0.3" footer="0.3"/>
  <pageSetup orientation="portrait" horizontalDpi="4294967293" r:id="rId1"/>
  <legacyDrawing r:id="rId2"/>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66FFFF"/>
  </sheetPr>
  <dimension ref="A2:AI57"/>
  <sheetViews>
    <sheetView showGridLines="0" workbookViewId="0">
      <selection activeCell="Q36" sqref="Q36"/>
    </sheetView>
  </sheetViews>
  <sheetFormatPr baseColWidth="10" defaultColWidth="11.42578125" defaultRowHeight="15" x14ac:dyDescent="0.25"/>
  <cols>
    <col min="1" max="2" width="16.85546875" style="7" customWidth="1"/>
    <col min="3" max="3" width="26.85546875" style="7" customWidth="1"/>
    <col min="4" max="4" width="10.28515625" style="7" customWidth="1"/>
    <col min="5" max="5" width="10.7109375" style="7" customWidth="1"/>
    <col min="6" max="6" width="14.42578125" style="7" customWidth="1"/>
    <col min="7" max="7" width="9.7109375" style="7" customWidth="1"/>
    <col min="8" max="8" width="53.28515625" style="7" customWidth="1"/>
    <col min="9" max="11" width="12.7109375" style="7" customWidth="1"/>
    <col min="12" max="12" width="8.7109375" style="7" customWidth="1"/>
    <col min="13" max="13" width="13.42578125" style="7" customWidth="1"/>
    <col min="14" max="14" width="12.5703125" style="7" customWidth="1"/>
    <col min="15" max="17" width="6.85546875" style="7" customWidth="1"/>
    <col min="18" max="18" width="20.85546875" style="7" hidden="1" customWidth="1"/>
    <col min="19" max="21" width="6.85546875" style="7" customWidth="1"/>
    <col min="22" max="22" width="20.85546875" style="7" hidden="1" customWidth="1"/>
    <col min="23" max="25" width="6.85546875" style="7" customWidth="1"/>
    <col min="26" max="26" width="20.85546875" style="7" hidden="1" customWidth="1"/>
    <col min="27" max="29" width="6.85546875" style="7" customWidth="1"/>
    <col min="30" max="30" width="20.42578125" style="7" hidden="1" customWidth="1"/>
    <col min="31" max="33" width="6.85546875" style="7" customWidth="1"/>
    <col min="34" max="16384" width="11.42578125" style="7"/>
  </cols>
  <sheetData>
    <row r="2" spans="1:35" ht="15.75" customHeight="1" x14ac:dyDescent="0.25">
      <c r="A2" s="925" t="s">
        <v>2795</v>
      </c>
      <c r="B2" s="925"/>
      <c r="C2" s="925"/>
      <c r="D2" s="925"/>
      <c r="E2" s="925"/>
      <c r="F2" s="925"/>
      <c r="G2" s="925"/>
      <c r="H2" s="925"/>
      <c r="I2" s="925"/>
      <c r="J2" s="925"/>
      <c r="K2" s="925"/>
      <c r="L2" s="925"/>
      <c r="M2" s="925"/>
      <c r="N2" s="925"/>
      <c r="O2" s="925"/>
      <c r="P2" s="925"/>
      <c r="Q2" s="925"/>
      <c r="R2" s="925"/>
      <c r="S2" s="925"/>
      <c r="T2" s="925"/>
      <c r="U2" s="925"/>
      <c r="V2" s="925"/>
      <c r="W2" s="925"/>
      <c r="X2" s="925"/>
      <c r="Y2" s="925"/>
      <c r="Z2" s="925"/>
      <c r="AA2" s="925"/>
      <c r="AB2" s="925"/>
      <c r="AC2" s="925"/>
      <c r="AD2" s="925"/>
      <c r="AE2" s="925"/>
      <c r="AF2" s="925"/>
      <c r="AG2" s="925"/>
      <c r="AH2" s="651"/>
      <c r="AI2" s="651"/>
    </row>
    <row r="3" spans="1:35" ht="15" customHeight="1" x14ac:dyDescent="0.25">
      <c r="A3" s="925" t="s">
        <v>2796</v>
      </c>
      <c r="B3" s="925"/>
      <c r="C3" s="925"/>
      <c r="D3" s="925"/>
      <c r="E3" s="925"/>
      <c r="F3" s="925"/>
      <c r="G3" s="925"/>
      <c r="H3" s="925"/>
      <c r="I3" s="925"/>
      <c r="J3" s="925"/>
      <c r="K3" s="925"/>
      <c r="L3" s="925"/>
      <c r="M3" s="925"/>
      <c r="N3" s="925"/>
      <c r="O3" s="925"/>
      <c r="P3" s="925"/>
      <c r="Q3" s="925"/>
      <c r="R3" s="925"/>
      <c r="S3" s="925"/>
      <c r="T3" s="925"/>
      <c r="U3" s="925"/>
      <c r="V3" s="925"/>
      <c r="W3" s="925"/>
      <c r="X3" s="925"/>
      <c r="Y3" s="925"/>
      <c r="Z3" s="925"/>
      <c r="AA3" s="925"/>
      <c r="AB3" s="925"/>
      <c r="AC3" s="925"/>
      <c r="AD3" s="925"/>
      <c r="AE3" s="925"/>
      <c r="AF3" s="925"/>
      <c r="AG3" s="925"/>
      <c r="AH3" s="651"/>
      <c r="AI3" s="651"/>
    </row>
    <row r="4" spans="1:35" ht="15" customHeight="1" x14ac:dyDescent="0.25">
      <c r="A4" s="925" t="s">
        <v>3755</v>
      </c>
      <c r="B4" s="925"/>
      <c r="C4" s="925"/>
      <c r="D4" s="925"/>
      <c r="E4" s="925"/>
      <c r="F4" s="925"/>
      <c r="G4" s="925"/>
      <c r="H4" s="925"/>
      <c r="I4" s="925"/>
      <c r="J4" s="925"/>
      <c r="K4" s="925"/>
      <c r="L4" s="925"/>
      <c r="M4" s="925"/>
      <c r="N4" s="925"/>
      <c r="O4" s="925"/>
      <c r="P4" s="925"/>
      <c r="Q4" s="925"/>
      <c r="R4" s="925"/>
      <c r="S4" s="925"/>
      <c r="T4" s="925"/>
      <c r="U4" s="925"/>
      <c r="V4" s="925"/>
      <c r="W4" s="925"/>
      <c r="X4" s="925"/>
      <c r="Y4" s="925"/>
      <c r="Z4" s="925"/>
      <c r="AA4" s="925"/>
      <c r="AB4" s="925"/>
      <c r="AC4" s="925"/>
      <c r="AD4" s="925"/>
      <c r="AE4" s="925"/>
      <c r="AF4" s="925"/>
      <c r="AG4" s="925"/>
      <c r="AH4" s="652"/>
      <c r="AI4" s="652"/>
    </row>
    <row r="5" spans="1:35" ht="15" customHeight="1" x14ac:dyDescent="0.25">
      <c r="A5" s="649" t="s">
        <v>2798</v>
      </c>
      <c r="B5" s="960" t="s">
        <v>3756</v>
      </c>
      <c r="C5" s="960"/>
      <c r="D5" s="960"/>
      <c r="E5" s="960"/>
      <c r="F5" s="960"/>
      <c r="G5" s="960"/>
      <c r="H5" s="960"/>
      <c r="I5" s="960"/>
      <c r="J5" s="960"/>
      <c r="K5" s="960"/>
      <c r="L5" s="960"/>
      <c r="M5" s="960"/>
      <c r="N5" s="960"/>
      <c r="O5" s="960"/>
      <c r="P5" s="960"/>
      <c r="Q5" s="960"/>
      <c r="R5" s="960"/>
      <c r="S5" s="960"/>
      <c r="T5" s="960"/>
      <c r="U5" s="960"/>
      <c r="V5" s="960"/>
      <c r="W5" s="960"/>
      <c r="X5" s="960"/>
      <c r="Y5" s="960"/>
      <c r="Z5" s="960"/>
      <c r="AA5" s="960"/>
      <c r="AB5" s="960"/>
      <c r="AC5" s="960"/>
      <c r="AD5" s="960"/>
      <c r="AE5" s="960"/>
      <c r="AF5" s="960"/>
      <c r="AG5" s="960"/>
      <c r="AH5" s="653"/>
      <c r="AI5" s="653"/>
    </row>
    <row r="6" spans="1:35" ht="22.5" customHeight="1" x14ac:dyDescent="0.25">
      <c r="A6" s="933" t="s">
        <v>2799</v>
      </c>
      <c r="B6" s="933" t="s">
        <v>2800</v>
      </c>
      <c r="C6" s="933" t="s">
        <v>2801</v>
      </c>
      <c r="D6" s="930" t="s">
        <v>2802</v>
      </c>
      <c r="E6" s="931"/>
      <c r="F6" s="932"/>
      <c r="G6" s="933" t="s">
        <v>2804</v>
      </c>
      <c r="H6" s="933" t="s">
        <v>28</v>
      </c>
      <c r="I6" s="928" t="s">
        <v>2</v>
      </c>
      <c r="J6" s="928" t="s">
        <v>1475</v>
      </c>
      <c r="K6" s="928" t="s">
        <v>4</v>
      </c>
      <c r="L6" s="933" t="s">
        <v>2805</v>
      </c>
      <c r="M6" s="928" t="s">
        <v>2806</v>
      </c>
      <c r="N6" s="928" t="s">
        <v>2807</v>
      </c>
      <c r="O6" s="934" t="s">
        <v>5</v>
      </c>
      <c r="P6" s="935"/>
      <c r="Q6" s="935"/>
      <c r="R6" s="936"/>
      <c r="S6" s="934" t="s">
        <v>6</v>
      </c>
      <c r="T6" s="935"/>
      <c r="U6" s="935"/>
      <c r="V6" s="936"/>
      <c r="W6" s="934" t="s">
        <v>7</v>
      </c>
      <c r="X6" s="935"/>
      <c r="Y6" s="935"/>
      <c r="Z6" s="936"/>
      <c r="AA6" s="934" t="s">
        <v>8</v>
      </c>
      <c r="AB6" s="935"/>
      <c r="AC6" s="935"/>
      <c r="AD6" s="936"/>
      <c r="AE6" s="934" t="s">
        <v>9</v>
      </c>
      <c r="AF6" s="935"/>
      <c r="AG6" s="936"/>
    </row>
    <row r="7" spans="1:35" x14ac:dyDescent="0.25">
      <c r="A7" s="933"/>
      <c r="B7" s="933"/>
      <c r="C7" s="933"/>
      <c r="D7" s="738" t="s">
        <v>10</v>
      </c>
      <c r="E7" s="738" t="s">
        <v>11</v>
      </c>
      <c r="F7" s="738" t="s">
        <v>2803</v>
      </c>
      <c r="G7" s="928"/>
      <c r="H7" s="928"/>
      <c r="I7" s="929"/>
      <c r="J7" s="929"/>
      <c r="K7" s="929"/>
      <c r="L7" s="928"/>
      <c r="M7" s="929"/>
      <c r="N7" s="929"/>
      <c r="O7" s="5" t="s">
        <v>10</v>
      </c>
      <c r="P7" s="5" t="s">
        <v>11</v>
      </c>
      <c r="Q7" s="6" t="s">
        <v>12</v>
      </c>
      <c r="R7" s="6" t="s">
        <v>2956</v>
      </c>
      <c r="S7" s="5" t="s">
        <v>10</v>
      </c>
      <c r="T7" s="5" t="s">
        <v>11</v>
      </c>
      <c r="U7" s="6" t="s">
        <v>12</v>
      </c>
      <c r="V7" s="6" t="s">
        <v>2956</v>
      </c>
      <c r="W7" s="5" t="s">
        <v>10</v>
      </c>
      <c r="X7" s="5" t="s">
        <v>11</v>
      </c>
      <c r="Y7" s="6" t="s">
        <v>12</v>
      </c>
      <c r="Z7" s="6" t="s">
        <v>2956</v>
      </c>
      <c r="AA7" s="5" t="s">
        <v>10</v>
      </c>
      <c r="AB7" s="5" t="s">
        <v>11</v>
      </c>
      <c r="AC7" s="6" t="s">
        <v>12</v>
      </c>
      <c r="AD7" s="6" t="s">
        <v>2956</v>
      </c>
      <c r="AE7" s="5" t="s">
        <v>10</v>
      </c>
      <c r="AF7" s="5" t="s">
        <v>11</v>
      </c>
      <c r="AG7" s="6" t="s">
        <v>12</v>
      </c>
    </row>
    <row r="8" spans="1:35" ht="15.75" x14ac:dyDescent="0.25">
      <c r="A8" s="788"/>
      <c r="B8" s="789"/>
      <c r="C8" s="788"/>
      <c r="D8" s="747"/>
      <c r="E8" s="10"/>
      <c r="F8" s="10"/>
      <c r="G8" s="214" t="s">
        <v>2827</v>
      </c>
      <c r="H8" s="748" t="s">
        <v>2828</v>
      </c>
      <c r="I8" s="747"/>
      <c r="J8" s="790"/>
      <c r="K8" s="759" t="s">
        <v>62</v>
      </c>
      <c r="L8" s="215">
        <v>100</v>
      </c>
      <c r="M8" s="791"/>
      <c r="N8" s="697" t="s">
        <v>1549</v>
      </c>
      <c r="O8" s="14">
        <f>((15/$L$10)*O10)+((15/$L$13)*O13)+((10/$L$15)*O15)+((20/$L$17)*O17)+((10/$L$18)*O18)+((10/$L$20)*O20)+((20/$L$25)*O25)</f>
        <v>32.333333333333329</v>
      </c>
      <c r="P8" s="14">
        <f>((15/$L$10)*P10)+((15/$L$13)*P13)+((10/$L$15)*P15)+((20/$L$17)*P17)+((10/$L$18)*P18)+((10/$L$20)*P20)+((20/$L$25)*P25)</f>
        <v>7.8333333333333339</v>
      </c>
      <c r="Q8" s="11">
        <f>P8/O8*100</f>
        <v>24.226804123711347</v>
      </c>
      <c r="R8" s="12"/>
      <c r="S8" s="14">
        <f>((15/$L$10)*S10)+((15/$L$13)*S13)+((10/$L$15)*S15)+((20/$L$17)*S17)+((10/$L$18)*S18)+((10/$L$20)*S20)+((20/$L$25)*S25)</f>
        <v>30.5</v>
      </c>
      <c r="T8" s="14">
        <f>((15/$L$10)*T10)+((15/$L$13)*T13)+((10/$L$15)*T15)+((20/$L$17)*T17)+((10/$L$18)*T18)+((10/$L$20)*T20)+((20/$L$25)*T25)</f>
        <v>0</v>
      </c>
      <c r="U8" s="12">
        <f>T8/S8*100</f>
        <v>0</v>
      </c>
      <c r="V8" s="12"/>
      <c r="W8" s="14">
        <f>((15/$L$10)*W10)+((15/$L$13)*W13)+((10/$L$15)*W15)+((20/$L$17)*W17)+((10/$L$18)*W18)+((10/$L$20)*W20)+((20/$L$25)*W25)</f>
        <v>19</v>
      </c>
      <c r="X8" s="14">
        <f>((15/$L$10)*X10)+((15/$L$13)*X13)+((10/$L$15)*X15)+((20/$L$17)*X17)+((10/$L$18)*X18)+((10/$L$20)*X20)+((20/$L$25)*X25)</f>
        <v>0</v>
      </c>
      <c r="Y8" s="12">
        <f>X8/W8*100</f>
        <v>0</v>
      </c>
      <c r="Z8" s="12"/>
      <c r="AA8" s="14">
        <f>((15/$L$10)*AA10)+((15/$L$13)*AA13)+((10/$L$15)*AA15)+((20/$L$17)*AA17)+((10/$L$18)*AA18)+((10/$L$20)*AA20)+((20/$L$25)*AA25)</f>
        <v>18.166666666666664</v>
      </c>
      <c r="AB8" s="14">
        <f>((15/$L$10)*AB10)+((15/$L$13)*AB13)+((10/$L$15)*AB15)+((20/$L$17)*AB17)+((10/$L$18)*AB18)+((10/$L$20)*AB20)+((20/$L$25)*AB25)</f>
        <v>0</v>
      </c>
      <c r="AC8" s="12">
        <f>AB8/AA8*100</f>
        <v>0</v>
      </c>
      <c r="AD8" s="12"/>
      <c r="AE8" s="89">
        <f t="shared" ref="AE8:AF29" si="0">O8+S8+W8+AA8</f>
        <v>100</v>
      </c>
      <c r="AF8" s="89">
        <f t="shared" si="0"/>
        <v>7.8333333333333339</v>
      </c>
      <c r="AG8" s="12">
        <f>AF8/AE8*100</f>
        <v>7.8333333333333339</v>
      </c>
    </row>
    <row r="9" spans="1:35" ht="38.25" x14ac:dyDescent="0.25">
      <c r="A9" s="872" t="s">
        <v>3757</v>
      </c>
      <c r="B9" s="872" t="s">
        <v>3758</v>
      </c>
      <c r="C9" s="872" t="s">
        <v>3759</v>
      </c>
      <c r="D9" s="872">
        <v>2</v>
      </c>
      <c r="E9" s="969"/>
      <c r="F9" s="894">
        <f>E9/D9*100</f>
        <v>0</v>
      </c>
      <c r="G9" s="759" t="s">
        <v>3784</v>
      </c>
      <c r="H9" s="761" t="s">
        <v>3785</v>
      </c>
      <c r="I9" s="759" t="s">
        <v>3786</v>
      </c>
      <c r="J9" s="759"/>
      <c r="K9" s="759" t="s">
        <v>3787</v>
      </c>
      <c r="L9" s="759" t="s">
        <v>3788</v>
      </c>
      <c r="M9" s="759"/>
      <c r="N9" s="759" t="s">
        <v>3789</v>
      </c>
      <c r="O9" s="2">
        <v>4</v>
      </c>
      <c r="P9" s="2">
        <v>4</v>
      </c>
      <c r="Q9" s="11">
        <f t="shared" ref="Q9:Q29" si="1">P9/O9*100</f>
        <v>100</v>
      </c>
      <c r="R9" s="12"/>
      <c r="S9" s="2">
        <v>0</v>
      </c>
      <c r="T9" s="2"/>
      <c r="U9" s="12" t="e">
        <f t="shared" ref="U9:U29" si="2">T9/S9*100</f>
        <v>#DIV/0!</v>
      </c>
      <c r="V9" s="12"/>
      <c r="W9" s="2">
        <v>0</v>
      </c>
      <c r="X9" s="2"/>
      <c r="Y9" s="12" t="e">
        <f t="shared" ref="Y9:Y29" si="3">X9/W9*100</f>
        <v>#DIV/0!</v>
      </c>
      <c r="Z9" s="12"/>
      <c r="AA9" s="2">
        <v>0</v>
      </c>
      <c r="AB9" s="2"/>
      <c r="AC9" s="12" t="e">
        <f t="shared" ref="AC9:AC29" si="4">AB9/AA9*100</f>
        <v>#DIV/0!</v>
      </c>
      <c r="AD9" s="12"/>
      <c r="AE9" s="89">
        <f t="shared" si="0"/>
        <v>4</v>
      </c>
      <c r="AF9" s="89">
        <f t="shared" si="0"/>
        <v>4</v>
      </c>
      <c r="AG9" s="12">
        <f t="shared" ref="AG9:AG29" si="5">AF9/AE9*100</f>
        <v>100</v>
      </c>
    </row>
    <row r="10" spans="1:35" ht="25.5" x14ac:dyDescent="0.25">
      <c r="A10" s="872"/>
      <c r="B10" s="872"/>
      <c r="C10" s="872"/>
      <c r="D10" s="872"/>
      <c r="E10" s="971"/>
      <c r="F10" s="895"/>
      <c r="G10" s="759" t="s">
        <v>3790</v>
      </c>
      <c r="H10" s="765" t="s">
        <v>3791</v>
      </c>
      <c r="I10" s="759" t="s">
        <v>3786</v>
      </c>
      <c r="J10" s="759" t="s">
        <v>3792</v>
      </c>
      <c r="K10" s="786" t="s">
        <v>473</v>
      </c>
      <c r="L10" s="786">
        <v>2</v>
      </c>
      <c r="M10" s="759"/>
      <c r="N10" s="759" t="s">
        <v>3793</v>
      </c>
      <c r="O10" s="2">
        <v>0</v>
      </c>
      <c r="P10" s="2">
        <v>0</v>
      </c>
      <c r="Q10" s="11" t="e">
        <f t="shared" si="1"/>
        <v>#DIV/0!</v>
      </c>
      <c r="R10" s="12"/>
      <c r="S10" s="2">
        <v>1</v>
      </c>
      <c r="T10" s="2"/>
      <c r="U10" s="12">
        <f t="shared" si="2"/>
        <v>0</v>
      </c>
      <c r="V10" s="12"/>
      <c r="W10" s="2">
        <v>0</v>
      </c>
      <c r="X10" s="2"/>
      <c r="Y10" s="12" t="e">
        <f t="shared" si="3"/>
        <v>#DIV/0!</v>
      </c>
      <c r="Z10" s="12"/>
      <c r="AA10" s="2">
        <v>1</v>
      </c>
      <c r="AB10" s="2"/>
      <c r="AC10" s="12">
        <f t="shared" si="4"/>
        <v>0</v>
      </c>
      <c r="AD10" s="12"/>
      <c r="AE10" s="89">
        <f t="shared" si="0"/>
        <v>2</v>
      </c>
      <c r="AF10" s="89">
        <f t="shared" si="0"/>
        <v>0</v>
      </c>
      <c r="AG10" s="12">
        <f t="shared" si="5"/>
        <v>0</v>
      </c>
    </row>
    <row r="11" spans="1:35" ht="38.25" x14ac:dyDescent="0.25">
      <c r="A11" s="872"/>
      <c r="B11" s="872"/>
      <c r="C11" s="872"/>
      <c r="D11" s="872"/>
      <c r="E11" s="970"/>
      <c r="F11" s="896"/>
      <c r="G11" s="788" t="s">
        <v>3794</v>
      </c>
      <c r="H11" s="761" t="s">
        <v>3795</v>
      </c>
      <c r="I11" s="759" t="s">
        <v>3786</v>
      </c>
      <c r="J11" s="759"/>
      <c r="K11" s="759" t="s">
        <v>473</v>
      </c>
      <c r="L11" s="759">
        <v>100</v>
      </c>
      <c r="M11" s="759"/>
      <c r="N11" s="759" t="s">
        <v>3796</v>
      </c>
      <c r="O11" s="2">
        <v>0</v>
      </c>
      <c r="P11" s="2">
        <v>0</v>
      </c>
      <c r="Q11" s="11" t="e">
        <f t="shared" si="1"/>
        <v>#DIV/0!</v>
      </c>
      <c r="R11" s="12"/>
      <c r="S11" s="2">
        <v>50</v>
      </c>
      <c r="T11" s="2"/>
      <c r="U11" s="12">
        <f t="shared" si="2"/>
        <v>0</v>
      </c>
      <c r="V11" s="12"/>
      <c r="W11" s="2">
        <v>0</v>
      </c>
      <c r="X11" s="2"/>
      <c r="Y11" s="12" t="e">
        <f t="shared" si="3"/>
        <v>#DIV/0!</v>
      </c>
      <c r="Z11" s="12"/>
      <c r="AA11" s="2">
        <v>50</v>
      </c>
      <c r="AB11" s="2"/>
      <c r="AC11" s="12">
        <f t="shared" si="4"/>
        <v>0</v>
      </c>
      <c r="AD11" s="12"/>
      <c r="AE11" s="89">
        <f t="shared" si="0"/>
        <v>100</v>
      </c>
      <c r="AF11" s="89">
        <f t="shared" si="0"/>
        <v>0</v>
      </c>
      <c r="AG11" s="12">
        <f t="shared" si="5"/>
        <v>0</v>
      </c>
    </row>
    <row r="12" spans="1:35" ht="38.25" x14ac:dyDescent="0.25">
      <c r="A12" s="872"/>
      <c r="B12" s="872" t="s">
        <v>3760</v>
      </c>
      <c r="C12" s="760" t="s">
        <v>3761</v>
      </c>
      <c r="D12" s="794">
        <v>100</v>
      </c>
      <c r="E12" s="10"/>
      <c r="F12" s="11">
        <f>E12/D12*100</f>
        <v>0</v>
      </c>
      <c r="G12" s="759" t="s">
        <v>3797</v>
      </c>
      <c r="H12" s="761" t="s">
        <v>3798</v>
      </c>
      <c r="I12" s="759" t="s">
        <v>3786</v>
      </c>
      <c r="J12" s="759"/>
      <c r="K12" s="759" t="s">
        <v>3799</v>
      </c>
      <c r="L12" s="759">
        <v>3000</v>
      </c>
      <c r="M12" s="759"/>
      <c r="N12" s="759" t="s">
        <v>3800</v>
      </c>
      <c r="O12" s="2">
        <v>3000</v>
      </c>
      <c r="P12" s="2">
        <v>3000</v>
      </c>
      <c r="Q12" s="11">
        <f t="shared" si="1"/>
        <v>100</v>
      </c>
      <c r="R12" s="12"/>
      <c r="S12" s="2">
        <v>0</v>
      </c>
      <c r="T12" s="2"/>
      <c r="U12" s="12" t="e">
        <f t="shared" si="2"/>
        <v>#DIV/0!</v>
      </c>
      <c r="V12" s="12"/>
      <c r="W12" s="2">
        <v>0</v>
      </c>
      <c r="X12" s="2"/>
      <c r="Y12" s="12" t="e">
        <f t="shared" si="3"/>
        <v>#DIV/0!</v>
      </c>
      <c r="Z12" s="12"/>
      <c r="AA12" s="2">
        <v>0</v>
      </c>
      <c r="AB12" s="2"/>
      <c r="AC12" s="12" t="e">
        <f t="shared" si="4"/>
        <v>#DIV/0!</v>
      </c>
      <c r="AD12" s="12"/>
      <c r="AE12" s="89">
        <f t="shared" si="0"/>
        <v>3000</v>
      </c>
      <c r="AF12" s="89">
        <f t="shared" si="0"/>
        <v>3000</v>
      </c>
      <c r="AG12" s="12">
        <f t="shared" si="5"/>
        <v>100</v>
      </c>
    </row>
    <row r="13" spans="1:35" ht="25.5" x14ac:dyDescent="0.25">
      <c r="A13" s="872"/>
      <c r="B13" s="872"/>
      <c r="C13" s="760" t="s">
        <v>3762</v>
      </c>
      <c r="D13" s="760">
        <v>30</v>
      </c>
      <c r="E13" s="10"/>
      <c r="F13" s="11">
        <f>E13/D13*100</f>
        <v>0</v>
      </c>
      <c r="G13" s="759" t="s">
        <v>3801</v>
      </c>
      <c r="H13" s="761" t="s">
        <v>3802</v>
      </c>
      <c r="I13" s="759" t="s">
        <v>3786</v>
      </c>
      <c r="J13" s="759" t="s">
        <v>3792</v>
      </c>
      <c r="K13" s="786" t="s">
        <v>3803</v>
      </c>
      <c r="L13" s="786">
        <v>30</v>
      </c>
      <c r="M13" s="759"/>
      <c r="N13" s="759" t="s">
        <v>3804</v>
      </c>
      <c r="O13" s="2">
        <v>5</v>
      </c>
      <c r="P13" s="2">
        <v>4</v>
      </c>
      <c r="Q13" s="11">
        <f t="shared" si="1"/>
        <v>80</v>
      </c>
      <c r="R13" s="12"/>
      <c r="S13" s="2">
        <v>9</v>
      </c>
      <c r="T13" s="2"/>
      <c r="U13" s="12">
        <f t="shared" si="2"/>
        <v>0</v>
      </c>
      <c r="V13" s="12"/>
      <c r="W13" s="2">
        <v>9</v>
      </c>
      <c r="X13" s="2"/>
      <c r="Y13" s="12">
        <f t="shared" si="3"/>
        <v>0</v>
      </c>
      <c r="Z13" s="12"/>
      <c r="AA13" s="2">
        <v>7</v>
      </c>
      <c r="AB13" s="2"/>
      <c r="AC13" s="12">
        <f t="shared" si="4"/>
        <v>0</v>
      </c>
      <c r="AD13" s="12"/>
      <c r="AE13" s="89">
        <f t="shared" si="0"/>
        <v>30</v>
      </c>
      <c r="AF13" s="89">
        <f t="shared" si="0"/>
        <v>4</v>
      </c>
      <c r="AG13" s="12">
        <f t="shared" si="5"/>
        <v>13.333333333333334</v>
      </c>
    </row>
    <row r="14" spans="1:35" ht="38.25" x14ac:dyDescent="0.25">
      <c r="A14" s="857" t="s">
        <v>3763</v>
      </c>
      <c r="B14" s="872" t="s">
        <v>3764</v>
      </c>
      <c r="C14" s="760" t="s">
        <v>3765</v>
      </c>
      <c r="D14" s="760" t="s">
        <v>3766</v>
      </c>
      <c r="E14" s="10"/>
      <c r="F14" s="11" t="e">
        <f t="shared" ref="F14:F16" si="6">E14/D14*100</f>
        <v>#VALUE!</v>
      </c>
      <c r="G14" s="759" t="s">
        <v>3805</v>
      </c>
      <c r="H14" s="761" t="s">
        <v>3806</v>
      </c>
      <c r="I14" s="759" t="s">
        <v>3786</v>
      </c>
      <c r="J14" s="759"/>
      <c r="K14" s="759" t="s">
        <v>3807</v>
      </c>
      <c r="L14" s="759" t="s">
        <v>3808</v>
      </c>
      <c r="M14" s="759"/>
      <c r="N14" s="759" t="s">
        <v>3809</v>
      </c>
      <c r="O14" s="2">
        <v>9</v>
      </c>
      <c r="P14" s="2">
        <v>9</v>
      </c>
      <c r="Q14" s="11">
        <f t="shared" si="1"/>
        <v>100</v>
      </c>
      <c r="R14" s="12"/>
      <c r="S14" s="2">
        <v>0</v>
      </c>
      <c r="T14" s="2"/>
      <c r="U14" s="12" t="e">
        <f t="shared" si="2"/>
        <v>#DIV/0!</v>
      </c>
      <c r="V14" s="12"/>
      <c r="W14" s="2">
        <v>0</v>
      </c>
      <c r="X14" s="2"/>
      <c r="Y14" s="12" t="e">
        <f t="shared" si="3"/>
        <v>#DIV/0!</v>
      </c>
      <c r="Z14" s="12"/>
      <c r="AA14" s="2">
        <v>0</v>
      </c>
      <c r="AB14" s="2"/>
      <c r="AC14" s="12" t="e">
        <f t="shared" si="4"/>
        <v>#DIV/0!</v>
      </c>
      <c r="AD14" s="12"/>
      <c r="AE14" s="89">
        <f t="shared" si="0"/>
        <v>9</v>
      </c>
      <c r="AF14" s="89">
        <f t="shared" si="0"/>
        <v>9</v>
      </c>
      <c r="AG14" s="12">
        <f t="shared" si="5"/>
        <v>100</v>
      </c>
    </row>
    <row r="15" spans="1:35" ht="25.5" x14ac:dyDescent="0.25">
      <c r="A15" s="858"/>
      <c r="B15" s="872"/>
      <c r="C15" s="760" t="s">
        <v>3767</v>
      </c>
      <c r="D15" s="760">
        <v>12</v>
      </c>
      <c r="E15" s="10"/>
      <c r="F15" s="11">
        <f t="shared" si="6"/>
        <v>0</v>
      </c>
      <c r="G15" s="759" t="s">
        <v>3810</v>
      </c>
      <c r="H15" s="761" t="s">
        <v>3811</v>
      </c>
      <c r="I15" s="759" t="s">
        <v>3786</v>
      </c>
      <c r="J15" s="759"/>
      <c r="K15" s="786" t="s">
        <v>473</v>
      </c>
      <c r="L15" s="786">
        <v>12</v>
      </c>
      <c r="M15" s="759"/>
      <c r="N15" s="759" t="s">
        <v>3812</v>
      </c>
      <c r="O15" s="2">
        <v>3</v>
      </c>
      <c r="P15" s="2">
        <v>3</v>
      </c>
      <c r="Q15" s="11">
        <f t="shared" si="1"/>
        <v>100</v>
      </c>
      <c r="R15" s="12"/>
      <c r="S15" s="2">
        <v>3</v>
      </c>
      <c r="T15" s="2"/>
      <c r="U15" s="11">
        <f t="shared" si="2"/>
        <v>0</v>
      </c>
      <c r="V15" s="12"/>
      <c r="W15" s="2">
        <v>3</v>
      </c>
      <c r="X15" s="2"/>
      <c r="Y15" s="11">
        <f t="shared" si="3"/>
        <v>0</v>
      </c>
      <c r="Z15" s="12"/>
      <c r="AA15" s="2">
        <v>3</v>
      </c>
      <c r="AB15" s="2"/>
      <c r="AC15" s="11">
        <f t="shared" si="4"/>
        <v>0</v>
      </c>
      <c r="AD15" s="12"/>
      <c r="AE15" s="89">
        <f t="shared" si="0"/>
        <v>12</v>
      </c>
      <c r="AF15" s="89">
        <f t="shared" si="0"/>
        <v>3</v>
      </c>
      <c r="AG15" s="11">
        <f t="shared" si="5"/>
        <v>25</v>
      </c>
    </row>
    <row r="16" spans="1:35" ht="38.25" x14ac:dyDescent="0.25">
      <c r="A16" s="858"/>
      <c r="B16" s="872"/>
      <c r="C16" s="760" t="s">
        <v>3768</v>
      </c>
      <c r="D16" s="760" t="s">
        <v>3766</v>
      </c>
      <c r="E16" s="10"/>
      <c r="F16" s="11" t="e">
        <f t="shared" si="6"/>
        <v>#VALUE!</v>
      </c>
      <c r="G16" s="759" t="s">
        <v>3813</v>
      </c>
      <c r="H16" s="761" t="s">
        <v>3814</v>
      </c>
      <c r="I16" s="759" t="s">
        <v>3786</v>
      </c>
      <c r="J16" s="759"/>
      <c r="K16" s="759" t="s">
        <v>473</v>
      </c>
      <c r="L16" s="759" t="s">
        <v>3808</v>
      </c>
      <c r="M16" s="759"/>
      <c r="N16" s="759" t="s">
        <v>3812</v>
      </c>
      <c r="O16" s="2">
        <v>1</v>
      </c>
      <c r="P16" s="2">
        <v>1</v>
      </c>
      <c r="Q16" s="11">
        <f t="shared" si="1"/>
        <v>100</v>
      </c>
      <c r="R16" s="12"/>
      <c r="S16" s="2">
        <v>0</v>
      </c>
      <c r="T16" s="2"/>
      <c r="U16" s="11" t="e">
        <f t="shared" si="2"/>
        <v>#DIV/0!</v>
      </c>
      <c r="V16" s="12"/>
      <c r="W16" s="2">
        <v>0</v>
      </c>
      <c r="X16" s="2"/>
      <c r="Y16" s="11" t="e">
        <f t="shared" si="3"/>
        <v>#DIV/0!</v>
      </c>
      <c r="Z16" s="12"/>
      <c r="AA16" s="2">
        <v>0</v>
      </c>
      <c r="AB16" s="2"/>
      <c r="AC16" s="11" t="e">
        <f t="shared" si="4"/>
        <v>#DIV/0!</v>
      </c>
      <c r="AD16" s="12"/>
      <c r="AE16" s="89">
        <f t="shared" si="0"/>
        <v>1</v>
      </c>
      <c r="AF16" s="89">
        <f t="shared" si="0"/>
        <v>1</v>
      </c>
      <c r="AG16" s="11">
        <f t="shared" si="5"/>
        <v>100</v>
      </c>
    </row>
    <row r="17" spans="1:33" ht="38.25" x14ac:dyDescent="0.25">
      <c r="A17" s="858"/>
      <c r="B17" s="760" t="s">
        <v>3769</v>
      </c>
      <c r="C17" s="760" t="s">
        <v>3770</v>
      </c>
      <c r="D17" s="760">
        <v>30</v>
      </c>
      <c r="E17" s="10"/>
      <c r="F17" s="11">
        <f>E17/D17*100</f>
        <v>0</v>
      </c>
      <c r="G17" s="759" t="s">
        <v>3815</v>
      </c>
      <c r="H17" s="761" t="s">
        <v>3816</v>
      </c>
      <c r="I17" s="759" t="s">
        <v>3817</v>
      </c>
      <c r="J17" s="759" t="s">
        <v>3818</v>
      </c>
      <c r="K17" s="786" t="s">
        <v>473</v>
      </c>
      <c r="L17" s="786">
        <v>30</v>
      </c>
      <c r="M17" s="759"/>
      <c r="N17" s="759" t="s">
        <v>2056</v>
      </c>
      <c r="O17" s="2">
        <v>5</v>
      </c>
      <c r="P17" s="2">
        <v>0</v>
      </c>
      <c r="Q17" s="11">
        <f t="shared" si="1"/>
        <v>0</v>
      </c>
      <c r="R17" s="12"/>
      <c r="S17" s="2">
        <v>9</v>
      </c>
      <c r="T17" s="2"/>
      <c r="U17" s="11">
        <f t="shared" si="2"/>
        <v>0</v>
      </c>
      <c r="V17" s="12"/>
      <c r="W17" s="2">
        <v>9</v>
      </c>
      <c r="X17" s="2"/>
      <c r="Y17" s="11">
        <f t="shared" si="3"/>
        <v>0</v>
      </c>
      <c r="Z17" s="12"/>
      <c r="AA17" s="2">
        <v>7</v>
      </c>
      <c r="AB17" s="2"/>
      <c r="AC17" s="11">
        <f t="shared" si="4"/>
        <v>0</v>
      </c>
      <c r="AD17" s="12"/>
      <c r="AE17" s="89">
        <f t="shared" si="0"/>
        <v>30</v>
      </c>
      <c r="AF17" s="89">
        <f t="shared" si="0"/>
        <v>0</v>
      </c>
      <c r="AG17" s="11">
        <f t="shared" si="5"/>
        <v>0</v>
      </c>
    </row>
    <row r="18" spans="1:33" ht="25.5" x14ac:dyDescent="0.25">
      <c r="A18" s="858"/>
      <c r="B18" s="872" t="s">
        <v>3771</v>
      </c>
      <c r="C18" s="872" t="s">
        <v>3772</v>
      </c>
      <c r="D18" s="872">
        <v>163</v>
      </c>
      <c r="E18" s="969"/>
      <c r="F18" s="894">
        <f>E18/D18*100</f>
        <v>0</v>
      </c>
      <c r="G18" s="762" t="s">
        <v>3819</v>
      </c>
      <c r="H18" s="761" t="s">
        <v>3820</v>
      </c>
      <c r="I18" s="759" t="s">
        <v>3786</v>
      </c>
      <c r="J18" s="759" t="s">
        <v>3821</v>
      </c>
      <c r="K18" s="786" t="s">
        <v>3822</v>
      </c>
      <c r="L18" s="786">
        <v>3</v>
      </c>
      <c r="M18" s="759"/>
      <c r="N18" s="759" t="s">
        <v>3823</v>
      </c>
      <c r="O18" s="2">
        <v>3</v>
      </c>
      <c r="P18" s="2">
        <v>1</v>
      </c>
      <c r="Q18" s="11">
        <f t="shared" si="1"/>
        <v>33.333333333333329</v>
      </c>
      <c r="R18" s="12"/>
      <c r="S18" s="2">
        <v>0</v>
      </c>
      <c r="T18" s="2"/>
      <c r="U18" s="11" t="e">
        <f t="shared" si="2"/>
        <v>#DIV/0!</v>
      </c>
      <c r="V18" s="12"/>
      <c r="W18" s="2">
        <v>0</v>
      </c>
      <c r="X18" s="2"/>
      <c r="Y18" s="11" t="e">
        <f t="shared" si="3"/>
        <v>#DIV/0!</v>
      </c>
      <c r="Z18" s="12"/>
      <c r="AA18" s="2">
        <v>0</v>
      </c>
      <c r="AB18" s="2"/>
      <c r="AC18" s="11" t="e">
        <f t="shared" si="4"/>
        <v>#DIV/0!</v>
      </c>
      <c r="AD18" s="12"/>
      <c r="AE18" s="89">
        <f t="shared" si="0"/>
        <v>3</v>
      </c>
      <c r="AF18" s="89">
        <f t="shared" si="0"/>
        <v>1</v>
      </c>
      <c r="AG18" s="11">
        <f t="shared" si="5"/>
        <v>33.333333333333329</v>
      </c>
    </row>
    <row r="19" spans="1:33" ht="25.5" x14ac:dyDescent="0.25">
      <c r="A19" s="858"/>
      <c r="B19" s="872"/>
      <c r="C19" s="872"/>
      <c r="D19" s="872"/>
      <c r="E19" s="971"/>
      <c r="F19" s="895"/>
      <c r="G19" s="762" t="s">
        <v>3824</v>
      </c>
      <c r="H19" s="761" t="s">
        <v>3825</v>
      </c>
      <c r="I19" s="759" t="s">
        <v>3786</v>
      </c>
      <c r="J19" s="759" t="s">
        <v>3826</v>
      </c>
      <c r="K19" s="759" t="s">
        <v>3827</v>
      </c>
      <c r="L19" s="759">
        <v>3</v>
      </c>
      <c r="M19" s="759"/>
      <c r="N19" s="759" t="s">
        <v>3828</v>
      </c>
      <c r="O19" s="2">
        <v>3</v>
      </c>
      <c r="P19" s="2">
        <v>3</v>
      </c>
      <c r="Q19" s="11">
        <f t="shared" si="1"/>
        <v>100</v>
      </c>
      <c r="R19" s="12"/>
      <c r="S19" s="2">
        <v>0</v>
      </c>
      <c r="T19" s="2"/>
      <c r="U19" s="11" t="e">
        <f t="shared" si="2"/>
        <v>#DIV/0!</v>
      </c>
      <c r="V19" s="12"/>
      <c r="W19" s="2">
        <v>0</v>
      </c>
      <c r="X19" s="2"/>
      <c r="Y19" s="11" t="e">
        <f t="shared" si="3"/>
        <v>#DIV/0!</v>
      </c>
      <c r="Z19" s="12"/>
      <c r="AA19" s="2">
        <v>0</v>
      </c>
      <c r="AB19" s="2"/>
      <c r="AC19" s="11" t="e">
        <f t="shared" si="4"/>
        <v>#DIV/0!</v>
      </c>
      <c r="AD19" s="12"/>
      <c r="AE19" s="89">
        <f t="shared" si="0"/>
        <v>3</v>
      </c>
      <c r="AF19" s="89">
        <f t="shared" si="0"/>
        <v>3</v>
      </c>
      <c r="AG19" s="11">
        <f t="shared" si="5"/>
        <v>100</v>
      </c>
    </row>
    <row r="20" spans="1:33" ht="25.5" x14ac:dyDescent="0.25">
      <c r="A20" s="858"/>
      <c r="B20" s="872"/>
      <c r="C20" s="872"/>
      <c r="D20" s="872"/>
      <c r="E20" s="971"/>
      <c r="F20" s="895"/>
      <c r="G20" s="762" t="s">
        <v>3829</v>
      </c>
      <c r="H20" s="761" t="s">
        <v>3830</v>
      </c>
      <c r="I20" s="759" t="s">
        <v>3786</v>
      </c>
      <c r="J20" s="759" t="s">
        <v>3821</v>
      </c>
      <c r="K20" s="786" t="s">
        <v>3822</v>
      </c>
      <c r="L20" s="786">
        <v>10</v>
      </c>
      <c r="M20" s="759"/>
      <c r="N20" s="759" t="s">
        <v>3831</v>
      </c>
      <c r="O20" s="2">
        <v>10</v>
      </c>
      <c r="P20" s="2">
        <v>0</v>
      </c>
      <c r="Q20" s="11">
        <f t="shared" si="1"/>
        <v>0</v>
      </c>
      <c r="R20" s="12"/>
      <c r="S20" s="2">
        <v>0</v>
      </c>
      <c r="T20" s="2"/>
      <c r="U20" s="11" t="e">
        <f t="shared" si="2"/>
        <v>#DIV/0!</v>
      </c>
      <c r="V20" s="12"/>
      <c r="W20" s="2">
        <v>0</v>
      </c>
      <c r="X20" s="2"/>
      <c r="Y20" s="11" t="e">
        <f t="shared" si="3"/>
        <v>#DIV/0!</v>
      </c>
      <c r="Z20" s="12"/>
      <c r="AA20" s="2">
        <v>0</v>
      </c>
      <c r="AB20" s="2"/>
      <c r="AC20" s="11" t="e">
        <f t="shared" si="4"/>
        <v>#DIV/0!</v>
      </c>
      <c r="AD20" s="12"/>
      <c r="AE20" s="89">
        <f t="shared" si="0"/>
        <v>10</v>
      </c>
      <c r="AF20" s="89">
        <f t="shared" si="0"/>
        <v>0</v>
      </c>
      <c r="AG20" s="11">
        <f t="shared" si="5"/>
        <v>0</v>
      </c>
    </row>
    <row r="21" spans="1:33" ht="63.75" x14ac:dyDescent="0.25">
      <c r="A21" s="858"/>
      <c r="B21" s="872"/>
      <c r="C21" s="872"/>
      <c r="D21" s="872"/>
      <c r="E21" s="970"/>
      <c r="F21" s="896"/>
      <c r="G21" s="762" t="s">
        <v>3832</v>
      </c>
      <c r="H21" s="761" t="s">
        <v>3833</v>
      </c>
      <c r="I21" s="759" t="s">
        <v>3786</v>
      </c>
      <c r="J21" s="759" t="s">
        <v>3821</v>
      </c>
      <c r="K21" s="759" t="s">
        <v>3822</v>
      </c>
      <c r="L21" s="759">
        <v>150</v>
      </c>
      <c r="M21" s="759"/>
      <c r="N21" s="759" t="s">
        <v>3834</v>
      </c>
      <c r="O21" s="2">
        <v>150</v>
      </c>
      <c r="P21" s="2">
        <v>0</v>
      </c>
      <c r="Q21" s="11">
        <f t="shared" si="1"/>
        <v>0</v>
      </c>
      <c r="R21" s="12"/>
      <c r="S21" s="2">
        <v>0</v>
      </c>
      <c r="T21" s="2"/>
      <c r="U21" s="11" t="e">
        <f t="shared" si="2"/>
        <v>#DIV/0!</v>
      </c>
      <c r="V21" s="12"/>
      <c r="W21" s="2">
        <v>0</v>
      </c>
      <c r="X21" s="2"/>
      <c r="Y21" s="11" t="e">
        <f t="shared" si="3"/>
        <v>#DIV/0!</v>
      </c>
      <c r="Z21" s="12"/>
      <c r="AA21" s="2">
        <v>0</v>
      </c>
      <c r="AB21" s="2"/>
      <c r="AC21" s="11" t="e">
        <f t="shared" si="4"/>
        <v>#DIV/0!</v>
      </c>
      <c r="AD21" s="12"/>
      <c r="AE21" s="89">
        <f t="shared" si="0"/>
        <v>150</v>
      </c>
      <c r="AF21" s="89">
        <f t="shared" si="0"/>
        <v>0</v>
      </c>
      <c r="AG21" s="11">
        <f t="shared" si="5"/>
        <v>0</v>
      </c>
    </row>
    <row r="22" spans="1:33" ht="25.5" x14ac:dyDescent="0.25">
      <c r="A22" s="858"/>
      <c r="B22" s="872" t="s">
        <v>3773</v>
      </c>
      <c r="C22" s="872" t="s">
        <v>3774</v>
      </c>
      <c r="D22" s="872">
        <v>590</v>
      </c>
      <c r="E22" s="969"/>
      <c r="F22" s="894">
        <f>E22/D22*100</f>
        <v>0</v>
      </c>
      <c r="G22" s="762" t="s">
        <v>3835</v>
      </c>
      <c r="H22" s="761" t="s">
        <v>3836</v>
      </c>
      <c r="I22" s="759" t="s">
        <v>3786</v>
      </c>
      <c r="J22" s="759"/>
      <c r="K22" s="759" t="s">
        <v>3837</v>
      </c>
      <c r="L22" s="759">
        <v>500</v>
      </c>
      <c r="M22" s="759"/>
      <c r="N22" s="759" t="s">
        <v>3838</v>
      </c>
      <c r="O22" s="2">
        <v>500</v>
      </c>
      <c r="P22" s="2">
        <v>500</v>
      </c>
      <c r="Q22" s="11">
        <f t="shared" si="1"/>
        <v>100</v>
      </c>
      <c r="R22" s="12"/>
      <c r="S22" s="2">
        <v>0</v>
      </c>
      <c r="T22" s="2"/>
      <c r="U22" s="11" t="e">
        <f t="shared" si="2"/>
        <v>#DIV/0!</v>
      </c>
      <c r="V22" s="12"/>
      <c r="W22" s="2">
        <v>0</v>
      </c>
      <c r="X22" s="2"/>
      <c r="Y22" s="11" t="e">
        <f t="shared" si="3"/>
        <v>#DIV/0!</v>
      </c>
      <c r="Z22" s="12"/>
      <c r="AA22" s="2">
        <v>0</v>
      </c>
      <c r="AB22" s="2"/>
      <c r="AC22" s="11" t="e">
        <f t="shared" si="4"/>
        <v>#DIV/0!</v>
      </c>
      <c r="AD22" s="12"/>
      <c r="AE22" s="89">
        <f t="shared" si="0"/>
        <v>500</v>
      </c>
      <c r="AF22" s="89">
        <f t="shared" si="0"/>
        <v>500</v>
      </c>
      <c r="AG22" s="11">
        <f t="shared" si="5"/>
        <v>100</v>
      </c>
    </row>
    <row r="23" spans="1:33" ht="25.5" x14ac:dyDescent="0.25">
      <c r="A23" s="858"/>
      <c r="B23" s="872"/>
      <c r="C23" s="872"/>
      <c r="D23" s="872"/>
      <c r="E23" s="971"/>
      <c r="F23" s="895"/>
      <c r="G23" s="762" t="s">
        <v>3839</v>
      </c>
      <c r="H23" s="761" t="s">
        <v>3840</v>
      </c>
      <c r="I23" s="759" t="s">
        <v>3786</v>
      </c>
      <c r="J23" s="759" t="s">
        <v>3841</v>
      </c>
      <c r="K23" s="759" t="s">
        <v>3842</v>
      </c>
      <c r="L23" s="759">
        <v>66</v>
      </c>
      <c r="M23" s="759"/>
      <c r="N23" s="759" t="s">
        <v>3843</v>
      </c>
      <c r="O23" s="2">
        <v>66</v>
      </c>
      <c r="P23" s="2">
        <v>66</v>
      </c>
      <c r="Q23" s="11">
        <f t="shared" si="1"/>
        <v>100</v>
      </c>
      <c r="R23" s="12"/>
      <c r="S23" s="2">
        <v>0</v>
      </c>
      <c r="T23" s="2"/>
      <c r="U23" s="11" t="e">
        <f t="shared" si="2"/>
        <v>#DIV/0!</v>
      </c>
      <c r="V23" s="12"/>
      <c r="W23" s="2">
        <v>0</v>
      </c>
      <c r="X23" s="2"/>
      <c r="Y23" s="11" t="e">
        <f t="shared" si="3"/>
        <v>#DIV/0!</v>
      </c>
      <c r="Z23" s="12"/>
      <c r="AA23" s="2">
        <v>0</v>
      </c>
      <c r="AB23" s="2"/>
      <c r="AC23" s="11" t="e">
        <f t="shared" si="4"/>
        <v>#DIV/0!</v>
      </c>
      <c r="AD23" s="12"/>
      <c r="AE23" s="89">
        <f t="shared" si="0"/>
        <v>66</v>
      </c>
      <c r="AF23" s="89">
        <f t="shared" si="0"/>
        <v>66</v>
      </c>
      <c r="AG23" s="11">
        <f t="shared" si="5"/>
        <v>100</v>
      </c>
    </row>
    <row r="24" spans="1:33" ht="25.5" x14ac:dyDescent="0.25">
      <c r="A24" s="858"/>
      <c r="B24" s="872"/>
      <c r="C24" s="872"/>
      <c r="D24" s="872"/>
      <c r="E24" s="970"/>
      <c r="F24" s="896"/>
      <c r="G24" s="762" t="s">
        <v>3844</v>
      </c>
      <c r="H24" s="761" t="s">
        <v>3845</v>
      </c>
      <c r="I24" s="759" t="s">
        <v>3786</v>
      </c>
      <c r="J24" s="759" t="s">
        <v>3841</v>
      </c>
      <c r="K24" s="759" t="s">
        <v>3846</v>
      </c>
      <c r="L24" s="759">
        <v>24</v>
      </c>
      <c r="M24" s="759"/>
      <c r="N24" s="759" t="s">
        <v>3847</v>
      </c>
      <c r="O24" s="2">
        <v>42</v>
      </c>
      <c r="P24" s="2">
        <v>24</v>
      </c>
      <c r="Q24" s="11">
        <f t="shared" si="1"/>
        <v>57.142857142857139</v>
      </c>
      <c r="R24" s="12"/>
      <c r="S24" s="2">
        <v>0</v>
      </c>
      <c r="T24" s="2"/>
      <c r="U24" s="11" t="e">
        <f t="shared" si="2"/>
        <v>#DIV/0!</v>
      </c>
      <c r="V24" s="12"/>
      <c r="W24" s="2">
        <v>0</v>
      </c>
      <c r="X24" s="2"/>
      <c r="Y24" s="11" t="e">
        <f t="shared" si="3"/>
        <v>#DIV/0!</v>
      </c>
      <c r="Z24" s="12"/>
      <c r="AA24" s="2">
        <v>0</v>
      </c>
      <c r="AB24" s="2"/>
      <c r="AC24" s="11" t="e">
        <f t="shared" si="4"/>
        <v>#DIV/0!</v>
      </c>
      <c r="AD24" s="12"/>
      <c r="AE24" s="89">
        <f t="shared" si="0"/>
        <v>42</v>
      </c>
      <c r="AF24" s="89">
        <f t="shared" si="0"/>
        <v>24</v>
      </c>
      <c r="AG24" s="11">
        <f t="shared" si="5"/>
        <v>57.142857142857139</v>
      </c>
    </row>
    <row r="25" spans="1:33" ht="38.25" x14ac:dyDescent="0.25">
      <c r="A25" s="859"/>
      <c r="B25" s="592" t="s">
        <v>3775</v>
      </c>
      <c r="C25" s="592" t="s">
        <v>3776</v>
      </c>
      <c r="D25" s="760">
        <v>10</v>
      </c>
      <c r="E25" s="10"/>
      <c r="F25" s="11">
        <f>E25/D25*100</f>
        <v>0</v>
      </c>
      <c r="G25" s="762" t="s">
        <v>3848</v>
      </c>
      <c r="H25" s="761" t="s">
        <v>3849</v>
      </c>
      <c r="I25" s="759" t="s">
        <v>3792</v>
      </c>
      <c r="J25" s="759" t="s">
        <v>3786</v>
      </c>
      <c r="K25" s="759" t="s">
        <v>2311</v>
      </c>
      <c r="L25" s="759">
        <v>10</v>
      </c>
      <c r="M25" s="759"/>
      <c r="N25" s="759" t="s">
        <v>3804</v>
      </c>
      <c r="O25" s="2">
        <v>2</v>
      </c>
      <c r="P25" s="2">
        <v>0</v>
      </c>
      <c r="Q25" s="11">
        <f t="shared" si="1"/>
        <v>0</v>
      </c>
      <c r="R25" s="12"/>
      <c r="S25" s="2">
        <v>5</v>
      </c>
      <c r="T25" s="2"/>
      <c r="U25" s="11">
        <f t="shared" si="2"/>
        <v>0</v>
      </c>
      <c r="V25" s="12"/>
      <c r="W25" s="2">
        <v>3</v>
      </c>
      <c r="X25" s="2"/>
      <c r="Y25" s="11">
        <f t="shared" si="3"/>
        <v>0</v>
      </c>
      <c r="Z25" s="12"/>
      <c r="AA25" s="2">
        <v>0</v>
      </c>
      <c r="AB25" s="2"/>
      <c r="AC25" s="11" t="e">
        <f t="shared" si="4"/>
        <v>#DIV/0!</v>
      </c>
      <c r="AD25" s="12"/>
      <c r="AE25" s="89">
        <f t="shared" si="0"/>
        <v>10</v>
      </c>
      <c r="AF25" s="89">
        <f t="shared" si="0"/>
        <v>0</v>
      </c>
      <c r="AG25" s="11">
        <f t="shared" si="5"/>
        <v>0</v>
      </c>
    </row>
    <row r="26" spans="1:33" ht="38.25" x14ac:dyDescent="0.25">
      <c r="A26" s="872" t="s">
        <v>3777</v>
      </c>
      <c r="B26" s="877" t="s">
        <v>3778</v>
      </c>
      <c r="C26" s="764" t="s">
        <v>3776</v>
      </c>
      <c r="D26" s="764">
        <v>6</v>
      </c>
      <c r="E26" s="10"/>
      <c r="F26" s="11">
        <f t="shared" ref="F26:F29" si="7">E26/D26*100</f>
        <v>0</v>
      </c>
      <c r="G26" s="762" t="s">
        <v>3850</v>
      </c>
      <c r="H26" s="761" t="s">
        <v>3851</v>
      </c>
      <c r="I26" s="759" t="s">
        <v>3786</v>
      </c>
      <c r="J26" s="759" t="s">
        <v>3852</v>
      </c>
      <c r="K26" s="759" t="s">
        <v>3853</v>
      </c>
      <c r="L26" s="759">
        <v>6</v>
      </c>
      <c r="M26" s="759"/>
      <c r="N26" s="759" t="s">
        <v>3854</v>
      </c>
      <c r="O26" s="2">
        <v>1</v>
      </c>
      <c r="P26" s="2">
        <v>2</v>
      </c>
      <c r="Q26" s="11">
        <f t="shared" si="1"/>
        <v>200</v>
      </c>
      <c r="R26" s="12"/>
      <c r="S26" s="2">
        <v>2</v>
      </c>
      <c r="T26" s="2"/>
      <c r="U26" s="11">
        <f t="shared" si="2"/>
        <v>0</v>
      </c>
      <c r="V26" s="12"/>
      <c r="W26" s="2">
        <v>1</v>
      </c>
      <c r="X26" s="2"/>
      <c r="Y26" s="11">
        <f t="shared" si="3"/>
        <v>0</v>
      </c>
      <c r="Z26" s="12"/>
      <c r="AA26" s="2">
        <v>2</v>
      </c>
      <c r="AB26" s="2"/>
      <c r="AC26" s="11">
        <f t="shared" si="4"/>
        <v>0</v>
      </c>
      <c r="AD26" s="12"/>
      <c r="AE26" s="89">
        <f t="shared" si="0"/>
        <v>6</v>
      </c>
      <c r="AF26" s="89">
        <f t="shared" si="0"/>
        <v>2</v>
      </c>
      <c r="AG26" s="11">
        <f t="shared" si="5"/>
        <v>33.333333333333329</v>
      </c>
    </row>
    <row r="27" spans="1:33" ht="51" x14ac:dyDescent="0.25">
      <c r="A27" s="872"/>
      <c r="B27" s="879"/>
      <c r="C27" s="764" t="s">
        <v>3779</v>
      </c>
      <c r="D27" s="764" t="s">
        <v>3766</v>
      </c>
      <c r="E27" s="10"/>
      <c r="F27" s="11" t="e">
        <f t="shared" si="7"/>
        <v>#VALUE!</v>
      </c>
      <c r="G27" s="762" t="s">
        <v>3855</v>
      </c>
      <c r="H27" s="763" t="s">
        <v>3856</v>
      </c>
      <c r="I27" s="759" t="s">
        <v>3786</v>
      </c>
      <c r="J27" s="759" t="s">
        <v>3852</v>
      </c>
      <c r="K27" s="762" t="s">
        <v>3005</v>
      </c>
      <c r="L27" s="762" t="s">
        <v>3857</v>
      </c>
      <c r="M27" s="759"/>
      <c r="N27" s="759" t="s">
        <v>3854</v>
      </c>
      <c r="O27" s="2">
        <v>0</v>
      </c>
      <c r="P27" s="2">
        <v>0</v>
      </c>
      <c r="Q27" s="11" t="e">
        <f t="shared" si="1"/>
        <v>#DIV/0!</v>
      </c>
      <c r="R27" s="12"/>
      <c r="S27" s="2">
        <v>0</v>
      </c>
      <c r="T27" s="2"/>
      <c r="U27" s="11" t="e">
        <f t="shared" si="2"/>
        <v>#DIV/0!</v>
      </c>
      <c r="V27" s="12"/>
      <c r="W27" s="2">
        <v>0</v>
      </c>
      <c r="X27" s="2"/>
      <c r="Y27" s="11" t="e">
        <f t="shared" si="3"/>
        <v>#DIV/0!</v>
      </c>
      <c r="Z27" s="12"/>
      <c r="AA27" s="2">
        <v>0</v>
      </c>
      <c r="AB27" s="2"/>
      <c r="AC27" s="11" t="e">
        <f t="shared" si="4"/>
        <v>#DIV/0!</v>
      </c>
      <c r="AD27" s="12"/>
      <c r="AE27" s="89">
        <f t="shared" si="0"/>
        <v>0</v>
      </c>
      <c r="AF27" s="89">
        <f t="shared" si="0"/>
        <v>0</v>
      </c>
      <c r="AG27" s="11" t="e">
        <f t="shared" si="5"/>
        <v>#DIV/0!</v>
      </c>
    </row>
    <row r="28" spans="1:33" ht="63.75" x14ac:dyDescent="0.25">
      <c r="A28" s="872"/>
      <c r="B28" s="760" t="s">
        <v>3780</v>
      </c>
      <c r="C28" s="760" t="s">
        <v>3781</v>
      </c>
      <c r="D28" s="794">
        <v>100</v>
      </c>
      <c r="E28" s="10"/>
      <c r="F28" s="11">
        <f t="shared" si="7"/>
        <v>0</v>
      </c>
      <c r="G28" s="762" t="s">
        <v>3858</v>
      </c>
      <c r="H28" s="761" t="s">
        <v>3859</v>
      </c>
      <c r="I28" s="759" t="s">
        <v>3786</v>
      </c>
      <c r="J28" s="759" t="s">
        <v>3860</v>
      </c>
      <c r="K28" s="759" t="s">
        <v>3861</v>
      </c>
      <c r="L28" s="334">
        <v>1</v>
      </c>
      <c r="M28" s="759"/>
      <c r="N28" s="759" t="s">
        <v>3862</v>
      </c>
      <c r="O28" s="2">
        <v>4</v>
      </c>
      <c r="P28" s="2">
        <v>4</v>
      </c>
      <c r="Q28" s="11">
        <f t="shared" si="1"/>
        <v>100</v>
      </c>
      <c r="R28" s="12"/>
      <c r="S28" s="2">
        <v>0</v>
      </c>
      <c r="T28" s="2"/>
      <c r="U28" s="11" t="e">
        <f t="shared" si="2"/>
        <v>#DIV/0!</v>
      </c>
      <c r="V28" s="12"/>
      <c r="W28" s="2">
        <v>0</v>
      </c>
      <c r="X28" s="2"/>
      <c r="Y28" s="11" t="e">
        <f t="shared" si="3"/>
        <v>#DIV/0!</v>
      </c>
      <c r="Z28" s="12"/>
      <c r="AA28" s="2">
        <v>0</v>
      </c>
      <c r="AB28" s="2"/>
      <c r="AC28" s="11" t="e">
        <f t="shared" si="4"/>
        <v>#DIV/0!</v>
      </c>
      <c r="AD28" s="12"/>
      <c r="AE28" s="89">
        <f t="shared" si="0"/>
        <v>4</v>
      </c>
      <c r="AF28" s="89">
        <f t="shared" si="0"/>
        <v>4</v>
      </c>
      <c r="AG28" s="11">
        <f t="shared" si="5"/>
        <v>100</v>
      </c>
    </row>
    <row r="29" spans="1:33" ht="51" x14ac:dyDescent="0.25">
      <c r="A29" s="872"/>
      <c r="B29" s="760" t="s">
        <v>3782</v>
      </c>
      <c r="C29" s="760" t="s">
        <v>3783</v>
      </c>
      <c r="D29" s="760">
        <v>30</v>
      </c>
      <c r="E29" s="10"/>
      <c r="F29" s="11">
        <f t="shared" si="7"/>
        <v>0</v>
      </c>
      <c r="G29" s="762" t="s">
        <v>3863</v>
      </c>
      <c r="H29" s="761" t="s">
        <v>3864</v>
      </c>
      <c r="I29" s="759" t="s">
        <v>3786</v>
      </c>
      <c r="J29" s="759" t="s">
        <v>3865</v>
      </c>
      <c r="K29" s="759" t="s">
        <v>3553</v>
      </c>
      <c r="L29" s="334">
        <v>1</v>
      </c>
      <c r="M29" s="759"/>
      <c r="N29" s="759" t="s">
        <v>3866</v>
      </c>
      <c r="O29" s="2">
        <v>5</v>
      </c>
      <c r="P29" s="2">
        <v>2</v>
      </c>
      <c r="Q29" s="11">
        <f t="shared" si="1"/>
        <v>40</v>
      </c>
      <c r="R29" s="12"/>
      <c r="S29" s="2">
        <v>9</v>
      </c>
      <c r="T29" s="2"/>
      <c r="U29" s="11">
        <f t="shared" si="2"/>
        <v>0</v>
      </c>
      <c r="V29" s="12"/>
      <c r="W29" s="2">
        <v>9</v>
      </c>
      <c r="X29" s="2"/>
      <c r="Y29" s="11">
        <f t="shared" si="3"/>
        <v>0</v>
      </c>
      <c r="Z29" s="12"/>
      <c r="AA29" s="2">
        <v>7</v>
      </c>
      <c r="AB29" s="2"/>
      <c r="AC29" s="11">
        <f t="shared" si="4"/>
        <v>0</v>
      </c>
      <c r="AD29" s="12"/>
      <c r="AE29" s="89">
        <f t="shared" si="0"/>
        <v>30</v>
      </c>
      <c r="AF29" s="89">
        <f t="shared" si="0"/>
        <v>2</v>
      </c>
      <c r="AG29" s="11">
        <f t="shared" si="5"/>
        <v>6.666666666666667</v>
      </c>
    </row>
    <row r="30" spans="1:33" x14ac:dyDescent="0.25">
      <c r="A30" s="843" t="s">
        <v>23</v>
      </c>
      <c r="B30" s="844"/>
      <c r="C30" s="844"/>
      <c r="D30" s="844"/>
      <c r="E30" s="844"/>
      <c r="F30" s="844"/>
      <c r="G30" s="844"/>
      <c r="H30" s="844"/>
      <c r="I30" s="844"/>
      <c r="J30" s="844"/>
      <c r="K30" s="844"/>
      <c r="L30" s="845"/>
      <c r="M30" s="728"/>
      <c r="N30" s="728"/>
      <c r="O30" s="3"/>
      <c r="P30" s="3"/>
      <c r="Q30" s="13" t="e">
        <f>SUM(Q36:R57)/(COUNTIF(Q36:R57,"&lt;&gt;0"))</f>
        <v>#DIV/0!</v>
      </c>
      <c r="R30" s="654"/>
      <c r="S30" s="3"/>
      <c r="T30" s="3"/>
      <c r="U30" s="13" t="e">
        <f>SUM(U36:V57)/(COUNTIF(U36:V57,"&lt;&gt;0"))</f>
        <v>#DIV/0!</v>
      </c>
      <c r="V30" s="654"/>
      <c r="W30" s="3"/>
      <c r="X30" s="3"/>
      <c r="Y30" s="13" t="e">
        <f>SUM(Y36:Z57)/(COUNTIF(Y36:Z57,"&lt;&gt;0"))</f>
        <v>#DIV/0!</v>
      </c>
      <c r="Z30" s="654"/>
      <c r="AA30" s="3"/>
      <c r="AB30" s="3"/>
      <c r="AC30" s="13" t="e">
        <f>SUM(AC36:AD57)/(COUNTIF(AC36:AD57,"&lt;&gt;0"))</f>
        <v>#DIV/0!</v>
      </c>
      <c r="AD30" s="654"/>
      <c r="AE30" s="3"/>
      <c r="AF30" s="3"/>
      <c r="AG30" s="13" t="e">
        <f>SUM(AG36:AH57)/(COUNTIF(AG36:AH57,"&lt;&gt;0"))</f>
        <v>#DIV/0!</v>
      </c>
    </row>
    <row r="31" spans="1:33" x14ac:dyDescent="0.25">
      <c r="A31" s="846" t="s">
        <v>24</v>
      </c>
      <c r="B31" s="847"/>
      <c r="C31" s="847"/>
      <c r="D31" s="847"/>
      <c r="E31" s="847"/>
      <c r="F31" s="847"/>
      <c r="G31" s="847"/>
      <c r="H31" s="847"/>
      <c r="I31" s="847"/>
      <c r="J31" s="847"/>
      <c r="K31" s="847"/>
      <c r="L31" s="848"/>
      <c r="M31" s="729"/>
      <c r="N31" s="729"/>
      <c r="O31" s="787"/>
      <c r="P31" s="787"/>
      <c r="Q31" s="678">
        <v>82</v>
      </c>
      <c r="R31" s="14"/>
      <c r="S31" s="787"/>
      <c r="T31" s="787"/>
      <c r="U31" s="678"/>
      <c r="V31" s="14"/>
      <c r="W31" s="787"/>
      <c r="X31" s="787"/>
      <c r="Y31" s="678"/>
      <c r="Z31" s="14"/>
      <c r="AA31" s="787"/>
      <c r="AB31" s="787"/>
      <c r="AC31" s="678"/>
      <c r="AD31" s="14"/>
      <c r="AE31" s="787"/>
      <c r="AF31" s="787"/>
      <c r="AG31" s="678"/>
    </row>
    <row r="32" spans="1:33" x14ac:dyDescent="0.25">
      <c r="A32" s="846" t="s">
        <v>1283</v>
      </c>
      <c r="B32" s="847"/>
      <c r="C32" s="847"/>
      <c r="D32" s="847"/>
      <c r="E32" s="847"/>
      <c r="F32" s="847"/>
      <c r="G32" s="847"/>
      <c r="H32" s="847"/>
      <c r="I32" s="847"/>
      <c r="J32" s="847"/>
      <c r="K32" s="847"/>
      <c r="L32" s="848"/>
      <c r="M32" s="729"/>
      <c r="N32" s="729"/>
      <c r="O32" s="787"/>
      <c r="P32" s="787"/>
      <c r="Q32" s="678">
        <v>65</v>
      </c>
      <c r="R32" s="14"/>
      <c r="S32" s="787"/>
      <c r="T32" s="787"/>
      <c r="U32" s="678"/>
      <c r="V32" s="14"/>
      <c r="W32" s="787"/>
      <c r="X32" s="787"/>
      <c r="Y32" s="678"/>
      <c r="Z32" s="14"/>
      <c r="AA32" s="787"/>
      <c r="AB32" s="787"/>
      <c r="AC32" s="678"/>
      <c r="AD32" s="14"/>
      <c r="AE32" s="787"/>
      <c r="AF32" s="787"/>
      <c r="AG32" s="678"/>
    </row>
    <row r="33" spans="1:33" x14ac:dyDescent="0.25">
      <c r="A33" s="846" t="s">
        <v>1339</v>
      </c>
      <c r="B33" s="847"/>
      <c r="C33" s="847"/>
      <c r="D33" s="847"/>
      <c r="E33" s="847"/>
      <c r="F33" s="847"/>
      <c r="G33" s="847"/>
      <c r="H33" s="847"/>
      <c r="I33" s="847"/>
      <c r="J33" s="847"/>
      <c r="K33" s="847"/>
      <c r="L33" s="848"/>
      <c r="M33" s="729"/>
      <c r="N33" s="729"/>
      <c r="O33" s="787"/>
      <c r="P33" s="787"/>
      <c r="Q33" s="678">
        <v>4</v>
      </c>
      <c r="R33" s="14"/>
      <c r="S33" s="787"/>
      <c r="T33" s="787"/>
      <c r="U33" s="678"/>
      <c r="V33" s="14"/>
      <c r="W33" s="787"/>
      <c r="X33" s="787"/>
      <c r="Y33" s="678"/>
      <c r="Z33" s="14"/>
      <c r="AA33" s="787"/>
      <c r="AB33" s="787"/>
      <c r="AC33" s="678"/>
      <c r="AD33" s="14"/>
      <c r="AE33" s="787"/>
      <c r="AF33" s="787"/>
      <c r="AG33" s="678"/>
    </row>
    <row r="34" spans="1:33" x14ac:dyDescent="0.25">
      <c r="A34" s="846" t="s">
        <v>1340</v>
      </c>
      <c r="B34" s="847"/>
      <c r="C34" s="847"/>
      <c r="D34" s="847"/>
      <c r="E34" s="847"/>
      <c r="F34" s="847"/>
      <c r="G34" s="847"/>
      <c r="H34" s="847"/>
      <c r="I34" s="847"/>
      <c r="J34" s="847"/>
      <c r="K34" s="847"/>
      <c r="L34" s="848"/>
      <c r="M34" s="729"/>
      <c r="N34" s="729"/>
      <c r="O34" s="787"/>
      <c r="P34" s="787"/>
      <c r="Q34" s="678">
        <v>0</v>
      </c>
      <c r="R34" s="14"/>
      <c r="S34" s="787"/>
      <c r="T34" s="787"/>
      <c r="U34" s="678"/>
      <c r="V34" s="14"/>
      <c r="W34" s="787"/>
      <c r="X34" s="787"/>
      <c r="Y34" s="678"/>
      <c r="Z34" s="14"/>
      <c r="AA34" s="787"/>
      <c r="AB34" s="787"/>
      <c r="AC34" s="678"/>
      <c r="AD34" s="14"/>
      <c r="AE34" s="787"/>
      <c r="AF34" s="787"/>
      <c r="AG34" s="678"/>
    </row>
    <row r="35" spans="1:33" x14ac:dyDescent="0.25">
      <c r="A35" s="846" t="s">
        <v>1341</v>
      </c>
      <c r="B35" s="847"/>
      <c r="C35" s="847"/>
      <c r="D35" s="847"/>
      <c r="E35" s="847"/>
      <c r="F35" s="847"/>
      <c r="G35" s="847"/>
      <c r="H35" s="847"/>
      <c r="I35" s="847"/>
      <c r="J35" s="847"/>
      <c r="K35" s="847"/>
      <c r="L35" s="848"/>
      <c r="M35" s="729"/>
      <c r="N35" s="729"/>
      <c r="O35" s="787"/>
      <c r="P35" s="787"/>
      <c r="Q35" s="678">
        <v>47</v>
      </c>
      <c r="R35" s="14"/>
      <c r="S35" s="787"/>
      <c r="T35" s="787"/>
      <c r="U35" s="678"/>
      <c r="V35" s="14"/>
      <c r="W35" s="787"/>
      <c r="X35" s="787"/>
      <c r="Y35" s="678"/>
      <c r="Z35" s="14"/>
      <c r="AA35" s="787"/>
      <c r="AB35" s="787"/>
      <c r="AC35" s="678"/>
      <c r="AD35" s="14"/>
      <c r="AE35" s="787"/>
      <c r="AF35" s="787"/>
      <c r="AG35" s="678"/>
    </row>
    <row r="36" spans="1:33" x14ac:dyDescent="0.25">
      <c r="Q36" s="32">
        <f>IF(Q8&gt;99.99,100,Q8)</f>
        <v>24.226804123711347</v>
      </c>
      <c r="R36" s="32"/>
      <c r="U36" s="32">
        <f>IF(U8&gt;99.99,100,U8)</f>
        <v>0</v>
      </c>
      <c r="Y36" s="32">
        <f>IF(Y8&gt;99.99,100,Y8)</f>
        <v>0</v>
      </c>
      <c r="AC36" s="32">
        <f>IF(AC8&gt;99.99,100,AC8)</f>
        <v>0</v>
      </c>
      <c r="AG36" s="32">
        <f>IF(AG8&gt;99.99,100,AG8)</f>
        <v>7.8333333333333339</v>
      </c>
    </row>
    <row r="37" spans="1:33" x14ac:dyDescent="0.25">
      <c r="Q37" s="32">
        <f t="shared" ref="Q37:Q55" si="8">IF(Q9&gt;99.99,100,Q9)</f>
        <v>100</v>
      </c>
      <c r="U37" s="32" t="e">
        <f t="shared" ref="U37:U55" si="9">IF(U9&gt;99.99,100,U9)</f>
        <v>#DIV/0!</v>
      </c>
      <c r="Y37" s="32" t="e">
        <f t="shared" ref="Y37:Y55" si="10">IF(Y9&gt;99.99,100,Y9)</f>
        <v>#DIV/0!</v>
      </c>
      <c r="AC37" s="32" t="e">
        <f t="shared" ref="AC37:AC55" si="11">IF(AC9&gt;99.99,100,AC9)</f>
        <v>#DIV/0!</v>
      </c>
      <c r="AG37" s="32">
        <f t="shared" ref="AG37:AG55" si="12">IF(AG9&gt;99.99,100,AG9)</f>
        <v>100</v>
      </c>
    </row>
    <row r="38" spans="1:33" x14ac:dyDescent="0.25">
      <c r="Q38" s="32" t="e">
        <f t="shared" si="8"/>
        <v>#DIV/0!</v>
      </c>
      <c r="U38" s="32">
        <f t="shared" si="9"/>
        <v>0</v>
      </c>
      <c r="Y38" s="32" t="e">
        <f t="shared" si="10"/>
        <v>#DIV/0!</v>
      </c>
      <c r="AC38" s="32">
        <f t="shared" si="11"/>
        <v>0</v>
      </c>
      <c r="AG38" s="32">
        <f t="shared" si="12"/>
        <v>0</v>
      </c>
    </row>
    <row r="39" spans="1:33" x14ac:dyDescent="0.25">
      <c r="Q39" s="32" t="e">
        <f t="shared" si="8"/>
        <v>#DIV/0!</v>
      </c>
      <c r="U39" s="32">
        <f t="shared" si="9"/>
        <v>0</v>
      </c>
      <c r="Y39" s="32" t="e">
        <f t="shared" si="10"/>
        <v>#DIV/0!</v>
      </c>
      <c r="AC39" s="32">
        <f t="shared" si="11"/>
        <v>0</v>
      </c>
      <c r="AG39" s="32">
        <f t="shared" si="12"/>
        <v>0</v>
      </c>
    </row>
    <row r="40" spans="1:33" x14ac:dyDescent="0.25">
      <c r="Q40" s="32">
        <f t="shared" si="8"/>
        <v>100</v>
      </c>
      <c r="U40" s="32" t="e">
        <f t="shared" si="9"/>
        <v>#DIV/0!</v>
      </c>
      <c r="Y40" s="32" t="e">
        <f t="shared" si="10"/>
        <v>#DIV/0!</v>
      </c>
      <c r="AC40" s="32" t="e">
        <f t="shared" si="11"/>
        <v>#DIV/0!</v>
      </c>
      <c r="AG40" s="32">
        <f t="shared" si="12"/>
        <v>100</v>
      </c>
    </row>
    <row r="41" spans="1:33" x14ac:dyDescent="0.25">
      <c r="Q41" s="32">
        <f t="shared" si="8"/>
        <v>80</v>
      </c>
      <c r="U41" s="32">
        <f t="shared" si="9"/>
        <v>0</v>
      </c>
      <c r="Y41" s="32">
        <f t="shared" si="10"/>
        <v>0</v>
      </c>
      <c r="AC41" s="32">
        <f t="shared" si="11"/>
        <v>0</v>
      </c>
      <c r="AG41" s="32">
        <f t="shared" si="12"/>
        <v>13.333333333333334</v>
      </c>
    </row>
    <row r="42" spans="1:33" x14ac:dyDescent="0.25">
      <c r="Q42" s="32">
        <f t="shared" si="8"/>
        <v>100</v>
      </c>
      <c r="U42" s="32" t="e">
        <f t="shared" si="9"/>
        <v>#DIV/0!</v>
      </c>
      <c r="Y42" s="32" t="e">
        <f t="shared" si="10"/>
        <v>#DIV/0!</v>
      </c>
      <c r="AC42" s="32" t="e">
        <f t="shared" si="11"/>
        <v>#DIV/0!</v>
      </c>
      <c r="AG42" s="32">
        <f t="shared" si="12"/>
        <v>100</v>
      </c>
    </row>
    <row r="43" spans="1:33" x14ac:dyDescent="0.25">
      <c r="Q43" s="32">
        <f t="shared" si="8"/>
        <v>100</v>
      </c>
      <c r="U43" s="32">
        <f t="shared" si="9"/>
        <v>0</v>
      </c>
      <c r="Y43" s="32">
        <f t="shared" si="10"/>
        <v>0</v>
      </c>
      <c r="AC43" s="32">
        <f t="shared" si="11"/>
        <v>0</v>
      </c>
      <c r="AG43" s="32">
        <f t="shared" si="12"/>
        <v>25</v>
      </c>
    </row>
    <row r="44" spans="1:33" x14ac:dyDescent="0.25">
      <c r="Q44" s="32">
        <f t="shared" si="8"/>
        <v>100</v>
      </c>
      <c r="U44" s="32" t="e">
        <f t="shared" si="9"/>
        <v>#DIV/0!</v>
      </c>
      <c r="Y44" s="32" t="e">
        <f t="shared" si="10"/>
        <v>#DIV/0!</v>
      </c>
      <c r="AC44" s="32" t="e">
        <f t="shared" si="11"/>
        <v>#DIV/0!</v>
      </c>
      <c r="AG44" s="32">
        <f t="shared" si="12"/>
        <v>100</v>
      </c>
    </row>
    <row r="45" spans="1:33" x14ac:dyDescent="0.25">
      <c r="Q45" s="32">
        <f t="shared" si="8"/>
        <v>0</v>
      </c>
      <c r="U45" s="32">
        <f t="shared" si="9"/>
        <v>0</v>
      </c>
      <c r="Y45" s="32">
        <f t="shared" si="10"/>
        <v>0</v>
      </c>
      <c r="AC45" s="32">
        <f t="shared" si="11"/>
        <v>0</v>
      </c>
      <c r="AG45" s="32">
        <f t="shared" si="12"/>
        <v>0</v>
      </c>
    </row>
    <row r="46" spans="1:33" x14ac:dyDescent="0.25">
      <c r="Q46" s="32">
        <f t="shared" si="8"/>
        <v>33.333333333333329</v>
      </c>
      <c r="U46" s="32" t="e">
        <f t="shared" si="9"/>
        <v>#DIV/0!</v>
      </c>
      <c r="Y46" s="32" t="e">
        <f t="shared" si="10"/>
        <v>#DIV/0!</v>
      </c>
      <c r="AC46" s="32" t="e">
        <f t="shared" si="11"/>
        <v>#DIV/0!</v>
      </c>
      <c r="AG46" s="32">
        <f t="shared" si="12"/>
        <v>33.333333333333329</v>
      </c>
    </row>
    <row r="47" spans="1:33" x14ac:dyDescent="0.25">
      <c r="Q47" s="32">
        <f t="shared" si="8"/>
        <v>100</v>
      </c>
      <c r="U47" s="32" t="e">
        <f t="shared" si="9"/>
        <v>#DIV/0!</v>
      </c>
      <c r="Y47" s="32" t="e">
        <f t="shared" si="10"/>
        <v>#DIV/0!</v>
      </c>
      <c r="AC47" s="32" t="e">
        <f t="shared" si="11"/>
        <v>#DIV/0!</v>
      </c>
      <c r="AG47" s="32">
        <f t="shared" si="12"/>
        <v>100</v>
      </c>
    </row>
    <row r="48" spans="1:33" x14ac:dyDescent="0.25">
      <c r="Q48" s="32">
        <f t="shared" si="8"/>
        <v>0</v>
      </c>
      <c r="U48" s="32" t="e">
        <f t="shared" si="9"/>
        <v>#DIV/0!</v>
      </c>
      <c r="Y48" s="32" t="e">
        <f t="shared" si="10"/>
        <v>#DIV/0!</v>
      </c>
      <c r="AC48" s="32" t="e">
        <f t="shared" si="11"/>
        <v>#DIV/0!</v>
      </c>
      <c r="AG48" s="32">
        <f t="shared" si="12"/>
        <v>0</v>
      </c>
    </row>
    <row r="49" spans="17:33" x14ac:dyDescent="0.25">
      <c r="Q49" s="32">
        <f t="shared" si="8"/>
        <v>0</v>
      </c>
      <c r="U49" s="32" t="e">
        <f t="shared" si="9"/>
        <v>#DIV/0!</v>
      </c>
      <c r="Y49" s="32" t="e">
        <f t="shared" si="10"/>
        <v>#DIV/0!</v>
      </c>
      <c r="AC49" s="32" t="e">
        <f t="shared" si="11"/>
        <v>#DIV/0!</v>
      </c>
      <c r="AG49" s="32">
        <f t="shared" si="12"/>
        <v>0</v>
      </c>
    </row>
    <row r="50" spans="17:33" x14ac:dyDescent="0.25">
      <c r="Q50" s="32">
        <f t="shared" si="8"/>
        <v>100</v>
      </c>
      <c r="U50" s="32" t="e">
        <f t="shared" si="9"/>
        <v>#DIV/0!</v>
      </c>
      <c r="Y50" s="32" t="e">
        <f t="shared" si="10"/>
        <v>#DIV/0!</v>
      </c>
      <c r="AC50" s="32" t="e">
        <f t="shared" si="11"/>
        <v>#DIV/0!</v>
      </c>
      <c r="AG50" s="32">
        <f t="shared" si="12"/>
        <v>100</v>
      </c>
    </row>
    <row r="51" spans="17:33" x14ac:dyDescent="0.25">
      <c r="Q51" s="32">
        <f t="shared" si="8"/>
        <v>100</v>
      </c>
      <c r="U51" s="32" t="e">
        <f t="shared" si="9"/>
        <v>#DIV/0!</v>
      </c>
      <c r="Y51" s="32" t="e">
        <f t="shared" si="10"/>
        <v>#DIV/0!</v>
      </c>
      <c r="AC51" s="32" t="e">
        <f t="shared" si="11"/>
        <v>#DIV/0!</v>
      </c>
      <c r="AG51" s="32">
        <f t="shared" si="12"/>
        <v>100</v>
      </c>
    </row>
    <row r="52" spans="17:33" x14ac:dyDescent="0.25">
      <c r="Q52" s="32">
        <f t="shared" si="8"/>
        <v>57.142857142857139</v>
      </c>
      <c r="U52" s="32" t="e">
        <f t="shared" si="9"/>
        <v>#DIV/0!</v>
      </c>
      <c r="Y52" s="32" t="e">
        <f t="shared" si="10"/>
        <v>#DIV/0!</v>
      </c>
      <c r="AC52" s="32" t="e">
        <f t="shared" si="11"/>
        <v>#DIV/0!</v>
      </c>
      <c r="AG52" s="32">
        <f t="shared" si="12"/>
        <v>57.142857142857139</v>
      </c>
    </row>
    <row r="53" spans="17:33" x14ac:dyDescent="0.25">
      <c r="Q53" s="32">
        <f t="shared" si="8"/>
        <v>0</v>
      </c>
      <c r="U53" s="32">
        <f t="shared" si="9"/>
        <v>0</v>
      </c>
      <c r="Y53" s="32">
        <f t="shared" si="10"/>
        <v>0</v>
      </c>
      <c r="AC53" s="32" t="e">
        <f t="shared" si="11"/>
        <v>#DIV/0!</v>
      </c>
      <c r="AG53" s="32">
        <f t="shared" si="12"/>
        <v>0</v>
      </c>
    </row>
    <row r="54" spans="17:33" x14ac:dyDescent="0.25">
      <c r="Q54" s="32">
        <f t="shared" si="8"/>
        <v>100</v>
      </c>
      <c r="U54" s="32">
        <f t="shared" si="9"/>
        <v>0</v>
      </c>
      <c r="Y54" s="32">
        <f t="shared" si="10"/>
        <v>0</v>
      </c>
      <c r="AC54" s="32">
        <f t="shared" si="11"/>
        <v>0</v>
      </c>
      <c r="AG54" s="32">
        <f t="shared" si="12"/>
        <v>33.333333333333329</v>
      </c>
    </row>
    <row r="55" spans="17:33" x14ac:dyDescent="0.25">
      <c r="Q55" s="32" t="e">
        <f t="shared" si="8"/>
        <v>#DIV/0!</v>
      </c>
      <c r="U55" s="32" t="e">
        <f t="shared" si="9"/>
        <v>#DIV/0!</v>
      </c>
      <c r="Y55" s="32" t="e">
        <f t="shared" si="10"/>
        <v>#DIV/0!</v>
      </c>
      <c r="AC55" s="32" t="e">
        <f t="shared" si="11"/>
        <v>#DIV/0!</v>
      </c>
      <c r="AG55" s="32" t="e">
        <f t="shared" si="12"/>
        <v>#DIV/0!</v>
      </c>
    </row>
    <row r="56" spans="17:33" x14ac:dyDescent="0.25">
      <c r="Q56" s="32">
        <f>IF(Q28&gt;99.99,100,Q28)</f>
        <v>100</v>
      </c>
      <c r="U56" s="32" t="e">
        <f>IF(U28&gt;99.99,100,U28)</f>
        <v>#DIV/0!</v>
      </c>
      <c r="Y56" s="32" t="e">
        <f>IF(Y28&gt;99.99,100,Y28)</f>
        <v>#DIV/0!</v>
      </c>
      <c r="AC56" s="32" t="e">
        <f>IF(AC28&gt;99.99,100,AC28)</f>
        <v>#DIV/0!</v>
      </c>
      <c r="AG56" s="32">
        <f>IF(AG28&gt;99.99,100,AG28)</f>
        <v>100</v>
      </c>
    </row>
    <row r="57" spans="17:33" x14ac:dyDescent="0.25">
      <c r="Q57" s="32">
        <f>IF(Q29&gt;99.99,100,Q29)</f>
        <v>40</v>
      </c>
      <c r="U57" s="32">
        <f>IF(U29&gt;99.99,100,U29)</f>
        <v>0</v>
      </c>
      <c r="Y57" s="32">
        <f>IF(Y29&gt;99.99,100,Y29)</f>
        <v>0</v>
      </c>
      <c r="AC57" s="32">
        <f>IF(AC29&gt;99.99,100,AC29)</f>
        <v>0</v>
      </c>
      <c r="AG57" s="32">
        <f>IF(AG29&gt;99.99,100,AG29)</f>
        <v>6.666666666666667</v>
      </c>
    </row>
  </sheetData>
  <mergeCells count="48">
    <mergeCell ref="A31:L31"/>
    <mergeCell ref="A32:L32"/>
    <mergeCell ref="A33:L33"/>
    <mergeCell ref="A34:L34"/>
    <mergeCell ref="A35:L35"/>
    <mergeCell ref="A30:L30"/>
    <mergeCell ref="I6:I7"/>
    <mergeCell ref="J6:J7"/>
    <mergeCell ref="K6:K7"/>
    <mergeCell ref="L6:L7"/>
    <mergeCell ref="A9:A13"/>
    <mergeCell ref="B9:B11"/>
    <mergeCell ref="C9:C11"/>
    <mergeCell ref="D9:D11"/>
    <mergeCell ref="B12:B13"/>
    <mergeCell ref="A14:A25"/>
    <mergeCell ref="B14:B16"/>
    <mergeCell ref="B18:B21"/>
    <mergeCell ref="C18:C21"/>
    <mergeCell ref="D18:D21"/>
    <mergeCell ref="B22:B24"/>
    <mergeCell ref="N6:N7"/>
    <mergeCell ref="A2:AG2"/>
    <mergeCell ref="A3:AG3"/>
    <mergeCell ref="A4:AG4"/>
    <mergeCell ref="B5:AG5"/>
    <mergeCell ref="A6:A7"/>
    <mergeCell ref="B6:B7"/>
    <mergeCell ref="C6:C7"/>
    <mergeCell ref="D6:F6"/>
    <mergeCell ref="G6:G7"/>
    <mergeCell ref="H6:H7"/>
    <mergeCell ref="O6:R6"/>
    <mergeCell ref="S6:V6"/>
    <mergeCell ref="W6:Z6"/>
    <mergeCell ref="AA6:AD6"/>
    <mergeCell ref="AE6:AG6"/>
    <mergeCell ref="C22:C24"/>
    <mergeCell ref="D22:D24"/>
    <mergeCell ref="A26:A29"/>
    <mergeCell ref="B26:B27"/>
    <mergeCell ref="M6:M7"/>
    <mergeCell ref="F9:F11"/>
    <mergeCell ref="F18:F21"/>
    <mergeCell ref="F22:F24"/>
    <mergeCell ref="E9:E11"/>
    <mergeCell ref="E18:E21"/>
    <mergeCell ref="E22:E24"/>
  </mergeCells>
  <conditionalFormatting sqref="AG8:AG29 Q8:Q29 U15:U29 Y15:Y29 AC15:AC29">
    <cfRule type="cellIs" dxfId="1199" priority="31" stopIfTrue="1" operator="greaterThan">
      <formula>110</formula>
    </cfRule>
    <cfRule type="cellIs" dxfId="1198" priority="32" stopIfTrue="1" operator="between">
      <formula>1</formula>
      <formula>90</formula>
    </cfRule>
    <cfRule type="expression" dxfId="1197" priority="33" stopIfTrue="1">
      <formula>IF(O8=0,P8=0)</formula>
    </cfRule>
    <cfRule type="cellIs" dxfId="1196" priority="34" stopIfTrue="1" operator="between">
      <formula>90</formula>
      <formula>110</formula>
    </cfRule>
    <cfRule type="expression" dxfId="1195" priority="35" stopIfTrue="1">
      <formula>IF(O8&gt;0,P8=0)</formula>
    </cfRule>
    <cfRule type="expression" dxfId="1194" priority="36" stopIfTrue="1">
      <formula>IF(O8=0,P8&gt;0)</formula>
    </cfRule>
  </conditionalFormatting>
  <conditionalFormatting sqref="U8:U14">
    <cfRule type="cellIs" dxfId="1193" priority="49" stopIfTrue="1" operator="greaterThan">
      <formula>110</formula>
    </cfRule>
    <cfRule type="cellIs" dxfId="1192" priority="50" stopIfTrue="1" operator="between">
      <formula>1</formula>
      <formula>90</formula>
    </cfRule>
    <cfRule type="expression" dxfId="1191" priority="51" stopIfTrue="1">
      <formula>IF(S8=0,T8=0)</formula>
    </cfRule>
    <cfRule type="cellIs" dxfId="1190" priority="52" stopIfTrue="1" operator="between">
      <formula>90</formula>
      <formula>110</formula>
    </cfRule>
    <cfRule type="expression" dxfId="1189" priority="53" stopIfTrue="1">
      <formula>IF(S8&gt;0,T8=0)</formula>
    </cfRule>
    <cfRule type="expression" dxfId="1188" priority="54" stopIfTrue="1">
      <formula>IF(S8=0,T8&gt;0)</formula>
    </cfRule>
  </conditionalFormatting>
  <conditionalFormatting sqref="Y8:Y14">
    <cfRule type="cellIs" dxfId="1187" priority="43" stopIfTrue="1" operator="greaterThan">
      <formula>110</formula>
    </cfRule>
    <cfRule type="cellIs" dxfId="1186" priority="44" stopIfTrue="1" operator="between">
      <formula>1</formula>
      <formula>90</formula>
    </cfRule>
    <cfRule type="expression" dxfId="1185" priority="45" stopIfTrue="1">
      <formula>IF(W8=0,X8=0)</formula>
    </cfRule>
    <cfRule type="cellIs" dxfId="1184" priority="46" stopIfTrue="1" operator="between">
      <formula>90</formula>
      <formula>110</formula>
    </cfRule>
    <cfRule type="expression" dxfId="1183" priority="47" stopIfTrue="1">
      <formula>IF(W8&gt;0,X8=0)</formula>
    </cfRule>
    <cfRule type="expression" dxfId="1182" priority="48" stopIfTrue="1">
      <formula>IF(W8=0,X8&gt;0)</formula>
    </cfRule>
  </conditionalFormatting>
  <conditionalFormatting sqref="AC8:AC14">
    <cfRule type="cellIs" dxfId="1181" priority="37" stopIfTrue="1" operator="greaterThan">
      <formula>110</formula>
    </cfRule>
    <cfRule type="cellIs" dxfId="1180" priority="38" stopIfTrue="1" operator="between">
      <formula>1</formula>
      <formula>90</formula>
    </cfRule>
    <cfRule type="expression" dxfId="1179" priority="39" stopIfTrue="1">
      <formula>IF(AA8=0,AB8=0)</formula>
    </cfRule>
    <cfRule type="cellIs" dxfId="1178" priority="40" stopIfTrue="1" operator="between">
      <formula>90</formula>
      <formula>110</formula>
    </cfRule>
    <cfRule type="expression" dxfId="1177" priority="41" stopIfTrue="1">
      <formula>IF(AA8&gt;0,AB8=0)</formula>
    </cfRule>
    <cfRule type="expression" dxfId="1176" priority="42" stopIfTrue="1">
      <formula>IF(AA8=0,AB8&gt;0)</formula>
    </cfRule>
  </conditionalFormatting>
  <conditionalFormatting sqref="F9 F22 F12:F18 F25:F29">
    <cfRule type="cellIs" dxfId="1175" priority="1" stopIfTrue="1" operator="greaterThan">
      <formula>110</formula>
    </cfRule>
    <cfRule type="cellIs" dxfId="1174" priority="2" stopIfTrue="1" operator="between">
      <formula>1</formula>
      <formula>90</formula>
    </cfRule>
    <cfRule type="expression" dxfId="1173" priority="3" stopIfTrue="1">
      <formula>IF(D9=0,E9=0)</formula>
    </cfRule>
    <cfRule type="cellIs" dxfId="1172" priority="4" stopIfTrue="1" operator="between">
      <formula>90</formula>
      <formula>110</formula>
    </cfRule>
    <cfRule type="expression" dxfId="1171" priority="5" stopIfTrue="1">
      <formula>IF(D9&gt;0,E9=0)</formula>
    </cfRule>
    <cfRule type="expression" dxfId="1170" priority="6" stopIfTrue="1">
      <formula>IF(D9=0,E9&gt;0)</formula>
    </cfRule>
  </conditionalFormatting>
  <pageMargins left="0.7" right="0.7" top="0.75" bottom="0.75" header="0.3" footer="0.3"/>
  <pageSetup orientation="portrait" horizontalDpi="4294967293" r:id="rId1"/>
  <legacyDrawing r:id="rId2"/>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57"/>
  <sheetViews>
    <sheetView workbookViewId="0">
      <selection activeCell="J31" sqref="J31"/>
    </sheetView>
  </sheetViews>
  <sheetFormatPr baseColWidth="10" defaultColWidth="11.42578125" defaultRowHeight="15" x14ac:dyDescent="0.25"/>
  <cols>
    <col min="1" max="1" width="16.85546875" style="7" customWidth="1"/>
    <col min="2" max="2" width="8.7109375" style="7" customWidth="1"/>
    <col min="3" max="3" width="38.28515625" style="7" customWidth="1"/>
    <col min="4" max="4" width="16" style="7" customWidth="1"/>
    <col min="5" max="5" width="24.5703125" style="7" customWidth="1"/>
    <col min="6" max="6" width="12.7109375" style="7" customWidth="1"/>
    <col min="7" max="7" width="13.85546875" style="7" customWidth="1"/>
    <col min="8" max="22" width="6.85546875" style="7" customWidth="1"/>
    <col min="23" max="23" width="51.7109375" style="7" customWidth="1"/>
    <col min="24" max="16384" width="11.42578125" style="7"/>
  </cols>
  <sheetData>
    <row r="1" spans="1:23" ht="15" customHeight="1" x14ac:dyDescent="0.25">
      <c r="A1" s="854" t="s">
        <v>26</v>
      </c>
      <c r="B1" s="854"/>
      <c r="C1" s="854"/>
      <c r="D1" s="854"/>
      <c r="E1" s="854"/>
      <c r="F1" s="854"/>
      <c r="G1" s="854"/>
      <c r="H1" s="854"/>
      <c r="I1" s="854"/>
      <c r="J1" s="854"/>
      <c r="K1" s="854"/>
      <c r="L1" s="854"/>
      <c r="M1" s="854"/>
      <c r="N1" s="854"/>
      <c r="O1" s="854"/>
      <c r="P1" s="854"/>
      <c r="Q1" s="854"/>
      <c r="R1" s="854"/>
      <c r="S1" s="854"/>
      <c r="T1" s="854"/>
      <c r="U1" s="854"/>
      <c r="V1" s="854"/>
    </row>
    <row r="2" spans="1:23" ht="15" customHeight="1" x14ac:dyDescent="0.25">
      <c r="A2" s="854" t="s">
        <v>0</v>
      </c>
      <c r="B2" s="854"/>
      <c r="C2" s="854"/>
      <c r="D2" s="854"/>
      <c r="E2" s="854"/>
      <c r="F2" s="854"/>
      <c r="G2" s="854"/>
      <c r="H2" s="854"/>
      <c r="I2" s="854"/>
      <c r="J2" s="854"/>
      <c r="K2" s="854"/>
      <c r="L2" s="854"/>
      <c r="M2" s="854"/>
      <c r="N2" s="854"/>
      <c r="O2" s="854"/>
      <c r="P2" s="854"/>
      <c r="Q2" s="854"/>
      <c r="R2" s="854"/>
      <c r="S2" s="854"/>
      <c r="T2" s="854"/>
      <c r="U2" s="854"/>
      <c r="V2" s="854"/>
    </row>
    <row r="3" spans="1:23" ht="15" customHeight="1" x14ac:dyDescent="0.25">
      <c r="A3" s="855" t="s">
        <v>180</v>
      </c>
      <c r="B3" s="855"/>
      <c r="C3" s="855"/>
      <c r="D3" s="855"/>
      <c r="E3" s="855"/>
      <c r="F3" s="855"/>
      <c r="G3" s="855"/>
      <c r="H3" s="855"/>
      <c r="I3" s="855"/>
      <c r="J3" s="855"/>
      <c r="K3" s="855"/>
      <c r="L3" s="855"/>
      <c r="M3" s="855"/>
      <c r="N3" s="855"/>
      <c r="O3" s="855"/>
      <c r="P3" s="855"/>
      <c r="Q3" s="855"/>
      <c r="R3" s="855"/>
      <c r="S3" s="855"/>
      <c r="T3" s="855"/>
      <c r="U3" s="855"/>
      <c r="V3" s="855"/>
    </row>
    <row r="4" spans="1:23" ht="22.5" customHeight="1" x14ac:dyDescent="0.25">
      <c r="A4" s="838" t="s">
        <v>30</v>
      </c>
      <c r="B4" s="856" t="s">
        <v>1</v>
      </c>
      <c r="C4" s="838" t="s">
        <v>28</v>
      </c>
      <c r="D4" s="838" t="s">
        <v>2</v>
      </c>
      <c r="E4" s="838" t="s">
        <v>3</v>
      </c>
      <c r="F4" s="838" t="s">
        <v>4</v>
      </c>
      <c r="G4" s="838" t="s">
        <v>29</v>
      </c>
      <c r="H4" s="853" t="s">
        <v>5</v>
      </c>
      <c r="I4" s="853"/>
      <c r="J4" s="853"/>
      <c r="K4" s="853" t="s">
        <v>6</v>
      </c>
      <c r="L4" s="853"/>
      <c r="M4" s="853"/>
      <c r="N4" s="853" t="s">
        <v>7</v>
      </c>
      <c r="O4" s="853"/>
      <c r="P4" s="853"/>
      <c r="Q4" s="853" t="s">
        <v>8</v>
      </c>
      <c r="R4" s="853"/>
      <c r="S4" s="853"/>
      <c r="T4" s="853" t="s">
        <v>9</v>
      </c>
      <c r="U4" s="853"/>
      <c r="V4" s="853"/>
      <c r="W4" s="838" t="s">
        <v>178</v>
      </c>
    </row>
    <row r="5" spans="1:23" x14ac:dyDescent="0.25">
      <c r="A5" s="838"/>
      <c r="B5" s="856"/>
      <c r="C5" s="838"/>
      <c r="D5" s="839"/>
      <c r="E5" s="839"/>
      <c r="F5" s="839"/>
      <c r="G5" s="839"/>
      <c r="H5" s="5" t="s">
        <v>10</v>
      </c>
      <c r="I5" s="5" t="s">
        <v>11</v>
      </c>
      <c r="J5" s="6" t="s">
        <v>12</v>
      </c>
      <c r="K5" s="5" t="s">
        <v>10</v>
      </c>
      <c r="L5" s="5" t="s">
        <v>11</v>
      </c>
      <c r="M5" s="6" t="s">
        <v>12</v>
      </c>
      <c r="N5" s="5" t="s">
        <v>10</v>
      </c>
      <c r="O5" s="5" t="s">
        <v>11</v>
      </c>
      <c r="P5" s="6" t="s">
        <v>12</v>
      </c>
      <c r="Q5" s="5" t="s">
        <v>10</v>
      </c>
      <c r="R5" s="5" t="s">
        <v>11</v>
      </c>
      <c r="S5" s="6" t="s">
        <v>12</v>
      </c>
      <c r="T5" s="6" t="s">
        <v>10</v>
      </c>
      <c r="U5" s="6" t="s">
        <v>11</v>
      </c>
      <c r="V5" s="6" t="s">
        <v>12</v>
      </c>
      <c r="W5" s="839"/>
    </row>
    <row r="6" spans="1:23" ht="25.5" x14ac:dyDescent="0.25">
      <c r="A6" s="17"/>
      <c r="B6" s="17" t="s">
        <v>181</v>
      </c>
      <c r="C6" s="56" t="s">
        <v>182</v>
      </c>
      <c r="D6" s="56" t="s">
        <v>183</v>
      </c>
      <c r="E6" s="56" t="s">
        <v>184</v>
      </c>
      <c r="F6" s="36" t="s">
        <v>185</v>
      </c>
      <c r="G6" s="36">
        <v>10</v>
      </c>
      <c r="H6" s="33">
        <v>3</v>
      </c>
      <c r="I6" s="33">
        <v>6</v>
      </c>
      <c r="J6" s="11">
        <f>I6/H6*100</f>
        <v>200</v>
      </c>
      <c r="K6" s="33">
        <v>3</v>
      </c>
      <c r="L6" s="33">
        <v>4</v>
      </c>
      <c r="M6" s="12">
        <f>L6/K6*100</f>
        <v>133.33333333333331</v>
      </c>
      <c r="N6" s="33">
        <v>4</v>
      </c>
      <c r="O6" s="33">
        <v>0</v>
      </c>
      <c r="P6" s="12">
        <f>O6/N6*100</f>
        <v>0</v>
      </c>
      <c r="Q6" s="33">
        <v>0</v>
      </c>
      <c r="R6" s="33"/>
      <c r="S6" s="12" t="e">
        <f>R6/Q6*100</f>
        <v>#DIV/0!</v>
      </c>
      <c r="T6" s="90">
        <f>H6+K6+N6+Q6</f>
        <v>10</v>
      </c>
      <c r="U6" s="90">
        <f>I6+L6+O6+R6</f>
        <v>10</v>
      </c>
      <c r="V6" s="12">
        <f>U6/T6*100</f>
        <v>100</v>
      </c>
      <c r="W6" s="30"/>
    </row>
    <row r="7" spans="1:23" ht="36" x14ac:dyDescent="0.25">
      <c r="A7" s="46" t="s">
        <v>186</v>
      </c>
      <c r="B7" s="57" t="s">
        <v>187</v>
      </c>
      <c r="C7" s="21" t="s">
        <v>188</v>
      </c>
      <c r="D7" s="21" t="s">
        <v>189</v>
      </c>
      <c r="E7" s="21" t="s">
        <v>190</v>
      </c>
      <c r="F7" s="22" t="s">
        <v>190</v>
      </c>
      <c r="G7" s="22">
        <v>10</v>
      </c>
      <c r="H7" s="2">
        <v>3</v>
      </c>
      <c r="I7" s="2">
        <v>6</v>
      </c>
      <c r="J7" s="11">
        <f t="shared" ref="J7:J28" si="0">I7/H7*100</f>
        <v>200</v>
      </c>
      <c r="K7" s="2">
        <v>3</v>
      </c>
      <c r="L7" s="2">
        <v>4</v>
      </c>
      <c r="M7" s="12">
        <f t="shared" ref="M7:M28" si="1">L7/K7*100</f>
        <v>133.33333333333331</v>
      </c>
      <c r="N7" s="2">
        <v>4</v>
      </c>
      <c r="O7" s="2">
        <v>0</v>
      </c>
      <c r="P7" s="12">
        <f t="shared" ref="P7:P28" si="2">O7/N7*100</f>
        <v>0</v>
      </c>
      <c r="Q7" s="2">
        <v>0</v>
      </c>
      <c r="R7" s="2"/>
      <c r="S7" s="12" t="e">
        <f t="shared" ref="S7:S28" si="3">R7/Q7*100</f>
        <v>#DIV/0!</v>
      </c>
      <c r="T7" s="89">
        <f t="shared" ref="T7:U28" si="4">H7+K7+N7+Q7</f>
        <v>10</v>
      </c>
      <c r="U7" s="89">
        <f t="shared" si="4"/>
        <v>10</v>
      </c>
      <c r="V7" s="12">
        <f t="shared" ref="V7:V28" si="5">U7/T7*100</f>
        <v>100</v>
      </c>
      <c r="W7" s="30"/>
    </row>
    <row r="8" spans="1:23" ht="38.25" x14ac:dyDescent="0.25">
      <c r="A8" s="979"/>
      <c r="B8" s="981" t="s">
        <v>191</v>
      </c>
      <c r="C8" s="982" t="s">
        <v>1345</v>
      </c>
      <c r="D8" s="983" t="s">
        <v>183</v>
      </c>
      <c r="E8" s="56" t="s">
        <v>193</v>
      </c>
      <c r="F8" s="36" t="s">
        <v>194</v>
      </c>
      <c r="G8" s="36">
        <v>500</v>
      </c>
      <c r="H8" s="33">
        <v>100</v>
      </c>
      <c r="I8" s="33">
        <v>992</v>
      </c>
      <c r="J8" s="11">
        <f t="shared" si="0"/>
        <v>992</v>
      </c>
      <c r="K8" s="33">
        <v>150</v>
      </c>
      <c r="L8" s="33">
        <f>L10</f>
        <v>592</v>
      </c>
      <c r="M8" s="12">
        <f t="shared" si="1"/>
        <v>394.66666666666669</v>
      </c>
      <c r="N8" s="33">
        <v>150</v>
      </c>
      <c r="O8" s="33">
        <v>0</v>
      </c>
      <c r="P8" s="12">
        <f t="shared" si="2"/>
        <v>0</v>
      </c>
      <c r="Q8" s="33">
        <v>100</v>
      </c>
      <c r="R8" s="33"/>
      <c r="S8" s="12">
        <f t="shared" si="3"/>
        <v>0</v>
      </c>
      <c r="T8" s="90">
        <f t="shared" si="4"/>
        <v>500</v>
      </c>
      <c r="U8" s="90">
        <f t="shared" si="4"/>
        <v>1584</v>
      </c>
      <c r="V8" s="12">
        <f t="shared" si="5"/>
        <v>316.8</v>
      </c>
      <c r="W8" s="30"/>
    </row>
    <row r="9" spans="1:23" ht="51" x14ac:dyDescent="0.25">
      <c r="A9" s="980"/>
      <c r="B9" s="981"/>
      <c r="C9" s="982"/>
      <c r="D9" s="983"/>
      <c r="E9" s="56" t="s">
        <v>195</v>
      </c>
      <c r="F9" s="36" t="s">
        <v>196</v>
      </c>
      <c r="G9" s="36">
        <v>25</v>
      </c>
      <c r="H9" s="33">
        <v>10</v>
      </c>
      <c r="I9" s="33">
        <v>10</v>
      </c>
      <c r="J9" s="11">
        <f t="shared" si="0"/>
        <v>100</v>
      </c>
      <c r="K9" s="33">
        <v>10</v>
      </c>
      <c r="L9" s="33">
        <v>10</v>
      </c>
      <c r="M9" s="12">
        <f t="shared" si="1"/>
        <v>100</v>
      </c>
      <c r="N9" s="33">
        <v>5</v>
      </c>
      <c r="O9" s="33">
        <v>0</v>
      </c>
      <c r="P9" s="12">
        <f t="shared" si="2"/>
        <v>0</v>
      </c>
      <c r="Q9" s="33">
        <v>0</v>
      </c>
      <c r="R9" s="33"/>
      <c r="S9" s="12" t="e">
        <f t="shared" si="3"/>
        <v>#DIV/0!</v>
      </c>
      <c r="T9" s="90">
        <f t="shared" si="4"/>
        <v>25</v>
      </c>
      <c r="U9" s="90">
        <f t="shared" si="4"/>
        <v>20</v>
      </c>
      <c r="V9" s="12">
        <f t="shared" si="5"/>
        <v>80</v>
      </c>
      <c r="W9" s="30"/>
    </row>
    <row r="10" spans="1:23" ht="36" x14ac:dyDescent="0.25">
      <c r="A10" s="46" t="s">
        <v>197</v>
      </c>
      <c r="B10" s="46" t="s">
        <v>198</v>
      </c>
      <c r="C10" s="21" t="s">
        <v>199</v>
      </c>
      <c r="D10" s="21" t="s">
        <v>200</v>
      </c>
      <c r="E10" s="21" t="s">
        <v>201</v>
      </c>
      <c r="F10" s="22" t="s">
        <v>202</v>
      </c>
      <c r="G10" s="22">
        <v>500</v>
      </c>
      <c r="H10" s="2">
        <v>100</v>
      </c>
      <c r="I10" s="2">
        <v>992</v>
      </c>
      <c r="J10" s="11">
        <f t="shared" si="0"/>
        <v>992</v>
      </c>
      <c r="K10" s="2">
        <v>150</v>
      </c>
      <c r="L10" s="2">
        <v>592</v>
      </c>
      <c r="M10" s="12">
        <f t="shared" si="1"/>
        <v>394.66666666666669</v>
      </c>
      <c r="N10" s="2">
        <v>150</v>
      </c>
      <c r="O10" s="2">
        <v>592</v>
      </c>
      <c r="P10" s="12">
        <f t="shared" si="2"/>
        <v>394.66666666666669</v>
      </c>
      <c r="Q10" s="2">
        <v>100</v>
      </c>
      <c r="R10" s="2"/>
      <c r="S10" s="12">
        <f t="shared" si="3"/>
        <v>0</v>
      </c>
      <c r="T10" s="89">
        <f t="shared" si="4"/>
        <v>500</v>
      </c>
      <c r="U10" s="89">
        <f t="shared" si="4"/>
        <v>2176</v>
      </c>
      <c r="V10" s="12">
        <f t="shared" si="5"/>
        <v>435.20000000000005</v>
      </c>
      <c r="W10" s="30"/>
    </row>
    <row r="11" spans="1:23" ht="36" x14ac:dyDescent="0.25">
      <c r="A11" s="966" t="s">
        <v>203</v>
      </c>
      <c r="B11" s="46" t="s">
        <v>204</v>
      </c>
      <c r="C11" s="21" t="s">
        <v>199</v>
      </c>
      <c r="D11" s="21" t="s">
        <v>200</v>
      </c>
      <c r="E11" s="21" t="s">
        <v>205</v>
      </c>
      <c r="F11" s="22" t="s">
        <v>206</v>
      </c>
      <c r="G11" s="22">
        <v>25</v>
      </c>
      <c r="H11" s="2">
        <v>10</v>
      </c>
      <c r="I11" s="2">
        <v>15</v>
      </c>
      <c r="J11" s="11">
        <f t="shared" si="0"/>
        <v>150</v>
      </c>
      <c r="K11" s="2">
        <v>10</v>
      </c>
      <c r="L11" s="2">
        <v>10</v>
      </c>
      <c r="M11" s="12">
        <f t="shared" si="1"/>
        <v>100</v>
      </c>
      <c r="N11" s="2">
        <v>5</v>
      </c>
      <c r="O11" s="2">
        <v>13</v>
      </c>
      <c r="P11" s="12">
        <f t="shared" si="2"/>
        <v>260</v>
      </c>
      <c r="Q11" s="2">
        <v>0</v>
      </c>
      <c r="R11" s="2"/>
      <c r="S11" s="12" t="e">
        <f t="shared" si="3"/>
        <v>#DIV/0!</v>
      </c>
      <c r="T11" s="89">
        <f t="shared" si="4"/>
        <v>25</v>
      </c>
      <c r="U11" s="89">
        <f t="shared" si="4"/>
        <v>38</v>
      </c>
      <c r="V11" s="12">
        <f t="shared" si="5"/>
        <v>152</v>
      </c>
      <c r="W11" s="30"/>
    </row>
    <row r="12" spans="1:23" ht="48" x14ac:dyDescent="0.25">
      <c r="A12" s="966"/>
      <c r="B12" s="46" t="s">
        <v>207</v>
      </c>
      <c r="C12" s="21" t="s">
        <v>208</v>
      </c>
      <c r="D12" s="21" t="s">
        <v>200</v>
      </c>
      <c r="E12" s="21" t="s">
        <v>209</v>
      </c>
      <c r="F12" s="22" t="s">
        <v>62</v>
      </c>
      <c r="G12" s="22">
        <v>100</v>
      </c>
      <c r="H12" s="2">
        <v>0</v>
      </c>
      <c r="I12" s="2">
        <v>15</v>
      </c>
      <c r="J12" s="11" t="e">
        <f t="shared" si="0"/>
        <v>#DIV/0!</v>
      </c>
      <c r="K12" s="2">
        <v>25</v>
      </c>
      <c r="L12" s="2">
        <v>15</v>
      </c>
      <c r="M12" s="12">
        <f t="shared" si="1"/>
        <v>60</v>
      </c>
      <c r="N12" s="2">
        <v>50</v>
      </c>
      <c r="O12" s="2">
        <v>0</v>
      </c>
      <c r="P12" s="12">
        <f t="shared" si="2"/>
        <v>0</v>
      </c>
      <c r="Q12" s="2">
        <v>25</v>
      </c>
      <c r="R12" s="2"/>
      <c r="S12" s="12">
        <f t="shared" si="3"/>
        <v>0</v>
      </c>
      <c r="T12" s="89">
        <f t="shared" si="4"/>
        <v>100</v>
      </c>
      <c r="U12" s="89">
        <f t="shared" si="4"/>
        <v>30</v>
      </c>
      <c r="V12" s="12">
        <f t="shared" si="5"/>
        <v>30</v>
      </c>
      <c r="W12" s="30"/>
    </row>
    <row r="13" spans="1:23" ht="36" x14ac:dyDescent="0.25">
      <c r="A13" s="966"/>
      <c r="B13" s="46" t="s">
        <v>210</v>
      </c>
      <c r="C13" s="21" t="s">
        <v>211</v>
      </c>
      <c r="D13" s="21" t="s">
        <v>212</v>
      </c>
      <c r="E13" s="21" t="s">
        <v>213</v>
      </c>
      <c r="F13" s="22" t="s">
        <v>62</v>
      </c>
      <c r="G13" s="22">
        <v>100</v>
      </c>
      <c r="H13" s="2">
        <v>0</v>
      </c>
      <c r="I13" s="2">
        <v>15</v>
      </c>
      <c r="J13" s="11" t="e">
        <f t="shared" si="0"/>
        <v>#DIV/0!</v>
      </c>
      <c r="K13" s="2">
        <v>25</v>
      </c>
      <c r="L13" s="2">
        <v>15</v>
      </c>
      <c r="M13" s="11">
        <f t="shared" si="1"/>
        <v>60</v>
      </c>
      <c r="N13" s="2">
        <v>50</v>
      </c>
      <c r="O13" s="2">
        <v>0</v>
      </c>
      <c r="P13" s="11">
        <f t="shared" si="2"/>
        <v>0</v>
      </c>
      <c r="Q13" s="2">
        <v>25</v>
      </c>
      <c r="R13" s="2"/>
      <c r="S13" s="11">
        <f t="shared" si="3"/>
        <v>0</v>
      </c>
      <c r="T13" s="89">
        <f t="shared" si="4"/>
        <v>100</v>
      </c>
      <c r="U13" s="89">
        <f t="shared" si="4"/>
        <v>30</v>
      </c>
      <c r="V13" s="11">
        <f t="shared" si="5"/>
        <v>30</v>
      </c>
      <c r="W13" s="30"/>
    </row>
    <row r="14" spans="1:23" ht="36" x14ac:dyDescent="0.25">
      <c r="A14" s="966"/>
      <c r="B14" s="46" t="s">
        <v>214</v>
      </c>
      <c r="C14" s="21" t="s">
        <v>215</v>
      </c>
      <c r="D14" s="21" t="s">
        <v>212</v>
      </c>
      <c r="E14" s="21" t="s">
        <v>216</v>
      </c>
      <c r="F14" s="22" t="s">
        <v>62</v>
      </c>
      <c r="G14" s="22">
        <v>100</v>
      </c>
      <c r="H14" s="2">
        <v>0</v>
      </c>
      <c r="I14" s="2">
        <v>15</v>
      </c>
      <c r="J14" s="11" t="e">
        <f t="shared" si="0"/>
        <v>#DIV/0!</v>
      </c>
      <c r="K14" s="2">
        <v>25</v>
      </c>
      <c r="L14" s="2">
        <v>0</v>
      </c>
      <c r="M14" s="11">
        <f t="shared" si="1"/>
        <v>0</v>
      </c>
      <c r="N14" s="2">
        <v>30</v>
      </c>
      <c r="O14" s="2">
        <v>0</v>
      </c>
      <c r="P14" s="11">
        <f t="shared" si="2"/>
        <v>0</v>
      </c>
      <c r="Q14" s="2">
        <v>45</v>
      </c>
      <c r="R14" s="2"/>
      <c r="S14" s="11">
        <f t="shared" si="3"/>
        <v>0</v>
      </c>
      <c r="T14" s="89">
        <f t="shared" si="4"/>
        <v>100</v>
      </c>
      <c r="U14" s="89">
        <f t="shared" si="4"/>
        <v>15</v>
      </c>
      <c r="V14" s="11">
        <f t="shared" si="5"/>
        <v>15</v>
      </c>
      <c r="W14" s="30"/>
    </row>
    <row r="15" spans="1:23" ht="24" x14ac:dyDescent="0.25">
      <c r="A15" s="966"/>
      <c r="B15" s="46" t="s">
        <v>217</v>
      </c>
      <c r="C15" s="21" t="s">
        <v>218</v>
      </c>
      <c r="D15" s="21" t="s">
        <v>219</v>
      </c>
      <c r="E15" s="21" t="s">
        <v>220</v>
      </c>
      <c r="F15" s="22" t="s">
        <v>62</v>
      </c>
      <c r="G15" s="22">
        <v>50</v>
      </c>
      <c r="H15" s="2">
        <v>10</v>
      </c>
      <c r="I15" s="2">
        <v>16</v>
      </c>
      <c r="J15" s="11">
        <f t="shared" si="0"/>
        <v>160</v>
      </c>
      <c r="K15" s="2">
        <v>10</v>
      </c>
      <c r="L15" s="2">
        <v>15</v>
      </c>
      <c r="M15" s="11">
        <f t="shared" si="1"/>
        <v>150</v>
      </c>
      <c r="N15" s="2">
        <v>10</v>
      </c>
      <c r="O15" s="2">
        <v>0</v>
      </c>
      <c r="P15" s="11">
        <f t="shared" si="2"/>
        <v>0</v>
      </c>
      <c r="Q15" s="2">
        <v>20</v>
      </c>
      <c r="R15" s="2"/>
      <c r="S15" s="11">
        <f t="shared" si="3"/>
        <v>0</v>
      </c>
      <c r="T15" s="89">
        <f t="shared" si="4"/>
        <v>50</v>
      </c>
      <c r="U15" s="89">
        <f t="shared" si="4"/>
        <v>31</v>
      </c>
      <c r="V15" s="11">
        <f t="shared" si="5"/>
        <v>62</v>
      </c>
      <c r="W15" s="30"/>
    </row>
    <row r="16" spans="1:23" ht="15.75" x14ac:dyDescent="0.25">
      <c r="A16" s="966"/>
      <c r="B16" s="46" t="s">
        <v>221</v>
      </c>
      <c r="C16" s="21" t="s">
        <v>222</v>
      </c>
      <c r="D16" s="21" t="s">
        <v>223</v>
      </c>
      <c r="E16" s="21" t="s">
        <v>224</v>
      </c>
      <c r="F16" s="22" t="s">
        <v>225</v>
      </c>
      <c r="G16" s="22">
        <v>1</v>
      </c>
      <c r="H16" s="2">
        <v>0</v>
      </c>
      <c r="I16" s="2">
        <v>0</v>
      </c>
      <c r="J16" s="11" t="e">
        <f t="shared" si="0"/>
        <v>#DIV/0!</v>
      </c>
      <c r="K16" s="2">
        <v>1</v>
      </c>
      <c r="L16" s="2">
        <v>0</v>
      </c>
      <c r="M16" s="11">
        <f t="shared" si="1"/>
        <v>0</v>
      </c>
      <c r="N16" s="2">
        <v>0</v>
      </c>
      <c r="O16" s="2">
        <v>0</v>
      </c>
      <c r="P16" s="11" t="e">
        <f t="shared" si="2"/>
        <v>#DIV/0!</v>
      </c>
      <c r="Q16" s="2">
        <v>0</v>
      </c>
      <c r="R16" s="2"/>
      <c r="S16" s="11" t="e">
        <f t="shared" si="3"/>
        <v>#DIV/0!</v>
      </c>
      <c r="T16" s="89">
        <f t="shared" si="4"/>
        <v>1</v>
      </c>
      <c r="U16" s="89">
        <f t="shared" si="4"/>
        <v>0</v>
      </c>
      <c r="V16" s="11">
        <f t="shared" si="5"/>
        <v>0</v>
      </c>
      <c r="W16" s="30"/>
    </row>
    <row r="17" spans="1:23" ht="25.5" x14ac:dyDescent="0.25">
      <c r="A17" s="17"/>
      <c r="B17" s="40" t="s">
        <v>31</v>
      </c>
      <c r="C17" s="56" t="s">
        <v>226</v>
      </c>
      <c r="D17" s="56" t="s">
        <v>227</v>
      </c>
      <c r="E17" s="56" t="s">
        <v>34</v>
      </c>
      <c r="F17" s="36" t="s">
        <v>35</v>
      </c>
      <c r="G17" s="36">
        <v>500</v>
      </c>
      <c r="H17" s="33">
        <v>50</v>
      </c>
      <c r="I17" s="33">
        <v>30</v>
      </c>
      <c r="J17" s="11">
        <f t="shared" si="0"/>
        <v>60</v>
      </c>
      <c r="K17" s="33">
        <v>100</v>
      </c>
      <c r="L17" s="33">
        <v>171</v>
      </c>
      <c r="M17" s="11">
        <f t="shared" si="1"/>
        <v>171</v>
      </c>
      <c r="N17" s="33">
        <v>150</v>
      </c>
      <c r="O17" s="33">
        <v>0</v>
      </c>
      <c r="P17" s="11">
        <f t="shared" si="2"/>
        <v>0</v>
      </c>
      <c r="Q17" s="33">
        <v>200</v>
      </c>
      <c r="R17" s="33"/>
      <c r="S17" s="11">
        <f t="shared" si="3"/>
        <v>0</v>
      </c>
      <c r="T17" s="90">
        <f t="shared" si="4"/>
        <v>500</v>
      </c>
      <c r="U17" s="90">
        <f t="shared" si="4"/>
        <v>201</v>
      </c>
      <c r="V17" s="11">
        <f t="shared" si="5"/>
        <v>40.200000000000003</v>
      </c>
      <c r="W17" s="30"/>
    </row>
    <row r="18" spans="1:23" ht="36" x14ac:dyDescent="0.25">
      <c r="A18" s="46" t="s">
        <v>228</v>
      </c>
      <c r="B18" s="46" t="s">
        <v>37</v>
      </c>
      <c r="C18" s="21" t="s">
        <v>229</v>
      </c>
      <c r="D18" s="21" t="s">
        <v>227</v>
      </c>
      <c r="E18" s="21" t="s">
        <v>230</v>
      </c>
      <c r="F18" s="22" t="s">
        <v>231</v>
      </c>
      <c r="G18" s="22">
        <v>500</v>
      </c>
      <c r="H18" s="2">
        <v>50</v>
      </c>
      <c r="I18" s="2">
        <v>30</v>
      </c>
      <c r="J18" s="11">
        <f t="shared" si="0"/>
        <v>60</v>
      </c>
      <c r="K18" s="2">
        <v>100</v>
      </c>
      <c r="L18" s="2">
        <v>171</v>
      </c>
      <c r="M18" s="11">
        <f t="shared" si="1"/>
        <v>171</v>
      </c>
      <c r="N18" s="2">
        <v>150</v>
      </c>
      <c r="O18" s="2">
        <v>0</v>
      </c>
      <c r="P18" s="11">
        <f t="shared" si="2"/>
        <v>0</v>
      </c>
      <c r="Q18" s="2">
        <v>200</v>
      </c>
      <c r="R18" s="2"/>
      <c r="S18" s="11">
        <f t="shared" si="3"/>
        <v>0</v>
      </c>
      <c r="T18" s="89">
        <f t="shared" si="4"/>
        <v>500</v>
      </c>
      <c r="U18" s="89">
        <f t="shared" si="4"/>
        <v>201</v>
      </c>
      <c r="V18" s="11">
        <f t="shared" si="5"/>
        <v>40.200000000000003</v>
      </c>
      <c r="W18" s="30"/>
    </row>
    <row r="19" spans="1:23" ht="38.25" x14ac:dyDescent="0.25">
      <c r="A19" s="17"/>
      <c r="B19" s="17" t="s">
        <v>232</v>
      </c>
      <c r="C19" s="56" t="s">
        <v>1346</v>
      </c>
      <c r="D19" s="59" t="s">
        <v>234</v>
      </c>
      <c r="E19" s="56" t="s">
        <v>235</v>
      </c>
      <c r="F19" s="36" t="s">
        <v>236</v>
      </c>
      <c r="G19" s="36">
        <v>1500</v>
      </c>
      <c r="H19" s="33">
        <v>100</v>
      </c>
      <c r="I19" s="33">
        <v>0</v>
      </c>
      <c r="J19" s="11">
        <f t="shared" si="0"/>
        <v>0</v>
      </c>
      <c r="K19" s="33">
        <v>300</v>
      </c>
      <c r="L19" s="33">
        <v>0</v>
      </c>
      <c r="M19" s="11">
        <f t="shared" si="1"/>
        <v>0</v>
      </c>
      <c r="N19" s="33">
        <v>500</v>
      </c>
      <c r="O19" s="33">
        <v>0</v>
      </c>
      <c r="P19" s="11">
        <f t="shared" si="2"/>
        <v>0</v>
      </c>
      <c r="Q19" s="33">
        <v>600</v>
      </c>
      <c r="R19" s="33"/>
      <c r="S19" s="11">
        <f t="shared" si="3"/>
        <v>0</v>
      </c>
      <c r="T19" s="90">
        <f t="shared" si="4"/>
        <v>1500</v>
      </c>
      <c r="U19" s="90">
        <f t="shared" si="4"/>
        <v>0</v>
      </c>
      <c r="V19" s="11">
        <f t="shared" si="5"/>
        <v>0</v>
      </c>
      <c r="W19" s="30"/>
    </row>
    <row r="20" spans="1:23" ht="48" x14ac:dyDescent="0.25">
      <c r="A20" s="46" t="s">
        <v>237</v>
      </c>
      <c r="B20" s="57" t="s">
        <v>238</v>
      </c>
      <c r="C20" s="21" t="s">
        <v>239</v>
      </c>
      <c r="D20" s="21" t="s">
        <v>234</v>
      </c>
      <c r="E20" s="21" t="s">
        <v>240</v>
      </c>
      <c r="F20" s="22" t="s">
        <v>241</v>
      </c>
      <c r="G20" s="22">
        <v>1500</v>
      </c>
      <c r="H20" s="2">
        <v>100</v>
      </c>
      <c r="I20" s="2">
        <v>0</v>
      </c>
      <c r="J20" s="11">
        <f t="shared" si="0"/>
        <v>0</v>
      </c>
      <c r="K20" s="2">
        <v>300</v>
      </c>
      <c r="L20" s="2">
        <v>0</v>
      </c>
      <c r="M20" s="11">
        <f t="shared" si="1"/>
        <v>0</v>
      </c>
      <c r="N20" s="2">
        <v>500</v>
      </c>
      <c r="O20" s="2">
        <v>0</v>
      </c>
      <c r="P20" s="11">
        <f t="shared" si="2"/>
        <v>0</v>
      </c>
      <c r="Q20" s="2">
        <v>600</v>
      </c>
      <c r="R20" s="2"/>
      <c r="S20" s="11">
        <f t="shared" si="3"/>
        <v>0</v>
      </c>
      <c r="T20" s="89">
        <f t="shared" si="4"/>
        <v>1500</v>
      </c>
      <c r="U20" s="89">
        <f t="shared" si="4"/>
        <v>0</v>
      </c>
      <c r="V20" s="11">
        <f t="shared" si="5"/>
        <v>0</v>
      </c>
      <c r="W20" s="30"/>
    </row>
    <row r="21" spans="1:23" ht="38.25" x14ac:dyDescent="0.25">
      <c r="A21" s="17"/>
      <c r="B21" s="17" t="s">
        <v>46</v>
      </c>
      <c r="C21" s="56" t="s">
        <v>47</v>
      </c>
      <c r="D21" s="56" t="s">
        <v>227</v>
      </c>
      <c r="E21" s="56" t="s">
        <v>48</v>
      </c>
      <c r="F21" s="36" t="s">
        <v>49</v>
      </c>
      <c r="G21" s="36">
        <v>25</v>
      </c>
      <c r="H21" s="33">
        <v>0</v>
      </c>
      <c r="I21" s="33">
        <v>10</v>
      </c>
      <c r="J21" s="11" t="e">
        <f t="shared" si="0"/>
        <v>#DIV/0!</v>
      </c>
      <c r="K21" s="33">
        <v>0</v>
      </c>
      <c r="L21" s="33">
        <v>30</v>
      </c>
      <c r="M21" s="11" t="e">
        <f t="shared" si="1"/>
        <v>#DIV/0!</v>
      </c>
      <c r="N21" s="33">
        <v>0</v>
      </c>
      <c r="O21" s="33">
        <v>0</v>
      </c>
      <c r="P21" s="11" t="e">
        <f t="shared" si="2"/>
        <v>#DIV/0!</v>
      </c>
      <c r="Q21" s="33">
        <v>25</v>
      </c>
      <c r="R21" s="33"/>
      <c r="S21" s="11">
        <f t="shared" si="3"/>
        <v>0</v>
      </c>
      <c r="T21" s="90">
        <f t="shared" si="4"/>
        <v>25</v>
      </c>
      <c r="U21" s="90">
        <f t="shared" si="4"/>
        <v>40</v>
      </c>
      <c r="V21" s="11">
        <f t="shared" si="5"/>
        <v>160</v>
      </c>
      <c r="W21" s="30"/>
    </row>
    <row r="22" spans="1:23" ht="48" x14ac:dyDescent="0.25">
      <c r="A22" s="60" t="s">
        <v>242</v>
      </c>
      <c r="B22" s="46" t="s">
        <v>50</v>
      </c>
      <c r="C22" s="21" t="s">
        <v>243</v>
      </c>
      <c r="D22" s="61" t="s">
        <v>227</v>
      </c>
      <c r="E22" s="21" t="s">
        <v>48</v>
      </c>
      <c r="F22" s="22" t="s">
        <v>62</v>
      </c>
      <c r="G22" s="22">
        <v>25</v>
      </c>
      <c r="H22" s="2">
        <v>0</v>
      </c>
      <c r="I22" s="2">
        <v>15</v>
      </c>
      <c r="J22" s="11" t="e">
        <f t="shared" si="0"/>
        <v>#DIV/0!</v>
      </c>
      <c r="K22" s="2">
        <v>0</v>
      </c>
      <c r="L22" s="2">
        <v>30</v>
      </c>
      <c r="M22" s="11" t="e">
        <f t="shared" si="1"/>
        <v>#DIV/0!</v>
      </c>
      <c r="N22" s="2">
        <v>0</v>
      </c>
      <c r="O22" s="2">
        <v>0</v>
      </c>
      <c r="P22" s="11" t="e">
        <f t="shared" si="2"/>
        <v>#DIV/0!</v>
      </c>
      <c r="Q22" s="2">
        <v>25</v>
      </c>
      <c r="R22" s="2"/>
      <c r="S22" s="11">
        <f t="shared" si="3"/>
        <v>0</v>
      </c>
      <c r="T22" s="89">
        <f t="shared" si="4"/>
        <v>25</v>
      </c>
      <c r="U22" s="89">
        <f t="shared" si="4"/>
        <v>45</v>
      </c>
      <c r="V22" s="11">
        <f t="shared" si="5"/>
        <v>180</v>
      </c>
      <c r="W22" s="30"/>
    </row>
    <row r="23" spans="1:23" ht="36" x14ac:dyDescent="0.25">
      <c r="A23" s="966" t="s">
        <v>244</v>
      </c>
      <c r="B23" s="46" t="s">
        <v>14</v>
      </c>
      <c r="C23" s="62" t="s">
        <v>245</v>
      </c>
      <c r="D23" s="21" t="s">
        <v>223</v>
      </c>
      <c r="E23" s="21" t="s">
        <v>39</v>
      </c>
      <c r="F23" s="22" t="s">
        <v>40</v>
      </c>
      <c r="G23" s="22">
        <v>1</v>
      </c>
      <c r="H23" s="2">
        <v>0</v>
      </c>
      <c r="I23" s="2">
        <v>0</v>
      </c>
      <c r="J23" s="11" t="e">
        <f t="shared" si="0"/>
        <v>#DIV/0!</v>
      </c>
      <c r="K23" s="2">
        <v>1</v>
      </c>
      <c r="L23" s="2">
        <v>1</v>
      </c>
      <c r="M23" s="11">
        <f t="shared" si="1"/>
        <v>100</v>
      </c>
      <c r="N23" s="2">
        <v>0</v>
      </c>
      <c r="O23" s="2">
        <v>0</v>
      </c>
      <c r="P23" s="11" t="e">
        <f t="shared" si="2"/>
        <v>#DIV/0!</v>
      </c>
      <c r="Q23" s="2">
        <v>0</v>
      </c>
      <c r="R23" s="2"/>
      <c r="S23" s="11" t="e">
        <f t="shared" si="3"/>
        <v>#DIV/0!</v>
      </c>
      <c r="T23" s="89">
        <f t="shared" si="4"/>
        <v>1</v>
      </c>
      <c r="U23" s="89">
        <f t="shared" si="4"/>
        <v>1</v>
      </c>
      <c r="V23" s="11">
        <f t="shared" si="5"/>
        <v>100</v>
      </c>
      <c r="W23" s="30"/>
    </row>
    <row r="24" spans="1:23" ht="24" x14ac:dyDescent="0.25">
      <c r="A24" s="966"/>
      <c r="B24" s="46" t="s">
        <v>16</v>
      </c>
      <c r="C24" s="21" t="s">
        <v>246</v>
      </c>
      <c r="D24" s="21" t="s">
        <v>223</v>
      </c>
      <c r="E24" s="21" t="s">
        <v>247</v>
      </c>
      <c r="F24" s="22" t="s">
        <v>248</v>
      </c>
      <c r="G24" s="30">
        <v>100</v>
      </c>
      <c r="H24" s="2">
        <v>0</v>
      </c>
      <c r="I24" s="2">
        <v>15</v>
      </c>
      <c r="J24" s="11" t="e">
        <f t="shared" si="0"/>
        <v>#DIV/0!</v>
      </c>
      <c r="K24" s="2">
        <v>50</v>
      </c>
      <c r="L24" s="2">
        <v>0</v>
      </c>
      <c r="M24" s="11">
        <f t="shared" si="1"/>
        <v>0</v>
      </c>
      <c r="N24" s="2">
        <v>0</v>
      </c>
      <c r="O24" s="2">
        <v>0</v>
      </c>
      <c r="P24" s="11" t="e">
        <f t="shared" si="2"/>
        <v>#DIV/0!</v>
      </c>
      <c r="Q24" s="2">
        <v>50</v>
      </c>
      <c r="R24" s="2"/>
      <c r="S24" s="11">
        <f t="shared" si="3"/>
        <v>0</v>
      </c>
      <c r="T24" s="89">
        <f t="shared" si="4"/>
        <v>100</v>
      </c>
      <c r="U24" s="89">
        <f t="shared" si="4"/>
        <v>15</v>
      </c>
      <c r="V24" s="11">
        <f t="shared" si="5"/>
        <v>15</v>
      </c>
      <c r="W24" s="30"/>
    </row>
    <row r="25" spans="1:23" ht="36" x14ac:dyDescent="0.25">
      <c r="A25" s="966"/>
      <c r="B25" s="46" t="s">
        <v>249</v>
      </c>
      <c r="C25" s="21" t="s">
        <v>250</v>
      </c>
      <c r="D25" s="21" t="s">
        <v>251</v>
      </c>
      <c r="E25" s="21" t="s">
        <v>252</v>
      </c>
      <c r="F25" s="22" t="s">
        <v>85</v>
      </c>
      <c r="G25" s="290" t="s">
        <v>58</v>
      </c>
      <c r="H25" s="2">
        <v>10</v>
      </c>
      <c r="I25" s="2">
        <v>10</v>
      </c>
      <c r="J25" s="11">
        <f t="shared" si="0"/>
        <v>100</v>
      </c>
      <c r="K25" s="2">
        <v>0</v>
      </c>
      <c r="L25" s="2">
        <v>15</v>
      </c>
      <c r="M25" s="11" t="e">
        <f t="shared" si="1"/>
        <v>#DIV/0!</v>
      </c>
      <c r="N25" s="2">
        <v>0</v>
      </c>
      <c r="O25" s="2">
        <v>0</v>
      </c>
      <c r="P25" s="11" t="e">
        <f t="shared" si="2"/>
        <v>#DIV/0!</v>
      </c>
      <c r="Q25" s="2">
        <v>0</v>
      </c>
      <c r="R25" s="2"/>
      <c r="S25" s="11" t="e">
        <f t="shared" si="3"/>
        <v>#DIV/0!</v>
      </c>
      <c r="T25" s="89">
        <f t="shared" si="4"/>
        <v>10</v>
      </c>
      <c r="U25" s="89">
        <f t="shared" si="4"/>
        <v>25</v>
      </c>
      <c r="V25" s="11">
        <f t="shared" si="5"/>
        <v>250</v>
      </c>
      <c r="W25" s="30"/>
    </row>
    <row r="26" spans="1:23" ht="24" x14ac:dyDescent="0.25">
      <c r="A26" s="966"/>
      <c r="B26" s="46" t="s">
        <v>20</v>
      </c>
      <c r="C26" s="21" t="s">
        <v>253</v>
      </c>
      <c r="D26" s="21" t="s">
        <v>223</v>
      </c>
      <c r="E26" s="21" t="s">
        <v>254</v>
      </c>
      <c r="F26" s="22" t="s">
        <v>40</v>
      </c>
      <c r="G26" s="22">
        <v>1</v>
      </c>
      <c r="H26" s="2">
        <v>0</v>
      </c>
      <c r="I26" s="2">
        <v>0</v>
      </c>
      <c r="J26" s="11" t="e">
        <f t="shared" si="0"/>
        <v>#DIV/0!</v>
      </c>
      <c r="K26" s="2">
        <v>1</v>
      </c>
      <c r="L26" s="2">
        <v>1</v>
      </c>
      <c r="M26" s="11">
        <f t="shared" si="1"/>
        <v>100</v>
      </c>
      <c r="N26" s="2">
        <v>0</v>
      </c>
      <c r="O26" s="2">
        <v>0</v>
      </c>
      <c r="P26" s="11" t="e">
        <f t="shared" si="2"/>
        <v>#DIV/0!</v>
      </c>
      <c r="Q26" s="2">
        <v>0</v>
      </c>
      <c r="R26" s="2"/>
      <c r="S26" s="11" t="e">
        <f t="shared" si="3"/>
        <v>#DIV/0!</v>
      </c>
      <c r="T26" s="89">
        <f t="shared" si="4"/>
        <v>1</v>
      </c>
      <c r="U26" s="89">
        <f t="shared" si="4"/>
        <v>1</v>
      </c>
      <c r="V26" s="11">
        <f t="shared" si="5"/>
        <v>100</v>
      </c>
      <c r="W26" s="30"/>
    </row>
    <row r="27" spans="1:23" ht="15.75" x14ac:dyDescent="0.25">
      <c r="A27" s="46"/>
      <c r="B27" s="63" t="s">
        <v>162</v>
      </c>
      <c r="C27" s="64" t="s">
        <v>163</v>
      </c>
      <c r="D27" s="64" t="s">
        <v>164</v>
      </c>
      <c r="E27" s="64" t="s">
        <v>165</v>
      </c>
      <c r="F27" s="65" t="s">
        <v>62</v>
      </c>
      <c r="G27" s="66">
        <v>5</v>
      </c>
      <c r="H27" s="2">
        <v>2</v>
      </c>
      <c r="I27" s="2">
        <v>2</v>
      </c>
      <c r="J27" s="11">
        <f t="shared" si="0"/>
        <v>100</v>
      </c>
      <c r="K27" s="2">
        <v>1</v>
      </c>
      <c r="L27" s="2">
        <v>0</v>
      </c>
      <c r="M27" s="11">
        <f t="shared" si="1"/>
        <v>0</v>
      </c>
      <c r="N27" s="2">
        <v>1</v>
      </c>
      <c r="O27" s="2">
        <v>0</v>
      </c>
      <c r="P27" s="11">
        <f t="shared" si="2"/>
        <v>0</v>
      </c>
      <c r="Q27" s="2">
        <v>1</v>
      </c>
      <c r="R27" s="2"/>
      <c r="S27" s="11">
        <f t="shared" si="3"/>
        <v>0</v>
      </c>
      <c r="T27" s="89">
        <f t="shared" si="4"/>
        <v>5</v>
      </c>
      <c r="U27" s="89">
        <f t="shared" si="4"/>
        <v>2</v>
      </c>
      <c r="V27" s="11">
        <f t="shared" si="5"/>
        <v>40</v>
      </c>
      <c r="W27" s="30"/>
    </row>
    <row r="28" spans="1:23" ht="36" x14ac:dyDescent="0.25">
      <c r="A28" s="60" t="s">
        <v>255</v>
      </c>
      <c r="B28" s="46" t="s">
        <v>256</v>
      </c>
      <c r="C28" s="21" t="s">
        <v>257</v>
      </c>
      <c r="D28" s="21" t="s">
        <v>234</v>
      </c>
      <c r="E28" s="21" t="s">
        <v>258</v>
      </c>
      <c r="F28" s="22" t="s">
        <v>259</v>
      </c>
      <c r="G28" s="22">
        <v>5</v>
      </c>
      <c r="H28" s="2">
        <v>2</v>
      </c>
      <c r="I28" s="2">
        <v>2</v>
      </c>
      <c r="J28" s="11">
        <f t="shared" si="0"/>
        <v>100</v>
      </c>
      <c r="K28" s="2">
        <v>1</v>
      </c>
      <c r="L28" s="2">
        <v>0</v>
      </c>
      <c r="M28" s="11">
        <f t="shared" si="1"/>
        <v>0</v>
      </c>
      <c r="N28" s="2">
        <v>1</v>
      </c>
      <c r="O28" s="2">
        <v>0</v>
      </c>
      <c r="P28" s="11">
        <f t="shared" si="2"/>
        <v>0</v>
      </c>
      <c r="Q28" s="2">
        <v>1</v>
      </c>
      <c r="R28" s="2"/>
      <c r="S28" s="11">
        <f t="shared" si="3"/>
        <v>0</v>
      </c>
      <c r="T28" s="89">
        <f t="shared" si="4"/>
        <v>5</v>
      </c>
      <c r="U28" s="89">
        <f t="shared" si="4"/>
        <v>2</v>
      </c>
      <c r="V28" s="11">
        <f t="shared" si="5"/>
        <v>40</v>
      </c>
      <c r="W28" s="30"/>
    </row>
    <row r="29" spans="1:23" x14ac:dyDescent="0.25">
      <c r="A29" s="10"/>
      <c r="B29" s="843" t="s">
        <v>23</v>
      </c>
      <c r="C29" s="844"/>
      <c r="D29" s="844"/>
      <c r="E29" s="844"/>
      <c r="F29" s="844"/>
      <c r="G29" s="845"/>
      <c r="H29" s="3"/>
      <c r="I29" s="3"/>
      <c r="J29" s="13" t="e">
        <f>SUM(J35:J57)/(COUNTIF(J35:J57,"&lt;&gt;0"))</f>
        <v>#DIV/0!</v>
      </c>
      <c r="K29" s="3"/>
      <c r="L29" s="3"/>
      <c r="M29" s="13" t="e">
        <f>SUM(M35:M57)/(COUNTIF(M35:M57,"&lt;&gt;0"))</f>
        <v>#DIV/0!</v>
      </c>
      <c r="N29" s="3"/>
      <c r="O29" s="3"/>
      <c r="P29" s="13" t="e">
        <f>SUM(P35:P57)/(COUNTIF(P35:P57,"&lt;&gt;0"))</f>
        <v>#DIV/0!</v>
      </c>
      <c r="Q29" s="3"/>
      <c r="R29" s="3"/>
      <c r="S29" s="13" t="e">
        <f>SUM(S35:S57)/(COUNTIF(S35:S57,"&lt;&gt;0"))</f>
        <v>#DIV/0!</v>
      </c>
      <c r="T29" s="3"/>
      <c r="U29" s="3"/>
      <c r="V29" s="13">
        <f>SUM(V35:V57)/(COUNTIF(V35:V57,"&lt;&gt;0"))</f>
        <v>69.62</v>
      </c>
      <c r="W29" s="30"/>
    </row>
    <row r="30" spans="1:23" x14ac:dyDescent="0.25">
      <c r="A30" s="10"/>
      <c r="B30" s="846" t="s">
        <v>24</v>
      </c>
      <c r="C30" s="847"/>
      <c r="D30" s="847"/>
      <c r="E30" s="847"/>
      <c r="F30" s="847"/>
      <c r="G30" s="848"/>
      <c r="H30" s="4"/>
      <c r="I30" s="4"/>
      <c r="J30" s="14">
        <v>93</v>
      </c>
      <c r="K30" s="4"/>
      <c r="L30" s="4"/>
      <c r="M30" s="14">
        <v>94</v>
      </c>
      <c r="N30" s="4">
        <v>94</v>
      </c>
      <c r="O30" s="4"/>
      <c r="P30" s="14"/>
      <c r="Q30" s="4"/>
      <c r="R30" s="4"/>
      <c r="S30" s="14"/>
      <c r="T30" s="4"/>
      <c r="U30" s="4"/>
      <c r="V30" s="14"/>
      <c r="W30" s="30"/>
    </row>
    <row r="31" spans="1:23" x14ac:dyDescent="0.25">
      <c r="A31" s="846" t="s">
        <v>1283</v>
      </c>
      <c r="B31" s="847"/>
      <c r="C31" s="847"/>
      <c r="D31" s="847"/>
      <c r="E31" s="847"/>
      <c r="F31" s="847"/>
      <c r="G31" s="848"/>
      <c r="H31" s="4"/>
      <c r="I31" s="4"/>
      <c r="J31" s="14">
        <v>78</v>
      </c>
      <c r="K31" s="4"/>
      <c r="L31" s="4"/>
      <c r="M31" s="14">
        <v>61</v>
      </c>
      <c r="N31" s="4">
        <v>70</v>
      </c>
      <c r="O31" s="4"/>
      <c r="P31" s="14"/>
      <c r="Q31" s="4"/>
      <c r="R31" s="4"/>
      <c r="S31" s="14"/>
      <c r="T31" s="4"/>
      <c r="U31" s="4"/>
      <c r="V31" s="14"/>
      <c r="W31" s="30"/>
    </row>
    <row r="32" spans="1:23" x14ac:dyDescent="0.25">
      <c r="A32" s="846" t="s">
        <v>1339</v>
      </c>
      <c r="B32" s="847"/>
      <c r="C32" s="847"/>
      <c r="D32" s="847"/>
      <c r="E32" s="847"/>
      <c r="F32" s="847"/>
      <c r="G32" s="848"/>
      <c r="H32" s="4"/>
      <c r="I32" s="4"/>
      <c r="J32" s="14">
        <v>2</v>
      </c>
      <c r="K32" s="4"/>
      <c r="L32" s="4"/>
      <c r="M32" s="14">
        <v>7</v>
      </c>
      <c r="N32" s="4">
        <v>9</v>
      </c>
      <c r="O32" s="4"/>
      <c r="P32" s="14"/>
      <c r="Q32" s="4"/>
      <c r="R32" s="4"/>
      <c r="S32" s="14"/>
      <c r="T32" s="4"/>
      <c r="U32" s="4"/>
      <c r="V32" s="14"/>
      <c r="W32" s="292"/>
    </row>
    <row r="33" spans="1:23" x14ac:dyDescent="0.25">
      <c r="A33" s="846" t="s">
        <v>1340</v>
      </c>
      <c r="B33" s="847"/>
      <c r="C33" s="847"/>
      <c r="D33" s="847"/>
      <c r="E33" s="847"/>
      <c r="F33" s="847"/>
      <c r="G33" s="848"/>
      <c r="H33" s="4"/>
      <c r="I33" s="4"/>
      <c r="J33" s="14">
        <v>7</v>
      </c>
      <c r="K33" s="4"/>
      <c r="L33" s="4"/>
      <c r="M33" s="14">
        <v>3</v>
      </c>
      <c r="N33" s="4">
        <v>10</v>
      </c>
      <c r="O33" s="4"/>
      <c r="P33" s="14"/>
      <c r="Q33" s="4"/>
      <c r="R33" s="4"/>
      <c r="S33" s="14"/>
      <c r="T33" s="4"/>
      <c r="U33" s="4"/>
      <c r="V33" s="14"/>
      <c r="W33" s="292"/>
    </row>
    <row r="34" spans="1:23" x14ac:dyDescent="0.25">
      <c r="A34" s="846" t="s">
        <v>1341</v>
      </c>
      <c r="B34" s="847"/>
      <c r="C34" s="847"/>
      <c r="D34" s="847"/>
      <c r="E34" s="847"/>
      <c r="F34" s="847"/>
      <c r="G34" s="848"/>
      <c r="H34" s="4"/>
      <c r="I34" s="4"/>
      <c r="J34" s="14">
        <v>32</v>
      </c>
      <c r="K34" s="4"/>
      <c r="L34" s="4"/>
      <c r="M34" s="14">
        <v>61</v>
      </c>
      <c r="N34" s="4">
        <v>61</v>
      </c>
      <c r="O34" s="4"/>
      <c r="P34" s="14"/>
      <c r="Q34" s="4"/>
      <c r="R34" s="4"/>
      <c r="S34" s="14"/>
      <c r="T34" s="4"/>
      <c r="U34" s="4"/>
      <c r="V34" s="14"/>
      <c r="W34" s="292"/>
    </row>
    <row r="35" spans="1:23" x14ac:dyDescent="0.25">
      <c r="J35" s="32">
        <f>IF(J6&gt;99.99,100,J6)</f>
        <v>100</v>
      </c>
      <c r="M35" s="32">
        <f>IF(M6&gt;99.99,100,M6)</f>
        <v>100</v>
      </c>
      <c r="P35" s="32">
        <f>IF(P6&gt;99.99,100,P6)</f>
        <v>0</v>
      </c>
      <c r="S35" s="32" t="e">
        <f>IF(S6&gt;99.99,100,S6)</f>
        <v>#DIV/0!</v>
      </c>
      <c r="V35" s="32">
        <f>IF(V6&gt;99.99,100,V6)</f>
        <v>100</v>
      </c>
    </row>
    <row r="36" spans="1:23" x14ac:dyDescent="0.25">
      <c r="J36" s="32">
        <f t="shared" ref="J36:J57" si="6">IF(J7&gt;99.99,100,J7)</f>
        <v>100</v>
      </c>
      <c r="M36" s="32">
        <f t="shared" ref="M36:M57" si="7">IF(M7&gt;99.99,100,M7)</f>
        <v>100</v>
      </c>
      <c r="P36" s="32">
        <f t="shared" ref="P36:P57" si="8">IF(P7&gt;99.99,100,P7)</f>
        <v>0</v>
      </c>
      <c r="S36" s="32" t="e">
        <f t="shared" ref="S36:S57" si="9">IF(S7&gt;99.99,100,S7)</f>
        <v>#DIV/0!</v>
      </c>
      <c r="V36" s="32">
        <f t="shared" ref="V36:V57" si="10">IF(V7&gt;99.99,100,V7)</f>
        <v>100</v>
      </c>
    </row>
    <row r="37" spans="1:23" x14ac:dyDescent="0.25">
      <c r="J37" s="32">
        <f t="shared" si="6"/>
        <v>100</v>
      </c>
      <c r="M37" s="32">
        <f t="shared" si="7"/>
        <v>100</v>
      </c>
      <c r="P37" s="32">
        <f t="shared" si="8"/>
        <v>0</v>
      </c>
      <c r="S37" s="32">
        <f t="shared" si="9"/>
        <v>0</v>
      </c>
      <c r="V37" s="32">
        <f t="shared" si="10"/>
        <v>100</v>
      </c>
    </row>
    <row r="38" spans="1:23" x14ac:dyDescent="0.25">
      <c r="J38" s="32">
        <f t="shared" si="6"/>
        <v>100</v>
      </c>
      <c r="M38" s="32">
        <f t="shared" si="7"/>
        <v>100</v>
      </c>
      <c r="P38" s="32">
        <f t="shared" si="8"/>
        <v>0</v>
      </c>
      <c r="S38" s="32" t="e">
        <f t="shared" si="9"/>
        <v>#DIV/0!</v>
      </c>
      <c r="V38" s="32">
        <f t="shared" si="10"/>
        <v>80</v>
      </c>
    </row>
    <row r="39" spans="1:23" x14ac:dyDescent="0.25">
      <c r="J39" s="32">
        <f t="shared" si="6"/>
        <v>100</v>
      </c>
      <c r="M39" s="32">
        <f t="shared" si="7"/>
        <v>100</v>
      </c>
      <c r="P39" s="32">
        <f t="shared" si="8"/>
        <v>100</v>
      </c>
      <c r="S39" s="32">
        <f t="shared" si="9"/>
        <v>0</v>
      </c>
      <c r="V39" s="32">
        <f t="shared" si="10"/>
        <v>100</v>
      </c>
    </row>
    <row r="40" spans="1:23" x14ac:dyDescent="0.25">
      <c r="J40" s="32">
        <f t="shared" si="6"/>
        <v>100</v>
      </c>
      <c r="M40" s="32">
        <f t="shared" si="7"/>
        <v>100</v>
      </c>
      <c r="P40" s="32">
        <f t="shared" si="8"/>
        <v>100</v>
      </c>
      <c r="S40" s="32" t="e">
        <f t="shared" si="9"/>
        <v>#DIV/0!</v>
      </c>
      <c r="V40" s="32">
        <f t="shared" si="10"/>
        <v>100</v>
      </c>
    </row>
    <row r="41" spans="1:23" x14ac:dyDescent="0.25">
      <c r="J41" s="32" t="e">
        <f t="shared" si="6"/>
        <v>#DIV/0!</v>
      </c>
      <c r="M41" s="32">
        <f t="shared" si="7"/>
        <v>60</v>
      </c>
      <c r="P41" s="32">
        <f t="shared" si="8"/>
        <v>0</v>
      </c>
      <c r="S41" s="32">
        <f t="shared" si="9"/>
        <v>0</v>
      </c>
      <c r="V41" s="32">
        <f t="shared" si="10"/>
        <v>30</v>
      </c>
    </row>
    <row r="42" spans="1:23" x14ac:dyDescent="0.25">
      <c r="J42" s="32" t="e">
        <f t="shared" si="6"/>
        <v>#DIV/0!</v>
      </c>
      <c r="M42" s="32">
        <f t="shared" si="7"/>
        <v>60</v>
      </c>
      <c r="P42" s="32">
        <f t="shared" si="8"/>
        <v>0</v>
      </c>
      <c r="S42" s="32">
        <f t="shared" si="9"/>
        <v>0</v>
      </c>
      <c r="V42" s="32">
        <f t="shared" si="10"/>
        <v>30</v>
      </c>
    </row>
    <row r="43" spans="1:23" x14ac:dyDescent="0.25">
      <c r="J43" s="32" t="e">
        <f t="shared" si="6"/>
        <v>#DIV/0!</v>
      </c>
      <c r="M43" s="32">
        <f t="shared" si="7"/>
        <v>0</v>
      </c>
      <c r="P43" s="32">
        <f t="shared" si="8"/>
        <v>0</v>
      </c>
      <c r="S43" s="32">
        <f t="shared" si="9"/>
        <v>0</v>
      </c>
      <c r="V43" s="32">
        <f t="shared" si="10"/>
        <v>15</v>
      </c>
    </row>
    <row r="44" spans="1:23" x14ac:dyDescent="0.25">
      <c r="J44" s="32">
        <f t="shared" si="6"/>
        <v>100</v>
      </c>
      <c r="M44" s="32">
        <f t="shared" si="7"/>
        <v>100</v>
      </c>
      <c r="P44" s="32">
        <f t="shared" si="8"/>
        <v>0</v>
      </c>
      <c r="S44" s="32">
        <f t="shared" si="9"/>
        <v>0</v>
      </c>
      <c r="V44" s="32">
        <f t="shared" si="10"/>
        <v>62</v>
      </c>
    </row>
    <row r="45" spans="1:23" x14ac:dyDescent="0.25">
      <c r="J45" s="32" t="e">
        <f t="shared" si="6"/>
        <v>#DIV/0!</v>
      </c>
      <c r="M45" s="32">
        <f t="shared" si="7"/>
        <v>0</v>
      </c>
      <c r="P45" s="32" t="e">
        <f t="shared" si="8"/>
        <v>#DIV/0!</v>
      </c>
      <c r="S45" s="32" t="e">
        <f t="shared" si="9"/>
        <v>#DIV/0!</v>
      </c>
      <c r="V45" s="32">
        <f t="shared" si="10"/>
        <v>0</v>
      </c>
    </row>
    <row r="46" spans="1:23" x14ac:dyDescent="0.25">
      <c r="J46" s="32">
        <f t="shared" si="6"/>
        <v>60</v>
      </c>
      <c r="M46" s="32">
        <f t="shared" si="7"/>
        <v>100</v>
      </c>
      <c r="P46" s="32">
        <f t="shared" si="8"/>
        <v>0</v>
      </c>
      <c r="S46" s="32">
        <f t="shared" si="9"/>
        <v>0</v>
      </c>
      <c r="V46" s="32">
        <f t="shared" si="10"/>
        <v>40.200000000000003</v>
      </c>
    </row>
    <row r="47" spans="1:23" x14ac:dyDescent="0.25">
      <c r="J47" s="32">
        <f t="shared" si="6"/>
        <v>60</v>
      </c>
      <c r="M47" s="32">
        <f t="shared" si="7"/>
        <v>100</v>
      </c>
      <c r="P47" s="32">
        <f t="shared" si="8"/>
        <v>0</v>
      </c>
      <c r="S47" s="32">
        <f t="shared" si="9"/>
        <v>0</v>
      </c>
      <c r="V47" s="32">
        <f t="shared" si="10"/>
        <v>40.200000000000003</v>
      </c>
    </row>
    <row r="48" spans="1:23" x14ac:dyDescent="0.25">
      <c r="J48" s="32">
        <f t="shared" si="6"/>
        <v>0</v>
      </c>
      <c r="M48" s="32">
        <f t="shared" si="7"/>
        <v>0</v>
      </c>
      <c r="P48" s="32">
        <f t="shared" si="8"/>
        <v>0</v>
      </c>
      <c r="S48" s="32">
        <f t="shared" si="9"/>
        <v>0</v>
      </c>
      <c r="V48" s="32">
        <f t="shared" si="10"/>
        <v>0</v>
      </c>
    </row>
    <row r="49" spans="10:22" x14ac:dyDescent="0.25">
      <c r="J49" s="32">
        <f t="shared" si="6"/>
        <v>0</v>
      </c>
      <c r="M49" s="32">
        <f t="shared" si="7"/>
        <v>0</v>
      </c>
      <c r="P49" s="32">
        <f t="shared" si="8"/>
        <v>0</v>
      </c>
      <c r="S49" s="32">
        <f t="shared" si="9"/>
        <v>0</v>
      </c>
      <c r="V49" s="32">
        <f t="shared" si="10"/>
        <v>0</v>
      </c>
    </row>
    <row r="50" spans="10:22" x14ac:dyDescent="0.25">
      <c r="J50" s="32" t="e">
        <f t="shared" si="6"/>
        <v>#DIV/0!</v>
      </c>
      <c r="M50" s="32" t="e">
        <f t="shared" si="7"/>
        <v>#DIV/0!</v>
      </c>
      <c r="P50" s="32" t="e">
        <f t="shared" si="8"/>
        <v>#DIV/0!</v>
      </c>
      <c r="S50" s="32">
        <f t="shared" si="9"/>
        <v>0</v>
      </c>
      <c r="V50" s="32">
        <f t="shared" si="10"/>
        <v>100</v>
      </c>
    </row>
    <row r="51" spans="10:22" x14ac:dyDescent="0.25">
      <c r="J51" s="32" t="e">
        <f t="shared" si="6"/>
        <v>#DIV/0!</v>
      </c>
      <c r="M51" s="32" t="e">
        <f t="shared" si="7"/>
        <v>#DIV/0!</v>
      </c>
      <c r="P51" s="32" t="e">
        <f t="shared" si="8"/>
        <v>#DIV/0!</v>
      </c>
      <c r="S51" s="32">
        <f t="shared" si="9"/>
        <v>0</v>
      </c>
      <c r="V51" s="32">
        <f t="shared" si="10"/>
        <v>100</v>
      </c>
    </row>
    <row r="52" spans="10:22" x14ac:dyDescent="0.25">
      <c r="J52" s="32" t="e">
        <f t="shared" si="6"/>
        <v>#DIV/0!</v>
      </c>
      <c r="M52" s="32">
        <f t="shared" si="7"/>
        <v>100</v>
      </c>
      <c r="P52" s="32" t="e">
        <f t="shared" si="8"/>
        <v>#DIV/0!</v>
      </c>
      <c r="S52" s="32" t="e">
        <f t="shared" si="9"/>
        <v>#DIV/0!</v>
      </c>
      <c r="V52" s="32">
        <f t="shared" si="10"/>
        <v>100</v>
      </c>
    </row>
    <row r="53" spans="10:22" x14ac:dyDescent="0.25">
      <c r="J53" s="32" t="e">
        <f t="shared" si="6"/>
        <v>#DIV/0!</v>
      </c>
      <c r="M53" s="32">
        <f t="shared" si="7"/>
        <v>0</v>
      </c>
      <c r="P53" s="32" t="e">
        <f t="shared" si="8"/>
        <v>#DIV/0!</v>
      </c>
      <c r="S53" s="32">
        <f t="shared" si="9"/>
        <v>0</v>
      </c>
      <c r="V53" s="32">
        <f t="shared" si="10"/>
        <v>15</v>
      </c>
    </row>
    <row r="54" spans="10:22" x14ac:dyDescent="0.25">
      <c r="J54" s="32">
        <f t="shared" si="6"/>
        <v>100</v>
      </c>
      <c r="M54" s="32" t="e">
        <f t="shared" si="7"/>
        <v>#DIV/0!</v>
      </c>
      <c r="P54" s="32" t="e">
        <f t="shared" si="8"/>
        <v>#DIV/0!</v>
      </c>
      <c r="S54" s="32" t="e">
        <f t="shared" si="9"/>
        <v>#DIV/0!</v>
      </c>
      <c r="V54" s="32">
        <f t="shared" si="10"/>
        <v>100</v>
      </c>
    </row>
    <row r="55" spans="10:22" x14ac:dyDescent="0.25">
      <c r="J55" s="32" t="e">
        <f t="shared" si="6"/>
        <v>#DIV/0!</v>
      </c>
      <c r="M55" s="32">
        <f t="shared" si="7"/>
        <v>100</v>
      </c>
      <c r="P55" s="32" t="e">
        <f t="shared" si="8"/>
        <v>#DIV/0!</v>
      </c>
      <c r="S55" s="32" t="e">
        <f t="shared" si="9"/>
        <v>#DIV/0!</v>
      </c>
      <c r="V55" s="32">
        <f t="shared" si="10"/>
        <v>100</v>
      </c>
    </row>
    <row r="56" spans="10:22" x14ac:dyDescent="0.25">
      <c r="J56" s="32">
        <f t="shared" si="6"/>
        <v>100</v>
      </c>
      <c r="M56" s="32">
        <f t="shared" si="7"/>
        <v>0</v>
      </c>
      <c r="P56" s="32">
        <f t="shared" si="8"/>
        <v>0</v>
      </c>
      <c r="S56" s="32">
        <f t="shared" si="9"/>
        <v>0</v>
      </c>
      <c r="V56" s="32">
        <f t="shared" si="10"/>
        <v>40</v>
      </c>
    </row>
    <row r="57" spans="10:22" x14ac:dyDescent="0.25">
      <c r="J57" s="32">
        <f t="shared" si="6"/>
        <v>100</v>
      </c>
      <c r="M57" s="32">
        <f t="shared" si="7"/>
        <v>0</v>
      </c>
      <c r="P57" s="32">
        <f t="shared" si="8"/>
        <v>0</v>
      </c>
      <c r="S57" s="32">
        <f t="shared" si="9"/>
        <v>0</v>
      </c>
      <c r="V57" s="32">
        <f t="shared" si="10"/>
        <v>40</v>
      </c>
    </row>
  </sheetData>
  <mergeCells count="28">
    <mergeCell ref="A32:G32"/>
    <mergeCell ref="A33:G33"/>
    <mergeCell ref="A34:G34"/>
    <mergeCell ref="W4:W5"/>
    <mergeCell ref="A1:V1"/>
    <mergeCell ref="A2:V2"/>
    <mergeCell ref="A3:V3"/>
    <mergeCell ref="A4:A5"/>
    <mergeCell ref="B4:B5"/>
    <mergeCell ref="C4:C5"/>
    <mergeCell ref="D4:D5"/>
    <mergeCell ref="E4:E5"/>
    <mergeCell ref="F4:F5"/>
    <mergeCell ref="G4:G5"/>
    <mergeCell ref="H4:J4"/>
    <mergeCell ref="K4:M4"/>
    <mergeCell ref="N4:P4"/>
    <mergeCell ref="Q4:S4"/>
    <mergeCell ref="T4:V4"/>
    <mergeCell ref="A31:G31"/>
    <mergeCell ref="B29:G29"/>
    <mergeCell ref="B30:G30"/>
    <mergeCell ref="A8:A9"/>
    <mergeCell ref="B8:B9"/>
    <mergeCell ref="C8:C9"/>
    <mergeCell ref="D8:D9"/>
    <mergeCell ref="A11:A16"/>
    <mergeCell ref="A23:A26"/>
  </mergeCells>
  <conditionalFormatting sqref="V6:V28 J6:J28 M13:M28 P13:P28 S13:S28">
    <cfRule type="cellIs" dxfId="1169" priority="25" stopIfTrue="1" operator="greaterThan">
      <formula>110</formula>
    </cfRule>
    <cfRule type="cellIs" dxfId="1168" priority="26" stopIfTrue="1" operator="between">
      <formula>1</formula>
      <formula>90</formula>
    </cfRule>
    <cfRule type="expression" dxfId="1167" priority="27" stopIfTrue="1">
      <formula>IF(H6=0,I6=0)</formula>
    </cfRule>
    <cfRule type="cellIs" dxfId="1166" priority="28" stopIfTrue="1" operator="between">
      <formula>90</formula>
      <formula>110</formula>
    </cfRule>
    <cfRule type="expression" dxfId="1165" priority="29" stopIfTrue="1">
      <formula>IF(H6&gt;0,I6=0)</formula>
    </cfRule>
    <cfRule type="expression" dxfId="1164" priority="30" stopIfTrue="1">
      <formula>IF(H6=0,I6&gt;0)</formula>
    </cfRule>
  </conditionalFormatting>
  <conditionalFormatting sqref="M6:M12">
    <cfRule type="cellIs" dxfId="1163" priority="43" stopIfTrue="1" operator="greaterThan">
      <formula>110</formula>
    </cfRule>
    <cfRule type="cellIs" dxfId="1162" priority="44" stopIfTrue="1" operator="between">
      <formula>1</formula>
      <formula>90</formula>
    </cfRule>
    <cfRule type="expression" dxfId="1161" priority="45" stopIfTrue="1">
      <formula>IF(K6=0,L6=0)</formula>
    </cfRule>
    <cfRule type="cellIs" dxfId="1160" priority="46" stopIfTrue="1" operator="between">
      <formula>90</formula>
      <formula>110</formula>
    </cfRule>
    <cfRule type="expression" dxfId="1159" priority="47" stopIfTrue="1">
      <formula>IF(K6&gt;0,L6=0)</formula>
    </cfRule>
    <cfRule type="expression" dxfId="1158" priority="48" stopIfTrue="1">
      <formula>IF(K6=0,L6&gt;0)</formula>
    </cfRule>
  </conditionalFormatting>
  <conditionalFormatting sqref="P6:P12">
    <cfRule type="cellIs" dxfId="1157" priority="37" stopIfTrue="1" operator="greaterThan">
      <formula>110</formula>
    </cfRule>
    <cfRule type="cellIs" dxfId="1156" priority="38" stopIfTrue="1" operator="between">
      <formula>1</formula>
      <formula>90</formula>
    </cfRule>
    <cfRule type="expression" dxfId="1155" priority="39" stopIfTrue="1">
      <formula>IF(N6=0,O6=0)</formula>
    </cfRule>
    <cfRule type="cellIs" dxfId="1154" priority="40" stopIfTrue="1" operator="between">
      <formula>90</formula>
      <formula>110</formula>
    </cfRule>
    <cfRule type="expression" dxfId="1153" priority="41" stopIfTrue="1">
      <formula>IF(N6&gt;0,O6=0)</formula>
    </cfRule>
    <cfRule type="expression" dxfId="1152" priority="42" stopIfTrue="1">
      <formula>IF(N6=0,O6&gt;0)</formula>
    </cfRule>
  </conditionalFormatting>
  <conditionalFormatting sqref="S6:S12">
    <cfRule type="cellIs" dxfId="1151" priority="31" stopIfTrue="1" operator="greaterThan">
      <formula>110</formula>
    </cfRule>
    <cfRule type="cellIs" dxfId="1150" priority="32" stopIfTrue="1" operator="between">
      <formula>1</formula>
      <formula>90</formula>
    </cfRule>
    <cfRule type="expression" dxfId="1149" priority="33" stopIfTrue="1">
      <formula>IF(Q6=0,R6=0)</formula>
    </cfRule>
    <cfRule type="cellIs" dxfId="1148" priority="34" stopIfTrue="1" operator="between">
      <formula>90</formula>
      <formula>110</formula>
    </cfRule>
    <cfRule type="expression" dxfId="1147" priority="35" stopIfTrue="1">
      <formula>IF(Q6&gt;0,R6=0)</formula>
    </cfRule>
    <cfRule type="expression" dxfId="1146" priority="36" stopIfTrue="1">
      <formula>IF(Q6=0,R6&gt;0)</formula>
    </cfRule>
  </conditionalFormatting>
  <pageMargins left="0.7" right="0.7" top="0.75" bottom="0.75" header="0.3" footer="0.3"/>
  <pageSetup orientation="portrait" horizontalDpi="4294967293" verticalDpi="0" r:id="rId1"/>
  <legacy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W54"/>
  <sheetViews>
    <sheetView workbookViewId="0">
      <selection activeCell="T10" sqref="T10"/>
    </sheetView>
  </sheetViews>
  <sheetFormatPr baseColWidth="10" defaultColWidth="11.42578125" defaultRowHeight="15" x14ac:dyDescent="0.25"/>
  <cols>
    <col min="1" max="1" width="16.85546875" style="7" customWidth="1"/>
    <col min="2" max="2" width="8.7109375" style="7" customWidth="1"/>
    <col min="3" max="3" width="38.28515625" style="7" customWidth="1"/>
    <col min="4" max="4" width="11.85546875" style="15" customWidth="1"/>
    <col min="5" max="5" width="24.5703125" style="7" customWidth="1"/>
    <col min="6" max="6" width="12.7109375" style="7" customWidth="1"/>
    <col min="7" max="7" width="9.28515625" style="7" customWidth="1"/>
    <col min="8" max="22" width="6.85546875" style="7" customWidth="1"/>
    <col min="23" max="23" width="51.7109375" style="7" customWidth="1"/>
    <col min="24" max="16384" width="11.42578125" style="7"/>
  </cols>
  <sheetData>
    <row r="1" spans="1:23" ht="15" customHeight="1" x14ac:dyDescent="0.25">
      <c r="A1" s="854" t="s">
        <v>26</v>
      </c>
      <c r="B1" s="854"/>
      <c r="C1" s="854"/>
      <c r="D1" s="854"/>
      <c r="E1" s="854"/>
      <c r="F1" s="854"/>
      <c r="G1" s="854"/>
      <c r="H1" s="854"/>
      <c r="I1" s="854"/>
      <c r="J1" s="854"/>
      <c r="K1" s="854"/>
      <c r="L1" s="854"/>
      <c r="M1" s="854"/>
      <c r="N1" s="854"/>
      <c r="O1" s="854"/>
      <c r="P1" s="854"/>
      <c r="Q1" s="854"/>
      <c r="R1" s="854"/>
      <c r="S1" s="854"/>
      <c r="T1" s="854"/>
      <c r="U1" s="854"/>
      <c r="V1" s="854"/>
    </row>
    <row r="2" spans="1:23" ht="15" customHeight="1" x14ac:dyDescent="0.25">
      <c r="A2" s="854" t="s">
        <v>0</v>
      </c>
      <c r="B2" s="854"/>
      <c r="C2" s="854"/>
      <c r="D2" s="854"/>
      <c r="E2" s="854"/>
      <c r="F2" s="854"/>
      <c r="G2" s="854"/>
      <c r="H2" s="854"/>
      <c r="I2" s="854"/>
      <c r="J2" s="854"/>
      <c r="K2" s="854"/>
      <c r="L2" s="854"/>
      <c r="M2" s="854"/>
      <c r="N2" s="854"/>
      <c r="O2" s="854"/>
      <c r="P2" s="854"/>
      <c r="Q2" s="854"/>
      <c r="R2" s="854"/>
      <c r="S2" s="854"/>
      <c r="T2" s="854"/>
      <c r="U2" s="854"/>
      <c r="V2" s="854"/>
    </row>
    <row r="3" spans="1:23" ht="15" customHeight="1" x14ac:dyDescent="0.25">
      <c r="A3" s="855" t="s">
        <v>329</v>
      </c>
      <c r="B3" s="855"/>
      <c r="C3" s="855"/>
      <c r="D3" s="855"/>
      <c r="E3" s="855"/>
      <c r="F3" s="855"/>
      <c r="G3" s="855"/>
      <c r="H3" s="855"/>
      <c r="I3" s="855"/>
      <c r="J3" s="855"/>
      <c r="K3" s="855"/>
      <c r="L3" s="855"/>
      <c r="M3" s="855"/>
      <c r="N3" s="855"/>
      <c r="O3" s="855"/>
      <c r="P3" s="855"/>
      <c r="Q3" s="855"/>
      <c r="R3" s="855"/>
      <c r="S3" s="855"/>
      <c r="T3" s="855"/>
      <c r="U3" s="855"/>
      <c r="V3" s="855"/>
    </row>
    <row r="4" spans="1:23" ht="22.5" customHeight="1" x14ac:dyDescent="0.25">
      <c r="A4" s="838" t="s">
        <v>30</v>
      </c>
      <c r="B4" s="856" t="s">
        <v>1</v>
      </c>
      <c r="C4" s="838" t="s">
        <v>28</v>
      </c>
      <c r="D4" s="838" t="s">
        <v>2</v>
      </c>
      <c r="E4" s="838" t="s">
        <v>3</v>
      </c>
      <c r="F4" s="838" t="s">
        <v>4</v>
      </c>
      <c r="G4" s="838" t="s">
        <v>29</v>
      </c>
      <c r="H4" s="853" t="s">
        <v>5</v>
      </c>
      <c r="I4" s="853"/>
      <c r="J4" s="853"/>
      <c r="K4" s="853" t="s">
        <v>6</v>
      </c>
      <c r="L4" s="853"/>
      <c r="M4" s="853"/>
      <c r="N4" s="853" t="s">
        <v>7</v>
      </c>
      <c r="O4" s="853"/>
      <c r="P4" s="853"/>
      <c r="Q4" s="853" t="s">
        <v>8</v>
      </c>
      <c r="R4" s="853"/>
      <c r="S4" s="853"/>
      <c r="T4" s="853" t="s">
        <v>9</v>
      </c>
      <c r="U4" s="853"/>
      <c r="V4" s="853"/>
      <c r="W4" s="838" t="s">
        <v>178</v>
      </c>
    </row>
    <row r="5" spans="1:23" x14ac:dyDescent="0.25">
      <c r="A5" s="838"/>
      <c r="B5" s="856"/>
      <c r="C5" s="838"/>
      <c r="D5" s="839"/>
      <c r="E5" s="839"/>
      <c r="F5" s="839"/>
      <c r="G5" s="839"/>
      <c r="H5" s="5" t="s">
        <v>10</v>
      </c>
      <c r="I5" s="5" t="s">
        <v>11</v>
      </c>
      <c r="J5" s="6" t="s">
        <v>12</v>
      </c>
      <c r="K5" s="5" t="s">
        <v>10</v>
      </c>
      <c r="L5" s="5" t="s">
        <v>11</v>
      </c>
      <c r="M5" s="6" t="s">
        <v>12</v>
      </c>
      <c r="N5" s="5" t="s">
        <v>10</v>
      </c>
      <c r="O5" s="5" t="s">
        <v>11</v>
      </c>
      <c r="P5" s="6" t="s">
        <v>12</v>
      </c>
      <c r="Q5" s="5" t="s">
        <v>10</v>
      </c>
      <c r="R5" s="5" t="s">
        <v>11</v>
      </c>
      <c r="S5" s="6" t="s">
        <v>12</v>
      </c>
      <c r="T5" s="5" t="s">
        <v>10</v>
      </c>
      <c r="U5" s="5" t="s">
        <v>11</v>
      </c>
      <c r="V5" s="6" t="s">
        <v>12</v>
      </c>
      <c r="W5" s="839"/>
    </row>
    <row r="6" spans="1:23" ht="36" x14ac:dyDescent="0.25">
      <c r="A6" s="67"/>
      <c r="B6" s="40" t="s">
        <v>260</v>
      </c>
      <c r="C6" s="68" t="s">
        <v>261</v>
      </c>
      <c r="D6" s="40" t="s">
        <v>251</v>
      </c>
      <c r="E6" s="69" t="s">
        <v>262</v>
      </c>
      <c r="F6" s="40" t="s">
        <v>62</v>
      </c>
      <c r="G6" s="70">
        <v>25</v>
      </c>
      <c r="H6" s="33">
        <f>SUM(H7:H8)</f>
        <v>0</v>
      </c>
      <c r="I6" s="33">
        <f>SUM(I7:I8)</f>
        <v>0</v>
      </c>
      <c r="J6" s="11" t="e">
        <f>I6/H6*100</f>
        <v>#DIV/0!</v>
      </c>
      <c r="K6" s="33">
        <f>SUM(K7:K8)</f>
        <v>12.5</v>
      </c>
      <c r="L6" s="33">
        <v>0</v>
      </c>
      <c r="M6" s="12">
        <f>L6/K6*100</f>
        <v>0</v>
      </c>
      <c r="N6" s="33">
        <f>SUM(N7:N8)</f>
        <v>12.5</v>
      </c>
      <c r="O6" s="33">
        <f>SUM(O7:O8)</f>
        <v>0</v>
      </c>
      <c r="P6" s="12">
        <f>O6/N6*100</f>
        <v>0</v>
      </c>
      <c r="Q6" s="33">
        <f>SUM(Q7:Q8)</f>
        <v>0</v>
      </c>
      <c r="R6" s="33">
        <f>SUM(R7:R8)</f>
        <v>0</v>
      </c>
      <c r="S6" s="12" t="e">
        <f>R6/Q6*100</f>
        <v>#DIV/0!</v>
      </c>
      <c r="T6" s="90">
        <f>H6+K6+N6+Q6</f>
        <v>25</v>
      </c>
      <c r="U6" s="90">
        <f>I6+L6+O6+R6</f>
        <v>0</v>
      </c>
      <c r="V6" s="12">
        <f>U6/T6*100</f>
        <v>0</v>
      </c>
      <c r="W6" s="30"/>
    </row>
    <row r="7" spans="1:23" ht="30" customHeight="1" x14ac:dyDescent="0.25">
      <c r="A7" s="984" t="s">
        <v>263</v>
      </c>
      <c r="B7" s="71" t="s">
        <v>264</v>
      </c>
      <c r="C7" s="72" t="s">
        <v>265</v>
      </c>
      <c r="D7" s="22" t="s">
        <v>251</v>
      </c>
      <c r="E7" s="73" t="s">
        <v>266</v>
      </c>
      <c r="F7" s="22" t="s">
        <v>62</v>
      </c>
      <c r="G7" s="74">
        <v>12.5</v>
      </c>
      <c r="H7" s="2">
        <v>0</v>
      </c>
      <c r="I7" s="2">
        <v>0</v>
      </c>
      <c r="J7" s="11" t="e">
        <f t="shared" ref="J7:J29" si="0">I7/H7*100</f>
        <v>#DIV/0!</v>
      </c>
      <c r="K7" s="2">
        <v>12.5</v>
      </c>
      <c r="L7" s="2">
        <v>0</v>
      </c>
      <c r="M7" s="12">
        <f t="shared" ref="M7:M29" si="1">L7/K7*100</f>
        <v>0</v>
      </c>
      <c r="N7" s="2">
        <v>0</v>
      </c>
      <c r="O7" s="2">
        <v>0</v>
      </c>
      <c r="P7" s="12" t="e">
        <f t="shared" ref="P7:P29" si="2">O7/N7*100</f>
        <v>#DIV/0!</v>
      </c>
      <c r="Q7" s="2">
        <v>0</v>
      </c>
      <c r="R7" s="2">
        <v>0</v>
      </c>
      <c r="S7" s="12" t="e">
        <f t="shared" ref="S7:S29" si="3">R7/Q7*100</f>
        <v>#DIV/0!</v>
      </c>
      <c r="T7" s="89">
        <f t="shared" ref="T7:U29" si="4">H7+K7+N7+Q7</f>
        <v>12.5</v>
      </c>
      <c r="U7" s="89">
        <f t="shared" si="4"/>
        <v>0</v>
      </c>
      <c r="V7" s="12">
        <f t="shared" ref="V7:V29" si="5">U7/T7*100</f>
        <v>0</v>
      </c>
      <c r="W7" s="30"/>
    </row>
    <row r="8" spans="1:23" ht="21" customHeight="1" x14ac:dyDescent="0.25">
      <c r="A8" s="984"/>
      <c r="B8" s="75" t="s">
        <v>267</v>
      </c>
      <c r="C8" s="76" t="s">
        <v>268</v>
      </c>
      <c r="D8" s="22" t="s">
        <v>251</v>
      </c>
      <c r="E8" s="73" t="s">
        <v>269</v>
      </c>
      <c r="F8" s="22" t="s">
        <v>62</v>
      </c>
      <c r="G8" s="74">
        <v>12.5</v>
      </c>
      <c r="H8" s="2">
        <v>0</v>
      </c>
      <c r="I8" s="2">
        <v>0</v>
      </c>
      <c r="J8" s="11" t="e">
        <f t="shared" si="0"/>
        <v>#DIV/0!</v>
      </c>
      <c r="K8" s="2">
        <v>0</v>
      </c>
      <c r="L8" s="2">
        <v>0</v>
      </c>
      <c r="M8" s="12" t="e">
        <f t="shared" si="1"/>
        <v>#DIV/0!</v>
      </c>
      <c r="N8" s="2">
        <v>12.5</v>
      </c>
      <c r="O8" s="2">
        <v>0</v>
      </c>
      <c r="P8" s="12">
        <f t="shared" si="2"/>
        <v>0</v>
      </c>
      <c r="Q8" s="2">
        <v>0</v>
      </c>
      <c r="R8" s="2">
        <v>0</v>
      </c>
      <c r="S8" s="12" t="e">
        <f t="shared" si="3"/>
        <v>#DIV/0!</v>
      </c>
      <c r="T8" s="89">
        <f t="shared" si="4"/>
        <v>12.5</v>
      </c>
      <c r="U8" s="89">
        <f t="shared" si="4"/>
        <v>0</v>
      </c>
      <c r="V8" s="12">
        <f t="shared" si="5"/>
        <v>0</v>
      </c>
      <c r="W8" s="30"/>
    </row>
    <row r="9" spans="1:23" ht="24" x14ac:dyDescent="0.25">
      <c r="A9" s="77"/>
      <c r="B9" s="40" t="s">
        <v>270</v>
      </c>
      <c r="C9" s="24" t="s">
        <v>271</v>
      </c>
      <c r="D9" s="79" t="s">
        <v>251</v>
      </c>
      <c r="E9" s="78" t="s">
        <v>272</v>
      </c>
      <c r="F9" s="79" t="s">
        <v>273</v>
      </c>
      <c r="G9" s="79">
        <v>1</v>
      </c>
      <c r="H9" s="33">
        <v>0</v>
      </c>
      <c r="I9" s="33">
        <v>0</v>
      </c>
      <c r="J9" s="11" t="e">
        <f t="shared" si="0"/>
        <v>#DIV/0!</v>
      </c>
      <c r="K9" s="33">
        <v>1</v>
      </c>
      <c r="L9" s="33">
        <v>0</v>
      </c>
      <c r="M9" s="12">
        <f t="shared" si="1"/>
        <v>0</v>
      </c>
      <c r="N9" s="33">
        <v>0</v>
      </c>
      <c r="O9" s="33">
        <v>0</v>
      </c>
      <c r="P9" s="12" t="e">
        <f t="shared" si="2"/>
        <v>#DIV/0!</v>
      </c>
      <c r="Q9" s="33">
        <v>0</v>
      </c>
      <c r="R9" s="33">
        <v>0</v>
      </c>
      <c r="S9" s="12" t="e">
        <f t="shared" si="3"/>
        <v>#DIV/0!</v>
      </c>
      <c r="T9" s="90">
        <f t="shared" si="4"/>
        <v>1</v>
      </c>
      <c r="U9" s="90">
        <f t="shared" si="4"/>
        <v>0</v>
      </c>
      <c r="V9" s="12">
        <f t="shared" si="5"/>
        <v>0</v>
      </c>
      <c r="W9" s="30"/>
    </row>
    <row r="10" spans="1:23" ht="84" x14ac:dyDescent="0.25">
      <c r="A10" s="80" t="s">
        <v>274</v>
      </c>
      <c r="B10" s="81" t="s">
        <v>14</v>
      </c>
      <c r="C10" s="82" t="s">
        <v>275</v>
      </c>
      <c r="D10" s="22" t="s">
        <v>251</v>
      </c>
      <c r="E10" s="83" t="s">
        <v>276</v>
      </c>
      <c r="F10" s="22" t="s">
        <v>21</v>
      </c>
      <c r="G10" s="22">
        <v>15</v>
      </c>
      <c r="H10" s="2">
        <v>4</v>
      </c>
      <c r="I10" s="2">
        <v>15</v>
      </c>
      <c r="J10" s="11">
        <f t="shared" si="0"/>
        <v>375</v>
      </c>
      <c r="K10" s="2">
        <v>3</v>
      </c>
      <c r="L10" s="2">
        <v>0</v>
      </c>
      <c r="M10" s="12">
        <f t="shared" si="1"/>
        <v>0</v>
      </c>
      <c r="N10" s="2">
        <v>0</v>
      </c>
      <c r="O10" s="2">
        <v>9</v>
      </c>
      <c r="P10" s="12" t="e">
        <f t="shared" si="2"/>
        <v>#DIV/0!</v>
      </c>
      <c r="Q10" s="2">
        <v>8</v>
      </c>
      <c r="R10" s="2">
        <v>0</v>
      </c>
      <c r="S10" s="12">
        <f t="shared" si="3"/>
        <v>0</v>
      </c>
      <c r="T10" s="89">
        <f t="shared" si="4"/>
        <v>15</v>
      </c>
      <c r="U10" s="89">
        <f t="shared" si="4"/>
        <v>24</v>
      </c>
      <c r="V10" s="12">
        <f t="shared" si="5"/>
        <v>160</v>
      </c>
      <c r="W10" s="30"/>
    </row>
    <row r="11" spans="1:23" ht="15.75" x14ac:dyDescent="0.25">
      <c r="A11" s="984" t="s">
        <v>277</v>
      </c>
      <c r="B11" s="81" t="s">
        <v>16</v>
      </c>
      <c r="C11" s="985" t="s">
        <v>278</v>
      </c>
      <c r="D11" s="986"/>
      <c r="E11" s="986"/>
      <c r="F11" s="986"/>
      <c r="G11" s="987"/>
      <c r="H11" s="2">
        <v>0</v>
      </c>
      <c r="I11" s="2">
        <v>0</v>
      </c>
      <c r="J11" s="11" t="e">
        <f t="shared" si="0"/>
        <v>#DIV/0!</v>
      </c>
      <c r="K11" s="2">
        <v>0</v>
      </c>
      <c r="L11" s="2">
        <v>0</v>
      </c>
      <c r="M11" s="12" t="e">
        <f t="shared" si="1"/>
        <v>#DIV/0!</v>
      </c>
      <c r="N11" s="2">
        <v>0</v>
      </c>
      <c r="O11" s="2">
        <v>0</v>
      </c>
      <c r="P11" s="12" t="e">
        <f t="shared" si="2"/>
        <v>#DIV/0!</v>
      </c>
      <c r="Q11" s="2">
        <v>0</v>
      </c>
      <c r="R11" s="2">
        <v>0</v>
      </c>
      <c r="S11" s="12" t="e">
        <f t="shared" si="3"/>
        <v>#DIV/0!</v>
      </c>
      <c r="T11" s="89">
        <f t="shared" si="4"/>
        <v>0</v>
      </c>
      <c r="U11" s="89">
        <f t="shared" si="4"/>
        <v>0</v>
      </c>
      <c r="V11" s="12" t="e">
        <f t="shared" si="5"/>
        <v>#DIV/0!</v>
      </c>
      <c r="W11" s="30"/>
    </row>
    <row r="12" spans="1:23" ht="36" x14ac:dyDescent="0.25">
      <c r="A12" s="984"/>
      <c r="B12" s="81" t="s">
        <v>249</v>
      </c>
      <c r="C12" s="82" t="s">
        <v>279</v>
      </c>
      <c r="D12" s="22" t="s">
        <v>251</v>
      </c>
      <c r="E12" s="83" t="s">
        <v>280</v>
      </c>
      <c r="F12" s="22" t="s">
        <v>21</v>
      </c>
      <c r="G12" s="22" t="s">
        <v>281</v>
      </c>
      <c r="H12" s="2">
        <v>9</v>
      </c>
      <c r="I12" s="2">
        <v>9</v>
      </c>
      <c r="J12" s="11">
        <f t="shared" si="0"/>
        <v>100</v>
      </c>
      <c r="K12" s="2">
        <v>3</v>
      </c>
      <c r="L12" s="2">
        <v>3</v>
      </c>
      <c r="M12" s="12">
        <f t="shared" si="1"/>
        <v>100</v>
      </c>
      <c r="N12" s="2">
        <v>0</v>
      </c>
      <c r="O12" s="2">
        <v>7</v>
      </c>
      <c r="P12" s="12" t="e">
        <f t="shared" si="2"/>
        <v>#DIV/0!</v>
      </c>
      <c r="Q12" s="2">
        <v>0</v>
      </c>
      <c r="R12" s="2">
        <v>0</v>
      </c>
      <c r="S12" s="12" t="e">
        <f t="shared" si="3"/>
        <v>#DIV/0!</v>
      </c>
      <c r="T12" s="89">
        <f t="shared" si="4"/>
        <v>12</v>
      </c>
      <c r="U12" s="89">
        <f t="shared" si="4"/>
        <v>19</v>
      </c>
      <c r="V12" s="12">
        <f t="shared" si="5"/>
        <v>158.33333333333331</v>
      </c>
      <c r="W12" s="30"/>
    </row>
    <row r="13" spans="1:23" ht="36" x14ac:dyDescent="0.25">
      <c r="A13" s="984"/>
      <c r="B13" s="81" t="s">
        <v>20</v>
      </c>
      <c r="C13" s="82" t="s">
        <v>282</v>
      </c>
      <c r="D13" s="22" t="s">
        <v>251</v>
      </c>
      <c r="E13" s="83" t="s">
        <v>283</v>
      </c>
      <c r="F13" s="22" t="s">
        <v>21</v>
      </c>
      <c r="G13" s="22" t="s">
        <v>281</v>
      </c>
      <c r="H13" s="2">
        <v>8</v>
      </c>
      <c r="I13" s="2">
        <v>8</v>
      </c>
      <c r="J13" s="11">
        <f t="shared" si="0"/>
        <v>100</v>
      </c>
      <c r="K13" s="2">
        <v>1</v>
      </c>
      <c r="L13" s="2">
        <v>1</v>
      </c>
      <c r="M13" s="11">
        <f t="shared" si="1"/>
        <v>100</v>
      </c>
      <c r="N13" s="2">
        <v>0</v>
      </c>
      <c r="O13" s="2">
        <v>3</v>
      </c>
      <c r="P13" s="11" t="e">
        <f t="shared" si="2"/>
        <v>#DIV/0!</v>
      </c>
      <c r="Q13" s="2">
        <v>0</v>
      </c>
      <c r="R13" s="2">
        <v>0</v>
      </c>
      <c r="S13" s="11" t="e">
        <f t="shared" si="3"/>
        <v>#DIV/0!</v>
      </c>
      <c r="T13" s="89">
        <f t="shared" si="4"/>
        <v>9</v>
      </c>
      <c r="U13" s="89">
        <f t="shared" si="4"/>
        <v>12</v>
      </c>
      <c r="V13" s="11">
        <f t="shared" si="5"/>
        <v>133.33333333333331</v>
      </c>
      <c r="W13" s="30"/>
    </row>
    <row r="14" spans="1:23" ht="36" x14ac:dyDescent="0.25">
      <c r="A14" s="984"/>
      <c r="B14" s="81" t="s">
        <v>11</v>
      </c>
      <c r="C14" s="83" t="s">
        <v>284</v>
      </c>
      <c r="D14" s="22" t="s">
        <v>251</v>
      </c>
      <c r="E14" s="83" t="s">
        <v>285</v>
      </c>
      <c r="F14" s="22" t="s">
        <v>21</v>
      </c>
      <c r="G14" s="22" t="s">
        <v>281</v>
      </c>
      <c r="H14" s="2">
        <v>12</v>
      </c>
      <c r="I14" s="2">
        <v>12</v>
      </c>
      <c r="J14" s="11">
        <f t="shared" si="0"/>
        <v>100</v>
      </c>
      <c r="K14" s="2">
        <v>14</v>
      </c>
      <c r="L14" s="2">
        <v>14</v>
      </c>
      <c r="M14" s="11">
        <f t="shared" si="1"/>
        <v>100</v>
      </c>
      <c r="N14" s="2">
        <v>0</v>
      </c>
      <c r="O14" s="2">
        <v>16</v>
      </c>
      <c r="P14" s="11" t="e">
        <f t="shared" si="2"/>
        <v>#DIV/0!</v>
      </c>
      <c r="Q14" s="2">
        <v>0</v>
      </c>
      <c r="R14" s="2">
        <v>17</v>
      </c>
      <c r="S14" s="11" t="e">
        <f t="shared" si="3"/>
        <v>#DIV/0!</v>
      </c>
      <c r="T14" s="89">
        <f t="shared" si="4"/>
        <v>26</v>
      </c>
      <c r="U14" s="89">
        <f t="shared" si="4"/>
        <v>59</v>
      </c>
      <c r="V14" s="11">
        <f t="shared" si="5"/>
        <v>226.92307692307691</v>
      </c>
      <c r="W14" s="30"/>
    </row>
    <row r="15" spans="1:23" ht="24" customHeight="1" x14ac:dyDescent="0.25">
      <c r="A15" s="984"/>
      <c r="B15" s="81" t="s">
        <v>286</v>
      </c>
      <c r="C15" s="988" t="s">
        <v>287</v>
      </c>
      <c r="D15" s="989"/>
      <c r="E15" s="989"/>
      <c r="F15" s="989"/>
      <c r="G15" s="990"/>
      <c r="H15" s="2">
        <v>0</v>
      </c>
      <c r="I15" s="2">
        <v>0</v>
      </c>
      <c r="J15" s="11" t="e">
        <f t="shared" si="0"/>
        <v>#DIV/0!</v>
      </c>
      <c r="K15" s="2">
        <v>0</v>
      </c>
      <c r="L15" s="2">
        <v>0</v>
      </c>
      <c r="M15" s="11" t="e">
        <f t="shared" si="1"/>
        <v>#DIV/0!</v>
      </c>
      <c r="N15" s="2">
        <v>0</v>
      </c>
      <c r="O15" s="2">
        <v>0</v>
      </c>
      <c r="P15" s="11" t="e">
        <f t="shared" si="2"/>
        <v>#DIV/0!</v>
      </c>
      <c r="Q15" s="2">
        <v>0</v>
      </c>
      <c r="R15" s="2">
        <v>0</v>
      </c>
      <c r="S15" s="11" t="e">
        <f t="shared" si="3"/>
        <v>#DIV/0!</v>
      </c>
      <c r="T15" s="89">
        <f t="shared" si="4"/>
        <v>0</v>
      </c>
      <c r="U15" s="89">
        <f t="shared" si="4"/>
        <v>0</v>
      </c>
      <c r="V15" s="11" t="e">
        <f t="shared" si="5"/>
        <v>#DIV/0!</v>
      </c>
      <c r="W15" s="30"/>
    </row>
    <row r="16" spans="1:23" ht="36" x14ac:dyDescent="0.25">
      <c r="A16" s="984"/>
      <c r="B16" s="81" t="s">
        <v>288</v>
      </c>
      <c r="C16" s="21" t="s">
        <v>289</v>
      </c>
      <c r="D16" s="22" t="s">
        <v>251</v>
      </c>
      <c r="E16" s="83" t="s">
        <v>283</v>
      </c>
      <c r="F16" s="22" t="s">
        <v>21</v>
      </c>
      <c r="G16" s="22" t="s">
        <v>281</v>
      </c>
      <c r="H16" s="2">
        <v>0</v>
      </c>
      <c r="I16" s="2">
        <v>0</v>
      </c>
      <c r="J16" s="11" t="e">
        <f t="shared" si="0"/>
        <v>#DIV/0!</v>
      </c>
      <c r="K16" s="2">
        <v>0</v>
      </c>
      <c r="L16" s="2">
        <v>0</v>
      </c>
      <c r="M16" s="11" t="e">
        <f t="shared" si="1"/>
        <v>#DIV/0!</v>
      </c>
      <c r="N16" s="2">
        <v>0</v>
      </c>
      <c r="O16" s="2">
        <v>3</v>
      </c>
      <c r="P16" s="11" t="e">
        <f t="shared" si="2"/>
        <v>#DIV/0!</v>
      </c>
      <c r="Q16" s="2">
        <v>0</v>
      </c>
      <c r="R16" s="2">
        <v>0</v>
      </c>
      <c r="S16" s="11" t="e">
        <f t="shared" si="3"/>
        <v>#DIV/0!</v>
      </c>
      <c r="T16" s="89">
        <f t="shared" si="4"/>
        <v>0</v>
      </c>
      <c r="U16" s="89">
        <f t="shared" si="4"/>
        <v>3</v>
      </c>
      <c r="V16" s="11" t="e">
        <f t="shared" si="5"/>
        <v>#DIV/0!</v>
      </c>
      <c r="W16" s="30"/>
    </row>
    <row r="17" spans="1:23" ht="36" x14ac:dyDescent="0.25">
      <c r="A17" s="984"/>
      <c r="B17" s="81" t="s">
        <v>290</v>
      </c>
      <c r="C17" s="21" t="s">
        <v>291</v>
      </c>
      <c r="D17" s="22" t="s">
        <v>251</v>
      </c>
      <c r="E17" s="83" t="s">
        <v>292</v>
      </c>
      <c r="F17" s="22" t="s">
        <v>21</v>
      </c>
      <c r="G17" s="22" t="s">
        <v>281</v>
      </c>
      <c r="H17" s="2">
        <v>2</v>
      </c>
      <c r="I17" s="2">
        <v>2</v>
      </c>
      <c r="J17" s="11">
        <f t="shared" si="0"/>
        <v>100</v>
      </c>
      <c r="K17" s="2">
        <v>0</v>
      </c>
      <c r="L17" s="2">
        <v>0</v>
      </c>
      <c r="M17" s="11" t="e">
        <f t="shared" si="1"/>
        <v>#DIV/0!</v>
      </c>
      <c r="N17" s="2">
        <v>0</v>
      </c>
      <c r="O17" s="2">
        <v>4</v>
      </c>
      <c r="P17" s="11" t="e">
        <f t="shared" si="2"/>
        <v>#DIV/0!</v>
      </c>
      <c r="Q17" s="2">
        <v>0</v>
      </c>
      <c r="R17" s="2">
        <v>0</v>
      </c>
      <c r="S17" s="11" t="e">
        <f t="shared" si="3"/>
        <v>#DIV/0!</v>
      </c>
      <c r="T17" s="89">
        <f t="shared" si="4"/>
        <v>2</v>
      </c>
      <c r="U17" s="89">
        <f t="shared" si="4"/>
        <v>6</v>
      </c>
      <c r="V17" s="11">
        <f t="shared" si="5"/>
        <v>300</v>
      </c>
      <c r="W17" s="30"/>
    </row>
    <row r="18" spans="1:23" ht="36" x14ac:dyDescent="0.25">
      <c r="A18" s="984"/>
      <c r="B18" s="81" t="s">
        <v>293</v>
      </c>
      <c r="C18" s="21" t="s">
        <v>294</v>
      </c>
      <c r="D18" s="22" t="s">
        <v>251</v>
      </c>
      <c r="E18" s="83" t="s">
        <v>295</v>
      </c>
      <c r="F18" s="22" t="s">
        <v>21</v>
      </c>
      <c r="G18" s="22" t="s">
        <v>281</v>
      </c>
      <c r="H18" s="2">
        <v>7</v>
      </c>
      <c r="I18" s="2">
        <v>7</v>
      </c>
      <c r="J18" s="11">
        <f t="shared" si="0"/>
        <v>100</v>
      </c>
      <c r="K18" s="2">
        <v>6</v>
      </c>
      <c r="L18" s="2">
        <v>6</v>
      </c>
      <c r="M18" s="11">
        <f t="shared" si="1"/>
        <v>100</v>
      </c>
      <c r="N18" s="2">
        <v>0</v>
      </c>
      <c r="O18" s="2">
        <v>0</v>
      </c>
      <c r="P18" s="11" t="e">
        <f t="shared" si="2"/>
        <v>#DIV/0!</v>
      </c>
      <c r="Q18" s="2">
        <v>0</v>
      </c>
      <c r="R18" s="2">
        <v>0</v>
      </c>
      <c r="S18" s="11" t="e">
        <f t="shared" si="3"/>
        <v>#DIV/0!</v>
      </c>
      <c r="T18" s="89">
        <f t="shared" si="4"/>
        <v>13</v>
      </c>
      <c r="U18" s="89">
        <f t="shared" si="4"/>
        <v>13</v>
      </c>
      <c r="V18" s="11">
        <f t="shared" si="5"/>
        <v>100</v>
      </c>
      <c r="W18" s="30"/>
    </row>
    <row r="19" spans="1:23" ht="15.75" x14ac:dyDescent="0.25">
      <c r="A19" s="984"/>
      <c r="B19" s="81" t="s">
        <v>296</v>
      </c>
      <c r="C19" s="988" t="s">
        <v>297</v>
      </c>
      <c r="D19" s="989"/>
      <c r="E19" s="989"/>
      <c r="F19" s="989"/>
      <c r="G19" s="990"/>
      <c r="H19" s="2">
        <v>0</v>
      </c>
      <c r="I19" s="2">
        <v>0</v>
      </c>
      <c r="J19" s="11" t="e">
        <f t="shared" si="0"/>
        <v>#DIV/0!</v>
      </c>
      <c r="K19" s="2">
        <v>0</v>
      </c>
      <c r="L19" s="2">
        <v>0</v>
      </c>
      <c r="M19" s="11" t="e">
        <f t="shared" si="1"/>
        <v>#DIV/0!</v>
      </c>
      <c r="N19" s="2">
        <v>0</v>
      </c>
      <c r="O19" s="2">
        <v>0</v>
      </c>
      <c r="P19" s="11" t="e">
        <f t="shared" si="2"/>
        <v>#DIV/0!</v>
      </c>
      <c r="Q19" s="2">
        <v>0</v>
      </c>
      <c r="R19" s="2">
        <v>0</v>
      </c>
      <c r="S19" s="11" t="e">
        <f t="shared" si="3"/>
        <v>#DIV/0!</v>
      </c>
      <c r="T19" s="89">
        <f t="shared" si="4"/>
        <v>0</v>
      </c>
      <c r="U19" s="89">
        <f t="shared" si="4"/>
        <v>0</v>
      </c>
      <c r="V19" s="11" t="e">
        <f t="shared" si="5"/>
        <v>#DIV/0!</v>
      </c>
      <c r="W19" s="30"/>
    </row>
    <row r="20" spans="1:23" ht="36" x14ac:dyDescent="0.25">
      <c r="A20" s="984"/>
      <c r="B20" s="81" t="s">
        <v>298</v>
      </c>
      <c r="C20" s="21" t="s">
        <v>299</v>
      </c>
      <c r="D20" s="22" t="s">
        <v>251</v>
      </c>
      <c r="E20" s="83" t="s">
        <v>300</v>
      </c>
      <c r="F20" s="22" t="s">
        <v>21</v>
      </c>
      <c r="G20" s="22" t="s">
        <v>281</v>
      </c>
      <c r="H20" s="2">
        <v>0</v>
      </c>
      <c r="I20" s="2">
        <v>0</v>
      </c>
      <c r="J20" s="11" t="e">
        <f t="shared" si="0"/>
        <v>#DIV/0!</v>
      </c>
      <c r="K20" s="2">
        <v>1</v>
      </c>
      <c r="L20" s="2">
        <v>1</v>
      </c>
      <c r="M20" s="11">
        <f t="shared" si="1"/>
        <v>100</v>
      </c>
      <c r="N20" s="2">
        <v>0</v>
      </c>
      <c r="O20" s="2">
        <v>1</v>
      </c>
      <c r="P20" s="11" t="e">
        <f t="shared" si="2"/>
        <v>#DIV/0!</v>
      </c>
      <c r="Q20" s="2">
        <v>0</v>
      </c>
      <c r="R20" s="2">
        <v>1</v>
      </c>
      <c r="S20" s="11" t="e">
        <f t="shared" si="3"/>
        <v>#DIV/0!</v>
      </c>
      <c r="T20" s="89">
        <f t="shared" si="4"/>
        <v>1</v>
      </c>
      <c r="U20" s="89">
        <f t="shared" si="4"/>
        <v>3</v>
      </c>
      <c r="V20" s="11">
        <f t="shared" si="5"/>
        <v>300</v>
      </c>
      <c r="W20" s="30"/>
    </row>
    <row r="21" spans="1:23" ht="24" x14ac:dyDescent="0.25">
      <c r="A21" s="984" t="s">
        <v>301</v>
      </c>
      <c r="B21" s="81" t="s">
        <v>302</v>
      </c>
      <c r="C21" s="21" t="s">
        <v>303</v>
      </c>
      <c r="D21" s="22" t="s">
        <v>251</v>
      </c>
      <c r="E21" s="83" t="s">
        <v>304</v>
      </c>
      <c r="F21" s="22" t="s">
        <v>21</v>
      </c>
      <c r="G21" s="22">
        <v>45</v>
      </c>
      <c r="H21" s="2">
        <v>45</v>
      </c>
      <c r="I21" s="2">
        <v>47</v>
      </c>
      <c r="J21" s="11">
        <f t="shared" si="0"/>
        <v>104.44444444444446</v>
      </c>
      <c r="K21" s="2">
        <v>0</v>
      </c>
      <c r="L21" s="2">
        <v>0</v>
      </c>
      <c r="M21" s="11" t="e">
        <f t="shared" si="1"/>
        <v>#DIV/0!</v>
      </c>
      <c r="N21" s="2">
        <v>0</v>
      </c>
      <c r="O21" s="2">
        <v>0</v>
      </c>
      <c r="P21" s="11" t="e">
        <f t="shared" si="2"/>
        <v>#DIV/0!</v>
      </c>
      <c r="Q21" s="2">
        <v>0</v>
      </c>
      <c r="R21" s="2">
        <v>0</v>
      </c>
      <c r="S21" s="11" t="e">
        <f t="shared" si="3"/>
        <v>#DIV/0!</v>
      </c>
      <c r="T21" s="89">
        <f t="shared" si="4"/>
        <v>45</v>
      </c>
      <c r="U21" s="89">
        <f t="shared" si="4"/>
        <v>47</v>
      </c>
      <c r="V21" s="11">
        <f t="shared" si="5"/>
        <v>104.44444444444446</v>
      </c>
      <c r="W21" s="30"/>
    </row>
    <row r="22" spans="1:23" ht="60" x14ac:dyDescent="0.25">
      <c r="A22" s="984"/>
      <c r="B22" s="81" t="s">
        <v>305</v>
      </c>
      <c r="C22" s="21" t="s">
        <v>306</v>
      </c>
      <c r="D22" s="22" t="s">
        <v>251</v>
      </c>
      <c r="E22" s="83" t="s">
        <v>307</v>
      </c>
      <c r="F22" s="22" t="s">
        <v>21</v>
      </c>
      <c r="G22" s="22" t="s">
        <v>308</v>
      </c>
      <c r="H22" s="2">
        <v>4</v>
      </c>
      <c r="I22" s="2">
        <v>4</v>
      </c>
      <c r="J22" s="11">
        <f t="shared" si="0"/>
        <v>100</v>
      </c>
      <c r="K22" s="2">
        <v>0</v>
      </c>
      <c r="L22" s="2">
        <v>0</v>
      </c>
      <c r="M22" s="11" t="e">
        <f t="shared" si="1"/>
        <v>#DIV/0!</v>
      </c>
      <c r="N22" s="2">
        <v>0</v>
      </c>
      <c r="O22" s="2">
        <v>0</v>
      </c>
      <c r="P22" s="11" t="e">
        <f t="shared" si="2"/>
        <v>#DIV/0!</v>
      </c>
      <c r="Q22" s="2">
        <v>0</v>
      </c>
      <c r="R22" s="2">
        <v>0</v>
      </c>
      <c r="S22" s="11" t="e">
        <f t="shared" si="3"/>
        <v>#DIV/0!</v>
      </c>
      <c r="T22" s="89">
        <f t="shared" si="4"/>
        <v>4</v>
      </c>
      <c r="U22" s="89">
        <f t="shared" si="4"/>
        <v>4</v>
      </c>
      <c r="V22" s="11">
        <f t="shared" si="5"/>
        <v>100</v>
      </c>
      <c r="W22" s="30"/>
    </row>
    <row r="23" spans="1:23" ht="48" x14ac:dyDescent="0.25">
      <c r="A23" s="984"/>
      <c r="B23" s="81" t="s">
        <v>309</v>
      </c>
      <c r="C23" s="21" t="s">
        <v>310</v>
      </c>
      <c r="D23" s="22" t="s">
        <v>251</v>
      </c>
      <c r="E23" s="83" t="s">
        <v>311</v>
      </c>
      <c r="F23" s="22" t="s">
        <v>21</v>
      </c>
      <c r="G23" s="22" t="s">
        <v>281</v>
      </c>
      <c r="H23" s="2">
        <v>7</v>
      </c>
      <c r="I23" s="2">
        <v>7</v>
      </c>
      <c r="J23" s="11">
        <f t="shared" si="0"/>
        <v>100</v>
      </c>
      <c r="K23" s="2">
        <v>1</v>
      </c>
      <c r="L23" s="2">
        <v>1</v>
      </c>
      <c r="M23" s="11">
        <f t="shared" si="1"/>
        <v>100</v>
      </c>
      <c r="N23" s="2">
        <v>0</v>
      </c>
      <c r="O23" s="2">
        <v>0</v>
      </c>
      <c r="P23" s="11" t="e">
        <f t="shared" si="2"/>
        <v>#DIV/0!</v>
      </c>
      <c r="Q23" s="2">
        <v>0</v>
      </c>
      <c r="R23" s="2">
        <v>1</v>
      </c>
      <c r="S23" s="11" t="e">
        <f t="shared" si="3"/>
        <v>#DIV/0!</v>
      </c>
      <c r="T23" s="89">
        <f t="shared" si="4"/>
        <v>8</v>
      </c>
      <c r="U23" s="89">
        <f t="shared" si="4"/>
        <v>9</v>
      </c>
      <c r="V23" s="11">
        <f t="shared" si="5"/>
        <v>112.5</v>
      </c>
      <c r="W23" s="30"/>
    </row>
    <row r="24" spans="1:23" ht="36" x14ac:dyDescent="0.25">
      <c r="A24" s="984"/>
      <c r="B24" s="81" t="s">
        <v>312</v>
      </c>
      <c r="C24" s="21" t="s">
        <v>313</v>
      </c>
      <c r="D24" s="22" t="s">
        <v>251</v>
      </c>
      <c r="E24" s="83" t="s">
        <v>311</v>
      </c>
      <c r="F24" s="22" t="s">
        <v>21</v>
      </c>
      <c r="G24" s="22" t="s">
        <v>281</v>
      </c>
      <c r="H24" s="2">
        <v>0</v>
      </c>
      <c r="I24" s="2">
        <v>0</v>
      </c>
      <c r="J24" s="11" t="e">
        <f t="shared" si="0"/>
        <v>#DIV/0!</v>
      </c>
      <c r="K24" s="2">
        <v>0</v>
      </c>
      <c r="L24" s="2">
        <v>0</v>
      </c>
      <c r="M24" s="11" t="e">
        <f t="shared" si="1"/>
        <v>#DIV/0!</v>
      </c>
      <c r="N24" s="2">
        <v>0</v>
      </c>
      <c r="O24" s="2">
        <v>0</v>
      </c>
      <c r="P24" s="11" t="e">
        <f t="shared" si="2"/>
        <v>#DIV/0!</v>
      </c>
      <c r="Q24" s="2">
        <v>0</v>
      </c>
      <c r="R24" s="2">
        <v>0</v>
      </c>
      <c r="S24" s="11" t="e">
        <f t="shared" si="3"/>
        <v>#DIV/0!</v>
      </c>
      <c r="T24" s="89">
        <f t="shared" si="4"/>
        <v>0</v>
      </c>
      <c r="U24" s="89">
        <f t="shared" si="4"/>
        <v>0</v>
      </c>
      <c r="V24" s="11" t="e">
        <f t="shared" si="5"/>
        <v>#DIV/0!</v>
      </c>
      <c r="W24" s="30"/>
    </row>
    <row r="25" spans="1:23" ht="36" x14ac:dyDescent="0.25">
      <c r="A25" s="984" t="s">
        <v>314</v>
      </c>
      <c r="B25" s="81" t="s">
        <v>10</v>
      </c>
      <c r="C25" s="21" t="s">
        <v>315</v>
      </c>
      <c r="D25" s="22" t="s">
        <v>251</v>
      </c>
      <c r="E25" s="83" t="s">
        <v>316</v>
      </c>
      <c r="F25" s="22" t="s">
        <v>21</v>
      </c>
      <c r="G25" s="22" t="s">
        <v>281</v>
      </c>
      <c r="H25" s="2">
        <v>0</v>
      </c>
      <c r="I25" s="2">
        <v>0</v>
      </c>
      <c r="J25" s="11" t="e">
        <f t="shared" si="0"/>
        <v>#DIV/0!</v>
      </c>
      <c r="K25" s="2">
        <v>9</v>
      </c>
      <c r="L25" s="2">
        <v>9</v>
      </c>
      <c r="M25" s="11">
        <f t="shared" si="1"/>
        <v>100</v>
      </c>
      <c r="N25" s="2">
        <v>0</v>
      </c>
      <c r="O25" s="2">
        <v>5</v>
      </c>
      <c r="P25" s="11" t="e">
        <f t="shared" si="2"/>
        <v>#DIV/0!</v>
      </c>
      <c r="Q25" s="2">
        <v>0</v>
      </c>
      <c r="R25" s="2">
        <v>9</v>
      </c>
      <c r="S25" s="11" t="e">
        <f t="shared" si="3"/>
        <v>#DIV/0!</v>
      </c>
      <c r="T25" s="89">
        <f t="shared" si="4"/>
        <v>9</v>
      </c>
      <c r="U25" s="89">
        <f t="shared" si="4"/>
        <v>23</v>
      </c>
      <c r="V25" s="11">
        <f t="shared" si="5"/>
        <v>255.55555555555554</v>
      </c>
      <c r="W25" s="30"/>
    </row>
    <row r="26" spans="1:23" ht="36" x14ac:dyDescent="0.25">
      <c r="A26" s="984"/>
      <c r="B26" s="81" t="s">
        <v>317</v>
      </c>
      <c r="C26" s="21" t="s">
        <v>318</v>
      </c>
      <c r="D26" s="22" t="s">
        <v>251</v>
      </c>
      <c r="E26" s="83" t="s">
        <v>319</v>
      </c>
      <c r="F26" s="22" t="s">
        <v>21</v>
      </c>
      <c r="G26" s="22" t="s">
        <v>281</v>
      </c>
      <c r="H26" s="2">
        <v>0</v>
      </c>
      <c r="I26" s="2">
        <v>0</v>
      </c>
      <c r="J26" s="11" t="e">
        <f t="shared" si="0"/>
        <v>#DIV/0!</v>
      </c>
      <c r="K26" s="2">
        <v>2</v>
      </c>
      <c r="L26" s="2">
        <v>2</v>
      </c>
      <c r="M26" s="11">
        <f t="shared" si="1"/>
        <v>100</v>
      </c>
      <c r="N26" s="2">
        <v>0</v>
      </c>
      <c r="O26" s="2">
        <v>22</v>
      </c>
      <c r="P26" s="11" t="e">
        <f t="shared" si="2"/>
        <v>#DIV/0!</v>
      </c>
      <c r="Q26" s="2">
        <v>0</v>
      </c>
      <c r="R26" s="2">
        <v>9</v>
      </c>
      <c r="S26" s="11" t="e">
        <f t="shared" si="3"/>
        <v>#DIV/0!</v>
      </c>
      <c r="T26" s="89">
        <f t="shared" si="4"/>
        <v>2</v>
      </c>
      <c r="U26" s="89">
        <f t="shared" si="4"/>
        <v>33</v>
      </c>
      <c r="V26" s="11">
        <f t="shared" si="5"/>
        <v>1650</v>
      </c>
      <c r="W26" s="30"/>
    </row>
    <row r="27" spans="1:23" ht="36" x14ac:dyDescent="0.25">
      <c r="A27" s="80" t="s">
        <v>320</v>
      </c>
      <c r="B27" s="81" t="s">
        <v>321</v>
      </c>
      <c r="C27" s="21" t="s">
        <v>322</v>
      </c>
      <c r="D27" s="22" t="s">
        <v>251</v>
      </c>
      <c r="E27" s="83" t="s">
        <v>323</v>
      </c>
      <c r="F27" s="22" t="s">
        <v>21</v>
      </c>
      <c r="G27" s="22" t="s">
        <v>281</v>
      </c>
      <c r="H27" s="2">
        <v>0</v>
      </c>
      <c r="I27" s="2">
        <v>0</v>
      </c>
      <c r="J27" s="11" t="e">
        <f t="shared" si="0"/>
        <v>#DIV/0!</v>
      </c>
      <c r="K27" s="2">
        <v>6</v>
      </c>
      <c r="L27" s="2">
        <v>6</v>
      </c>
      <c r="M27" s="11">
        <f t="shared" si="1"/>
        <v>100</v>
      </c>
      <c r="N27" s="2">
        <v>0</v>
      </c>
      <c r="O27" s="2">
        <v>9</v>
      </c>
      <c r="P27" s="11" t="e">
        <f t="shared" si="2"/>
        <v>#DIV/0!</v>
      </c>
      <c r="Q27" s="2">
        <v>0</v>
      </c>
      <c r="R27" s="2">
        <v>4</v>
      </c>
      <c r="S27" s="11" t="e">
        <f t="shared" si="3"/>
        <v>#DIV/0!</v>
      </c>
      <c r="T27" s="89">
        <f t="shared" si="4"/>
        <v>6</v>
      </c>
      <c r="U27" s="89">
        <f t="shared" si="4"/>
        <v>19</v>
      </c>
      <c r="V27" s="11">
        <f t="shared" si="5"/>
        <v>316.66666666666663</v>
      </c>
      <c r="W27" s="30"/>
    </row>
    <row r="28" spans="1:23" ht="15.75" x14ac:dyDescent="0.25">
      <c r="A28" s="20"/>
      <c r="B28" s="63" t="s">
        <v>162</v>
      </c>
      <c r="C28" s="85" t="s">
        <v>163</v>
      </c>
      <c r="D28" s="88" t="s">
        <v>164</v>
      </c>
      <c r="E28" s="85" t="s">
        <v>165</v>
      </c>
      <c r="F28" s="86" t="s">
        <v>62</v>
      </c>
      <c r="G28" s="87">
        <v>5</v>
      </c>
      <c r="H28" s="2">
        <v>0</v>
      </c>
      <c r="I28" s="2">
        <v>0</v>
      </c>
      <c r="J28" s="11" t="e">
        <f t="shared" si="0"/>
        <v>#DIV/0!</v>
      </c>
      <c r="K28" s="2">
        <v>0</v>
      </c>
      <c r="L28" s="2">
        <v>0</v>
      </c>
      <c r="M28" s="11" t="e">
        <f t="shared" si="1"/>
        <v>#DIV/0!</v>
      </c>
      <c r="N28" s="2">
        <v>0</v>
      </c>
      <c r="O28" s="2">
        <v>0</v>
      </c>
      <c r="P28" s="11" t="e">
        <f t="shared" si="2"/>
        <v>#DIV/0!</v>
      </c>
      <c r="Q28" s="2">
        <v>0</v>
      </c>
      <c r="R28" s="2">
        <v>0</v>
      </c>
      <c r="S28" s="11" t="e">
        <f t="shared" si="3"/>
        <v>#DIV/0!</v>
      </c>
      <c r="T28" s="89">
        <f t="shared" si="4"/>
        <v>0</v>
      </c>
      <c r="U28" s="89">
        <f t="shared" si="4"/>
        <v>0</v>
      </c>
      <c r="V28" s="11" t="e">
        <f t="shared" si="5"/>
        <v>#DIV/0!</v>
      </c>
      <c r="W28" s="30"/>
    </row>
    <row r="29" spans="1:23" ht="48" x14ac:dyDescent="0.25">
      <c r="A29" s="60" t="s">
        <v>324</v>
      </c>
      <c r="B29" s="20" t="s">
        <v>325</v>
      </c>
      <c r="C29" s="21" t="s">
        <v>326</v>
      </c>
      <c r="D29" s="22" t="s">
        <v>251</v>
      </c>
      <c r="E29" s="21" t="s">
        <v>327</v>
      </c>
      <c r="F29" s="22" t="s">
        <v>62</v>
      </c>
      <c r="G29" s="22" t="s">
        <v>328</v>
      </c>
      <c r="H29" s="2">
        <v>0</v>
      </c>
      <c r="I29" s="2">
        <v>0</v>
      </c>
      <c r="J29" s="11" t="e">
        <f t="shared" si="0"/>
        <v>#DIV/0!</v>
      </c>
      <c r="K29" s="2">
        <v>0</v>
      </c>
      <c r="L29" s="2">
        <v>0</v>
      </c>
      <c r="M29" s="11" t="e">
        <f t="shared" si="1"/>
        <v>#DIV/0!</v>
      </c>
      <c r="N29" s="2">
        <v>0</v>
      </c>
      <c r="O29" s="2">
        <v>2</v>
      </c>
      <c r="P29" s="11" t="e">
        <f t="shared" si="2"/>
        <v>#DIV/0!</v>
      </c>
      <c r="Q29" s="2">
        <v>0</v>
      </c>
      <c r="R29" s="2">
        <v>0</v>
      </c>
      <c r="S29" s="11" t="e">
        <f t="shared" si="3"/>
        <v>#DIV/0!</v>
      </c>
      <c r="T29" s="89">
        <f t="shared" si="4"/>
        <v>0</v>
      </c>
      <c r="U29" s="89">
        <f t="shared" si="4"/>
        <v>2</v>
      </c>
      <c r="V29" s="11" t="e">
        <f t="shared" si="5"/>
        <v>#DIV/0!</v>
      </c>
      <c r="W29" s="30"/>
    </row>
    <row r="30" spans="1:23" x14ac:dyDescent="0.25">
      <c r="A30" s="10"/>
      <c r="B30" s="843" t="s">
        <v>23</v>
      </c>
      <c r="C30" s="844"/>
      <c r="D30" s="844"/>
      <c r="E30" s="844"/>
      <c r="F30" s="844"/>
      <c r="G30" s="845"/>
      <c r="H30" s="3"/>
      <c r="I30" s="3"/>
      <c r="J30" s="13" t="e">
        <f>SUM(J36:J39)/(COUNTIF(J36:J39,"&lt;&gt;0"))</f>
        <v>#DIV/0!</v>
      </c>
      <c r="K30" s="3"/>
      <c r="L30" s="3"/>
      <c r="M30" s="13" t="e">
        <f>SUM(M36:M39)/(COUNTIF(M36:M39,"&lt;&gt;0"))</f>
        <v>#DIV/0!</v>
      </c>
      <c r="N30" s="3"/>
      <c r="O30" s="3"/>
      <c r="P30" s="13" t="e">
        <f>SUM(P36:P39)/(COUNTIF(P36:P39,"&lt;&gt;0"))</f>
        <v>#DIV/0!</v>
      </c>
      <c r="Q30" s="3"/>
      <c r="R30" s="3"/>
      <c r="S30" s="13" t="e">
        <f>SUM(S36:S39)/(COUNTIF(S36:S39,"&lt;&gt;0"))</f>
        <v>#DIV/0!</v>
      </c>
      <c r="T30" s="3"/>
      <c r="U30" s="3"/>
      <c r="V30" s="13">
        <f>SUM(V36:V39)/(COUNTIF(V36:V39,"&lt;&gt;0"))</f>
        <v>100</v>
      </c>
      <c r="W30" s="30"/>
    </row>
    <row r="31" spans="1:23" x14ac:dyDescent="0.25">
      <c r="A31" s="10"/>
      <c r="B31" s="846" t="s">
        <v>24</v>
      </c>
      <c r="C31" s="847"/>
      <c r="D31" s="847"/>
      <c r="E31" s="847"/>
      <c r="F31" s="847"/>
      <c r="G31" s="848"/>
      <c r="H31" s="4"/>
      <c r="I31" s="4"/>
      <c r="J31" s="14">
        <v>100</v>
      </c>
      <c r="K31" s="4"/>
      <c r="L31" s="4"/>
      <c r="M31" s="14">
        <v>100</v>
      </c>
      <c r="N31" s="4">
        <v>100</v>
      </c>
      <c r="O31" s="4"/>
      <c r="P31" s="14"/>
      <c r="Q31" s="4"/>
      <c r="R31" s="4"/>
      <c r="S31" s="14"/>
      <c r="T31" s="4"/>
      <c r="U31" s="4"/>
      <c r="V31" s="14"/>
      <c r="W31" s="30"/>
    </row>
    <row r="32" spans="1:23" x14ac:dyDescent="0.25">
      <c r="A32" s="846" t="s">
        <v>1283</v>
      </c>
      <c r="B32" s="847"/>
      <c r="C32" s="847"/>
      <c r="D32" s="847"/>
      <c r="E32" s="847"/>
      <c r="F32" s="847"/>
      <c r="G32" s="848"/>
      <c r="H32" s="4"/>
      <c r="I32" s="4"/>
      <c r="J32" s="14">
        <v>100</v>
      </c>
      <c r="K32" s="4"/>
      <c r="L32" s="4"/>
      <c r="M32" s="14">
        <v>75</v>
      </c>
      <c r="N32" s="4">
        <v>88</v>
      </c>
      <c r="O32" s="4"/>
      <c r="P32" s="14"/>
      <c r="Q32" s="4"/>
      <c r="R32" s="4"/>
      <c r="S32" s="14"/>
      <c r="T32" s="4"/>
      <c r="U32" s="4"/>
      <c r="V32" s="14"/>
      <c r="W32" s="30"/>
    </row>
    <row r="33" spans="1:23" x14ac:dyDescent="0.25">
      <c r="A33" s="846" t="s">
        <v>1339</v>
      </c>
      <c r="B33" s="847"/>
      <c r="C33" s="847"/>
      <c r="D33" s="847"/>
      <c r="E33" s="847"/>
      <c r="F33" s="847"/>
      <c r="G33" s="848"/>
      <c r="H33" s="4"/>
      <c r="I33" s="4"/>
      <c r="J33" s="14">
        <v>0</v>
      </c>
      <c r="K33" s="4"/>
      <c r="L33" s="4"/>
      <c r="M33" s="14">
        <v>3</v>
      </c>
      <c r="N33" s="4">
        <v>3</v>
      </c>
      <c r="O33" s="4"/>
      <c r="P33" s="14"/>
      <c r="Q33" s="4"/>
      <c r="R33" s="4"/>
      <c r="S33" s="14"/>
      <c r="T33" s="4"/>
      <c r="U33" s="4"/>
      <c r="V33" s="14"/>
      <c r="W33" s="292"/>
    </row>
    <row r="34" spans="1:23" x14ac:dyDescent="0.25">
      <c r="A34" s="846" t="s">
        <v>1340</v>
      </c>
      <c r="B34" s="847"/>
      <c r="C34" s="847"/>
      <c r="D34" s="847"/>
      <c r="E34" s="847"/>
      <c r="F34" s="847"/>
      <c r="G34" s="848"/>
      <c r="H34" s="4"/>
      <c r="I34" s="4"/>
      <c r="J34" s="14">
        <v>0</v>
      </c>
      <c r="K34" s="4"/>
      <c r="L34" s="4"/>
      <c r="M34" s="14">
        <v>0</v>
      </c>
      <c r="N34" s="4">
        <v>0</v>
      </c>
      <c r="O34" s="4"/>
      <c r="P34" s="14"/>
      <c r="Q34" s="4"/>
      <c r="R34" s="4"/>
      <c r="S34" s="14"/>
      <c r="T34" s="4"/>
      <c r="U34" s="4"/>
      <c r="V34" s="14"/>
      <c r="W34" s="292"/>
    </row>
    <row r="35" spans="1:23" x14ac:dyDescent="0.25">
      <c r="A35" s="846" t="s">
        <v>1341</v>
      </c>
      <c r="B35" s="847"/>
      <c r="C35" s="847"/>
      <c r="D35" s="847"/>
      <c r="E35" s="847"/>
      <c r="F35" s="847"/>
      <c r="G35" s="848"/>
      <c r="H35" s="4"/>
      <c r="I35" s="4"/>
      <c r="J35" s="14">
        <v>40</v>
      </c>
      <c r="K35" s="4"/>
      <c r="L35" s="4"/>
      <c r="M35" s="14">
        <v>80</v>
      </c>
      <c r="N35" s="4">
        <v>80</v>
      </c>
      <c r="O35" s="4"/>
      <c r="P35" s="14"/>
      <c r="Q35" s="4"/>
      <c r="R35" s="4"/>
      <c r="S35" s="14"/>
      <c r="T35" s="4"/>
      <c r="U35" s="4"/>
      <c r="V35" s="14"/>
      <c r="W35" s="292"/>
    </row>
    <row r="36" spans="1:23" x14ac:dyDescent="0.25">
      <c r="J36" s="32" t="e">
        <f>IF(J7&gt;99.99,100,J7)</f>
        <v>#DIV/0!</v>
      </c>
      <c r="M36" s="32">
        <f>IF(M7&gt;99.99,100,M7)</f>
        <v>0</v>
      </c>
      <c r="P36" s="32" t="e">
        <f>IF(P7&gt;99.99,100,P7)</f>
        <v>#DIV/0!</v>
      </c>
      <c r="S36" s="32" t="e">
        <f>IF(S7&gt;99.99,100,S7)</f>
        <v>#DIV/0!</v>
      </c>
      <c r="V36" s="32">
        <f>IF(V7&gt;99.99,100,V7)</f>
        <v>0</v>
      </c>
    </row>
    <row r="37" spans="1:23" x14ac:dyDescent="0.25">
      <c r="J37" s="32" t="e">
        <f>IF(J8&gt;99.99,100,J8)</f>
        <v>#DIV/0!</v>
      </c>
      <c r="M37" s="32" t="e">
        <f>IF(M8&gt;99.99,100,M8)</f>
        <v>#DIV/0!</v>
      </c>
      <c r="P37" s="32">
        <f>IF(P8&gt;99.99,100,P8)</f>
        <v>0</v>
      </c>
      <c r="S37" s="32" t="e">
        <f>IF(S8&gt;99.99,100,S8)</f>
        <v>#DIV/0!</v>
      </c>
      <c r="V37" s="32">
        <f>IF(V8&gt;99.99,100,V8)</f>
        <v>0</v>
      </c>
    </row>
    <row r="38" spans="1:23" x14ac:dyDescent="0.25">
      <c r="J38" s="32" t="e">
        <f>IF(J9&gt;99.99,100,J9)</f>
        <v>#DIV/0!</v>
      </c>
      <c r="M38" s="32">
        <f>IF(M9&gt;99.99,100,M9)</f>
        <v>0</v>
      </c>
      <c r="P38" s="32" t="e">
        <f>IF(P9&gt;99.99,100,P9)</f>
        <v>#DIV/0!</v>
      </c>
      <c r="S38" s="32" t="e">
        <f>IF(S9&gt;99.99,100,S9)</f>
        <v>#DIV/0!</v>
      </c>
      <c r="V38" s="32">
        <f>IF(V9&gt;99.99,100,V9)</f>
        <v>0</v>
      </c>
    </row>
    <row r="39" spans="1:23" x14ac:dyDescent="0.25">
      <c r="J39" s="32">
        <f>IF(J10&gt;99.99,100,J10)</f>
        <v>100</v>
      </c>
      <c r="M39" s="32">
        <f>IF(M10&gt;99.99,100,M10)</f>
        <v>0</v>
      </c>
      <c r="P39" s="32" t="e">
        <f>IF(P10&gt;99.99,100,P10)</f>
        <v>#DIV/0!</v>
      </c>
      <c r="S39" s="32">
        <f>IF(S10&gt;99.99,100,S10)</f>
        <v>0</v>
      </c>
      <c r="V39" s="32">
        <f>IF(V10&gt;99.99,100,V10)</f>
        <v>100</v>
      </c>
    </row>
    <row r="40" spans="1:23" x14ac:dyDescent="0.25">
      <c r="J40" s="323">
        <f>IF(J12&gt;99.99,100,J12)</f>
        <v>100</v>
      </c>
      <c r="K40" s="324"/>
      <c r="L40" s="324"/>
      <c r="M40" s="323">
        <f>IF(M12&gt;99.99,100,M12)</f>
        <v>100</v>
      </c>
      <c r="N40" s="324"/>
      <c r="O40" s="324"/>
      <c r="P40" s="323" t="e">
        <f>IF(P12&gt;99.99,100,P12)</f>
        <v>#DIV/0!</v>
      </c>
      <c r="Q40" s="324"/>
      <c r="R40" s="324"/>
      <c r="S40" s="323" t="e">
        <f>IF(S12&gt;99.99,100,S12)</f>
        <v>#DIV/0!</v>
      </c>
      <c r="T40" s="324"/>
      <c r="U40" s="324"/>
      <c r="V40" s="323">
        <f>IF(V12&gt;99.99,100,V12)</f>
        <v>100</v>
      </c>
    </row>
    <row r="41" spans="1:23" x14ac:dyDescent="0.25">
      <c r="J41" s="323">
        <f>IF(J13&gt;99.99,100,J13)</f>
        <v>100</v>
      </c>
      <c r="K41" s="324"/>
      <c r="L41" s="324"/>
      <c r="M41" s="323">
        <f>IF(M13&gt;99.99,100,M13)</f>
        <v>100</v>
      </c>
      <c r="N41" s="324"/>
      <c r="O41" s="324"/>
      <c r="P41" s="323" t="e">
        <f>IF(P13&gt;99.99,100,P13)</f>
        <v>#DIV/0!</v>
      </c>
      <c r="Q41" s="324"/>
      <c r="R41" s="324"/>
      <c r="S41" s="323" t="e">
        <f>IF(S13&gt;99.99,100,S13)</f>
        <v>#DIV/0!</v>
      </c>
      <c r="T41" s="324"/>
      <c r="U41" s="324"/>
      <c r="V41" s="323">
        <f>IF(V13&gt;99.99,100,V13)</f>
        <v>100</v>
      </c>
    </row>
    <row r="42" spans="1:23" x14ac:dyDescent="0.25">
      <c r="J42" s="323">
        <f>IF(J14&gt;99.99,100,J14)</f>
        <v>100</v>
      </c>
      <c r="K42" s="324"/>
      <c r="L42" s="324"/>
      <c r="M42" s="323">
        <f>IF(M14&gt;99.99,100,M14)</f>
        <v>100</v>
      </c>
      <c r="N42" s="324"/>
      <c r="O42" s="324"/>
      <c r="P42" s="323" t="e">
        <f>IF(P14&gt;99.99,100,P14)</f>
        <v>#DIV/0!</v>
      </c>
      <c r="Q42" s="324"/>
      <c r="R42" s="324"/>
      <c r="S42" s="323" t="e">
        <f>IF(S14&gt;99.99,100,S14)</f>
        <v>#DIV/0!</v>
      </c>
      <c r="T42" s="324"/>
      <c r="U42" s="324"/>
      <c r="V42" s="323">
        <f>IF(V14&gt;99.99,100,V14)</f>
        <v>100</v>
      </c>
    </row>
    <row r="43" spans="1:23" x14ac:dyDescent="0.25">
      <c r="J43" s="323" t="e">
        <f>IF(J16&gt;99.99,100,J16)</f>
        <v>#DIV/0!</v>
      </c>
      <c r="K43" s="324"/>
      <c r="L43" s="324"/>
      <c r="M43" s="323" t="e">
        <f>IF(M16&gt;99.99,100,M16)</f>
        <v>#DIV/0!</v>
      </c>
      <c r="N43" s="324"/>
      <c r="O43" s="324"/>
      <c r="P43" s="323" t="e">
        <f>IF(P16&gt;99.99,100,P16)</f>
        <v>#DIV/0!</v>
      </c>
      <c r="Q43" s="324"/>
      <c r="R43" s="324"/>
      <c r="S43" s="323" t="e">
        <f>IF(S16&gt;99.99,100,S16)</f>
        <v>#DIV/0!</v>
      </c>
      <c r="T43" s="324"/>
      <c r="U43" s="324"/>
      <c r="V43" s="323" t="e">
        <f>IF(V16&gt;99.99,100,V16)</f>
        <v>#DIV/0!</v>
      </c>
    </row>
    <row r="44" spans="1:23" x14ac:dyDescent="0.25">
      <c r="J44" s="323">
        <f>IF(J17&gt;99.99,100,J17)</f>
        <v>100</v>
      </c>
      <c r="K44" s="324"/>
      <c r="L44" s="324"/>
      <c r="M44" s="323" t="e">
        <f>IF(M17&gt;99.99,100,M17)</f>
        <v>#DIV/0!</v>
      </c>
      <c r="N44" s="324"/>
      <c r="O44" s="324"/>
      <c r="P44" s="323" t="e">
        <f>IF(P17&gt;99.99,100,P17)</f>
        <v>#DIV/0!</v>
      </c>
      <c r="Q44" s="324"/>
      <c r="R44" s="324"/>
      <c r="S44" s="323" t="e">
        <f>IF(S17&gt;99.99,100,S17)</f>
        <v>#DIV/0!</v>
      </c>
      <c r="T44" s="324"/>
      <c r="U44" s="324"/>
      <c r="V44" s="323">
        <f>IF(V17&gt;99.99,100,V17)</f>
        <v>100</v>
      </c>
    </row>
    <row r="45" spans="1:23" x14ac:dyDescent="0.25">
      <c r="J45" s="323">
        <f>IF(J18&gt;99.99,100,J18)</f>
        <v>100</v>
      </c>
      <c r="K45" s="324"/>
      <c r="L45" s="324"/>
      <c r="M45" s="323">
        <f>IF(M18&gt;99.99,100,M18)</f>
        <v>100</v>
      </c>
      <c r="N45" s="324"/>
      <c r="O45" s="324"/>
      <c r="P45" s="323" t="e">
        <f>IF(P18&gt;99.99,100,P18)</f>
        <v>#DIV/0!</v>
      </c>
      <c r="Q45" s="324"/>
      <c r="R45" s="324"/>
      <c r="S45" s="323" t="e">
        <f>IF(S18&gt;99.99,100,S18)</f>
        <v>#DIV/0!</v>
      </c>
      <c r="T45" s="324"/>
      <c r="U45" s="324"/>
      <c r="V45" s="323">
        <f>IF(V18&gt;99.99,100,V18)</f>
        <v>100</v>
      </c>
    </row>
    <row r="46" spans="1:23" x14ac:dyDescent="0.25">
      <c r="J46" s="323" t="e">
        <f t="shared" ref="J46:J53" si="6">IF(J20&gt;99.99,100,J20)</f>
        <v>#DIV/0!</v>
      </c>
      <c r="K46" s="324"/>
      <c r="L46" s="324"/>
      <c r="M46" s="323">
        <f t="shared" ref="M46:M53" si="7">IF(M20&gt;99.99,100,M20)</f>
        <v>100</v>
      </c>
      <c r="N46" s="324"/>
      <c r="O46" s="324"/>
      <c r="P46" s="323" t="e">
        <f t="shared" ref="P46:P53" si="8">IF(P20&gt;99.99,100,P20)</f>
        <v>#DIV/0!</v>
      </c>
      <c r="Q46" s="324"/>
      <c r="R46" s="324"/>
      <c r="S46" s="323" t="e">
        <f t="shared" ref="S46:S53" si="9">IF(S20&gt;99.99,100,S20)</f>
        <v>#DIV/0!</v>
      </c>
      <c r="T46" s="324"/>
      <c r="U46" s="324"/>
      <c r="V46" s="323">
        <f t="shared" ref="V46:V53" si="10">IF(V20&gt;99.99,100,V20)</f>
        <v>100</v>
      </c>
    </row>
    <row r="47" spans="1:23" x14ac:dyDescent="0.25">
      <c r="J47" s="323">
        <f t="shared" si="6"/>
        <v>100</v>
      </c>
      <c r="K47" s="324"/>
      <c r="L47" s="324"/>
      <c r="M47" s="323" t="e">
        <f t="shared" si="7"/>
        <v>#DIV/0!</v>
      </c>
      <c r="N47" s="324"/>
      <c r="O47" s="324"/>
      <c r="P47" s="323" t="e">
        <f t="shared" si="8"/>
        <v>#DIV/0!</v>
      </c>
      <c r="Q47" s="324"/>
      <c r="R47" s="324"/>
      <c r="S47" s="323" t="e">
        <f t="shared" si="9"/>
        <v>#DIV/0!</v>
      </c>
      <c r="T47" s="324"/>
      <c r="U47" s="324"/>
      <c r="V47" s="323">
        <f t="shared" si="10"/>
        <v>100</v>
      </c>
    </row>
    <row r="48" spans="1:23" x14ac:dyDescent="0.25">
      <c r="J48" s="323">
        <f t="shared" si="6"/>
        <v>100</v>
      </c>
      <c r="K48" s="324"/>
      <c r="L48" s="324"/>
      <c r="M48" s="323" t="e">
        <f t="shared" si="7"/>
        <v>#DIV/0!</v>
      </c>
      <c r="N48" s="324"/>
      <c r="O48" s="324"/>
      <c r="P48" s="323" t="e">
        <f t="shared" si="8"/>
        <v>#DIV/0!</v>
      </c>
      <c r="Q48" s="324"/>
      <c r="R48" s="324"/>
      <c r="S48" s="323" t="e">
        <f t="shared" si="9"/>
        <v>#DIV/0!</v>
      </c>
      <c r="T48" s="324"/>
      <c r="U48" s="324"/>
      <c r="V48" s="323">
        <f t="shared" si="10"/>
        <v>100</v>
      </c>
    </row>
    <row r="49" spans="10:22" x14ac:dyDescent="0.25">
      <c r="J49" s="323">
        <f t="shared" si="6"/>
        <v>100</v>
      </c>
      <c r="K49" s="324"/>
      <c r="L49" s="324"/>
      <c r="M49" s="323">
        <f t="shared" si="7"/>
        <v>100</v>
      </c>
      <c r="N49" s="324"/>
      <c r="O49" s="324"/>
      <c r="P49" s="323" t="e">
        <f t="shared" si="8"/>
        <v>#DIV/0!</v>
      </c>
      <c r="Q49" s="324"/>
      <c r="R49" s="324"/>
      <c r="S49" s="323" t="e">
        <f t="shared" si="9"/>
        <v>#DIV/0!</v>
      </c>
      <c r="T49" s="324"/>
      <c r="U49" s="324"/>
      <c r="V49" s="323">
        <f t="shared" si="10"/>
        <v>100</v>
      </c>
    </row>
    <row r="50" spans="10:22" x14ac:dyDescent="0.25">
      <c r="J50" s="323" t="e">
        <f t="shared" si="6"/>
        <v>#DIV/0!</v>
      </c>
      <c r="K50" s="324"/>
      <c r="L50" s="324"/>
      <c r="M50" s="323" t="e">
        <f t="shared" si="7"/>
        <v>#DIV/0!</v>
      </c>
      <c r="N50" s="324"/>
      <c r="O50" s="324"/>
      <c r="P50" s="323" t="e">
        <f t="shared" si="8"/>
        <v>#DIV/0!</v>
      </c>
      <c r="Q50" s="324"/>
      <c r="R50" s="324"/>
      <c r="S50" s="323" t="e">
        <f t="shared" si="9"/>
        <v>#DIV/0!</v>
      </c>
      <c r="T50" s="324"/>
      <c r="U50" s="324"/>
      <c r="V50" s="323" t="e">
        <f t="shared" si="10"/>
        <v>#DIV/0!</v>
      </c>
    </row>
    <row r="51" spans="10:22" x14ac:dyDescent="0.25">
      <c r="J51" s="323" t="e">
        <f t="shared" si="6"/>
        <v>#DIV/0!</v>
      </c>
      <c r="K51" s="324"/>
      <c r="L51" s="324"/>
      <c r="M51" s="323">
        <f t="shared" si="7"/>
        <v>100</v>
      </c>
      <c r="N51" s="324"/>
      <c r="O51" s="324"/>
      <c r="P51" s="323" t="e">
        <f t="shared" si="8"/>
        <v>#DIV/0!</v>
      </c>
      <c r="Q51" s="324"/>
      <c r="R51" s="324"/>
      <c r="S51" s="323" t="e">
        <f t="shared" si="9"/>
        <v>#DIV/0!</v>
      </c>
      <c r="T51" s="324"/>
      <c r="U51" s="324"/>
      <c r="V51" s="323">
        <f t="shared" si="10"/>
        <v>100</v>
      </c>
    </row>
    <row r="52" spans="10:22" x14ac:dyDescent="0.25">
      <c r="J52" s="323" t="e">
        <f t="shared" si="6"/>
        <v>#DIV/0!</v>
      </c>
      <c r="K52" s="324"/>
      <c r="L52" s="324"/>
      <c r="M52" s="323">
        <f t="shared" si="7"/>
        <v>100</v>
      </c>
      <c r="N52" s="324"/>
      <c r="O52" s="324"/>
      <c r="P52" s="323" t="e">
        <f t="shared" si="8"/>
        <v>#DIV/0!</v>
      </c>
      <c r="Q52" s="324"/>
      <c r="R52" s="324"/>
      <c r="S52" s="323" t="e">
        <f t="shared" si="9"/>
        <v>#DIV/0!</v>
      </c>
      <c r="T52" s="324"/>
      <c r="U52" s="324"/>
      <c r="V52" s="323">
        <f t="shared" si="10"/>
        <v>100</v>
      </c>
    </row>
    <row r="53" spans="10:22" x14ac:dyDescent="0.25">
      <c r="J53" s="323" t="e">
        <f t="shared" si="6"/>
        <v>#DIV/0!</v>
      </c>
      <c r="K53" s="324"/>
      <c r="L53" s="324"/>
      <c r="M53" s="323">
        <f t="shared" si="7"/>
        <v>100</v>
      </c>
      <c r="N53" s="324"/>
      <c r="O53" s="324"/>
      <c r="P53" s="323" t="e">
        <f t="shared" si="8"/>
        <v>#DIV/0!</v>
      </c>
      <c r="Q53" s="324"/>
      <c r="R53" s="324"/>
      <c r="S53" s="323" t="e">
        <f t="shared" si="9"/>
        <v>#DIV/0!</v>
      </c>
      <c r="T53" s="324"/>
      <c r="U53" s="324"/>
      <c r="V53" s="323">
        <f t="shared" si="10"/>
        <v>100</v>
      </c>
    </row>
    <row r="54" spans="10:22" x14ac:dyDescent="0.25">
      <c r="J54" s="323" t="e">
        <f>IF(J29&gt;99.99,100,J29)</f>
        <v>#DIV/0!</v>
      </c>
      <c r="K54" s="324"/>
      <c r="L54" s="324"/>
      <c r="M54" s="323" t="e">
        <f>IF(M29&gt;99.99,100,M29)</f>
        <v>#DIV/0!</v>
      </c>
      <c r="N54" s="324"/>
      <c r="O54" s="324"/>
      <c r="P54" s="323" t="e">
        <f>IF(P29&gt;99.99,100,P29)</f>
        <v>#DIV/0!</v>
      </c>
      <c r="Q54" s="324"/>
      <c r="R54" s="324"/>
      <c r="S54" s="323" t="e">
        <f>IF(S29&gt;99.99,100,S29)</f>
        <v>#DIV/0!</v>
      </c>
      <c r="T54" s="324"/>
      <c r="U54" s="324"/>
      <c r="V54" s="323" t="e">
        <f>IF(V29&gt;99.99,100,V29)</f>
        <v>#DIV/0!</v>
      </c>
    </row>
  </sheetData>
  <mergeCells count="29">
    <mergeCell ref="A33:G33"/>
    <mergeCell ref="A34:G34"/>
    <mergeCell ref="A35:G35"/>
    <mergeCell ref="W4:W5"/>
    <mergeCell ref="A1:V1"/>
    <mergeCell ref="A2:V2"/>
    <mergeCell ref="A3:V3"/>
    <mergeCell ref="A4:A5"/>
    <mergeCell ref="B4:B5"/>
    <mergeCell ref="C4:C5"/>
    <mergeCell ref="D4:D5"/>
    <mergeCell ref="E4:E5"/>
    <mergeCell ref="F4:F5"/>
    <mergeCell ref="G4:G5"/>
    <mergeCell ref="H4:J4"/>
    <mergeCell ref="K4:M4"/>
    <mergeCell ref="N4:P4"/>
    <mergeCell ref="Q4:S4"/>
    <mergeCell ref="T4:V4"/>
    <mergeCell ref="A32:G32"/>
    <mergeCell ref="B30:G30"/>
    <mergeCell ref="B31:G31"/>
    <mergeCell ref="A7:A8"/>
    <mergeCell ref="A11:A20"/>
    <mergeCell ref="A21:A24"/>
    <mergeCell ref="A25:A26"/>
    <mergeCell ref="C11:G11"/>
    <mergeCell ref="C15:G15"/>
    <mergeCell ref="C19:G19"/>
  </mergeCells>
  <conditionalFormatting sqref="J6:J29 M13:M29 P13:P29 S13:S29 V6:V29">
    <cfRule type="cellIs" dxfId="1145" priority="25" stopIfTrue="1" operator="greaterThan">
      <formula>110</formula>
    </cfRule>
    <cfRule type="cellIs" dxfId="1144" priority="26" stopIfTrue="1" operator="between">
      <formula>1</formula>
      <formula>90</formula>
    </cfRule>
    <cfRule type="expression" dxfId="1143" priority="27" stopIfTrue="1">
      <formula>IF(H6=0,I6=0)</formula>
    </cfRule>
    <cfRule type="cellIs" dxfId="1142" priority="28" stopIfTrue="1" operator="between">
      <formula>90</formula>
      <formula>110</formula>
    </cfRule>
    <cfRule type="expression" dxfId="1141" priority="29" stopIfTrue="1">
      <formula>IF(H6&gt;0,I6=0)</formula>
    </cfRule>
    <cfRule type="expression" dxfId="1140" priority="30" stopIfTrue="1">
      <formula>IF(H6=0,I6&gt;0)</formula>
    </cfRule>
  </conditionalFormatting>
  <conditionalFormatting sqref="M6:M12">
    <cfRule type="cellIs" dxfId="1139" priority="43" stopIfTrue="1" operator="greaterThan">
      <formula>110</formula>
    </cfRule>
    <cfRule type="cellIs" dxfId="1138" priority="44" stopIfTrue="1" operator="between">
      <formula>1</formula>
      <formula>90</formula>
    </cfRule>
    <cfRule type="expression" dxfId="1137" priority="45" stopIfTrue="1">
      <formula>IF(K6=0,L6=0)</formula>
    </cfRule>
    <cfRule type="cellIs" dxfId="1136" priority="46" stopIfTrue="1" operator="between">
      <formula>90</formula>
      <formula>110</formula>
    </cfRule>
    <cfRule type="expression" dxfId="1135" priority="47" stopIfTrue="1">
      <formula>IF(K6&gt;0,L6=0)</formula>
    </cfRule>
    <cfRule type="expression" dxfId="1134" priority="48" stopIfTrue="1">
      <formula>IF(K6=0,L6&gt;0)</formula>
    </cfRule>
  </conditionalFormatting>
  <conditionalFormatting sqref="P6:P12">
    <cfRule type="cellIs" dxfId="1133" priority="37" stopIfTrue="1" operator="greaterThan">
      <formula>110</formula>
    </cfRule>
    <cfRule type="cellIs" dxfId="1132" priority="38" stopIfTrue="1" operator="between">
      <formula>1</formula>
      <formula>90</formula>
    </cfRule>
    <cfRule type="expression" dxfId="1131" priority="39" stopIfTrue="1">
      <formula>IF(N6=0,O6=0)</formula>
    </cfRule>
    <cfRule type="cellIs" dxfId="1130" priority="40" stopIfTrue="1" operator="between">
      <formula>90</formula>
      <formula>110</formula>
    </cfRule>
    <cfRule type="expression" dxfId="1129" priority="41" stopIfTrue="1">
      <formula>IF(N6&gt;0,O6=0)</formula>
    </cfRule>
    <cfRule type="expression" dxfId="1128" priority="42" stopIfTrue="1">
      <formula>IF(N6=0,O6&gt;0)</formula>
    </cfRule>
  </conditionalFormatting>
  <conditionalFormatting sqref="S6:S12">
    <cfRule type="cellIs" dxfId="1127" priority="31" stopIfTrue="1" operator="greaterThan">
      <formula>110</formula>
    </cfRule>
    <cfRule type="cellIs" dxfId="1126" priority="32" stopIfTrue="1" operator="between">
      <formula>1</formula>
      <formula>90</formula>
    </cfRule>
    <cfRule type="expression" dxfId="1125" priority="33" stopIfTrue="1">
      <formula>IF(Q6=0,R6=0)</formula>
    </cfRule>
    <cfRule type="cellIs" dxfId="1124" priority="34" stopIfTrue="1" operator="between">
      <formula>90</formula>
      <formula>110</formula>
    </cfRule>
    <cfRule type="expression" dxfId="1123" priority="35" stopIfTrue="1">
      <formula>IF(Q6&gt;0,R6=0)</formula>
    </cfRule>
    <cfRule type="expression" dxfId="1122" priority="36" stopIfTrue="1">
      <formula>IF(Q6=0,R6&gt;0)</formula>
    </cfRule>
  </conditionalFormatting>
  <pageMargins left="0.7" right="0.7" top="0.75" bottom="0.75" header="0.3" footer="0.3"/>
  <pageSetup orientation="portrait" horizontalDpi="4294967293"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tint="0.39997558519241921"/>
  </sheetPr>
  <dimension ref="A1:AA58"/>
  <sheetViews>
    <sheetView workbookViewId="0">
      <selection activeCell="F14" sqref="F14"/>
    </sheetView>
  </sheetViews>
  <sheetFormatPr baseColWidth="10" defaultColWidth="11.42578125" defaultRowHeight="15" x14ac:dyDescent="0.25"/>
  <cols>
    <col min="1" max="1" width="16.85546875" style="7" customWidth="1"/>
    <col min="2" max="2" width="8.7109375" style="7" customWidth="1"/>
    <col min="3" max="3" width="38.28515625" style="7" customWidth="1"/>
    <col min="4" max="5" width="16" style="7" customWidth="1"/>
    <col min="6" max="6" width="24.5703125" style="7" customWidth="1"/>
    <col min="7" max="7" width="12.7109375" style="7" customWidth="1"/>
    <col min="8" max="8" width="8.7109375" style="7" customWidth="1"/>
    <col min="9" max="23" width="6.85546875" style="7" customWidth="1"/>
    <col min="24" max="27" width="15" style="7" customWidth="1"/>
    <col min="28" max="16384" width="11.42578125" style="7"/>
  </cols>
  <sheetData>
    <row r="1" spans="1:27" ht="15" customHeight="1" x14ac:dyDescent="0.25">
      <c r="A1" s="854" t="s">
        <v>26</v>
      </c>
      <c r="B1" s="854"/>
      <c r="C1" s="854"/>
      <c r="D1" s="854"/>
      <c r="E1" s="854"/>
      <c r="F1" s="854"/>
      <c r="G1" s="854"/>
      <c r="H1" s="854"/>
      <c r="I1" s="854"/>
      <c r="J1" s="854"/>
      <c r="K1" s="854"/>
      <c r="L1" s="854"/>
      <c r="M1" s="854"/>
      <c r="N1" s="854"/>
      <c r="O1" s="854"/>
      <c r="P1" s="854"/>
      <c r="Q1" s="854"/>
      <c r="R1" s="854"/>
      <c r="S1" s="854"/>
      <c r="T1" s="854"/>
      <c r="U1" s="854"/>
      <c r="V1" s="854"/>
      <c r="W1" s="854"/>
    </row>
    <row r="2" spans="1:27" ht="15" customHeight="1" x14ac:dyDescent="0.25">
      <c r="A2" s="854" t="s">
        <v>0</v>
      </c>
      <c r="B2" s="854"/>
      <c r="C2" s="854"/>
      <c r="D2" s="854"/>
      <c r="E2" s="854"/>
      <c r="F2" s="854"/>
      <c r="G2" s="854"/>
      <c r="H2" s="854"/>
      <c r="I2" s="854"/>
      <c r="J2" s="854"/>
      <c r="K2" s="854"/>
      <c r="L2" s="854"/>
      <c r="M2" s="854"/>
      <c r="N2" s="854"/>
      <c r="O2" s="854"/>
      <c r="P2" s="854"/>
      <c r="Q2" s="854"/>
      <c r="R2" s="854"/>
      <c r="S2" s="854"/>
      <c r="T2" s="854"/>
      <c r="U2" s="854"/>
      <c r="V2" s="854"/>
      <c r="W2" s="854"/>
    </row>
    <row r="3" spans="1:27" ht="15" customHeight="1" x14ac:dyDescent="0.25">
      <c r="A3" s="855" t="s">
        <v>329</v>
      </c>
      <c r="B3" s="855"/>
      <c r="C3" s="855"/>
      <c r="D3" s="855"/>
      <c r="E3" s="855"/>
      <c r="F3" s="855"/>
      <c r="G3" s="855"/>
      <c r="H3" s="855"/>
      <c r="I3" s="855"/>
      <c r="J3" s="855"/>
      <c r="K3" s="855"/>
      <c r="L3" s="855"/>
      <c r="M3" s="855"/>
      <c r="N3" s="855"/>
      <c r="O3" s="855"/>
      <c r="P3" s="855"/>
      <c r="Q3" s="855"/>
      <c r="R3" s="855"/>
      <c r="S3" s="855"/>
      <c r="T3" s="855"/>
      <c r="U3" s="855"/>
      <c r="V3" s="855"/>
      <c r="W3" s="855"/>
    </row>
    <row r="4" spans="1:27" ht="22.5" customHeight="1" x14ac:dyDescent="0.25">
      <c r="A4" s="838" t="s">
        <v>30</v>
      </c>
      <c r="B4" s="856" t="s">
        <v>1</v>
      </c>
      <c r="C4" s="838" t="s">
        <v>28</v>
      </c>
      <c r="D4" s="838" t="s">
        <v>2</v>
      </c>
      <c r="E4" s="839" t="s">
        <v>1475</v>
      </c>
      <c r="F4" s="838" t="s">
        <v>3</v>
      </c>
      <c r="G4" s="838" t="s">
        <v>4</v>
      </c>
      <c r="H4" s="838" t="s">
        <v>1474</v>
      </c>
      <c r="I4" s="853" t="s">
        <v>5</v>
      </c>
      <c r="J4" s="853"/>
      <c r="K4" s="853"/>
      <c r="L4" s="853" t="s">
        <v>6</v>
      </c>
      <c r="M4" s="853"/>
      <c r="N4" s="853"/>
      <c r="O4" s="853" t="s">
        <v>7</v>
      </c>
      <c r="P4" s="853"/>
      <c r="Q4" s="853"/>
      <c r="R4" s="853" t="s">
        <v>8</v>
      </c>
      <c r="S4" s="853"/>
      <c r="T4" s="853"/>
      <c r="U4" s="853" t="s">
        <v>9</v>
      </c>
      <c r="V4" s="853"/>
      <c r="W4" s="853"/>
      <c r="X4" s="838" t="s">
        <v>1489</v>
      </c>
      <c r="Y4" s="838" t="s">
        <v>1490</v>
      </c>
      <c r="Z4" s="838" t="s">
        <v>1491</v>
      </c>
      <c r="AA4" s="838" t="s">
        <v>1492</v>
      </c>
    </row>
    <row r="5" spans="1:27" x14ac:dyDescent="0.25">
      <c r="A5" s="838"/>
      <c r="B5" s="856"/>
      <c r="C5" s="838"/>
      <c r="D5" s="839"/>
      <c r="E5" s="852"/>
      <c r="F5" s="839"/>
      <c r="G5" s="839"/>
      <c r="H5" s="839"/>
      <c r="I5" s="5" t="s">
        <v>10</v>
      </c>
      <c r="J5" s="5" t="s">
        <v>11</v>
      </c>
      <c r="K5" s="6" t="s">
        <v>12</v>
      </c>
      <c r="L5" s="5" t="s">
        <v>10</v>
      </c>
      <c r="M5" s="5" t="s">
        <v>11</v>
      </c>
      <c r="N5" s="6" t="s">
        <v>12</v>
      </c>
      <c r="O5" s="5" t="s">
        <v>10</v>
      </c>
      <c r="P5" s="5" t="s">
        <v>11</v>
      </c>
      <c r="Q5" s="6" t="s">
        <v>12</v>
      </c>
      <c r="R5" s="5" t="s">
        <v>10</v>
      </c>
      <c r="S5" s="5" t="s">
        <v>11</v>
      </c>
      <c r="T5" s="6" t="s">
        <v>12</v>
      </c>
      <c r="U5" s="5" t="s">
        <v>10</v>
      </c>
      <c r="V5" s="5" t="s">
        <v>11</v>
      </c>
      <c r="W5" s="6" t="s">
        <v>12</v>
      </c>
      <c r="X5" s="839"/>
      <c r="Y5" s="839"/>
      <c r="Z5" s="839"/>
      <c r="AA5" s="839"/>
    </row>
    <row r="6" spans="1:27" ht="36" x14ac:dyDescent="0.25">
      <c r="A6" s="362"/>
      <c r="B6" s="77" t="s">
        <v>260</v>
      </c>
      <c r="C6" s="363" t="s">
        <v>261</v>
      </c>
      <c r="D6" s="357" t="s">
        <v>251</v>
      </c>
      <c r="E6" s="357"/>
      <c r="F6" s="357" t="s">
        <v>262</v>
      </c>
      <c r="G6" s="77" t="s">
        <v>62</v>
      </c>
      <c r="H6" s="364">
        <v>25</v>
      </c>
      <c r="I6" s="2">
        <v>0</v>
      </c>
      <c r="J6" s="2">
        <v>0</v>
      </c>
      <c r="K6" s="11" t="e">
        <f>J6/I6*100</f>
        <v>#DIV/0!</v>
      </c>
      <c r="L6" s="2">
        <v>12.5</v>
      </c>
      <c r="M6" s="2">
        <v>0</v>
      </c>
      <c r="N6" s="12">
        <f>M6/L6*100</f>
        <v>0</v>
      </c>
      <c r="O6" s="2">
        <v>12.5</v>
      </c>
      <c r="P6" s="2">
        <v>0</v>
      </c>
      <c r="Q6" s="12">
        <f>P6/O6*100</f>
        <v>0</v>
      </c>
      <c r="R6" s="2">
        <v>0</v>
      </c>
      <c r="S6" s="2">
        <v>0</v>
      </c>
      <c r="T6" s="12" t="e">
        <f>S6/R6*100</f>
        <v>#DIV/0!</v>
      </c>
      <c r="U6" s="89">
        <f>I6+L6+O6+R6</f>
        <v>25</v>
      </c>
      <c r="V6" s="89">
        <f>J6+M6+P6+S6</f>
        <v>0</v>
      </c>
      <c r="W6" s="12">
        <f>V6/U6*100</f>
        <v>0</v>
      </c>
      <c r="X6" s="30"/>
      <c r="Y6" s="30"/>
      <c r="Z6" s="30"/>
      <c r="AA6" s="30"/>
    </row>
    <row r="7" spans="1:27" ht="24" x14ac:dyDescent="0.25">
      <c r="A7" s="984" t="s">
        <v>263</v>
      </c>
      <c r="B7" s="346" t="s">
        <v>264</v>
      </c>
      <c r="C7" s="72" t="s">
        <v>265</v>
      </c>
      <c r="D7" s="21" t="s">
        <v>251</v>
      </c>
      <c r="E7" s="365"/>
      <c r="F7" s="73" t="s">
        <v>266</v>
      </c>
      <c r="G7" s="22" t="s">
        <v>62</v>
      </c>
      <c r="H7" s="74">
        <v>12.5</v>
      </c>
      <c r="I7" s="2">
        <v>0</v>
      </c>
      <c r="J7" s="2">
        <v>0</v>
      </c>
      <c r="K7" s="11" t="e">
        <f t="shared" ref="K7:K31" si="0">J7/I7*100</f>
        <v>#DIV/0!</v>
      </c>
      <c r="L7" s="2">
        <v>12.5</v>
      </c>
      <c r="M7" s="2">
        <v>0</v>
      </c>
      <c r="N7" s="12">
        <f t="shared" ref="N7:N31" si="1">M7/L7*100</f>
        <v>0</v>
      </c>
      <c r="O7" s="2">
        <v>0</v>
      </c>
      <c r="P7" s="2">
        <v>0</v>
      </c>
      <c r="Q7" s="12" t="e">
        <f t="shared" ref="Q7:Q31" si="2">P7/O7*100</f>
        <v>#DIV/0!</v>
      </c>
      <c r="R7" s="2">
        <v>0</v>
      </c>
      <c r="S7" s="2">
        <v>0</v>
      </c>
      <c r="T7" s="12" t="e">
        <f t="shared" ref="T7:T31" si="3">S7/R7*100</f>
        <v>#DIV/0!</v>
      </c>
      <c r="U7" s="89">
        <f t="shared" ref="U7:V31" si="4">I7+L7+O7+R7</f>
        <v>12.5</v>
      </c>
      <c r="V7" s="89">
        <f t="shared" si="4"/>
        <v>0</v>
      </c>
      <c r="W7" s="12">
        <f t="shared" ref="W7:W31" si="5">V7/U7*100</f>
        <v>0</v>
      </c>
      <c r="X7" s="30"/>
      <c r="Y7" s="30"/>
      <c r="Z7" s="30"/>
      <c r="AA7" s="30"/>
    </row>
    <row r="8" spans="1:27" ht="24" x14ac:dyDescent="0.25">
      <c r="A8" s="984"/>
      <c r="B8" s="75" t="s">
        <v>267</v>
      </c>
      <c r="C8" s="366" t="s">
        <v>268</v>
      </c>
      <c r="D8" s="21" t="s">
        <v>251</v>
      </c>
      <c r="E8" s="365"/>
      <c r="F8" s="73" t="s">
        <v>269</v>
      </c>
      <c r="G8" s="22" t="s">
        <v>62</v>
      </c>
      <c r="H8" s="74">
        <v>12.5</v>
      </c>
      <c r="I8" s="2">
        <v>0</v>
      </c>
      <c r="J8" s="2">
        <v>0</v>
      </c>
      <c r="K8" s="11" t="e">
        <f t="shared" si="0"/>
        <v>#DIV/0!</v>
      </c>
      <c r="L8" s="2">
        <v>0</v>
      </c>
      <c r="M8" s="2">
        <v>0</v>
      </c>
      <c r="N8" s="12" t="e">
        <f t="shared" si="1"/>
        <v>#DIV/0!</v>
      </c>
      <c r="O8" s="2">
        <v>12.5</v>
      </c>
      <c r="P8" s="2">
        <v>0</v>
      </c>
      <c r="Q8" s="12">
        <f t="shared" si="2"/>
        <v>0</v>
      </c>
      <c r="R8" s="2">
        <v>0</v>
      </c>
      <c r="S8" s="2">
        <v>0</v>
      </c>
      <c r="T8" s="12" t="e">
        <f t="shared" si="3"/>
        <v>#DIV/0!</v>
      </c>
      <c r="U8" s="89">
        <f t="shared" si="4"/>
        <v>12.5</v>
      </c>
      <c r="V8" s="89">
        <f t="shared" si="4"/>
        <v>0</v>
      </c>
      <c r="W8" s="12">
        <f t="shared" si="5"/>
        <v>0</v>
      </c>
      <c r="X8" s="30"/>
      <c r="Y8" s="30"/>
      <c r="Z8" s="30"/>
      <c r="AA8" s="30"/>
    </row>
    <row r="9" spans="1:27" ht="24" x14ac:dyDescent="0.25">
      <c r="A9" s="77"/>
      <c r="B9" s="77" t="s">
        <v>270</v>
      </c>
      <c r="C9" s="353" t="s">
        <v>271</v>
      </c>
      <c r="D9" s="367" t="s">
        <v>251</v>
      </c>
      <c r="E9" s="357"/>
      <c r="F9" s="359" t="s">
        <v>272</v>
      </c>
      <c r="G9" s="368" t="s">
        <v>273</v>
      </c>
      <c r="H9" s="368">
        <v>1</v>
      </c>
      <c r="I9" s="2">
        <v>0</v>
      </c>
      <c r="J9" s="2">
        <v>0</v>
      </c>
      <c r="K9" s="11" t="e">
        <f t="shared" si="0"/>
        <v>#DIV/0!</v>
      </c>
      <c r="L9" s="2">
        <v>1</v>
      </c>
      <c r="M9" s="2">
        <v>0</v>
      </c>
      <c r="N9" s="12">
        <f t="shared" si="1"/>
        <v>0</v>
      </c>
      <c r="O9" s="2">
        <v>0</v>
      </c>
      <c r="P9" s="2">
        <v>0</v>
      </c>
      <c r="Q9" s="12" t="e">
        <f t="shared" si="2"/>
        <v>#DIV/0!</v>
      </c>
      <c r="R9" s="2">
        <v>0</v>
      </c>
      <c r="S9" s="2">
        <v>0</v>
      </c>
      <c r="T9" s="12" t="e">
        <f t="shared" si="3"/>
        <v>#DIV/0!</v>
      </c>
      <c r="U9" s="89">
        <f t="shared" si="4"/>
        <v>1</v>
      </c>
      <c r="V9" s="89">
        <f t="shared" si="4"/>
        <v>0</v>
      </c>
      <c r="W9" s="12">
        <f t="shared" si="5"/>
        <v>0</v>
      </c>
      <c r="X9" s="30"/>
      <c r="Y9" s="30"/>
      <c r="Z9" s="30"/>
      <c r="AA9" s="30"/>
    </row>
    <row r="10" spans="1:27" ht="72" x14ac:dyDescent="0.25">
      <c r="A10" s="345" t="s">
        <v>1555</v>
      </c>
      <c r="B10" s="81" t="s">
        <v>14</v>
      </c>
      <c r="C10" s="82" t="s">
        <v>275</v>
      </c>
      <c r="D10" s="21" t="s">
        <v>251</v>
      </c>
      <c r="E10" s="365"/>
      <c r="F10" s="83" t="s">
        <v>276</v>
      </c>
      <c r="G10" s="22" t="s">
        <v>21</v>
      </c>
      <c r="H10" s="22">
        <v>15</v>
      </c>
      <c r="I10" s="2">
        <v>4</v>
      </c>
      <c r="J10" s="2">
        <v>0</v>
      </c>
      <c r="K10" s="11">
        <f t="shared" si="0"/>
        <v>0</v>
      </c>
      <c r="L10" s="2">
        <v>3</v>
      </c>
      <c r="M10" s="2">
        <v>1</v>
      </c>
      <c r="N10" s="12">
        <f t="shared" si="1"/>
        <v>33.333333333333329</v>
      </c>
      <c r="O10" s="2">
        <v>0</v>
      </c>
      <c r="P10" s="2">
        <v>2</v>
      </c>
      <c r="Q10" s="12" t="e">
        <f t="shared" si="2"/>
        <v>#DIV/0!</v>
      </c>
      <c r="R10" s="2">
        <v>8</v>
      </c>
      <c r="S10" s="2">
        <v>0</v>
      </c>
      <c r="T10" s="12">
        <f t="shared" si="3"/>
        <v>0</v>
      </c>
      <c r="U10" s="89">
        <f t="shared" si="4"/>
        <v>15</v>
      </c>
      <c r="V10" s="89">
        <f t="shared" si="4"/>
        <v>3</v>
      </c>
      <c r="W10" s="12">
        <f t="shared" si="5"/>
        <v>20</v>
      </c>
      <c r="X10" s="30"/>
      <c r="Y10" s="30"/>
      <c r="Z10" s="30"/>
      <c r="AA10" s="30"/>
    </row>
    <row r="11" spans="1:27" ht="15.75" x14ac:dyDescent="0.25">
      <c r="A11" s="984" t="s">
        <v>277</v>
      </c>
      <c r="B11" s="991" t="s">
        <v>278</v>
      </c>
      <c r="C11" s="991"/>
      <c r="D11" s="991"/>
      <c r="E11" s="991"/>
      <c r="F11" s="991"/>
      <c r="G11" s="991"/>
      <c r="H11" s="991"/>
      <c r="I11" s="2">
        <v>0</v>
      </c>
      <c r="J11" s="2">
        <v>0</v>
      </c>
      <c r="K11" s="11" t="e">
        <f t="shared" si="0"/>
        <v>#DIV/0!</v>
      </c>
      <c r="L11" s="2">
        <v>0</v>
      </c>
      <c r="M11" s="2">
        <v>0</v>
      </c>
      <c r="N11" s="12" t="e">
        <f t="shared" si="1"/>
        <v>#DIV/0!</v>
      </c>
      <c r="O11" s="2">
        <v>0</v>
      </c>
      <c r="P11" s="2">
        <v>0</v>
      </c>
      <c r="Q11" s="12" t="e">
        <f t="shared" si="2"/>
        <v>#DIV/0!</v>
      </c>
      <c r="R11" s="2">
        <v>0</v>
      </c>
      <c r="S11" s="2">
        <v>0</v>
      </c>
      <c r="T11" s="12" t="e">
        <f t="shared" si="3"/>
        <v>#DIV/0!</v>
      </c>
      <c r="U11" s="89">
        <f t="shared" si="4"/>
        <v>0</v>
      </c>
      <c r="V11" s="89">
        <f t="shared" si="4"/>
        <v>0</v>
      </c>
      <c r="W11" s="12" t="e">
        <f t="shared" si="5"/>
        <v>#DIV/0!</v>
      </c>
      <c r="X11" s="30"/>
      <c r="Y11" s="30"/>
      <c r="Z11" s="30"/>
      <c r="AA11" s="30"/>
    </row>
    <row r="12" spans="1:27" ht="36" x14ac:dyDescent="0.25">
      <c r="A12" s="984"/>
      <c r="B12" s="81" t="s">
        <v>16</v>
      </c>
      <c r="C12" s="82" t="s">
        <v>279</v>
      </c>
      <c r="D12" s="21" t="s">
        <v>251</v>
      </c>
      <c r="E12" s="82"/>
      <c r="F12" s="83" t="s">
        <v>280</v>
      </c>
      <c r="G12" s="22" t="s">
        <v>21</v>
      </c>
      <c r="H12" s="22" t="s">
        <v>281</v>
      </c>
      <c r="I12" s="2">
        <v>0</v>
      </c>
      <c r="J12" s="2">
        <v>8</v>
      </c>
      <c r="K12" s="11" t="e">
        <f t="shared" si="0"/>
        <v>#DIV/0!</v>
      </c>
      <c r="L12" s="2">
        <v>0</v>
      </c>
      <c r="M12" s="2">
        <v>0</v>
      </c>
      <c r="N12" s="12" t="e">
        <f t="shared" si="1"/>
        <v>#DIV/0!</v>
      </c>
      <c r="O12" s="2">
        <v>0</v>
      </c>
      <c r="P12" s="2">
        <v>0</v>
      </c>
      <c r="Q12" s="12" t="e">
        <f t="shared" si="2"/>
        <v>#DIV/0!</v>
      </c>
      <c r="R12" s="2">
        <v>0</v>
      </c>
      <c r="S12" s="2">
        <v>0</v>
      </c>
      <c r="T12" s="12" t="e">
        <f t="shared" si="3"/>
        <v>#DIV/0!</v>
      </c>
      <c r="U12" s="89">
        <f t="shared" si="4"/>
        <v>0</v>
      </c>
      <c r="V12" s="89">
        <f t="shared" si="4"/>
        <v>8</v>
      </c>
      <c r="W12" s="12" t="e">
        <f t="shared" si="5"/>
        <v>#DIV/0!</v>
      </c>
      <c r="X12" s="30"/>
      <c r="Y12" s="30"/>
      <c r="Z12" s="30"/>
      <c r="AA12" s="30"/>
    </row>
    <row r="13" spans="1:27" ht="36" x14ac:dyDescent="0.25">
      <c r="A13" s="984"/>
      <c r="B13" s="81" t="s">
        <v>159</v>
      </c>
      <c r="C13" s="82" t="s">
        <v>282</v>
      </c>
      <c r="D13" s="21" t="s">
        <v>251</v>
      </c>
      <c r="E13" s="82"/>
      <c r="F13" s="83" t="s">
        <v>283</v>
      </c>
      <c r="G13" s="22" t="s">
        <v>21</v>
      </c>
      <c r="H13" s="22" t="s">
        <v>281</v>
      </c>
      <c r="I13" s="2">
        <v>0</v>
      </c>
      <c r="J13" s="2">
        <v>8</v>
      </c>
      <c r="K13" s="11" t="e">
        <f t="shared" si="0"/>
        <v>#DIV/0!</v>
      </c>
      <c r="L13" s="2">
        <v>0</v>
      </c>
      <c r="M13" s="2">
        <v>0</v>
      </c>
      <c r="N13" s="11" t="e">
        <f t="shared" si="1"/>
        <v>#DIV/0!</v>
      </c>
      <c r="O13" s="2">
        <v>0</v>
      </c>
      <c r="P13" s="2">
        <v>7</v>
      </c>
      <c r="Q13" s="11" t="e">
        <f t="shared" si="2"/>
        <v>#DIV/0!</v>
      </c>
      <c r="R13" s="2">
        <v>0</v>
      </c>
      <c r="S13" s="2">
        <v>0</v>
      </c>
      <c r="T13" s="11" t="e">
        <f t="shared" si="3"/>
        <v>#DIV/0!</v>
      </c>
      <c r="U13" s="89">
        <f t="shared" si="4"/>
        <v>0</v>
      </c>
      <c r="V13" s="89">
        <f t="shared" si="4"/>
        <v>15</v>
      </c>
      <c r="W13" s="11" t="e">
        <f t="shared" si="5"/>
        <v>#DIV/0!</v>
      </c>
      <c r="X13" s="30"/>
      <c r="Y13" s="30"/>
      <c r="Z13" s="30"/>
      <c r="AA13" s="30"/>
    </row>
    <row r="14" spans="1:27" ht="36" x14ac:dyDescent="0.25">
      <c r="A14" s="984"/>
      <c r="B14" s="81" t="s">
        <v>20</v>
      </c>
      <c r="C14" s="83" t="s">
        <v>284</v>
      </c>
      <c r="D14" s="21" t="s">
        <v>251</v>
      </c>
      <c r="E14" s="82"/>
      <c r="F14" s="83" t="s">
        <v>285</v>
      </c>
      <c r="G14" s="22" t="s">
        <v>21</v>
      </c>
      <c r="H14" s="22" t="s">
        <v>281</v>
      </c>
      <c r="I14" s="2">
        <v>0</v>
      </c>
      <c r="J14" s="2">
        <v>25</v>
      </c>
      <c r="K14" s="11" t="e">
        <f t="shared" si="0"/>
        <v>#DIV/0!</v>
      </c>
      <c r="L14" s="2">
        <v>0</v>
      </c>
      <c r="M14" s="2">
        <v>17</v>
      </c>
      <c r="N14" s="11" t="e">
        <f t="shared" si="1"/>
        <v>#DIV/0!</v>
      </c>
      <c r="O14" s="2">
        <v>0</v>
      </c>
      <c r="P14" s="2">
        <v>9</v>
      </c>
      <c r="Q14" s="11" t="e">
        <f t="shared" si="2"/>
        <v>#DIV/0!</v>
      </c>
      <c r="R14" s="2">
        <v>0</v>
      </c>
      <c r="S14" s="2">
        <v>0</v>
      </c>
      <c r="T14" s="11" t="e">
        <f t="shared" si="3"/>
        <v>#DIV/0!</v>
      </c>
      <c r="U14" s="89">
        <f t="shared" si="4"/>
        <v>0</v>
      </c>
      <c r="V14" s="89">
        <f t="shared" si="4"/>
        <v>51</v>
      </c>
      <c r="W14" s="11" t="e">
        <f t="shared" si="5"/>
        <v>#DIV/0!</v>
      </c>
      <c r="X14" s="30"/>
      <c r="Y14" s="30"/>
      <c r="Z14" s="30"/>
      <c r="AA14" s="30"/>
    </row>
    <row r="15" spans="1:27" ht="15.75" x14ac:dyDescent="0.25">
      <c r="A15" s="984"/>
      <c r="B15" s="992" t="s">
        <v>287</v>
      </c>
      <c r="C15" s="992"/>
      <c r="D15" s="992"/>
      <c r="E15" s="992"/>
      <c r="F15" s="992"/>
      <c r="G15" s="992"/>
      <c r="H15" s="992"/>
      <c r="I15" s="2">
        <v>0</v>
      </c>
      <c r="J15" s="2">
        <v>0</v>
      </c>
      <c r="K15" s="11" t="e">
        <f t="shared" si="0"/>
        <v>#DIV/0!</v>
      </c>
      <c r="L15" s="2">
        <v>0</v>
      </c>
      <c r="M15" s="2">
        <v>0</v>
      </c>
      <c r="N15" s="11" t="e">
        <f t="shared" si="1"/>
        <v>#DIV/0!</v>
      </c>
      <c r="O15" s="2">
        <v>0</v>
      </c>
      <c r="P15" s="2">
        <v>0</v>
      </c>
      <c r="Q15" s="11" t="e">
        <f t="shared" si="2"/>
        <v>#DIV/0!</v>
      </c>
      <c r="R15" s="2">
        <v>0</v>
      </c>
      <c r="S15" s="2">
        <v>0</v>
      </c>
      <c r="T15" s="11" t="e">
        <f t="shared" si="3"/>
        <v>#DIV/0!</v>
      </c>
      <c r="U15" s="89">
        <f t="shared" si="4"/>
        <v>0</v>
      </c>
      <c r="V15" s="89">
        <f t="shared" si="4"/>
        <v>0</v>
      </c>
      <c r="W15" s="11" t="e">
        <f t="shared" si="5"/>
        <v>#DIV/0!</v>
      </c>
      <c r="X15" s="30"/>
      <c r="Y15" s="30"/>
      <c r="Z15" s="30"/>
      <c r="AA15" s="30"/>
    </row>
    <row r="16" spans="1:27" ht="36" x14ac:dyDescent="0.25">
      <c r="A16" s="984"/>
      <c r="B16" s="81" t="s">
        <v>11</v>
      </c>
      <c r="C16" s="21" t="s">
        <v>289</v>
      </c>
      <c r="D16" s="21" t="s">
        <v>251</v>
      </c>
      <c r="E16" s="365"/>
      <c r="F16" s="83" t="s">
        <v>283</v>
      </c>
      <c r="G16" s="22" t="s">
        <v>21</v>
      </c>
      <c r="H16" s="22" t="s">
        <v>281</v>
      </c>
      <c r="I16" s="2">
        <v>0</v>
      </c>
      <c r="J16" s="2">
        <v>0</v>
      </c>
      <c r="K16" s="11" t="e">
        <f t="shared" si="0"/>
        <v>#DIV/0!</v>
      </c>
      <c r="L16" s="2">
        <v>0</v>
      </c>
      <c r="M16" s="2">
        <v>0</v>
      </c>
      <c r="N16" s="11" t="e">
        <f t="shared" si="1"/>
        <v>#DIV/0!</v>
      </c>
      <c r="O16" s="2">
        <v>0</v>
      </c>
      <c r="P16" s="2">
        <v>0</v>
      </c>
      <c r="Q16" s="11" t="e">
        <f t="shared" si="2"/>
        <v>#DIV/0!</v>
      </c>
      <c r="R16" s="2">
        <v>0</v>
      </c>
      <c r="S16" s="2">
        <v>0</v>
      </c>
      <c r="T16" s="11" t="e">
        <f t="shared" si="3"/>
        <v>#DIV/0!</v>
      </c>
      <c r="U16" s="89">
        <f t="shared" si="4"/>
        <v>0</v>
      </c>
      <c r="V16" s="89">
        <f t="shared" si="4"/>
        <v>0</v>
      </c>
      <c r="W16" s="11" t="e">
        <f t="shared" si="5"/>
        <v>#DIV/0!</v>
      </c>
      <c r="X16" s="30"/>
      <c r="Y16" s="30"/>
      <c r="Z16" s="30"/>
      <c r="AA16" s="30"/>
    </row>
    <row r="17" spans="1:27" ht="36" x14ac:dyDescent="0.25">
      <c r="A17" s="984"/>
      <c r="B17" s="81" t="s">
        <v>286</v>
      </c>
      <c r="C17" s="21" t="s">
        <v>291</v>
      </c>
      <c r="D17" s="21" t="s">
        <v>251</v>
      </c>
      <c r="E17" s="72"/>
      <c r="F17" s="83" t="s">
        <v>292</v>
      </c>
      <c r="G17" s="22" t="s">
        <v>21</v>
      </c>
      <c r="H17" s="22" t="s">
        <v>281</v>
      </c>
      <c r="I17" s="2">
        <v>0</v>
      </c>
      <c r="J17" s="2">
        <v>1</v>
      </c>
      <c r="K17" s="11" t="e">
        <f t="shared" si="0"/>
        <v>#DIV/0!</v>
      </c>
      <c r="L17" s="2">
        <v>0</v>
      </c>
      <c r="M17" s="2">
        <v>0</v>
      </c>
      <c r="N17" s="11" t="e">
        <f t="shared" si="1"/>
        <v>#DIV/0!</v>
      </c>
      <c r="O17" s="2">
        <v>0</v>
      </c>
      <c r="P17" s="2">
        <v>0</v>
      </c>
      <c r="Q17" s="11" t="e">
        <f t="shared" si="2"/>
        <v>#DIV/0!</v>
      </c>
      <c r="R17" s="2">
        <v>0</v>
      </c>
      <c r="S17" s="2">
        <v>0</v>
      </c>
      <c r="T17" s="11" t="e">
        <f t="shared" si="3"/>
        <v>#DIV/0!</v>
      </c>
      <c r="U17" s="89">
        <f t="shared" si="4"/>
        <v>0</v>
      </c>
      <c r="V17" s="89">
        <f t="shared" si="4"/>
        <v>1</v>
      </c>
      <c r="W17" s="11" t="e">
        <f t="shared" si="5"/>
        <v>#DIV/0!</v>
      </c>
      <c r="X17" s="30"/>
      <c r="Y17" s="30"/>
      <c r="Z17" s="30"/>
      <c r="AA17" s="30"/>
    </row>
    <row r="18" spans="1:27" ht="36" x14ac:dyDescent="0.25">
      <c r="A18" s="984"/>
      <c r="B18" s="81" t="s">
        <v>288</v>
      </c>
      <c r="C18" s="21" t="s">
        <v>294</v>
      </c>
      <c r="D18" s="21" t="s">
        <v>251</v>
      </c>
      <c r="E18" s="72"/>
      <c r="F18" s="83" t="s">
        <v>295</v>
      </c>
      <c r="G18" s="22" t="s">
        <v>21</v>
      </c>
      <c r="H18" s="22" t="s">
        <v>281</v>
      </c>
      <c r="I18" s="2">
        <v>0</v>
      </c>
      <c r="J18" s="2">
        <v>0</v>
      </c>
      <c r="K18" s="11" t="e">
        <f t="shared" si="0"/>
        <v>#DIV/0!</v>
      </c>
      <c r="L18" s="2">
        <v>0</v>
      </c>
      <c r="M18" s="2">
        <v>0</v>
      </c>
      <c r="N18" s="11" t="e">
        <f t="shared" si="1"/>
        <v>#DIV/0!</v>
      </c>
      <c r="O18" s="2">
        <v>0</v>
      </c>
      <c r="P18" s="2">
        <v>0</v>
      </c>
      <c r="Q18" s="11" t="e">
        <f t="shared" si="2"/>
        <v>#DIV/0!</v>
      </c>
      <c r="R18" s="2">
        <v>0</v>
      </c>
      <c r="S18" s="2">
        <v>0</v>
      </c>
      <c r="T18" s="11" t="e">
        <f t="shared" si="3"/>
        <v>#DIV/0!</v>
      </c>
      <c r="U18" s="89">
        <f t="shared" si="4"/>
        <v>0</v>
      </c>
      <c r="V18" s="89">
        <f t="shared" si="4"/>
        <v>0</v>
      </c>
      <c r="W18" s="11" t="e">
        <f t="shared" si="5"/>
        <v>#DIV/0!</v>
      </c>
      <c r="X18" s="30"/>
      <c r="Y18" s="30"/>
      <c r="Z18" s="30"/>
      <c r="AA18" s="30"/>
    </row>
    <row r="19" spans="1:27" ht="15.75" x14ac:dyDescent="0.25">
      <c r="A19" s="984"/>
      <c r="B19" s="992" t="s">
        <v>297</v>
      </c>
      <c r="C19" s="992"/>
      <c r="D19" s="992"/>
      <c r="E19" s="992"/>
      <c r="F19" s="992"/>
      <c r="G19" s="992"/>
      <c r="H19" s="992"/>
      <c r="I19" s="2">
        <v>0</v>
      </c>
      <c r="J19" s="2">
        <v>0</v>
      </c>
      <c r="K19" s="11" t="e">
        <f t="shared" si="0"/>
        <v>#DIV/0!</v>
      </c>
      <c r="L19" s="2">
        <v>0</v>
      </c>
      <c r="M19" s="2">
        <v>0</v>
      </c>
      <c r="N19" s="11" t="e">
        <f t="shared" si="1"/>
        <v>#DIV/0!</v>
      </c>
      <c r="O19" s="2">
        <v>0</v>
      </c>
      <c r="P19" s="2">
        <v>0</v>
      </c>
      <c r="Q19" s="11" t="e">
        <f t="shared" si="2"/>
        <v>#DIV/0!</v>
      </c>
      <c r="R19" s="2">
        <v>0</v>
      </c>
      <c r="S19" s="2">
        <v>0</v>
      </c>
      <c r="T19" s="11" t="e">
        <f t="shared" si="3"/>
        <v>#DIV/0!</v>
      </c>
      <c r="U19" s="89">
        <f t="shared" si="4"/>
        <v>0</v>
      </c>
      <c r="V19" s="89">
        <f t="shared" si="4"/>
        <v>0</v>
      </c>
      <c r="W19" s="11" t="e">
        <f t="shared" si="5"/>
        <v>#DIV/0!</v>
      </c>
      <c r="X19" s="30"/>
      <c r="Y19" s="30"/>
      <c r="Z19" s="30"/>
      <c r="AA19" s="30"/>
    </row>
    <row r="20" spans="1:27" ht="36" x14ac:dyDescent="0.25">
      <c r="A20" s="984"/>
      <c r="B20" s="81" t="s">
        <v>290</v>
      </c>
      <c r="C20" s="21" t="s">
        <v>299</v>
      </c>
      <c r="D20" s="21" t="s">
        <v>251</v>
      </c>
      <c r="E20" s="72"/>
      <c r="F20" s="83" t="s">
        <v>300</v>
      </c>
      <c r="G20" s="22" t="s">
        <v>21</v>
      </c>
      <c r="H20" s="22" t="s">
        <v>281</v>
      </c>
      <c r="I20" s="2">
        <v>0</v>
      </c>
      <c r="J20" s="2">
        <v>0</v>
      </c>
      <c r="K20" s="11" t="e">
        <f t="shared" si="0"/>
        <v>#DIV/0!</v>
      </c>
      <c r="L20" s="2">
        <v>0</v>
      </c>
      <c r="M20" s="2">
        <v>2</v>
      </c>
      <c r="N20" s="11" t="e">
        <f t="shared" si="1"/>
        <v>#DIV/0!</v>
      </c>
      <c r="O20" s="2">
        <v>0</v>
      </c>
      <c r="P20" s="2">
        <v>3</v>
      </c>
      <c r="Q20" s="11" t="e">
        <f t="shared" si="2"/>
        <v>#DIV/0!</v>
      </c>
      <c r="R20" s="2">
        <v>0</v>
      </c>
      <c r="S20" s="2">
        <v>0</v>
      </c>
      <c r="T20" s="11" t="e">
        <f t="shared" si="3"/>
        <v>#DIV/0!</v>
      </c>
      <c r="U20" s="89">
        <f t="shared" si="4"/>
        <v>0</v>
      </c>
      <c r="V20" s="89">
        <f t="shared" si="4"/>
        <v>5</v>
      </c>
      <c r="W20" s="11" t="e">
        <f t="shared" si="5"/>
        <v>#DIV/0!</v>
      </c>
      <c r="X20" s="30"/>
      <c r="Y20" s="30"/>
      <c r="Z20" s="30"/>
      <c r="AA20" s="30"/>
    </row>
    <row r="21" spans="1:27" ht="24" x14ac:dyDescent="0.25">
      <c r="A21" s="984" t="s">
        <v>301</v>
      </c>
      <c r="B21" s="81" t="s">
        <v>293</v>
      </c>
      <c r="C21" s="21" t="s">
        <v>303</v>
      </c>
      <c r="D21" s="21" t="s">
        <v>251</v>
      </c>
      <c r="E21" s="72"/>
      <c r="F21" s="83" t="s">
        <v>304</v>
      </c>
      <c r="G21" s="22" t="s">
        <v>21</v>
      </c>
      <c r="H21" s="22">
        <v>45</v>
      </c>
      <c r="I21" s="2">
        <v>45</v>
      </c>
      <c r="J21" s="2">
        <v>42</v>
      </c>
      <c r="K21" s="11">
        <f t="shared" si="0"/>
        <v>93.333333333333329</v>
      </c>
      <c r="L21" s="2">
        <v>0</v>
      </c>
      <c r="M21" s="2">
        <v>0</v>
      </c>
      <c r="N21" s="11" t="e">
        <f t="shared" si="1"/>
        <v>#DIV/0!</v>
      </c>
      <c r="O21" s="2">
        <v>0</v>
      </c>
      <c r="P21" s="2">
        <v>0</v>
      </c>
      <c r="Q21" s="11" t="e">
        <f t="shared" si="2"/>
        <v>#DIV/0!</v>
      </c>
      <c r="R21" s="2">
        <v>0</v>
      </c>
      <c r="S21" s="2">
        <v>0</v>
      </c>
      <c r="T21" s="11" t="e">
        <f t="shared" si="3"/>
        <v>#DIV/0!</v>
      </c>
      <c r="U21" s="89">
        <f t="shared" si="4"/>
        <v>45</v>
      </c>
      <c r="V21" s="89">
        <f t="shared" si="4"/>
        <v>42</v>
      </c>
      <c r="W21" s="11">
        <f t="shared" si="5"/>
        <v>93.333333333333329</v>
      </c>
      <c r="X21" s="30"/>
      <c r="Y21" s="30"/>
      <c r="Z21" s="30"/>
      <c r="AA21" s="30"/>
    </row>
    <row r="22" spans="1:27" ht="84" x14ac:dyDescent="0.25">
      <c r="A22" s="984"/>
      <c r="B22" s="81" t="s">
        <v>296</v>
      </c>
      <c r="C22" s="21" t="s">
        <v>306</v>
      </c>
      <c r="D22" s="21" t="s">
        <v>251</v>
      </c>
      <c r="E22" s="72"/>
      <c r="F22" s="83" t="s">
        <v>307</v>
      </c>
      <c r="G22" s="22" t="s">
        <v>21</v>
      </c>
      <c r="H22" s="22" t="s">
        <v>308</v>
      </c>
      <c r="I22" s="2">
        <v>0</v>
      </c>
      <c r="J22" s="2">
        <v>3</v>
      </c>
      <c r="K22" s="11" t="e">
        <f t="shared" si="0"/>
        <v>#DIV/0!</v>
      </c>
      <c r="L22" s="2">
        <v>0</v>
      </c>
      <c r="M22" s="2">
        <v>0</v>
      </c>
      <c r="N22" s="11" t="e">
        <f t="shared" si="1"/>
        <v>#DIV/0!</v>
      </c>
      <c r="O22" s="2">
        <v>0</v>
      </c>
      <c r="P22" s="2">
        <v>0</v>
      </c>
      <c r="Q22" s="11" t="e">
        <f t="shared" si="2"/>
        <v>#DIV/0!</v>
      </c>
      <c r="R22" s="2">
        <v>0</v>
      </c>
      <c r="S22" s="2">
        <v>0</v>
      </c>
      <c r="T22" s="11" t="e">
        <f t="shared" si="3"/>
        <v>#DIV/0!</v>
      </c>
      <c r="U22" s="89">
        <f t="shared" si="4"/>
        <v>0</v>
      </c>
      <c r="V22" s="89">
        <f t="shared" si="4"/>
        <v>3</v>
      </c>
      <c r="W22" s="11" t="e">
        <f t="shared" si="5"/>
        <v>#DIV/0!</v>
      </c>
      <c r="X22" s="30"/>
      <c r="Y22" s="30"/>
      <c r="Z22" s="30"/>
      <c r="AA22" s="30"/>
    </row>
    <row r="23" spans="1:27" ht="48" x14ac:dyDescent="0.25">
      <c r="A23" s="984"/>
      <c r="B23" s="81" t="s">
        <v>298</v>
      </c>
      <c r="C23" s="21" t="s">
        <v>310</v>
      </c>
      <c r="D23" s="21" t="s">
        <v>251</v>
      </c>
      <c r="E23" s="72"/>
      <c r="F23" s="83" t="s">
        <v>311</v>
      </c>
      <c r="G23" s="22" t="s">
        <v>21</v>
      </c>
      <c r="H23" s="22" t="s">
        <v>281</v>
      </c>
      <c r="I23" s="2">
        <v>0</v>
      </c>
      <c r="J23" s="2">
        <v>4</v>
      </c>
      <c r="K23" s="11" t="e">
        <f t="shared" si="0"/>
        <v>#DIV/0!</v>
      </c>
      <c r="L23" s="2">
        <v>0</v>
      </c>
      <c r="M23" s="2">
        <v>3</v>
      </c>
      <c r="N23" s="11" t="e">
        <f t="shared" si="1"/>
        <v>#DIV/0!</v>
      </c>
      <c r="O23" s="2">
        <v>0</v>
      </c>
      <c r="P23" s="2">
        <v>0</v>
      </c>
      <c r="Q23" s="11" t="e">
        <f t="shared" si="2"/>
        <v>#DIV/0!</v>
      </c>
      <c r="R23" s="2">
        <v>0</v>
      </c>
      <c r="S23" s="2">
        <v>0</v>
      </c>
      <c r="T23" s="11" t="e">
        <f t="shared" si="3"/>
        <v>#DIV/0!</v>
      </c>
      <c r="U23" s="89">
        <f t="shared" si="4"/>
        <v>0</v>
      </c>
      <c r="V23" s="89">
        <f t="shared" si="4"/>
        <v>7</v>
      </c>
      <c r="W23" s="11" t="e">
        <f t="shared" si="5"/>
        <v>#DIV/0!</v>
      </c>
      <c r="X23" s="30"/>
      <c r="Y23" s="30"/>
      <c r="Z23" s="30"/>
      <c r="AA23" s="30"/>
    </row>
    <row r="24" spans="1:27" ht="36" x14ac:dyDescent="0.25">
      <c r="A24" s="984"/>
      <c r="B24" s="81" t="s">
        <v>302</v>
      </c>
      <c r="C24" s="21" t="s">
        <v>313</v>
      </c>
      <c r="D24" s="21" t="s">
        <v>251</v>
      </c>
      <c r="E24" s="72"/>
      <c r="F24" s="83" t="s">
        <v>311</v>
      </c>
      <c r="G24" s="22" t="s">
        <v>21</v>
      </c>
      <c r="H24" s="22" t="s">
        <v>281</v>
      </c>
      <c r="I24" s="2">
        <v>0</v>
      </c>
      <c r="J24" s="2">
        <v>0</v>
      </c>
      <c r="K24" s="11" t="e">
        <f t="shared" si="0"/>
        <v>#DIV/0!</v>
      </c>
      <c r="L24" s="2">
        <v>0</v>
      </c>
      <c r="M24" s="2">
        <v>0</v>
      </c>
      <c r="N24" s="11" t="e">
        <f t="shared" si="1"/>
        <v>#DIV/0!</v>
      </c>
      <c r="O24" s="2">
        <v>0</v>
      </c>
      <c r="P24" s="2">
        <v>0</v>
      </c>
      <c r="Q24" s="11" t="e">
        <f t="shared" si="2"/>
        <v>#DIV/0!</v>
      </c>
      <c r="R24" s="2">
        <v>0</v>
      </c>
      <c r="S24" s="2">
        <v>0</v>
      </c>
      <c r="T24" s="11" t="e">
        <f t="shared" si="3"/>
        <v>#DIV/0!</v>
      </c>
      <c r="U24" s="89">
        <f t="shared" si="4"/>
        <v>0</v>
      </c>
      <c r="V24" s="89">
        <f t="shared" si="4"/>
        <v>0</v>
      </c>
      <c r="W24" s="11" t="e">
        <f t="shared" si="5"/>
        <v>#DIV/0!</v>
      </c>
      <c r="X24" s="30"/>
      <c r="Y24" s="30"/>
      <c r="Z24" s="30"/>
      <c r="AA24" s="30"/>
    </row>
    <row r="25" spans="1:27" ht="36" x14ac:dyDescent="0.25">
      <c r="A25" s="984" t="s">
        <v>314</v>
      </c>
      <c r="B25" s="81" t="s">
        <v>305</v>
      </c>
      <c r="C25" s="21" t="s">
        <v>315</v>
      </c>
      <c r="D25" s="21" t="s">
        <v>251</v>
      </c>
      <c r="E25" s="192"/>
      <c r="F25" s="83" t="s">
        <v>316</v>
      </c>
      <c r="G25" s="22" t="s">
        <v>21</v>
      </c>
      <c r="H25" s="22" t="s">
        <v>281</v>
      </c>
      <c r="I25" s="2">
        <v>0</v>
      </c>
      <c r="J25" s="2">
        <v>9</v>
      </c>
      <c r="K25" s="11" t="e">
        <f t="shared" si="0"/>
        <v>#DIV/0!</v>
      </c>
      <c r="L25" s="2">
        <v>0</v>
      </c>
      <c r="M25" s="2">
        <v>4</v>
      </c>
      <c r="N25" s="11" t="e">
        <f t="shared" si="1"/>
        <v>#DIV/0!</v>
      </c>
      <c r="O25" s="2">
        <v>0</v>
      </c>
      <c r="P25" s="2">
        <v>9</v>
      </c>
      <c r="Q25" s="11" t="e">
        <f t="shared" si="2"/>
        <v>#DIV/0!</v>
      </c>
      <c r="R25" s="2">
        <v>0</v>
      </c>
      <c r="S25" s="2">
        <v>0</v>
      </c>
      <c r="T25" s="11" t="e">
        <f t="shared" si="3"/>
        <v>#DIV/0!</v>
      </c>
      <c r="U25" s="89">
        <f t="shared" si="4"/>
        <v>0</v>
      </c>
      <c r="V25" s="89">
        <f t="shared" si="4"/>
        <v>22</v>
      </c>
      <c r="W25" s="11" t="e">
        <f t="shared" si="5"/>
        <v>#DIV/0!</v>
      </c>
      <c r="X25" s="30"/>
      <c r="Y25" s="30"/>
      <c r="Z25" s="30"/>
      <c r="AA25" s="30"/>
    </row>
    <row r="26" spans="1:27" ht="36" x14ac:dyDescent="0.25">
      <c r="A26" s="984"/>
      <c r="B26" s="81" t="s">
        <v>309</v>
      </c>
      <c r="C26" s="21" t="s">
        <v>318</v>
      </c>
      <c r="D26" s="21" t="s">
        <v>251</v>
      </c>
      <c r="E26" s="192"/>
      <c r="F26" s="83" t="s">
        <v>319</v>
      </c>
      <c r="G26" s="22" t="s">
        <v>21</v>
      </c>
      <c r="H26" s="22" t="s">
        <v>281</v>
      </c>
      <c r="I26" s="2">
        <v>0</v>
      </c>
      <c r="J26" s="2">
        <v>6</v>
      </c>
      <c r="K26" s="11" t="e">
        <f t="shared" si="0"/>
        <v>#DIV/0!</v>
      </c>
      <c r="L26" s="2">
        <v>0</v>
      </c>
      <c r="M26" s="2">
        <v>11</v>
      </c>
      <c r="N26" s="11" t="e">
        <f t="shared" si="1"/>
        <v>#DIV/0!</v>
      </c>
      <c r="O26" s="2">
        <v>0</v>
      </c>
      <c r="P26" s="2">
        <v>5</v>
      </c>
      <c r="Q26" s="11" t="e">
        <f t="shared" si="2"/>
        <v>#DIV/0!</v>
      </c>
      <c r="R26" s="2">
        <v>0</v>
      </c>
      <c r="S26" s="2">
        <v>0</v>
      </c>
      <c r="T26" s="11" t="e">
        <f t="shared" si="3"/>
        <v>#DIV/0!</v>
      </c>
      <c r="U26" s="89">
        <f t="shared" si="4"/>
        <v>0</v>
      </c>
      <c r="V26" s="89">
        <f t="shared" si="4"/>
        <v>22</v>
      </c>
      <c r="W26" s="11" t="e">
        <f t="shared" si="5"/>
        <v>#DIV/0!</v>
      </c>
      <c r="X26" s="30"/>
      <c r="Y26" s="30"/>
      <c r="Z26" s="30"/>
      <c r="AA26" s="30"/>
    </row>
    <row r="27" spans="1:27" ht="36" x14ac:dyDescent="0.25">
      <c r="A27" s="345" t="s">
        <v>320</v>
      </c>
      <c r="B27" s="81" t="s">
        <v>312</v>
      </c>
      <c r="C27" s="21" t="s">
        <v>322</v>
      </c>
      <c r="D27" s="21" t="s">
        <v>251</v>
      </c>
      <c r="E27" s="192"/>
      <c r="F27" s="83" t="s">
        <v>323</v>
      </c>
      <c r="G27" s="22" t="s">
        <v>21</v>
      </c>
      <c r="H27" s="22" t="s">
        <v>281</v>
      </c>
      <c r="I27" s="2">
        <v>0</v>
      </c>
      <c r="J27" s="2">
        <v>13</v>
      </c>
      <c r="K27" s="11" t="e">
        <f t="shared" si="0"/>
        <v>#DIV/0!</v>
      </c>
      <c r="L27" s="2">
        <v>0</v>
      </c>
      <c r="M27" s="2">
        <v>8</v>
      </c>
      <c r="N27" s="11" t="e">
        <f t="shared" si="1"/>
        <v>#DIV/0!</v>
      </c>
      <c r="O27" s="2">
        <v>0</v>
      </c>
      <c r="P27" s="2">
        <v>2</v>
      </c>
      <c r="Q27" s="11" t="e">
        <f t="shared" si="2"/>
        <v>#DIV/0!</v>
      </c>
      <c r="R27" s="2">
        <v>0</v>
      </c>
      <c r="S27" s="2">
        <v>0</v>
      </c>
      <c r="T27" s="11" t="e">
        <f t="shared" si="3"/>
        <v>#DIV/0!</v>
      </c>
      <c r="U27" s="89">
        <f t="shared" si="4"/>
        <v>0</v>
      </c>
      <c r="V27" s="89">
        <f t="shared" si="4"/>
        <v>23</v>
      </c>
      <c r="W27" s="11" t="e">
        <f t="shared" si="5"/>
        <v>#DIV/0!</v>
      </c>
      <c r="X27" s="30"/>
      <c r="Y27" s="30"/>
      <c r="Z27" s="30"/>
      <c r="AA27" s="30"/>
    </row>
    <row r="28" spans="1:27" ht="15.75" x14ac:dyDescent="0.25">
      <c r="A28" s="20"/>
      <c r="B28" s="63" t="s">
        <v>162</v>
      </c>
      <c r="C28" s="369" t="s">
        <v>163</v>
      </c>
      <c r="D28" s="369" t="s">
        <v>164</v>
      </c>
      <c r="E28" s="192"/>
      <c r="F28" s="369" t="s">
        <v>165</v>
      </c>
      <c r="G28" s="116" t="s">
        <v>62</v>
      </c>
      <c r="H28" s="370">
        <v>5</v>
      </c>
      <c r="I28" s="2">
        <v>0</v>
      </c>
      <c r="J28" s="2">
        <v>0</v>
      </c>
      <c r="K28" s="11" t="e">
        <f t="shared" si="0"/>
        <v>#DIV/0!</v>
      </c>
      <c r="L28" s="2">
        <v>0</v>
      </c>
      <c r="M28" s="2">
        <v>0</v>
      </c>
      <c r="N28" s="11" t="e">
        <f t="shared" si="1"/>
        <v>#DIV/0!</v>
      </c>
      <c r="O28" s="2">
        <v>0</v>
      </c>
      <c r="P28" s="2">
        <v>0</v>
      </c>
      <c r="Q28" s="11" t="e">
        <f t="shared" si="2"/>
        <v>#DIV/0!</v>
      </c>
      <c r="R28" s="2">
        <v>0</v>
      </c>
      <c r="S28" s="2">
        <v>0</v>
      </c>
      <c r="T28" s="11" t="e">
        <f t="shared" si="3"/>
        <v>#DIV/0!</v>
      </c>
      <c r="U28" s="89">
        <f t="shared" si="4"/>
        <v>0</v>
      </c>
      <c r="V28" s="89">
        <f t="shared" si="4"/>
        <v>0</v>
      </c>
      <c r="W28" s="11" t="e">
        <f t="shared" si="5"/>
        <v>#DIV/0!</v>
      </c>
      <c r="X28" s="30"/>
      <c r="Y28" s="30"/>
      <c r="Z28" s="30"/>
      <c r="AA28" s="30"/>
    </row>
    <row r="29" spans="1:27" ht="60" x14ac:dyDescent="0.25">
      <c r="A29" s="343" t="s">
        <v>324</v>
      </c>
      <c r="B29" s="20" t="s">
        <v>325</v>
      </c>
      <c r="C29" s="21" t="s">
        <v>326</v>
      </c>
      <c r="D29" s="21" t="s">
        <v>251</v>
      </c>
      <c r="E29" s="192"/>
      <c r="F29" s="21" t="s">
        <v>327</v>
      </c>
      <c r="G29" s="22" t="s">
        <v>62</v>
      </c>
      <c r="H29" s="22" t="s">
        <v>328</v>
      </c>
      <c r="I29" s="2">
        <v>0</v>
      </c>
      <c r="J29" s="2">
        <v>3</v>
      </c>
      <c r="K29" s="11" t="e">
        <f t="shared" si="0"/>
        <v>#DIV/0!</v>
      </c>
      <c r="L29" s="2">
        <v>0</v>
      </c>
      <c r="M29" s="2">
        <v>0</v>
      </c>
      <c r="N29" s="11" t="e">
        <f t="shared" si="1"/>
        <v>#DIV/0!</v>
      </c>
      <c r="O29" s="2">
        <v>0</v>
      </c>
      <c r="P29" s="2">
        <v>0</v>
      </c>
      <c r="Q29" s="11" t="e">
        <f t="shared" si="2"/>
        <v>#DIV/0!</v>
      </c>
      <c r="R29" s="2">
        <v>0</v>
      </c>
      <c r="S29" s="2">
        <v>0</v>
      </c>
      <c r="T29" s="11" t="e">
        <f t="shared" si="3"/>
        <v>#DIV/0!</v>
      </c>
      <c r="U29" s="89">
        <f t="shared" si="4"/>
        <v>0</v>
      </c>
      <c r="V29" s="89">
        <f t="shared" si="4"/>
        <v>3</v>
      </c>
      <c r="W29" s="11" t="e">
        <f t="shared" si="5"/>
        <v>#DIV/0!</v>
      </c>
      <c r="X29" s="30"/>
      <c r="Y29" s="30"/>
      <c r="Z29" s="30"/>
      <c r="AA29" s="30"/>
    </row>
    <row r="30" spans="1:27" ht="15.75" x14ac:dyDescent="0.25">
      <c r="A30" s="10"/>
      <c r="B30" s="10"/>
      <c r="C30" s="10"/>
      <c r="D30" s="10"/>
      <c r="E30" s="10"/>
      <c r="F30" s="10"/>
      <c r="G30" s="10"/>
      <c r="H30" s="10"/>
      <c r="I30" s="2"/>
      <c r="J30" s="2"/>
      <c r="K30" s="11" t="e">
        <f t="shared" si="0"/>
        <v>#DIV/0!</v>
      </c>
      <c r="L30" s="2"/>
      <c r="M30" s="2"/>
      <c r="N30" s="11" t="e">
        <f t="shared" si="1"/>
        <v>#DIV/0!</v>
      </c>
      <c r="O30" s="2"/>
      <c r="P30" s="2"/>
      <c r="Q30" s="11" t="e">
        <f t="shared" si="2"/>
        <v>#DIV/0!</v>
      </c>
      <c r="R30" s="2"/>
      <c r="S30" s="2"/>
      <c r="T30" s="11" t="e">
        <f t="shared" si="3"/>
        <v>#DIV/0!</v>
      </c>
      <c r="U30" s="89">
        <f t="shared" si="4"/>
        <v>0</v>
      </c>
      <c r="V30" s="89">
        <f t="shared" si="4"/>
        <v>0</v>
      </c>
      <c r="W30" s="11" t="e">
        <f t="shared" si="5"/>
        <v>#DIV/0!</v>
      </c>
      <c r="X30" s="30"/>
      <c r="Y30" s="30"/>
      <c r="Z30" s="30"/>
      <c r="AA30" s="30"/>
    </row>
    <row r="31" spans="1:27" ht="15.75" x14ac:dyDescent="0.25">
      <c r="A31" s="10"/>
      <c r="B31" s="10"/>
      <c r="C31" s="10"/>
      <c r="D31" s="10"/>
      <c r="E31" s="10"/>
      <c r="F31" s="10"/>
      <c r="G31" s="10"/>
      <c r="H31" s="10"/>
      <c r="I31" s="2"/>
      <c r="J31" s="2"/>
      <c r="K31" s="11" t="e">
        <f t="shared" si="0"/>
        <v>#DIV/0!</v>
      </c>
      <c r="L31" s="2"/>
      <c r="M31" s="2"/>
      <c r="N31" s="11" t="e">
        <f t="shared" si="1"/>
        <v>#DIV/0!</v>
      </c>
      <c r="O31" s="2"/>
      <c r="P31" s="2"/>
      <c r="Q31" s="11" t="e">
        <f t="shared" si="2"/>
        <v>#DIV/0!</v>
      </c>
      <c r="R31" s="2"/>
      <c r="S31" s="2"/>
      <c r="T31" s="11" t="e">
        <f t="shared" si="3"/>
        <v>#DIV/0!</v>
      </c>
      <c r="U31" s="89">
        <f t="shared" si="4"/>
        <v>0</v>
      </c>
      <c r="V31" s="89">
        <f t="shared" si="4"/>
        <v>0</v>
      </c>
      <c r="W31" s="11" t="e">
        <f t="shared" si="5"/>
        <v>#DIV/0!</v>
      </c>
      <c r="X31" s="30"/>
      <c r="Y31" s="30"/>
      <c r="Z31" s="30"/>
      <c r="AA31" s="30"/>
    </row>
    <row r="32" spans="1:27" x14ac:dyDescent="0.25">
      <c r="A32" s="843" t="s">
        <v>23</v>
      </c>
      <c r="B32" s="844"/>
      <c r="C32" s="844"/>
      <c r="D32" s="844"/>
      <c r="E32" s="844"/>
      <c r="F32" s="844"/>
      <c r="G32" s="844"/>
      <c r="H32" s="845"/>
      <c r="I32" s="3"/>
      <c r="J32" s="3"/>
      <c r="K32" s="13">
        <f>SUM(K42:K43)/(COUNTIF(K42:K43,"&lt;&gt;0"))</f>
        <v>46.666666666666664</v>
      </c>
      <c r="L32" s="3"/>
      <c r="M32" s="3"/>
      <c r="N32" s="13" t="e">
        <f>SUM(N42:N43)/(COUNTIF(N42:N43,"&lt;&gt;0"))</f>
        <v>#DIV/0!</v>
      </c>
      <c r="O32" s="3"/>
      <c r="P32" s="3"/>
      <c r="Q32" s="13" t="e">
        <f>SUM(Q42:Q43)/(COUNTIF(Q42:Q43,"&lt;&gt;0"))</f>
        <v>#DIV/0!</v>
      </c>
      <c r="R32" s="3"/>
      <c r="S32" s="3"/>
      <c r="T32" s="13" t="e">
        <f>SUM(T42:T43)/(COUNTIF(T42:T43,"&lt;&gt;0"))</f>
        <v>#DIV/0!</v>
      </c>
      <c r="U32" s="3"/>
      <c r="V32" s="3"/>
      <c r="W32" s="13">
        <f>SUM(W42:W43)/(COUNTIF(W42:W43,"&lt;&gt;0"))</f>
        <v>46.666666666666664</v>
      </c>
      <c r="X32" s="30"/>
      <c r="Y32" s="30"/>
      <c r="Z32" s="30"/>
      <c r="AA32" s="30"/>
    </row>
    <row r="33" spans="1:27" x14ac:dyDescent="0.25">
      <c r="A33" s="846" t="s">
        <v>24</v>
      </c>
      <c r="B33" s="847"/>
      <c r="C33" s="847"/>
      <c r="D33" s="847"/>
      <c r="E33" s="847"/>
      <c r="F33" s="847"/>
      <c r="G33" s="847"/>
      <c r="H33" s="848"/>
      <c r="I33" s="4"/>
      <c r="J33" s="4"/>
      <c r="K33" s="14">
        <v>93</v>
      </c>
      <c r="L33" s="4"/>
      <c r="M33" s="4"/>
      <c r="N33" s="14">
        <v>33</v>
      </c>
      <c r="O33" s="4"/>
      <c r="P33" s="4"/>
      <c r="Q33" s="14"/>
      <c r="R33" s="4"/>
      <c r="S33" s="4"/>
      <c r="T33" s="14"/>
      <c r="U33" s="4"/>
      <c r="V33" s="4"/>
      <c r="W33" s="14"/>
      <c r="X33" s="30"/>
      <c r="Y33" s="30"/>
      <c r="Z33" s="30"/>
      <c r="AA33" s="30"/>
    </row>
    <row r="34" spans="1:27" x14ac:dyDescent="0.25">
      <c r="A34" s="846" t="s">
        <v>1283</v>
      </c>
      <c r="B34" s="847"/>
      <c r="C34" s="847"/>
      <c r="D34" s="847"/>
      <c r="E34" s="847"/>
      <c r="F34" s="847"/>
      <c r="G34" s="847"/>
      <c r="H34" s="848"/>
      <c r="I34" s="4"/>
      <c r="J34" s="4"/>
      <c r="K34" s="14">
        <v>47</v>
      </c>
      <c r="L34" s="4"/>
      <c r="M34" s="4"/>
      <c r="N34" s="14">
        <v>11</v>
      </c>
      <c r="O34" s="4"/>
      <c r="P34" s="4"/>
      <c r="Q34" s="14"/>
      <c r="R34" s="4"/>
      <c r="S34" s="4"/>
      <c r="T34" s="14"/>
      <c r="U34" s="4"/>
      <c r="V34" s="4"/>
      <c r="W34" s="14"/>
      <c r="X34" s="30"/>
      <c r="Y34" s="30"/>
      <c r="Z34" s="30"/>
      <c r="AA34" s="30"/>
    </row>
    <row r="35" spans="1:27" x14ac:dyDescent="0.25">
      <c r="A35" s="846" t="s">
        <v>1339</v>
      </c>
      <c r="B35" s="847"/>
      <c r="C35" s="847"/>
      <c r="D35" s="847"/>
      <c r="E35" s="847"/>
      <c r="F35" s="847"/>
      <c r="G35" s="847"/>
      <c r="H35" s="848"/>
      <c r="I35" s="4"/>
      <c r="J35" s="4"/>
      <c r="K35" s="14">
        <v>1</v>
      </c>
      <c r="L35" s="4"/>
      <c r="M35" s="4"/>
      <c r="N35" s="14">
        <v>3</v>
      </c>
      <c r="O35" s="4"/>
      <c r="P35" s="4"/>
      <c r="Q35" s="14"/>
      <c r="R35" s="4"/>
      <c r="S35" s="4"/>
      <c r="T35" s="14"/>
      <c r="U35" s="4"/>
      <c r="V35" s="4"/>
      <c r="W35" s="14"/>
      <c r="X35" s="30"/>
      <c r="Y35" s="30"/>
      <c r="Z35" s="30"/>
      <c r="AA35" s="30"/>
    </row>
    <row r="36" spans="1:27" x14ac:dyDescent="0.25">
      <c r="A36" s="846" t="s">
        <v>1340</v>
      </c>
      <c r="B36" s="847"/>
      <c r="C36" s="847"/>
      <c r="D36" s="847"/>
      <c r="E36" s="847"/>
      <c r="F36" s="847"/>
      <c r="G36" s="847"/>
      <c r="H36" s="848"/>
      <c r="I36" s="4"/>
      <c r="J36" s="4"/>
      <c r="K36" s="14"/>
      <c r="L36" s="4"/>
      <c r="M36" s="4"/>
      <c r="N36" s="14"/>
      <c r="O36" s="4"/>
      <c r="P36" s="4"/>
      <c r="Q36" s="14"/>
      <c r="R36" s="4"/>
      <c r="S36" s="4"/>
      <c r="T36" s="14"/>
      <c r="U36" s="4"/>
      <c r="V36" s="4"/>
      <c r="W36" s="14"/>
      <c r="X36" s="30"/>
      <c r="Y36" s="30"/>
      <c r="Z36" s="30"/>
      <c r="AA36" s="30"/>
    </row>
    <row r="37" spans="1:27" x14ac:dyDescent="0.25">
      <c r="A37" s="846" t="s">
        <v>1341</v>
      </c>
      <c r="B37" s="847"/>
      <c r="C37" s="847"/>
      <c r="D37" s="847"/>
      <c r="E37" s="847"/>
      <c r="F37" s="847"/>
      <c r="G37" s="847"/>
      <c r="H37" s="848"/>
      <c r="I37" s="4"/>
      <c r="J37" s="4"/>
      <c r="K37" s="14"/>
      <c r="L37" s="4"/>
      <c r="M37" s="4"/>
      <c r="N37" s="14">
        <v>20</v>
      </c>
      <c r="O37" s="4"/>
      <c r="P37" s="4"/>
      <c r="Q37" s="14"/>
      <c r="R37" s="4"/>
      <c r="S37" s="4"/>
      <c r="T37" s="14"/>
      <c r="U37" s="4"/>
      <c r="V37" s="4"/>
      <c r="W37" s="14"/>
      <c r="X37" s="30"/>
      <c r="Y37" s="30"/>
      <c r="Z37" s="30"/>
      <c r="AA37" s="30"/>
    </row>
    <row r="38" spans="1:27" x14ac:dyDescent="0.25">
      <c r="K38" s="32" t="e">
        <f t="shared" ref="K38:K41" si="6">IF(K7&gt;99.99,100,K7)</f>
        <v>#DIV/0!</v>
      </c>
      <c r="N38" s="32">
        <f t="shared" ref="N38:N41" si="7">IF(N7&gt;99.99,100,N7)</f>
        <v>0</v>
      </c>
      <c r="Q38" s="32" t="e">
        <f t="shared" ref="Q38:Q41" si="8">IF(Q7&gt;99.99,100,Q7)</f>
        <v>#DIV/0!</v>
      </c>
      <c r="T38" s="32" t="e">
        <f t="shared" ref="T38:T41" si="9">IF(T7&gt;99.99,100,T7)</f>
        <v>#DIV/0!</v>
      </c>
      <c r="W38" s="32">
        <f t="shared" ref="W38:W41" si="10">IF(W7&gt;99.99,100,W7)</f>
        <v>0</v>
      </c>
    </row>
    <row r="39" spans="1:27" x14ac:dyDescent="0.25">
      <c r="K39" s="32" t="e">
        <f t="shared" si="6"/>
        <v>#DIV/0!</v>
      </c>
      <c r="N39" s="32" t="e">
        <f t="shared" si="7"/>
        <v>#DIV/0!</v>
      </c>
      <c r="Q39" s="32">
        <f t="shared" si="8"/>
        <v>0</v>
      </c>
      <c r="T39" s="32" t="e">
        <f t="shared" si="9"/>
        <v>#DIV/0!</v>
      </c>
      <c r="W39" s="32">
        <f t="shared" si="10"/>
        <v>0</v>
      </c>
    </row>
    <row r="40" spans="1:27" x14ac:dyDescent="0.25">
      <c r="K40" s="32" t="e">
        <f t="shared" si="6"/>
        <v>#DIV/0!</v>
      </c>
      <c r="N40" s="32">
        <f t="shared" si="7"/>
        <v>0</v>
      </c>
      <c r="Q40" s="32" t="e">
        <f t="shared" si="8"/>
        <v>#DIV/0!</v>
      </c>
      <c r="T40" s="32" t="e">
        <f t="shared" si="9"/>
        <v>#DIV/0!</v>
      </c>
      <c r="W40" s="32">
        <f t="shared" si="10"/>
        <v>0</v>
      </c>
    </row>
    <row r="41" spans="1:27" x14ac:dyDescent="0.25">
      <c r="K41" s="32">
        <f t="shared" si="6"/>
        <v>0</v>
      </c>
      <c r="N41" s="32">
        <f t="shared" si="7"/>
        <v>33.333333333333329</v>
      </c>
      <c r="Q41" s="32" t="e">
        <f t="shared" si="8"/>
        <v>#DIV/0!</v>
      </c>
      <c r="T41" s="32">
        <f t="shared" si="9"/>
        <v>0</v>
      </c>
      <c r="W41" s="32">
        <f t="shared" si="10"/>
        <v>20</v>
      </c>
    </row>
    <row r="42" spans="1:27" x14ac:dyDescent="0.25">
      <c r="K42" s="32">
        <f>IF(K21&gt;99.99,100,K21)</f>
        <v>93.333333333333329</v>
      </c>
      <c r="N42" s="32" t="e">
        <f>IF(N21&gt;99.99,100,N21)</f>
        <v>#DIV/0!</v>
      </c>
      <c r="Q42" s="32" t="e">
        <f>IF(Q21&gt;99.99,100,Q21)</f>
        <v>#DIV/0!</v>
      </c>
      <c r="T42" s="32" t="e">
        <f>IF(T21&gt;99.99,100,T21)</f>
        <v>#DIV/0!</v>
      </c>
      <c r="W42" s="32">
        <f>IF(W21&gt;99.99,100,W21)</f>
        <v>93.333333333333329</v>
      </c>
    </row>
    <row r="43" spans="1:27" x14ac:dyDescent="0.25">
      <c r="K43" s="32"/>
    </row>
    <row r="44" spans="1:27" x14ac:dyDescent="0.25">
      <c r="K44" s="32"/>
    </row>
    <row r="45" spans="1:27" x14ac:dyDescent="0.25">
      <c r="K45" s="32"/>
    </row>
    <row r="46" spans="1:27" x14ac:dyDescent="0.25">
      <c r="K46" s="32"/>
    </row>
    <row r="47" spans="1:27" x14ac:dyDescent="0.25">
      <c r="K47" s="32"/>
    </row>
    <row r="48" spans="1:27" x14ac:dyDescent="0.25">
      <c r="K48" s="32"/>
    </row>
    <row r="49" spans="11:11" x14ac:dyDescent="0.25">
      <c r="K49" s="32"/>
    </row>
    <row r="50" spans="11:11" x14ac:dyDescent="0.25">
      <c r="K50" s="32"/>
    </row>
    <row r="51" spans="11:11" x14ac:dyDescent="0.25">
      <c r="K51" s="32"/>
    </row>
    <row r="52" spans="11:11" x14ac:dyDescent="0.25">
      <c r="K52" s="32"/>
    </row>
    <row r="53" spans="11:11" x14ac:dyDescent="0.25">
      <c r="K53" s="32"/>
    </row>
    <row r="54" spans="11:11" x14ac:dyDescent="0.25">
      <c r="K54" s="32"/>
    </row>
    <row r="55" spans="11:11" x14ac:dyDescent="0.25">
      <c r="K55" s="32"/>
    </row>
    <row r="56" spans="11:11" x14ac:dyDescent="0.25">
      <c r="K56" s="32"/>
    </row>
    <row r="57" spans="11:11" x14ac:dyDescent="0.25">
      <c r="K57" s="32"/>
    </row>
    <row r="58" spans="11:11" x14ac:dyDescent="0.25">
      <c r="K58" s="32"/>
    </row>
  </sheetData>
  <mergeCells count="33">
    <mergeCell ref="A34:H34"/>
    <mergeCell ref="A35:H35"/>
    <mergeCell ref="A36:H36"/>
    <mergeCell ref="A37:H37"/>
    <mergeCell ref="A7:A8"/>
    <mergeCell ref="A11:A20"/>
    <mergeCell ref="B11:H11"/>
    <mergeCell ref="B15:H15"/>
    <mergeCell ref="B19:H19"/>
    <mergeCell ref="A21:A24"/>
    <mergeCell ref="A33:H33"/>
    <mergeCell ref="X4:X5"/>
    <mergeCell ref="Y4:Y5"/>
    <mergeCell ref="Z4:Z5"/>
    <mergeCell ref="AA4:AA5"/>
    <mergeCell ref="A32:H32"/>
    <mergeCell ref="A25:A26"/>
    <mergeCell ref="H4:H5"/>
    <mergeCell ref="I4:K4"/>
    <mergeCell ref="L4:N4"/>
    <mergeCell ref="O4:Q4"/>
    <mergeCell ref="R4:T4"/>
    <mergeCell ref="U4:W4"/>
    <mergeCell ref="A1:W1"/>
    <mergeCell ref="A2:W2"/>
    <mergeCell ref="A3:W3"/>
    <mergeCell ref="A4:A5"/>
    <mergeCell ref="B4:B5"/>
    <mergeCell ref="C4:C5"/>
    <mergeCell ref="D4:D5"/>
    <mergeCell ref="E4:E5"/>
    <mergeCell ref="F4:F5"/>
    <mergeCell ref="G4:G5"/>
  </mergeCells>
  <conditionalFormatting sqref="W6:W31 K6:K31 N13:N31 Q13:Q31 T13:T31">
    <cfRule type="cellIs" dxfId="1121" priority="25" stopIfTrue="1" operator="greaterThan">
      <formula>110</formula>
    </cfRule>
    <cfRule type="cellIs" dxfId="1120" priority="26" stopIfTrue="1" operator="between">
      <formula>1</formula>
      <formula>90</formula>
    </cfRule>
    <cfRule type="expression" dxfId="1119" priority="27" stopIfTrue="1">
      <formula>IF(I6=0,J6=0)</formula>
    </cfRule>
    <cfRule type="cellIs" dxfId="1118" priority="28" stopIfTrue="1" operator="between">
      <formula>90</formula>
      <formula>110</formula>
    </cfRule>
    <cfRule type="expression" dxfId="1117" priority="29" stopIfTrue="1">
      <formula>IF(I6&gt;0,J6=0)</formula>
    </cfRule>
    <cfRule type="expression" dxfId="1116" priority="30" stopIfTrue="1">
      <formula>IF(I6=0,J6&gt;0)</formula>
    </cfRule>
  </conditionalFormatting>
  <conditionalFormatting sqref="N6:N12">
    <cfRule type="cellIs" dxfId="1115" priority="43" stopIfTrue="1" operator="greaterThan">
      <formula>110</formula>
    </cfRule>
    <cfRule type="cellIs" dxfId="1114" priority="44" stopIfTrue="1" operator="between">
      <formula>1</formula>
      <formula>90</formula>
    </cfRule>
    <cfRule type="expression" dxfId="1113" priority="45" stopIfTrue="1">
      <formula>IF(L6=0,M6=0)</formula>
    </cfRule>
    <cfRule type="cellIs" dxfId="1112" priority="46" stopIfTrue="1" operator="between">
      <formula>90</formula>
      <formula>110</formula>
    </cfRule>
    <cfRule type="expression" dxfId="1111" priority="47" stopIfTrue="1">
      <formula>IF(L6&gt;0,M6=0)</formula>
    </cfRule>
    <cfRule type="expression" dxfId="1110" priority="48" stopIfTrue="1">
      <formula>IF(L6=0,M6&gt;0)</formula>
    </cfRule>
  </conditionalFormatting>
  <conditionalFormatting sqref="Q6:Q12">
    <cfRule type="cellIs" dxfId="1109" priority="37" stopIfTrue="1" operator="greaterThan">
      <formula>110</formula>
    </cfRule>
    <cfRule type="cellIs" dxfId="1108" priority="38" stopIfTrue="1" operator="between">
      <formula>1</formula>
      <formula>90</formula>
    </cfRule>
    <cfRule type="expression" dxfId="1107" priority="39" stopIfTrue="1">
      <formula>IF(O6=0,P6=0)</formula>
    </cfRule>
    <cfRule type="cellIs" dxfId="1106" priority="40" stopIfTrue="1" operator="between">
      <formula>90</formula>
      <formula>110</formula>
    </cfRule>
    <cfRule type="expression" dxfId="1105" priority="41" stopIfTrue="1">
      <formula>IF(O6&gt;0,P6=0)</formula>
    </cfRule>
    <cfRule type="expression" dxfId="1104" priority="42" stopIfTrue="1">
      <formula>IF(O6=0,P6&gt;0)</formula>
    </cfRule>
  </conditionalFormatting>
  <conditionalFormatting sqref="T6:T12">
    <cfRule type="cellIs" dxfId="1103" priority="31" stopIfTrue="1" operator="greaterThan">
      <formula>110</formula>
    </cfRule>
    <cfRule type="cellIs" dxfId="1102" priority="32" stopIfTrue="1" operator="between">
      <formula>1</formula>
      <formula>90</formula>
    </cfRule>
    <cfRule type="expression" dxfId="1101" priority="33" stopIfTrue="1">
      <formula>IF(R6=0,S6=0)</formula>
    </cfRule>
    <cfRule type="cellIs" dxfId="1100" priority="34" stopIfTrue="1" operator="between">
      <formula>90</formula>
      <formula>110</formula>
    </cfRule>
    <cfRule type="expression" dxfId="1099" priority="35" stopIfTrue="1">
      <formula>IF(R6&gt;0,S6=0)</formula>
    </cfRule>
    <cfRule type="expression" dxfId="1098" priority="36" stopIfTrue="1">
      <formula>IF(R6=0,S6&gt;0)</formula>
    </cfRule>
  </conditionalFormatting>
  <pageMargins left="0.7" right="0.7" top="0.75" bottom="0.75" header="0.3" footer="0.3"/>
  <pageSetup orientation="portrait" horizontalDpi="4294967293"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AB294"/>
  <sheetViews>
    <sheetView zoomScale="80" zoomScaleNormal="80" workbookViewId="0">
      <pane xSplit="1" ySplit="5" topLeftCell="B186" activePane="bottomRight" state="frozen"/>
      <selection pane="topRight" activeCell="B1" sqref="B1"/>
      <selection pane="bottomLeft" activeCell="A6" sqref="A6"/>
      <selection pane="bottomRight" activeCell="Y189" sqref="X189:Y189"/>
    </sheetView>
  </sheetViews>
  <sheetFormatPr baseColWidth="10" defaultColWidth="11.42578125" defaultRowHeight="15" x14ac:dyDescent="0.25"/>
  <cols>
    <col min="1" max="1" width="16.85546875" style="7" customWidth="1"/>
    <col min="2" max="2" width="8.7109375" style="7" customWidth="1"/>
    <col min="3" max="3" width="38.28515625" style="7" customWidth="1"/>
    <col min="4" max="5" width="16" style="7" customWidth="1"/>
    <col min="6" max="6" width="24.5703125" style="7" customWidth="1"/>
    <col min="7" max="7" width="12.7109375" style="7" customWidth="1"/>
    <col min="8" max="8" width="8.7109375" style="7" customWidth="1"/>
    <col min="9" max="9" width="6.85546875" style="7" customWidth="1"/>
    <col min="10" max="10" width="8.42578125" style="7" customWidth="1"/>
    <col min="11" max="14" width="6.85546875" style="7" customWidth="1"/>
    <col min="15" max="15" width="8.7109375" style="7" customWidth="1"/>
    <col min="16" max="23" width="6.85546875" style="7" customWidth="1"/>
    <col min="24" max="24" width="8.42578125" style="7" customWidth="1"/>
    <col min="25" max="26" width="6.85546875" style="7" customWidth="1"/>
    <col min="27" max="27" width="51.7109375" style="7" customWidth="1"/>
    <col min="28" max="16384" width="11.42578125" style="7"/>
  </cols>
  <sheetData>
    <row r="1" spans="1:27" ht="15" customHeight="1" x14ac:dyDescent="0.25">
      <c r="A1" s="854" t="s">
        <v>26</v>
      </c>
      <c r="B1" s="854"/>
      <c r="C1" s="854"/>
      <c r="D1" s="854"/>
      <c r="E1" s="854"/>
      <c r="F1" s="854"/>
      <c r="G1" s="854"/>
      <c r="H1" s="854"/>
      <c r="I1" s="854"/>
      <c r="J1" s="854"/>
      <c r="K1" s="854"/>
      <c r="L1" s="854"/>
      <c r="M1" s="854"/>
      <c r="N1" s="854"/>
      <c r="O1" s="854"/>
      <c r="P1" s="854"/>
      <c r="Q1" s="854"/>
      <c r="R1" s="854"/>
      <c r="S1" s="854"/>
      <c r="T1" s="854"/>
      <c r="U1" s="854"/>
      <c r="V1" s="854"/>
      <c r="W1" s="854"/>
      <c r="X1" s="854"/>
      <c r="Y1" s="854"/>
      <c r="Z1" s="854"/>
    </row>
    <row r="2" spans="1:27" ht="15" customHeight="1" x14ac:dyDescent="0.25">
      <c r="A2" s="854" t="s">
        <v>0</v>
      </c>
      <c r="B2" s="854"/>
      <c r="C2" s="854"/>
      <c r="D2" s="854"/>
      <c r="E2" s="854"/>
      <c r="F2" s="854"/>
      <c r="G2" s="854"/>
      <c r="H2" s="854"/>
      <c r="I2" s="854"/>
      <c r="J2" s="854"/>
      <c r="K2" s="854"/>
      <c r="L2" s="854"/>
      <c r="M2" s="854"/>
      <c r="N2" s="854"/>
      <c r="O2" s="854"/>
      <c r="P2" s="854"/>
      <c r="Q2" s="854"/>
      <c r="R2" s="854"/>
      <c r="S2" s="854"/>
      <c r="T2" s="854"/>
      <c r="U2" s="854"/>
      <c r="V2" s="854"/>
      <c r="W2" s="854"/>
      <c r="X2" s="854"/>
      <c r="Y2" s="854"/>
      <c r="Z2" s="854"/>
    </row>
    <row r="3" spans="1:27" ht="15" customHeight="1" x14ac:dyDescent="0.25">
      <c r="A3" s="855" t="s">
        <v>1389</v>
      </c>
      <c r="B3" s="855"/>
      <c r="C3" s="855"/>
      <c r="D3" s="855"/>
      <c r="E3" s="855"/>
      <c r="F3" s="855"/>
      <c r="G3" s="855"/>
      <c r="H3" s="855"/>
      <c r="I3" s="855"/>
      <c r="J3" s="855"/>
      <c r="K3" s="855"/>
      <c r="L3" s="855"/>
      <c r="M3" s="855"/>
      <c r="N3" s="855"/>
      <c r="O3" s="855"/>
      <c r="P3" s="855"/>
      <c r="Q3" s="855"/>
      <c r="R3" s="855"/>
      <c r="S3" s="855"/>
      <c r="T3" s="855"/>
      <c r="U3" s="855"/>
      <c r="V3" s="855"/>
      <c r="W3" s="855"/>
      <c r="X3" s="855"/>
      <c r="Y3" s="855"/>
      <c r="Z3" s="855"/>
    </row>
    <row r="4" spans="1:27" ht="22.5" customHeight="1" x14ac:dyDescent="0.25">
      <c r="A4" s="838" t="s">
        <v>1388</v>
      </c>
      <c r="B4" s="856" t="s">
        <v>1</v>
      </c>
      <c r="C4" s="838" t="s">
        <v>28</v>
      </c>
      <c r="D4" s="838" t="s">
        <v>2</v>
      </c>
      <c r="E4" s="839" t="s">
        <v>1285</v>
      </c>
      <c r="F4" s="838" t="s">
        <v>3</v>
      </c>
      <c r="G4" s="838" t="s">
        <v>4</v>
      </c>
      <c r="H4" s="838" t="s">
        <v>1414</v>
      </c>
      <c r="I4" s="853" t="s">
        <v>1382</v>
      </c>
      <c r="J4" s="853"/>
      <c r="K4" s="853"/>
      <c r="L4" s="853" t="s">
        <v>1383</v>
      </c>
      <c r="M4" s="853"/>
      <c r="N4" s="853"/>
      <c r="O4" s="853" t="s">
        <v>1385</v>
      </c>
      <c r="P4" s="853"/>
      <c r="Q4" s="853"/>
      <c r="R4" s="853" t="s">
        <v>1386</v>
      </c>
      <c r="S4" s="853"/>
      <c r="T4" s="853"/>
      <c r="U4" s="853" t="s">
        <v>1387</v>
      </c>
      <c r="V4" s="853"/>
      <c r="W4" s="853"/>
      <c r="X4" s="853" t="s">
        <v>1384</v>
      </c>
      <c r="Y4" s="853"/>
      <c r="Z4" s="853"/>
      <c r="AA4" s="838" t="s">
        <v>178</v>
      </c>
    </row>
    <row r="5" spans="1:27" x14ac:dyDescent="0.25">
      <c r="A5" s="838"/>
      <c r="B5" s="856"/>
      <c r="C5" s="838"/>
      <c r="D5" s="839"/>
      <c r="E5" s="852"/>
      <c r="F5" s="839"/>
      <c r="G5" s="839"/>
      <c r="H5" s="839"/>
      <c r="I5" s="5" t="s">
        <v>10</v>
      </c>
      <c r="J5" s="5" t="s">
        <v>11</v>
      </c>
      <c r="K5" s="6" t="s">
        <v>12</v>
      </c>
      <c r="L5" s="5" t="s">
        <v>10</v>
      </c>
      <c r="M5" s="5" t="s">
        <v>11</v>
      </c>
      <c r="N5" s="6" t="s">
        <v>12</v>
      </c>
      <c r="O5" s="5" t="s">
        <v>10</v>
      </c>
      <c r="P5" s="5" t="s">
        <v>11</v>
      </c>
      <c r="Q5" s="6" t="s">
        <v>12</v>
      </c>
      <c r="R5" s="5" t="s">
        <v>10</v>
      </c>
      <c r="S5" s="5" t="s">
        <v>11</v>
      </c>
      <c r="T5" s="6" t="s">
        <v>12</v>
      </c>
      <c r="U5" s="5" t="s">
        <v>10</v>
      </c>
      <c r="V5" s="5" t="s">
        <v>11</v>
      </c>
      <c r="W5" s="6" t="s">
        <v>12</v>
      </c>
      <c r="X5" s="5" t="s">
        <v>10</v>
      </c>
      <c r="Y5" s="5" t="s">
        <v>11</v>
      </c>
      <c r="Z5" s="6" t="s">
        <v>12</v>
      </c>
      <c r="AA5" s="839"/>
    </row>
    <row r="6" spans="1:27" ht="51" x14ac:dyDescent="0.25">
      <c r="A6" s="857" t="s">
        <v>1390</v>
      </c>
      <c r="B6" s="568" t="s">
        <v>643</v>
      </c>
      <c r="C6" s="567" t="s">
        <v>644</v>
      </c>
      <c r="D6" s="198" t="s">
        <v>1288</v>
      </c>
      <c r="E6" s="140" t="s">
        <v>1289</v>
      </c>
      <c r="F6" s="198" t="s">
        <v>646</v>
      </c>
      <c r="G6" s="568" t="s">
        <v>647</v>
      </c>
      <c r="H6" s="332">
        <v>24</v>
      </c>
      <c r="I6" s="2">
        <f>'POA16'!V6</f>
        <v>6</v>
      </c>
      <c r="J6" s="2">
        <f>'POA16'!W6</f>
        <v>4</v>
      </c>
      <c r="K6" s="11">
        <f>J6/I6*100</f>
        <v>66.666666666666657</v>
      </c>
      <c r="L6" s="2">
        <f>'POA17'!U7</f>
        <v>7</v>
      </c>
      <c r="M6" s="2">
        <f>'POA17'!V7</f>
        <v>5</v>
      </c>
      <c r="N6" s="12">
        <f>M6/L6*100</f>
        <v>71.428571428571431</v>
      </c>
      <c r="O6" s="203">
        <f>'POA18'!U8</f>
        <v>12</v>
      </c>
      <c r="P6" s="2">
        <f>'POA18'!V8</f>
        <v>0</v>
      </c>
      <c r="Q6" s="12">
        <f>P6/O6*100</f>
        <v>0</v>
      </c>
      <c r="R6" s="203">
        <v>3</v>
      </c>
      <c r="S6" s="2"/>
      <c r="T6" s="12">
        <f>S6/R6*100</f>
        <v>0</v>
      </c>
      <c r="U6" s="203">
        <v>3</v>
      </c>
      <c r="V6" s="2"/>
      <c r="W6" s="12">
        <f>V6/U6*100</f>
        <v>0</v>
      </c>
      <c r="X6" s="89">
        <f>I6+L6+O6+R6+U6</f>
        <v>31</v>
      </c>
      <c r="Y6" s="89">
        <f>J6+M6+P6+S6+V6</f>
        <v>9</v>
      </c>
      <c r="Z6" s="12">
        <f>Y6/X6*100</f>
        <v>29.032258064516132</v>
      </c>
      <c r="AA6" s="30"/>
    </row>
    <row r="7" spans="1:27" ht="76.5" x14ac:dyDescent="0.25">
      <c r="A7" s="858"/>
      <c r="B7" s="568" t="s">
        <v>661</v>
      </c>
      <c r="C7" s="567" t="s">
        <v>662</v>
      </c>
      <c r="D7" s="198" t="s">
        <v>1288</v>
      </c>
      <c r="E7" s="140" t="s">
        <v>1289</v>
      </c>
      <c r="F7" s="198" t="s">
        <v>1290</v>
      </c>
      <c r="G7" s="568" t="s">
        <v>664</v>
      </c>
      <c r="H7" s="568">
        <v>5</v>
      </c>
      <c r="I7" s="2">
        <f>'POA16'!V7</f>
        <v>1</v>
      </c>
      <c r="J7" s="2">
        <f>'POA16'!W7</f>
        <v>1</v>
      </c>
      <c r="K7" s="11">
        <f t="shared" ref="K7:K189" si="0">J7/I7*100</f>
        <v>100</v>
      </c>
      <c r="L7" s="2">
        <f>'POA17'!U8</f>
        <v>2</v>
      </c>
      <c r="M7" s="2">
        <f>'POA17'!V8</f>
        <v>0</v>
      </c>
      <c r="N7" s="12">
        <f t="shared" ref="N7:N189" si="1">M7/L7*100</f>
        <v>0</v>
      </c>
      <c r="O7" s="203">
        <f>'POA18'!U9</f>
        <v>2</v>
      </c>
      <c r="P7" s="2">
        <f>'POA18'!V9</f>
        <v>0</v>
      </c>
      <c r="Q7" s="12">
        <f t="shared" ref="Q7:Q189" si="2">P7/O7*100</f>
        <v>0</v>
      </c>
      <c r="R7" s="203">
        <v>1</v>
      </c>
      <c r="S7" s="2"/>
      <c r="T7" s="12">
        <f t="shared" ref="T7:T189" si="3">S7/R7*100</f>
        <v>0</v>
      </c>
      <c r="U7" s="203"/>
      <c r="V7" s="2"/>
      <c r="W7" s="12" t="e">
        <f t="shared" ref="W7:W189" si="4">V7/U7*100</f>
        <v>#DIV/0!</v>
      </c>
      <c r="X7" s="89">
        <f t="shared" ref="X7:Y187" si="5">I7+L7+O7+R7+U7</f>
        <v>6</v>
      </c>
      <c r="Y7" s="89">
        <f t="shared" si="5"/>
        <v>1</v>
      </c>
      <c r="Z7" s="12">
        <f t="shared" ref="Z7:Z189" si="6">Y7/X7*100</f>
        <v>16.666666666666664</v>
      </c>
      <c r="AA7" s="30"/>
    </row>
    <row r="8" spans="1:27" ht="76.5" x14ac:dyDescent="0.25">
      <c r="A8" s="858"/>
      <c r="B8" s="860" t="s">
        <v>678</v>
      </c>
      <c r="C8" s="863" t="s">
        <v>679</v>
      </c>
      <c r="D8" s="863" t="s">
        <v>1288</v>
      </c>
      <c r="E8" s="866" t="s">
        <v>1289</v>
      </c>
      <c r="F8" s="198" t="s">
        <v>1292</v>
      </c>
      <c r="G8" s="568" t="s">
        <v>1293</v>
      </c>
      <c r="H8" s="568">
        <v>15</v>
      </c>
      <c r="I8" s="2">
        <f>'POA16'!V8</f>
        <v>3</v>
      </c>
      <c r="J8" s="2">
        <f>'POA16'!W8</f>
        <v>0</v>
      </c>
      <c r="K8" s="11">
        <f t="shared" si="0"/>
        <v>0</v>
      </c>
      <c r="L8" s="2">
        <f>'POA17'!U9</f>
        <v>3</v>
      </c>
      <c r="M8" s="2">
        <f>'POA17'!V9</f>
        <v>1</v>
      </c>
      <c r="N8" s="12">
        <f t="shared" si="1"/>
        <v>33.333333333333329</v>
      </c>
      <c r="O8" s="568">
        <f>'POA18'!U10</f>
        <v>3</v>
      </c>
      <c r="P8" s="2">
        <f>'POA18'!V10</f>
        <v>0</v>
      </c>
      <c r="Q8" s="12">
        <f t="shared" si="2"/>
        <v>0</v>
      </c>
      <c r="R8" s="568">
        <v>3</v>
      </c>
      <c r="S8" s="2"/>
      <c r="T8" s="12">
        <f t="shared" si="3"/>
        <v>0</v>
      </c>
      <c r="U8" s="568">
        <v>3</v>
      </c>
      <c r="V8" s="2"/>
      <c r="W8" s="12">
        <f t="shared" si="4"/>
        <v>0</v>
      </c>
      <c r="X8" s="89">
        <f t="shared" si="5"/>
        <v>15</v>
      </c>
      <c r="Y8" s="89">
        <f t="shared" si="5"/>
        <v>1</v>
      </c>
      <c r="Z8" s="12">
        <f t="shared" si="6"/>
        <v>6.666666666666667</v>
      </c>
      <c r="AA8" s="30"/>
    </row>
    <row r="9" spans="1:27" ht="51" x14ac:dyDescent="0.25">
      <c r="A9" s="858"/>
      <c r="B9" s="861"/>
      <c r="C9" s="864"/>
      <c r="D9" s="864"/>
      <c r="E9" s="867"/>
      <c r="F9" s="198" t="s">
        <v>682</v>
      </c>
      <c r="G9" s="568" t="s">
        <v>683</v>
      </c>
      <c r="H9" s="568">
        <v>60</v>
      </c>
      <c r="I9" s="2">
        <f>'POA16'!V9</f>
        <v>12</v>
      </c>
      <c r="J9" s="2">
        <f>'POA16'!W9</f>
        <v>3</v>
      </c>
      <c r="K9" s="11">
        <f t="shared" si="0"/>
        <v>25</v>
      </c>
      <c r="L9" s="2">
        <f>'POA17'!U10</f>
        <v>12</v>
      </c>
      <c r="M9" s="2">
        <f>'POA17'!V10</f>
        <v>0</v>
      </c>
      <c r="N9" s="12">
        <f t="shared" si="1"/>
        <v>0</v>
      </c>
      <c r="O9" s="568">
        <f>'POA18'!U11</f>
        <v>12</v>
      </c>
      <c r="P9" s="2">
        <f>'POA18'!V11</f>
        <v>0</v>
      </c>
      <c r="Q9" s="12">
        <f t="shared" si="2"/>
        <v>0</v>
      </c>
      <c r="R9" s="568">
        <v>12</v>
      </c>
      <c r="S9" s="2"/>
      <c r="T9" s="12">
        <f t="shared" si="3"/>
        <v>0</v>
      </c>
      <c r="U9" s="568">
        <v>12</v>
      </c>
      <c r="V9" s="2"/>
      <c r="W9" s="12">
        <f t="shared" si="4"/>
        <v>0</v>
      </c>
      <c r="X9" s="89">
        <f t="shared" si="5"/>
        <v>60</v>
      </c>
      <c r="Y9" s="89">
        <f t="shared" si="5"/>
        <v>3</v>
      </c>
      <c r="Z9" s="12">
        <f t="shared" si="6"/>
        <v>5</v>
      </c>
      <c r="AA9" s="30"/>
    </row>
    <row r="10" spans="1:27" ht="51" x14ac:dyDescent="0.25">
      <c r="A10" s="858"/>
      <c r="B10" s="862"/>
      <c r="C10" s="865"/>
      <c r="D10" s="865"/>
      <c r="E10" s="868"/>
      <c r="F10" s="198" t="s">
        <v>684</v>
      </c>
      <c r="G10" s="568" t="s">
        <v>685</v>
      </c>
      <c r="H10" s="568">
        <v>5</v>
      </c>
      <c r="I10" s="2">
        <f>'POA16'!V10</f>
        <v>1</v>
      </c>
      <c r="J10" s="2">
        <f>'POA16'!W10</f>
        <v>0</v>
      </c>
      <c r="K10" s="11">
        <f t="shared" si="0"/>
        <v>0</v>
      </c>
      <c r="L10" s="2">
        <f>'POA17'!U11</f>
        <v>1</v>
      </c>
      <c r="M10" s="2">
        <f>'POA17'!V11</f>
        <v>0</v>
      </c>
      <c r="N10" s="12">
        <f t="shared" si="1"/>
        <v>0</v>
      </c>
      <c r="O10" s="568">
        <f>'POA18'!U12</f>
        <v>1</v>
      </c>
      <c r="P10" s="2">
        <f>'POA18'!V12</f>
        <v>0</v>
      </c>
      <c r="Q10" s="12">
        <f t="shared" si="2"/>
        <v>0</v>
      </c>
      <c r="R10" s="568">
        <v>1</v>
      </c>
      <c r="S10" s="2"/>
      <c r="T10" s="12">
        <f t="shared" si="3"/>
        <v>0</v>
      </c>
      <c r="U10" s="568">
        <v>1</v>
      </c>
      <c r="V10" s="2"/>
      <c r="W10" s="12">
        <f t="shared" si="4"/>
        <v>0</v>
      </c>
      <c r="X10" s="89">
        <f t="shared" si="5"/>
        <v>5</v>
      </c>
      <c r="Y10" s="89">
        <f t="shared" si="5"/>
        <v>0</v>
      </c>
      <c r="Z10" s="12">
        <f t="shared" si="6"/>
        <v>0</v>
      </c>
      <c r="AA10" s="30"/>
    </row>
    <row r="11" spans="1:27" ht="89.25" x14ac:dyDescent="0.25">
      <c r="A11" s="858"/>
      <c r="B11" s="860" t="s">
        <v>717</v>
      </c>
      <c r="C11" s="863" t="s">
        <v>1294</v>
      </c>
      <c r="D11" s="869" t="s">
        <v>1288</v>
      </c>
      <c r="E11" s="866" t="s">
        <v>1289</v>
      </c>
      <c r="F11" s="198" t="s">
        <v>719</v>
      </c>
      <c r="G11" s="563" t="s">
        <v>720</v>
      </c>
      <c r="H11" s="333" t="s">
        <v>1473</v>
      </c>
      <c r="I11" s="2">
        <f>'POA16'!V11</f>
        <v>0</v>
      </c>
      <c r="J11" s="2">
        <f>'POA16'!W11</f>
        <v>0</v>
      </c>
      <c r="K11" s="11" t="e">
        <f t="shared" si="0"/>
        <v>#DIV/0!</v>
      </c>
      <c r="L11" s="2">
        <f>'POA17'!U12</f>
        <v>0</v>
      </c>
      <c r="M11" s="2">
        <f>'POA17'!V12</f>
        <v>6</v>
      </c>
      <c r="N11" s="12" t="e">
        <f t="shared" si="1"/>
        <v>#DIV/0!</v>
      </c>
      <c r="O11" s="568">
        <f>'POA18'!U13</f>
        <v>0</v>
      </c>
      <c r="P11" s="2">
        <f>'POA18'!V13</f>
        <v>0</v>
      </c>
      <c r="Q11" s="12" t="e">
        <f t="shared" si="2"/>
        <v>#DIV/0!</v>
      </c>
      <c r="R11" s="568"/>
      <c r="S11" s="2"/>
      <c r="T11" s="12" t="e">
        <f t="shared" si="3"/>
        <v>#DIV/0!</v>
      </c>
      <c r="U11" s="568"/>
      <c r="V11" s="2"/>
      <c r="W11" s="12" t="e">
        <f t="shared" si="4"/>
        <v>#DIV/0!</v>
      </c>
      <c r="X11" s="89">
        <f t="shared" si="5"/>
        <v>0</v>
      </c>
      <c r="Y11" s="89">
        <f t="shared" si="5"/>
        <v>6</v>
      </c>
      <c r="Z11" s="12" t="e">
        <f t="shared" si="6"/>
        <v>#DIV/0!</v>
      </c>
      <c r="AA11" s="30"/>
    </row>
    <row r="12" spans="1:27" ht="114.75" x14ac:dyDescent="0.25">
      <c r="A12" s="858"/>
      <c r="B12" s="862"/>
      <c r="C12" s="865"/>
      <c r="D12" s="870"/>
      <c r="E12" s="868"/>
      <c r="F12" s="198" t="s">
        <v>1295</v>
      </c>
      <c r="G12" s="563" t="s">
        <v>1296</v>
      </c>
      <c r="H12" s="563">
        <f>12*5</f>
        <v>60</v>
      </c>
      <c r="I12" s="2">
        <f>'POA16'!V12</f>
        <v>12</v>
      </c>
      <c r="J12" s="2">
        <f>'POA16'!W12</f>
        <v>12</v>
      </c>
      <c r="K12" s="11">
        <f t="shared" si="0"/>
        <v>100</v>
      </c>
      <c r="L12" s="2">
        <f>'POA17'!U13</f>
        <v>12</v>
      </c>
      <c r="M12" s="2">
        <f>'POA17'!V13</f>
        <v>12</v>
      </c>
      <c r="N12" s="12">
        <f t="shared" si="1"/>
        <v>100</v>
      </c>
      <c r="O12" s="203">
        <f>'POA18'!U14</f>
        <v>12</v>
      </c>
      <c r="P12" s="2">
        <f>'POA18'!V14</f>
        <v>0</v>
      </c>
      <c r="Q12" s="12">
        <f t="shared" si="2"/>
        <v>0</v>
      </c>
      <c r="R12" s="203">
        <v>12</v>
      </c>
      <c r="S12" s="2"/>
      <c r="T12" s="12">
        <f t="shared" si="3"/>
        <v>0</v>
      </c>
      <c r="U12" s="203">
        <v>12</v>
      </c>
      <c r="V12" s="2"/>
      <c r="W12" s="12">
        <f t="shared" si="4"/>
        <v>0</v>
      </c>
      <c r="X12" s="89">
        <f t="shared" si="5"/>
        <v>60</v>
      </c>
      <c r="Y12" s="89">
        <f t="shared" si="5"/>
        <v>24</v>
      </c>
      <c r="Z12" s="12">
        <f t="shared" si="6"/>
        <v>40</v>
      </c>
      <c r="AA12" s="30"/>
    </row>
    <row r="13" spans="1:27" ht="76.5" x14ac:dyDescent="0.25">
      <c r="A13" s="859"/>
      <c r="B13" s="568" t="s">
        <v>746</v>
      </c>
      <c r="C13" s="567" t="s">
        <v>1391</v>
      </c>
      <c r="D13" s="198" t="s">
        <v>1288</v>
      </c>
      <c r="E13" s="140" t="s">
        <v>1289</v>
      </c>
      <c r="F13" s="198" t="s">
        <v>1297</v>
      </c>
      <c r="G13" s="568" t="s">
        <v>749</v>
      </c>
      <c r="H13" s="568">
        <v>1500</v>
      </c>
      <c r="I13" s="2">
        <f>'POA16'!V13</f>
        <v>600</v>
      </c>
      <c r="J13" s="2">
        <f>'POA16'!W13</f>
        <v>600</v>
      </c>
      <c r="K13" s="11">
        <f t="shared" si="0"/>
        <v>100</v>
      </c>
      <c r="L13" s="2">
        <f>'POA17'!U14</f>
        <v>400</v>
      </c>
      <c r="M13" s="2">
        <f>'POA17'!V14</f>
        <v>200</v>
      </c>
      <c r="N13" s="11">
        <f t="shared" si="1"/>
        <v>50</v>
      </c>
      <c r="O13" s="2">
        <f>'POA18'!U15</f>
        <v>400</v>
      </c>
      <c r="P13" s="2">
        <f>'POA18'!V15</f>
        <v>0</v>
      </c>
      <c r="Q13" s="11">
        <f t="shared" si="2"/>
        <v>0</v>
      </c>
      <c r="R13" s="203"/>
      <c r="S13" s="2"/>
      <c r="T13" s="11" t="e">
        <f t="shared" si="3"/>
        <v>#DIV/0!</v>
      </c>
      <c r="U13" s="203"/>
      <c r="V13" s="2"/>
      <c r="W13" s="11" t="e">
        <f t="shared" si="4"/>
        <v>#DIV/0!</v>
      </c>
      <c r="X13" s="89">
        <f t="shared" si="5"/>
        <v>1400</v>
      </c>
      <c r="Y13" s="89">
        <f t="shared" si="5"/>
        <v>800</v>
      </c>
      <c r="Z13" s="11">
        <f t="shared" si="6"/>
        <v>57.142857142857139</v>
      </c>
      <c r="AA13" s="30"/>
    </row>
    <row r="14" spans="1:27" ht="151.5" customHeight="1" x14ac:dyDescent="0.25">
      <c r="A14" s="565" t="s">
        <v>1392</v>
      </c>
      <c r="B14" s="568" t="s">
        <v>761</v>
      </c>
      <c r="C14" s="564" t="s">
        <v>1298</v>
      </c>
      <c r="D14" s="198" t="s">
        <v>1288</v>
      </c>
      <c r="E14" s="140" t="s">
        <v>1289</v>
      </c>
      <c r="F14" s="564" t="s">
        <v>1299</v>
      </c>
      <c r="G14" s="563" t="s">
        <v>764</v>
      </c>
      <c r="H14" s="563">
        <v>40</v>
      </c>
      <c r="I14" s="2">
        <f>'POA16'!V14</f>
        <v>0</v>
      </c>
      <c r="J14" s="2">
        <f>'POA16'!W14</f>
        <v>0</v>
      </c>
      <c r="K14" s="11" t="e">
        <f t="shared" si="0"/>
        <v>#DIV/0!</v>
      </c>
      <c r="L14" s="2">
        <f>'POA17'!U15</f>
        <v>10</v>
      </c>
      <c r="M14" s="2">
        <f>'POA17'!V15</f>
        <v>1</v>
      </c>
      <c r="N14" s="11">
        <f t="shared" si="1"/>
        <v>10</v>
      </c>
      <c r="O14" s="204">
        <f>'POA18'!U16</f>
        <v>10</v>
      </c>
      <c r="P14" s="2">
        <f>'POA18'!V16</f>
        <v>0</v>
      </c>
      <c r="Q14" s="11">
        <f t="shared" si="2"/>
        <v>0</v>
      </c>
      <c r="R14" s="204">
        <v>10</v>
      </c>
      <c r="S14" s="2"/>
      <c r="T14" s="11">
        <f t="shared" si="3"/>
        <v>0</v>
      </c>
      <c r="U14" s="204">
        <v>10</v>
      </c>
      <c r="V14" s="2"/>
      <c r="W14" s="11">
        <f t="shared" si="4"/>
        <v>0</v>
      </c>
      <c r="X14" s="89">
        <f t="shared" si="5"/>
        <v>40</v>
      </c>
      <c r="Y14" s="89">
        <f t="shared" si="5"/>
        <v>1</v>
      </c>
      <c r="Z14" s="11">
        <f t="shared" si="6"/>
        <v>2.5</v>
      </c>
      <c r="AA14" s="30"/>
    </row>
    <row r="15" spans="1:27" ht="147.75" customHeight="1" x14ac:dyDescent="0.25">
      <c r="A15" s="570" t="s">
        <v>1393</v>
      </c>
      <c r="B15" s="568" t="s">
        <v>777</v>
      </c>
      <c r="C15" s="568" t="s">
        <v>778</v>
      </c>
      <c r="D15" s="198" t="s">
        <v>1288</v>
      </c>
      <c r="E15" s="140" t="s">
        <v>1289</v>
      </c>
      <c r="F15" s="567" t="s">
        <v>1300</v>
      </c>
      <c r="G15" s="568" t="s">
        <v>780</v>
      </c>
      <c r="H15" s="568">
        <v>214</v>
      </c>
      <c r="I15" s="2">
        <f>'POA16'!V15</f>
        <v>22</v>
      </c>
      <c r="J15" s="2">
        <f>'POA16'!W15</f>
        <v>0</v>
      </c>
      <c r="K15" s="11">
        <f t="shared" si="0"/>
        <v>0</v>
      </c>
      <c r="L15" s="2">
        <f>'POA17'!U16</f>
        <v>48</v>
      </c>
      <c r="M15" s="2">
        <f>'POA17'!V16</f>
        <v>26</v>
      </c>
      <c r="N15" s="11">
        <f t="shared" si="1"/>
        <v>54.166666666666664</v>
      </c>
      <c r="O15" s="203">
        <f>'POA18'!U17</f>
        <v>48</v>
      </c>
      <c r="P15" s="2">
        <f>'POA18'!V17</f>
        <v>0</v>
      </c>
      <c r="Q15" s="11">
        <f t="shared" si="2"/>
        <v>0</v>
      </c>
      <c r="R15" s="203">
        <v>48</v>
      </c>
      <c r="S15" s="2"/>
      <c r="T15" s="11">
        <f t="shared" si="3"/>
        <v>0</v>
      </c>
      <c r="U15" s="203">
        <v>48</v>
      </c>
      <c r="V15" s="2"/>
      <c r="W15" s="11">
        <f t="shared" si="4"/>
        <v>0</v>
      </c>
      <c r="X15" s="89">
        <f t="shared" si="5"/>
        <v>214</v>
      </c>
      <c r="Y15" s="89">
        <f t="shared" si="5"/>
        <v>26</v>
      </c>
      <c r="Z15" s="11">
        <f t="shared" si="6"/>
        <v>12.149532710280374</v>
      </c>
      <c r="AA15" s="30"/>
    </row>
    <row r="16" spans="1:27" x14ac:dyDescent="0.25">
      <c r="A16" s="843" t="s">
        <v>23</v>
      </c>
      <c r="B16" s="844"/>
      <c r="C16" s="844"/>
      <c r="D16" s="844"/>
      <c r="E16" s="844"/>
      <c r="F16" s="844"/>
      <c r="G16" s="844"/>
      <c r="H16" s="845"/>
      <c r="I16" s="3"/>
      <c r="J16" s="3"/>
      <c r="K16" s="13" t="e">
        <f>SUM(K22:K126)/(COUNTIF(K22:K126,"&lt;&gt;0"))</f>
        <v>#DIV/0!</v>
      </c>
      <c r="L16" s="3"/>
      <c r="M16" s="3"/>
      <c r="N16" s="13" t="e">
        <f>SUM(N22:N126)/(COUNTIF(N22:N126,"&lt;&gt;0"))</f>
        <v>#DIV/0!</v>
      </c>
      <c r="O16" s="3"/>
      <c r="P16" s="3"/>
      <c r="Q16" s="13" t="e">
        <f>SUM(Q22:Q126)/(COUNTIF(Q22:Q126,"&lt;&gt;0"))</f>
        <v>#DIV/0!</v>
      </c>
      <c r="R16" s="3"/>
      <c r="S16" s="3"/>
      <c r="T16" s="13" t="e">
        <f>SUM(T22:T126)/(COUNTIF(T22:T126,"&lt;&gt;0"))</f>
        <v>#DIV/0!</v>
      </c>
      <c r="U16" s="3"/>
      <c r="V16" s="3"/>
      <c r="W16" s="13" t="e">
        <f>SUM(W22:W126)/(COUNTIF(W22:W126,"&lt;&gt;0"))</f>
        <v>#DIV/0!</v>
      </c>
      <c r="X16" s="3"/>
      <c r="Y16" s="3"/>
      <c r="Z16" s="13">
        <f>SUM(Z22:Z126)/(COUNTIF(Z22:Z126,"&lt;&gt;0"))</f>
        <v>22.492746425572751</v>
      </c>
      <c r="AA16" s="30"/>
    </row>
    <row r="17" spans="1:28" x14ac:dyDescent="0.25">
      <c r="A17" s="846" t="s">
        <v>24</v>
      </c>
      <c r="B17" s="847"/>
      <c r="C17" s="847"/>
      <c r="D17" s="847"/>
      <c r="E17" s="847"/>
      <c r="F17" s="847"/>
      <c r="G17" s="847"/>
      <c r="H17" s="848"/>
      <c r="I17" s="4"/>
      <c r="J17" s="4"/>
      <c r="K17" s="14"/>
      <c r="L17" s="4"/>
      <c r="M17" s="4"/>
      <c r="N17" s="14">
        <v>40.65</v>
      </c>
      <c r="O17" s="4"/>
      <c r="P17" s="4"/>
      <c r="Q17" s="14"/>
      <c r="R17" s="4"/>
      <c r="S17" s="4"/>
      <c r="T17" s="14"/>
      <c r="U17" s="14"/>
      <c r="V17" s="14"/>
      <c r="W17" s="14"/>
      <c r="X17" s="4"/>
      <c r="Y17" s="4"/>
      <c r="Z17" s="14"/>
      <c r="AA17" s="30"/>
    </row>
    <row r="18" spans="1:28" x14ac:dyDescent="0.25">
      <c r="A18" s="846" t="s">
        <v>1283</v>
      </c>
      <c r="B18" s="847"/>
      <c r="C18" s="847"/>
      <c r="D18" s="847"/>
      <c r="E18" s="847"/>
      <c r="F18" s="847"/>
      <c r="G18" s="847"/>
      <c r="H18" s="848"/>
      <c r="I18" s="4"/>
      <c r="J18" s="4"/>
      <c r="K18" s="14"/>
      <c r="L18" s="4"/>
      <c r="M18" s="4"/>
      <c r="N18" s="14">
        <v>27</v>
      </c>
      <c r="O18" s="4"/>
      <c r="P18" s="4"/>
      <c r="Q18" s="14"/>
      <c r="R18" s="4"/>
      <c r="S18" s="4"/>
      <c r="T18" s="14"/>
      <c r="U18" s="14"/>
      <c r="V18" s="14"/>
      <c r="W18" s="14"/>
      <c r="X18" s="4"/>
      <c r="Y18" s="4"/>
      <c r="Z18" s="14"/>
      <c r="AA18" s="30"/>
    </row>
    <row r="19" spans="1:28" x14ac:dyDescent="0.25">
      <c r="A19" s="846" t="s">
        <v>1339</v>
      </c>
      <c r="B19" s="847"/>
      <c r="C19" s="847"/>
      <c r="D19" s="847"/>
      <c r="E19" s="847"/>
      <c r="F19" s="847"/>
      <c r="G19" s="847"/>
      <c r="H19" s="848"/>
      <c r="I19" s="4"/>
      <c r="J19" s="4"/>
      <c r="K19" s="14"/>
      <c r="L19" s="4"/>
      <c r="M19" s="4"/>
      <c r="N19" s="14">
        <v>3</v>
      </c>
      <c r="O19" s="4"/>
      <c r="P19" s="4"/>
      <c r="Q19" s="14"/>
      <c r="R19" s="4"/>
      <c r="S19" s="4"/>
      <c r="T19" s="14"/>
      <c r="U19" s="14"/>
      <c r="V19" s="14"/>
      <c r="W19" s="14"/>
      <c r="X19" s="4"/>
      <c r="Y19" s="4"/>
      <c r="Z19" s="14"/>
      <c r="AA19" s="30"/>
    </row>
    <row r="20" spans="1:28" x14ac:dyDescent="0.25">
      <c r="A20" s="846" t="s">
        <v>1340</v>
      </c>
      <c r="B20" s="847"/>
      <c r="C20" s="847"/>
      <c r="D20" s="847"/>
      <c r="E20" s="847"/>
      <c r="F20" s="847"/>
      <c r="G20" s="847"/>
      <c r="H20" s="848"/>
      <c r="I20" s="4"/>
      <c r="J20" s="4"/>
      <c r="K20" s="14"/>
      <c r="L20" s="4"/>
      <c r="M20" s="4"/>
      <c r="N20" s="14">
        <v>1</v>
      </c>
      <c r="O20" s="4"/>
      <c r="P20" s="4"/>
      <c r="Q20" s="14"/>
      <c r="R20" s="4"/>
      <c r="S20" s="4"/>
      <c r="T20" s="14"/>
      <c r="U20" s="14"/>
      <c r="V20" s="14"/>
      <c r="W20" s="14"/>
      <c r="X20" s="4"/>
      <c r="Y20" s="4"/>
      <c r="Z20" s="14"/>
      <c r="AA20" s="30"/>
    </row>
    <row r="21" spans="1:28" x14ac:dyDescent="0.25">
      <c r="A21" s="876" t="s">
        <v>1341</v>
      </c>
      <c r="B21" s="876"/>
      <c r="C21" s="876"/>
      <c r="D21" s="876"/>
      <c r="E21" s="876"/>
      <c r="F21" s="876"/>
      <c r="G21" s="876"/>
      <c r="H21" s="876"/>
      <c r="I21" s="4"/>
      <c r="J21" s="4"/>
      <c r="K21" s="14"/>
      <c r="L21" s="4"/>
      <c r="M21" s="4"/>
      <c r="N21" s="14">
        <v>18</v>
      </c>
      <c r="O21" s="4"/>
      <c r="P21" s="4"/>
      <c r="Q21" s="14"/>
      <c r="R21" s="4"/>
      <c r="S21" s="4"/>
      <c r="T21" s="14"/>
      <c r="U21" s="14"/>
      <c r="V21" s="14"/>
      <c r="W21" s="14"/>
      <c r="X21" s="4"/>
      <c r="Y21" s="4"/>
      <c r="Z21" s="14"/>
      <c r="AA21" s="30"/>
    </row>
    <row r="22" spans="1:28" s="159" customFormat="1" x14ac:dyDescent="0.25">
      <c r="K22" s="602">
        <f>IF(K6&gt;99.99,100,K6)</f>
        <v>66.666666666666657</v>
      </c>
      <c r="N22" s="602">
        <f>IF(N6&gt;99.99,100,N6)</f>
        <v>71.428571428571431</v>
      </c>
      <c r="Q22" s="602">
        <f>IF(Q6&gt;99.99,100,Q6)</f>
        <v>0</v>
      </c>
      <c r="T22" s="602">
        <f>IF(T6&gt;99.99,100,T6)</f>
        <v>0</v>
      </c>
      <c r="W22" s="602">
        <f>IF(W6&gt;99.99,100,W6)</f>
        <v>0</v>
      </c>
      <c r="Z22" s="602">
        <f>IF(Z6&gt;99.99,100,Z6)</f>
        <v>29.032258064516132</v>
      </c>
      <c r="AA22" s="292"/>
    </row>
    <row r="23" spans="1:28" s="159" customFormat="1" x14ac:dyDescent="0.25">
      <c r="A23" s="603"/>
      <c r="B23" s="604"/>
      <c r="C23" s="604"/>
      <c r="D23" s="605"/>
      <c r="E23" s="606"/>
      <c r="F23" s="607"/>
      <c r="G23" s="604"/>
      <c r="H23" s="604"/>
      <c r="I23" s="608"/>
      <c r="J23" s="608"/>
      <c r="K23" s="602">
        <f t="shared" ref="K23:K26" si="7">IF(K7&gt;99.99,100,K7)</f>
        <v>100</v>
      </c>
      <c r="L23" s="608"/>
      <c r="M23" s="608"/>
      <c r="N23" s="602">
        <f t="shared" ref="N23:N26" si="8">IF(N7&gt;99.99,100,N7)</f>
        <v>0</v>
      </c>
      <c r="O23" s="609"/>
      <c r="P23" s="608"/>
      <c r="Q23" s="602">
        <f t="shared" ref="Q23:Q26" si="9">IF(Q7&gt;99.99,100,Q7)</f>
        <v>0</v>
      </c>
      <c r="R23" s="609"/>
      <c r="S23" s="608"/>
      <c r="T23" s="602">
        <f t="shared" ref="T23:T26" si="10">IF(T7&gt;99.99,100,T7)</f>
        <v>0</v>
      </c>
      <c r="U23" s="609"/>
      <c r="V23" s="608"/>
      <c r="W23" s="602" t="e">
        <f t="shared" ref="W23:W26" si="11">IF(W7&gt;99.99,100,W7)</f>
        <v>#DIV/0!</v>
      </c>
      <c r="X23" s="610"/>
      <c r="Y23" s="610"/>
      <c r="Z23" s="602">
        <f t="shared" ref="Z23:Z26" si="12">IF(Z7&gt;99.99,100,Z7)</f>
        <v>16.666666666666664</v>
      </c>
      <c r="AA23" s="292"/>
    </row>
    <row r="24" spans="1:28" s="159" customFormat="1" x14ac:dyDescent="0.25">
      <c r="A24" s="603"/>
      <c r="B24" s="604"/>
      <c r="C24" s="604"/>
      <c r="D24" s="605"/>
      <c r="E24" s="606"/>
      <c r="F24" s="607"/>
      <c r="G24" s="604"/>
      <c r="H24" s="604"/>
      <c r="I24" s="608"/>
      <c r="J24" s="608"/>
      <c r="K24" s="602">
        <f t="shared" si="7"/>
        <v>0</v>
      </c>
      <c r="L24" s="608"/>
      <c r="M24" s="608"/>
      <c r="N24" s="602">
        <f t="shared" si="8"/>
        <v>33.333333333333329</v>
      </c>
      <c r="O24" s="609"/>
      <c r="P24" s="608"/>
      <c r="Q24" s="602">
        <f t="shared" si="9"/>
        <v>0</v>
      </c>
      <c r="R24" s="609"/>
      <c r="S24" s="608"/>
      <c r="T24" s="602">
        <f t="shared" si="10"/>
        <v>0</v>
      </c>
      <c r="U24" s="609"/>
      <c r="V24" s="608"/>
      <c r="W24" s="602">
        <f t="shared" si="11"/>
        <v>0</v>
      </c>
      <c r="X24" s="610"/>
      <c r="Y24" s="610"/>
      <c r="Z24" s="602">
        <f t="shared" si="12"/>
        <v>6.666666666666667</v>
      </c>
      <c r="AA24" s="292"/>
    </row>
    <row r="25" spans="1:28" s="159" customFormat="1" x14ac:dyDescent="0.25">
      <c r="A25" s="603"/>
      <c r="B25" s="604"/>
      <c r="C25" s="604"/>
      <c r="D25" s="605"/>
      <c r="E25" s="606"/>
      <c r="F25" s="607"/>
      <c r="G25" s="604"/>
      <c r="H25" s="604"/>
      <c r="I25" s="608"/>
      <c r="J25" s="608"/>
      <c r="K25" s="602">
        <f t="shared" si="7"/>
        <v>25</v>
      </c>
      <c r="L25" s="608"/>
      <c r="M25" s="608"/>
      <c r="N25" s="602">
        <f t="shared" si="8"/>
        <v>0</v>
      </c>
      <c r="O25" s="609"/>
      <c r="P25" s="608"/>
      <c r="Q25" s="602">
        <f t="shared" si="9"/>
        <v>0</v>
      </c>
      <c r="R25" s="609"/>
      <c r="S25" s="608"/>
      <c r="T25" s="602">
        <f t="shared" si="10"/>
        <v>0</v>
      </c>
      <c r="U25" s="609"/>
      <c r="V25" s="608"/>
      <c r="W25" s="602">
        <f t="shared" si="11"/>
        <v>0</v>
      </c>
      <c r="X25" s="610"/>
      <c r="Y25" s="610"/>
      <c r="Z25" s="602">
        <f t="shared" si="12"/>
        <v>5</v>
      </c>
      <c r="AA25" s="292"/>
    </row>
    <row r="26" spans="1:28" s="159" customFormat="1" x14ac:dyDescent="0.25">
      <c r="A26" s="603"/>
      <c r="B26" s="604"/>
      <c r="C26" s="604"/>
      <c r="D26" s="605"/>
      <c r="E26" s="606"/>
      <c r="F26" s="607"/>
      <c r="G26" s="604"/>
      <c r="H26" s="604"/>
      <c r="I26" s="608"/>
      <c r="J26" s="608"/>
      <c r="K26" s="602">
        <f t="shared" si="7"/>
        <v>0</v>
      </c>
      <c r="L26" s="608"/>
      <c r="M26" s="608"/>
      <c r="N26" s="602">
        <f t="shared" si="8"/>
        <v>0</v>
      </c>
      <c r="O26" s="609"/>
      <c r="P26" s="608"/>
      <c r="Q26" s="602">
        <f t="shared" si="9"/>
        <v>0</v>
      </c>
      <c r="R26" s="609"/>
      <c r="S26" s="608"/>
      <c r="T26" s="602">
        <f t="shared" si="10"/>
        <v>0</v>
      </c>
      <c r="U26" s="609"/>
      <c r="V26" s="608"/>
      <c r="W26" s="602">
        <f t="shared" si="11"/>
        <v>0</v>
      </c>
      <c r="X26" s="610"/>
      <c r="Y26" s="610"/>
      <c r="Z26" s="602">
        <f t="shared" si="12"/>
        <v>0</v>
      </c>
      <c r="AA26" s="292"/>
    </row>
    <row r="27" spans="1:28" s="159" customFormat="1" x14ac:dyDescent="0.25">
      <c r="A27" s="603"/>
      <c r="B27" s="604"/>
      <c r="C27" s="604"/>
      <c r="D27" s="605"/>
      <c r="E27" s="606"/>
      <c r="F27" s="607"/>
      <c r="G27" s="604"/>
      <c r="H27" s="604"/>
      <c r="I27" s="608"/>
      <c r="J27" s="608"/>
      <c r="K27" s="602">
        <f>IF(K12&gt;99.99,100,K12)</f>
        <v>100</v>
      </c>
      <c r="L27" s="608"/>
      <c r="M27" s="608"/>
      <c r="N27" s="602">
        <f>IF(N12&gt;99.99,100,N12)</f>
        <v>100</v>
      </c>
      <c r="O27" s="609"/>
      <c r="P27" s="608"/>
      <c r="Q27" s="602">
        <f>IF(Q12&gt;99.99,100,Q12)</f>
        <v>0</v>
      </c>
      <c r="R27" s="609"/>
      <c r="S27" s="608"/>
      <c r="T27" s="602">
        <f>IF(T12&gt;99.99,100,T12)</f>
        <v>0</v>
      </c>
      <c r="U27" s="609"/>
      <c r="V27" s="608"/>
      <c r="W27" s="602">
        <f>IF(W12&gt;99.99,100,W12)</f>
        <v>0</v>
      </c>
      <c r="X27" s="610"/>
      <c r="Y27" s="610"/>
      <c r="Z27" s="602">
        <f>IF(Z12&gt;99.99,100,Z12)</f>
        <v>40</v>
      </c>
      <c r="AA27" s="292"/>
    </row>
    <row r="28" spans="1:28" s="159" customFormat="1" x14ac:dyDescent="0.25">
      <c r="A28" s="603"/>
      <c r="B28" s="604"/>
      <c r="C28" s="604"/>
      <c r="D28" s="605"/>
      <c r="E28" s="606"/>
      <c r="F28" s="607"/>
      <c r="G28" s="604"/>
      <c r="H28" s="604"/>
      <c r="I28" s="608"/>
      <c r="J28" s="608"/>
      <c r="K28" s="602">
        <f>IF(K13&gt;99.99,100,K13)</f>
        <v>100</v>
      </c>
      <c r="L28" s="608"/>
      <c r="M28" s="608"/>
      <c r="N28" s="602">
        <f>IF(N13&gt;99.99,100,N13)</f>
        <v>50</v>
      </c>
      <c r="O28" s="609"/>
      <c r="P28" s="608"/>
      <c r="Q28" s="602">
        <f>IF(Q13&gt;99.99,100,Q13)</f>
        <v>0</v>
      </c>
      <c r="R28" s="609"/>
      <c r="S28" s="608"/>
      <c r="T28" s="602" t="e">
        <f>IF(T13&gt;99.99,100,T13)</f>
        <v>#DIV/0!</v>
      </c>
      <c r="U28" s="609"/>
      <c r="V28" s="608"/>
      <c r="W28" s="602" t="e">
        <f>IF(W13&gt;99.99,100,W13)</f>
        <v>#DIV/0!</v>
      </c>
      <c r="X28" s="610"/>
      <c r="Y28" s="610"/>
      <c r="Z28" s="602">
        <f>IF(Z13&gt;99.99,100,Z13)</f>
        <v>57.142857142857139</v>
      </c>
      <c r="AA28" s="292"/>
    </row>
    <row r="29" spans="1:28" s="159" customFormat="1" x14ac:dyDescent="0.25">
      <c r="A29" s="603"/>
      <c r="B29" s="604"/>
      <c r="C29" s="604"/>
      <c r="D29" s="605"/>
      <c r="E29" s="606"/>
      <c r="F29" s="607"/>
      <c r="G29" s="604"/>
      <c r="H29" s="604"/>
      <c r="I29" s="608"/>
      <c r="J29" s="608"/>
      <c r="K29" s="602" t="e">
        <f>IF(K14&gt;99.99,100,K14)</f>
        <v>#DIV/0!</v>
      </c>
      <c r="L29" s="608"/>
      <c r="M29" s="608"/>
      <c r="N29" s="602">
        <f>IF(N14&gt;99.99,100,N14)</f>
        <v>10</v>
      </c>
      <c r="O29" s="609"/>
      <c r="P29" s="608"/>
      <c r="Q29" s="602">
        <f>IF(Q14&gt;99.99,100,Q14)</f>
        <v>0</v>
      </c>
      <c r="R29" s="609"/>
      <c r="S29" s="608"/>
      <c r="T29" s="602">
        <f>IF(T14&gt;99.99,100,T14)</f>
        <v>0</v>
      </c>
      <c r="U29" s="609"/>
      <c r="V29" s="608"/>
      <c r="W29" s="602">
        <f>IF(W14&gt;99.99,100,W14)</f>
        <v>0</v>
      </c>
      <c r="X29" s="610"/>
      <c r="Y29" s="610"/>
      <c r="Z29" s="602">
        <f>IF(Z14&gt;99.99,100,Z14)</f>
        <v>2.5</v>
      </c>
      <c r="AA29" s="292"/>
    </row>
    <row r="30" spans="1:28" s="159" customFormat="1" x14ac:dyDescent="0.25">
      <c r="A30" s="603"/>
      <c r="B30" s="604"/>
      <c r="C30" s="604"/>
      <c r="D30" s="605"/>
      <c r="E30" s="606"/>
      <c r="F30" s="607"/>
      <c r="G30" s="604"/>
      <c r="H30" s="604"/>
      <c r="I30" s="608"/>
      <c r="J30" s="608"/>
      <c r="K30" s="602">
        <f>IF(K15&gt;99.99,100,K15)</f>
        <v>0</v>
      </c>
      <c r="L30" s="608"/>
      <c r="M30" s="608"/>
      <c r="N30" s="602">
        <f>IF(N15&gt;99.99,100,N15)</f>
        <v>54.166666666666664</v>
      </c>
      <c r="O30" s="609"/>
      <c r="P30" s="608"/>
      <c r="Q30" s="602">
        <f>IF(Q15&gt;99.99,100,Q15)</f>
        <v>0</v>
      </c>
      <c r="R30" s="609"/>
      <c r="S30" s="608"/>
      <c r="T30" s="602">
        <f>IF(T15&gt;99.99,100,T15)</f>
        <v>0</v>
      </c>
      <c r="U30" s="609"/>
      <c r="V30" s="608"/>
      <c r="W30" s="602">
        <f>IF(W15&gt;99.99,100,W15)</f>
        <v>0</v>
      </c>
      <c r="X30" s="610"/>
      <c r="Y30" s="610"/>
      <c r="Z30" s="602">
        <f>IF(Z15&gt;99.99,100,Z15)</f>
        <v>12.149532710280374</v>
      </c>
      <c r="AA30" s="292"/>
    </row>
    <row r="31" spans="1:28" x14ac:dyDescent="0.25">
      <c r="A31" s="603"/>
      <c r="B31" s="604"/>
      <c r="C31" s="604"/>
      <c r="D31" s="605"/>
      <c r="E31" s="606"/>
      <c r="F31" s="607"/>
      <c r="G31" s="604"/>
      <c r="H31" s="604"/>
      <c r="I31" s="608"/>
      <c r="J31" s="608"/>
      <c r="K31" s="602"/>
      <c r="L31" s="608"/>
      <c r="M31" s="608"/>
      <c r="N31" s="602"/>
      <c r="O31" s="609"/>
      <c r="P31" s="608"/>
      <c r="Q31" s="602"/>
      <c r="R31" s="609"/>
      <c r="S31" s="608"/>
      <c r="T31" s="602"/>
      <c r="U31" s="609"/>
      <c r="V31" s="608"/>
      <c r="W31" s="602"/>
      <c r="X31" s="610"/>
      <c r="Y31" s="610"/>
      <c r="Z31" s="602"/>
      <c r="AA31" s="292"/>
      <c r="AB31" s="159"/>
    </row>
    <row r="32" spans="1:28" ht="76.5" x14ac:dyDescent="0.25">
      <c r="A32" s="872" t="s">
        <v>1394</v>
      </c>
      <c r="B32" s="580" t="s">
        <v>855</v>
      </c>
      <c r="C32" s="198" t="s">
        <v>856</v>
      </c>
      <c r="D32" s="584" t="s">
        <v>503</v>
      </c>
      <c r="E32" s="584"/>
      <c r="F32" s="584" t="s">
        <v>857</v>
      </c>
      <c r="G32" s="580" t="s">
        <v>858</v>
      </c>
      <c r="H32" s="580" t="s">
        <v>1395</v>
      </c>
      <c r="I32" s="2">
        <f>'POA16'!V16</f>
        <v>20</v>
      </c>
      <c r="J32" s="2">
        <f>'POA16'!W16</f>
        <v>20</v>
      </c>
      <c r="K32" s="11">
        <f t="shared" si="0"/>
        <v>100</v>
      </c>
      <c r="L32" s="2">
        <f>'POA17'!U17</f>
        <v>25</v>
      </c>
      <c r="M32" s="2">
        <f>'POA17'!V17</f>
        <v>0</v>
      </c>
      <c r="N32" s="11">
        <f t="shared" si="1"/>
        <v>0</v>
      </c>
      <c r="O32" s="690">
        <f>'POA18'!U18</f>
        <v>50</v>
      </c>
      <c r="P32" s="690">
        <f>'POA18'!V18</f>
        <v>0</v>
      </c>
      <c r="Q32" s="11">
        <f t="shared" si="2"/>
        <v>0</v>
      </c>
      <c r="R32" s="203">
        <v>30</v>
      </c>
      <c r="S32" s="2"/>
      <c r="T32" s="11">
        <f t="shared" si="3"/>
        <v>0</v>
      </c>
      <c r="U32" s="581"/>
      <c r="V32" s="2"/>
      <c r="W32" s="11" t="e">
        <f t="shared" si="4"/>
        <v>#DIV/0!</v>
      </c>
      <c r="X32" s="89">
        <f t="shared" si="5"/>
        <v>125</v>
      </c>
      <c r="Y32" s="89">
        <f t="shared" si="5"/>
        <v>20</v>
      </c>
      <c r="Z32" s="11">
        <f t="shared" si="6"/>
        <v>16</v>
      </c>
      <c r="AA32" s="30"/>
    </row>
    <row r="33" spans="1:27" ht="76.5" x14ac:dyDescent="0.25">
      <c r="A33" s="872"/>
      <c r="B33" s="580" t="s">
        <v>868</v>
      </c>
      <c r="C33" s="198" t="s">
        <v>869</v>
      </c>
      <c r="D33" s="584" t="s">
        <v>503</v>
      </c>
      <c r="E33" s="584"/>
      <c r="F33" s="584" t="s">
        <v>857</v>
      </c>
      <c r="G33" s="580" t="s">
        <v>858</v>
      </c>
      <c r="H33" s="580" t="s">
        <v>1396</v>
      </c>
      <c r="I33" s="2">
        <f>'POA16'!V17</f>
        <v>20</v>
      </c>
      <c r="J33" s="2">
        <f>'POA16'!W17</f>
        <v>20</v>
      </c>
      <c r="K33" s="11">
        <f t="shared" si="0"/>
        <v>100</v>
      </c>
      <c r="L33" s="2">
        <f>'POA17'!U18</f>
        <v>25</v>
      </c>
      <c r="M33" s="2">
        <f>'POA17'!V18</f>
        <v>0</v>
      </c>
      <c r="N33" s="11">
        <f t="shared" si="1"/>
        <v>0</v>
      </c>
      <c r="O33" s="690">
        <f>'POA18'!U19</f>
        <v>30</v>
      </c>
      <c r="P33" s="690">
        <f>'POA18'!V19</f>
        <v>0</v>
      </c>
      <c r="Q33" s="11">
        <f t="shared" si="2"/>
        <v>0</v>
      </c>
      <c r="R33" s="203">
        <v>30</v>
      </c>
      <c r="S33" s="2"/>
      <c r="T33" s="11">
        <f t="shared" si="3"/>
        <v>0</v>
      </c>
      <c r="U33" s="581"/>
      <c r="V33" s="2"/>
      <c r="W33" s="11" t="e">
        <f t="shared" si="4"/>
        <v>#DIV/0!</v>
      </c>
      <c r="X33" s="89">
        <f t="shared" si="5"/>
        <v>105</v>
      </c>
      <c r="Y33" s="89">
        <f t="shared" si="5"/>
        <v>20</v>
      </c>
      <c r="Z33" s="11">
        <f t="shared" si="6"/>
        <v>19.047619047619047</v>
      </c>
      <c r="AA33" s="30"/>
    </row>
    <row r="34" spans="1:27" ht="89.25" x14ac:dyDescent="0.25">
      <c r="A34" s="565" t="s">
        <v>1397</v>
      </c>
      <c r="B34" s="568" t="s">
        <v>876</v>
      </c>
      <c r="C34" s="198" t="s">
        <v>877</v>
      </c>
      <c r="D34" s="567" t="s">
        <v>503</v>
      </c>
      <c r="E34" s="567"/>
      <c r="F34" s="567" t="s">
        <v>878</v>
      </c>
      <c r="G34" s="568" t="s">
        <v>879</v>
      </c>
      <c r="H34" s="562" t="s">
        <v>2678</v>
      </c>
      <c r="I34" s="2">
        <f>'POA16'!V18</f>
        <v>200</v>
      </c>
      <c r="J34" s="2">
        <f>'POA16'!W18</f>
        <v>0</v>
      </c>
      <c r="K34" s="11">
        <f t="shared" si="0"/>
        <v>0</v>
      </c>
      <c r="L34" s="2">
        <f>'POA17'!U19</f>
        <v>2500</v>
      </c>
      <c r="M34" s="2">
        <f>'POA17'!V19</f>
        <v>5000</v>
      </c>
      <c r="N34" s="11">
        <f t="shared" si="1"/>
        <v>200</v>
      </c>
      <c r="O34" s="690">
        <f>'POA18'!U20</f>
        <v>2500</v>
      </c>
      <c r="P34" s="690">
        <f>'POA18'!V20</f>
        <v>0</v>
      </c>
      <c r="Q34" s="11">
        <f t="shared" si="2"/>
        <v>0</v>
      </c>
      <c r="R34" s="203">
        <v>200</v>
      </c>
      <c r="S34" s="2"/>
      <c r="T34" s="11">
        <f t="shared" si="3"/>
        <v>0</v>
      </c>
      <c r="U34" s="203">
        <v>200</v>
      </c>
      <c r="V34" s="2"/>
      <c r="W34" s="11">
        <f t="shared" si="4"/>
        <v>0</v>
      </c>
      <c r="X34" s="89">
        <f t="shared" si="5"/>
        <v>5600</v>
      </c>
      <c r="Y34" s="89">
        <f t="shared" si="5"/>
        <v>5000</v>
      </c>
      <c r="Z34" s="11">
        <f t="shared" si="6"/>
        <v>89.285714285714292</v>
      </c>
      <c r="AA34" s="30"/>
    </row>
    <row r="35" spans="1:27" ht="114.75" x14ac:dyDescent="0.25">
      <c r="A35" s="565" t="s">
        <v>1398</v>
      </c>
      <c r="B35" s="568" t="s">
        <v>495</v>
      </c>
      <c r="C35" s="198" t="s">
        <v>496</v>
      </c>
      <c r="D35" s="567" t="s">
        <v>503</v>
      </c>
      <c r="E35" s="567" t="s">
        <v>1301</v>
      </c>
      <c r="F35" s="564" t="s">
        <v>498</v>
      </c>
      <c r="G35" s="563" t="s">
        <v>1302</v>
      </c>
      <c r="H35" s="563" t="s">
        <v>504</v>
      </c>
      <c r="I35" s="2">
        <f>'POA16'!V19</f>
        <v>2</v>
      </c>
      <c r="J35" s="2">
        <f>'POA16'!W19</f>
        <v>0</v>
      </c>
      <c r="K35" s="11">
        <f t="shared" si="0"/>
        <v>0</v>
      </c>
      <c r="L35" s="2">
        <f>'POA17'!U20</f>
        <v>3</v>
      </c>
      <c r="M35" s="2">
        <f>'POA17'!V20</f>
        <v>0</v>
      </c>
      <c r="N35" s="11">
        <f t="shared" si="1"/>
        <v>0</v>
      </c>
      <c r="O35" s="690">
        <f>'POA18'!U21</f>
        <v>3</v>
      </c>
      <c r="P35" s="690">
        <f>'POA18'!V21</f>
        <v>0</v>
      </c>
      <c r="Q35" s="11">
        <f t="shared" si="2"/>
        <v>0</v>
      </c>
      <c r="R35" s="203">
        <v>2</v>
      </c>
      <c r="S35" s="2"/>
      <c r="T35" s="11">
        <f t="shared" si="3"/>
        <v>0</v>
      </c>
      <c r="U35" s="569"/>
      <c r="V35" s="2"/>
      <c r="W35" s="11" t="e">
        <f t="shared" si="4"/>
        <v>#DIV/0!</v>
      </c>
      <c r="X35" s="89">
        <f t="shared" si="5"/>
        <v>10</v>
      </c>
      <c r="Y35" s="89">
        <f t="shared" si="5"/>
        <v>0</v>
      </c>
      <c r="Z35" s="11">
        <f t="shared" si="6"/>
        <v>0</v>
      </c>
      <c r="AA35" s="30"/>
    </row>
    <row r="36" spans="1:27" ht="25.5" x14ac:dyDescent="0.25">
      <c r="A36" s="857" t="s">
        <v>1399</v>
      </c>
      <c r="B36" s="860" t="s">
        <v>908</v>
      </c>
      <c r="C36" s="863" t="s">
        <v>909</v>
      </c>
      <c r="D36" s="863" t="s">
        <v>503</v>
      </c>
      <c r="E36" s="863"/>
      <c r="F36" s="567" t="s">
        <v>910</v>
      </c>
      <c r="G36" s="568" t="s">
        <v>911</v>
      </c>
      <c r="H36" s="568" t="s">
        <v>1400</v>
      </c>
      <c r="I36" s="2">
        <f>'POA16'!V20</f>
        <v>30000</v>
      </c>
      <c r="J36" s="2">
        <f>'POA16'!W20</f>
        <v>27288</v>
      </c>
      <c r="K36" s="11">
        <f t="shared" si="0"/>
        <v>90.96</v>
      </c>
      <c r="L36" s="2">
        <f>'POA17'!U21</f>
        <v>30000</v>
      </c>
      <c r="M36" s="2">
        <f>'POA17'!V21</f>
        <v>36084</v>
      </c>
      <c r="N36" s="11">
        <f t="shared" si="1"/>
        <v>120.28000000000002</v>
      </c>
      <c r="O36" s="690">
        <f>'POA18'!U22</f>
        <v>21720</v>
      </c>
      <c r="P36" s="690">
        <f>'POA18'!V22</f>
        <v>0</v>
      </c>
      <c r="Q36" s="11">
        <f t="shared" si="2"/>
        <v>0</v>
      </c>
      <c r="R36" s="205">
        <v>30000</v>
      </c>
      <c r="S36" s="2"/>
      <c r="T36" s="11">
        <f t="shared" si="3"/>
        <v>0</v>
      </c>
      <c r="U36" s="205">
        <v>30000</v>
      </c>
      <c r="V36" s="2"/>
      <c r="W36" s="11">
        <f t="shared" si="4"/>
        <v>0</v>
      </c>
      <c r="X36" s="89">
        <f t="shared" si="5"/>
        <v>141720</v>
      </c>
      <c r="Y36" s="89">
        <f t="shared" si="5"/>
        <v>63372</v>
      </c>
      <c r="Z36" s="11">
        <f t="shared" si="6"/>
        <v>44.716342082980525</v>
      </c>
      <c r="AA36" s="30"/>
    </row>
    <row r="37" spans="1:27" ht="51" x14ac:dyDescent="0.25">
      <c r="A37" s="858"/>
      <c r="B37" s="862"/>
      <c r="C37" s="865"/>
      <c r="D37" s="865"/>
      <c r="E37" s="865"/>
      <c r="F37" s="567" t="s">
        <v>912</v>
      </c>
      <c r="G37" s="568" t="s">
        <v>913</v>
      </c>
      <c r="H37" s="334">
        <v>0.31</v>
      </c>
      <c r="I37" s="2">
        <f>'POA16'!V21</f>
        <v>1</v>
      </c>
      <c r="J37" s="2">
        <f>'POA16'!W21</f>
        <v>0</v>
      </c>
      <c r="K37" s="11">
        <f t="shared" si="0"/>
        <v>0</v>
      </c>
      <c r="L37" s="2">
        <f>'POA17'!U22</f>
        <v>10</v>
      </c>
      <c r="M37" s="2">
        <f>'POA17'!V22</f>
        <v>0</v>
      </c>
      <c r="N37" s="11">
        <f t="shared" si="1"/>
        <v>0</v>
      </c>
      <c r="O37" s="690">
        <f>'POA18'!U23</f>
        <v>10</v>
      </c>
      <c r="P37" s="690">
        <f>'POA18'!V23</f>
        <v>0</v>
      </c>
      <c r="Q37" s="11">
        <f t="shared" si="2"/>
        <v>0</v>
      </c>
      <c r="R37" s="203">
        <v>10</v>
      </c>
      <c r="S37" s="2"/>
      <c r="T37" s="11">
        <f t="shared" si="3"/>
        <v>0</v>
      </c>
      <c r="U37" s="203"/>
      <c r="V37" s="2"/>
      <c r="W37" s="11" t="e">
        <f t="shared" si="4"/>
        <v>#DIV/0!</v>
      </c>
      <c r="X37" s="89">
        <f t="shared" si="5"/>
        <v>31</v>
      </c>
      <c r="Y37" s="89">
        <f t="shared" si="5"/>
        <v>0</v>
      </c>
      <c r="Z37" s="11">
        <f t="shared" si="6"/>
        <v>0</v>
      </c>
      <c r="AA37" s="30"/>
    </row>
    <row r="38" spans="1:27" ht="25.5" x14ac:dyDescent="0.25">
      <c r="A38" s="858"/>
      <c r="B38" s="568" t="s">
        <v>933</v>
      </c>
      <c r="C38" s="198" t="s">
        <v>934</v>
      </c>
      <c r="D38" s="567" t="s">
        <v>503</v>
      </c>
      <c r="E38" s="567" t="s">
        <v>651</v>
      </c>
      <c r="F38" s="567" t="s">
        <v>936</v>
      </c>
      <c r="G38" s="568" t="s">
        <v>937</v>
      </c>
      <c r="H38" s="568" t="s">
        <v>1401</v>
      </c>
      <c r="I38" s="2">
        <f>'POA16'!V22</f>
        <v>20</v>
      </c>
      <c r="J38" s="2">
        <f>'POA16'!W22</f>
        <v>0</v>
      </c>
      <c r="K38" s="11">
        <f t="shared" si="0"/>
        <v>0</v>
      </c>
      <c r="L38" s="2">
        <f>'POA17'!U23</f>
        <v>20</v>
      </c>
      <c r="M38" s="2">
        <f>'POA17'!V23</f>
        <v>2</v>
      </c>
      <c r="N38" s="11">
        <f t="shared" si="1"/>
        <v>10</v>
      </c>
      <c r="O38" s="690">
        <f>'POA18'!U24</f>
        <v>20</v>
      </c>
      <c r="P38" s="690">
        <f>'POA18'!V24</f>
        <v>0</v>
      </c>
      <c r="Q38" s="11">
        <f t="shared" si="2"/>
        <v>0</v>
      </c>
      <c r="R38" s="203">
        <v>20</v>
      </c>
      <c r="S38" s="2"/>
      <c r="T38" s="11">
        <f t="shared" si="3"/>
        <v>0</v>
      </c>
      <c r="U38" s="203">
        <v>20</v>
      </c>
      <c r="V38" s="2"/>
      <c r="W38" s="11">
        <f t="shared" si="4"/>
        <v>0</v>
      </c>
      <c r="X38" s="89">
        <f t="shared" si="5"/>
        <v>100</v>
      </c>
      <c r="Y38" s="89">
        <f t="shared" si="5"/>
        <v>2</v>
      </c>
      <c r="Z38" s="11">
        <f t="shared" si="6"/>
        <v>2</v>
      </c>
      <c r="AA38" s="30"/>
    </row>
    <row r="39" spans="1:27" ht="38.25" x14ac:dyDescent="0.25">
      <c r="A39" s="858"/>
      <c r="B39" s="568" t="s">
        <v>952</v>
      </c>
      <c r="C39" s="206" t="s">
        <v>953</v>
      </c>
      <c r="D39" s="567" t="s">
        <v>503</v>
      </c>
      <c r="E39" s="567" t="s">
        <v>651</v>
      </c>
      <c r="F39" s="567" t="s">
        <v>1303</v>
      </c>
      <c r="G39" s="568" t="s">
        <v>955</v>
      </c>
      <c r="H39" s="568">
        <v>3</v>
      </c>
      <c r="I39" s="2"/>
      <c r="J39" s="2"/>
      <c r="K39" s="11" t="e">
        <f t="shared" si="0"/>
        <v>#DIV/0!</v>
      </c>
      <c r="L39" s="2">
        <f>'POA17'!U24</f>
        <v>3</v>
      </c>
      <c r="M39" s="2">
        <f>'POA17'!V24</f>
        <v>0</v>
      </c>
      <c r="N39" s="11">
        <f t="shared" si="1"/>
        <v>0</v>
      </c>
      <c r="O39" s="690">
        <f>'POA18'!U25</f>
        <v>1</v>
      </c>
      <c r="P39" s="690">
        <f>'POA18'!V25</f>
        <v>0</v>
      </c>
      <c r="Q39" s="11">
        <f t="shared" si="2"/>
        <v>0</v>
      </c>
      <c r="R39" s="569"/>
      <c r="S39" s="2"/>
      <c r="T39" s="11" t="e">
        <f t="shared" si="3"/>
        <v>#DIV/0!</v>
      </c>
      <c r="U39" s="569"/>
      <c r="V39" s="2"/>
      <c r="W39" s="11" t="e">
        <f t="shared" si="4"/>
        <v>#DIV/0!</v>
      </c>
      <c r="X39" s="89">
        <f t="shared" si="5"/>
        <v>4</v>
      </c>
      <c r="Y39" s="89">
        <f t="shared" si="5"/>
        <v>0</v>
      </c>
      <c r="Z39" s="11">
        <f t="shared" si="6"/>
        <v>0</v>
      </c>
      <c r="AA39" s="30"/>
    </row>
    <row r="40" spans="1:27" ht="102" x14ac:dyDescent="0.25">
      <c r="A40" s="859"/>
      <c r="B40" s="568" t="s">
        <v>1402</v>
      </c>
      <c r="C40" s="198" t="s">
        <v>1403</v>
      </c>
      <c r="D40" s="198" t="s">
        <v>1404</v>
      </c>
      <c r="E40" s="198" t="s">
        <v>1405</v>
      </c>
      <c r="F40" s="198" t="s">
        <v>1406</v>
      </c>
      <c r="G40" s="568" t="s">
        <v>1407</v>
      </c>
      <c r="H40" s="568">
        <v>3</v>
      </c>
      <c r="I40" s="2"/>
      <c r="J40" s="2"/>
      <c r="K40" s="11" t="e">
        <f t="shared" si="0"/>
        <v>#DIV/0!</v>
      </c>
      <c r="L40" s="2">
        <f>'POA17'!U25</f>
        <v>3</v>
      </c>
      <c r="M40" s="2">
        <f>'POA17'!V25</f>
        <v>0</v>
      </c>
      <c r="N40" s="11">
        <f t="shared" si="1"/>
        <v>0</v>
      </c>
      <c r="O40" s="690">
        <f>'POA18'!U26</f>
        <v>5</v>
      </c>
      <c r="P40" s="690">
        <f>'POA18'!V26</f>
        <v>0</v>
      </c>
      <c r="Q40" s="11">
        <f t="shared" si="2"/>
        <v>0</v>
      </c>
      <c r="R40" s="569"/>
      <c r="S40" s="2"/>
      <c r="T40" s="11" t="e">
        <f t="shared" si="3"/>
        <v>#DIV/0!</v>
      </c>
      <c r="U40" s="569"/>
      <c r="V40" s="2"/>
      <c r="W40" s="11" t="e">
        <f t="shared" si="4"/>
        <v>#DIV/0!</v>
      </c>
      <c r="X40" s="89">
        <f t="shared" si="5"/>
        <v>8</v>
      </c>
      <c r="Y40" s="89">
        <f t="shared" si="5"/>
        <v>0</v>
      </c>
      <c r="Z40" s="11">
        <f t="shared" si="6"/>
        <v>0</v>
      </c>
      <c r="AA40" s="30"/>
    </row>
    <row r="41" spans="1:27" ht="38.25" x14ac:dyDescent="0.25">
      <c r="A41" s="857" t="s">
        <v>1408</v>
      </c>
      <c r="B41" s="568" t="s">
        <v>181</v>
      </c>
      <c r="C41" s="198" t="s">
        <v>1304</v>
      </c>
      <c r="D41" s="567" t="s">
        <v>1305</v>
      </c>
      <c r="E41" s="567" t="s">
        <v>1306</v>
      </c>
      <c r="F41" s="567" t="s">
        <v>184</v>
      </c>
      <c r="G41" s="568" t="s">
        <v>185</v>
      </c>
      <c r="H41" s="568">
        <v>30</v>
      </c>
      <c r="I41" s="2">
        <f>'POA16'!V24</f>
        <v>10</v>
      </c>
      <c r="J41" s="2">
        <f>'POA16'!W24</f>
        <v>10</v>
      </c>
      <c r="K41" s="11">
        <f t="shared" si="0"/>
        <v>100</v>
      </c>
      <c r="L41" s="2">
        <f>'POA17'!U26</f>
        <v>10</v>
      </c>
      <c r="M41" s="2">
        <f>'POA17'!V26</f>
        <v>2</v>
      </c>
      <c r="N41" s="11">
        <f t="shared" si="1"/>
        <v>20</v>
      </c>
      <c r="O41" s="690">
        <f>'POA18'!U26</f>
        <v>5</v>
      </c>
      <c r="P41" s="690">
        <f>'POA18'!V26</f>
        <v>0</v>
      </c>
      <c r="Q41" s="11">
        <f t="shared" si="2"/>
        <v>0</v>
      </c>
      <c r="R41" s="588">
        <v>5</v>
      </c>
      <c r="S41" s="2"/>
      <c r="T41" s="11">
        <f t="shared" si="3"/>
        <v>0</v>
      </c>
      <c r="U41" s="588"/>
      <c r="V41" s="2"/>
      <c r="W41" s="11" t="e">
        <f t="shared" si="4"/>
        <v>#DIV/0!</v>
      </c>
      <c r="X41" s="89">
        <f t="shared" si="5"/>
        <v>30</v>
      </c>
      <c r="Y41" s="89">
        <f t="shared" si="5"/>
        <v>12</v>
      </c>
      <c r="Z41" s="11">
        <f t="shared" si="6"/>
        <v>40</v>
      </c>
      <c r="AA41" s="30"/>
    </row>
    <row r="42" spans="1:27" ht="38.25" x14ac:dyDescent="0.25">
      <c r="A42" s="858"/>
      <c r="B42" s="860" t="s">
        <v>191</v>
      </c>
      <c r="C42" s="863" t="s">
        <v>192</v>
      </c>
      <c r="D42" s="863" t="s">
        <v>1305</v>
      </c>
      <c r="E42" s="863" t="s">
        <v>1306</v>
      </c>
      <c r="F42" s="567" t="s">
        <v>193</v>
      </c>
      <c r="G42" s="568" t="s">
        <v>194</v>
      </c>
      <c r="H42" s="568">
        <v>3500</v>
      </c>
      <c r="I42" s="2">
        <f>'POA16'!V25</f>
        <v>500</v>
      </c>
      <c r="J42" s="2">
        <f>'POA16'!W25</f>
        <v>1584</v>
      </c>
      <c r="K42" s="11">
        <f t="shared" si="0"/>
        <v>316.8</v>
      </c>
      <c r="L42" s="2">
        <f>'POA17'!U27</f>
        <v>750</v>
      </c>
      <c r="M42" s="2">
        <f>'POA17'!V27</f>
        <v>2655</v>
      </c>
      <c r="N42" s="11">
        <f t="shared" si="1"/>
        <v>354</v>
      </c>
      <c r="O42" s="690">
        <f>'POA18'!U27</f>
        <v>750</v>
      </c>
      <c r="P42" s="690">
        <f>'POA18'!V27</f>
        <v>0</v>
      </c>
      <c r="Q42" s="11">
        <f t="shared" si="2"/>
        <v>0</v>
      </c>
      <c r="R42" s="588">
        <v>750</v>
      </c>
      <c r="S42" s="2"/>
      <c r="T42" s="11">
        <f t="shared" si="3"/>
        <v>0</v>
      </c>
      <c r="U42" s="588">
        <v>750</v>
      </c>
      <c r="V42" s="2"/>
      <c r="W42" s="11">
        <f t="shared" si="4"/>
        <v>0</v>
      </c>
      <c r="X42" s="89">
        <f t="shared" si="5"/>
        <v>3500</v>
      </c>
      <c r="Y42" s="89">
        <f t="shared" si="5"/>
        <v>4239</v>
      </c>
      <c r="Z42" s="11">
        <f t="shared" si="6"/>
        <v>121.11428571428571</v>
      </c>
      <c r="AA42" s="30"/>
    </row>
    <row r="43" spans="1:27" ht="51" x14ac:dyDescent="0.25">
      <c r="A43" s="859"/>
      <c r="B43" s="862"/>
      <c r="C43" s="865"/>
      <c r="D43" s="865"/>
      <c r="E43" s="865"/>
      <c r="F43" s="567" t="s">
        <v>195</v>
      </c>
      <c r="G43" s="568" t="s">
        <v>196</v>
      </c>
      <c r="H43" s="568">
        <v>100</v>
      </c>
      <c r="I43" s="2">
        <f>'POA16'!V26</f>
        <v>25</v>
      </c>
      <c r="J43" s="2">
        <f>'POA16'!W26</f>
        <v>20</v>
      </c>
      <c r="K43" s="11">
        <f t="shared" si="0"/>
        <v>80</v>
      </c>
      <c r="L43" s="2">
        <f>'POA17'!U28</f>
        <v>75</v>
      </c>
      <c r="M43" s="2">
        <f>'POA17'!V28</f>
        <v>30</v>
      </c>
      <c r="N43" s="11">
        <f t="shared" si="1"/>
        <v>40</v>
      </c>
      <c r="O43" s="690">
        <f>'POA18'!U28</f>
        <v>75</v>
      </c>
      <c r="P43" s="690">
        <f>'POA18'!V28</f>
        <v>0</v>
      </c>
      <c r="Q43" s="11">
        <f t="shared" si="2"/>
        <v>0</v>
      </c>
      <c r="R43" s="569"/>
      <c r="S43" s="2"/>
      <c r="T43" s="11" t="e">
        <f t="shared" si="3"/>
        <v>#DIV/0!</v>
      </c>
      <c r="U43" s="569"/>
      <c r="V43" s="2"/>
      <c r="W43" s="11" t="e">
        <f t="shared" si="4"/>
        <v>#DIV/0!</v>
      </c>
      <c r="X43" s="89">
        <f t="shared" si="5"/>
        <v>175</v>
      </c>
      <c r="Y43" s="89">
        <f t="shared" si="5"/>
        <v>50</v>
      </c>
      <c r="Z43" s="11">
        <f t="shared" si="6"/>
        <v>28.571428571428569</v>
      </c>
      <c r="AA43" s="30"/>
    </row>
    <row r="44" spans="1:27" ht="38.25" x14ac:dyDescent="0.25">
      <c r="A44" s="857" t="s">
        <v>1409</v>
      </c>
      <c r="B44" s="568" t="s">
        <v>31</v>
      </c>
      <c r="C44" s="198" t="s">
        <v>32</v>
      </c>
      <c r="D44" s="567" t="s">
        <v>43</v>
      </c>
      <c r="E44" s="567" t="s">
        <v>1305</v>
      </c>
      <c r="F44" s="567" t="s">
        <v>34</v>
      </c>
      <c r="G44" s="568" t="s">
        <v>35</v>
      </c>
      <c r="H44" s="568">
        <v>4700</v>
      </c>
      <c r="I44" s="2">
        <f>'POA16'!V27</f>
        <v>500</v>
      </c>
      <c r="J44" s="2">
        <f>'POA16'!W27</f>
        <v>201</v>
      </c>
      <c r="K44" s="11">
        <f t="shared" si="0"/>
        <v>40.200000000000003</v>
      </c>
      <c r="L44" s="2">
        <f>'POA17'!U29</f>
        <v>1200</v>
      </c>
      <c r="M44" s="2">
        <f>'POA17'!V29</f>
        <v>479</v>
      </c>
      <c r="N44" s="11">
        <f t="shared" si="1"/>
        <v>39.916666666666664</v>
      </c>
      <c r="O44" s="690">
        <f>'POA18'!U29</f>
        <v>1000</v>
      </c>
      <c r="P44" s="690">
        <f>'POA18'!V29</f>
        <v>0</v>
      </c>
      <c r="Q44" s="11">
        <f t="shared" si="2"/>
        <v>0</v>
      </c>
      <c r="R44" s="588">
        <v>1000</v>
      </c>
      <c r="S44" s="2"/>
      <c r="T44" s="11">
        <f t="shared" si="3"/>
        <v>0</v>
      </c>
      <c r="U44" s="588">
        <v>1000</v>
      </c>
      <c r="V44" s="2"/>
      <c r="W44" s="11">
        <f t="shared" si="4"/>
        <v>0</v>
      </c>
      <c r="X44" s="89">
        <f t="shared" si="5"/>
        <v>4700</v>
      </c>
      <c r="Y44" s="89">
        <f t="shared" si="5"/>
        <v>680</v>
      </c>
      <c r="Z44" s="11">
        <f t="shared" si="6"/>
        <v>14.468085106382977</v>
      </c>
      <c r="AA44" s="30"/>
    </row>
    <row r="45" spans="1:27" ht="38.25" x14ac:dyDescent="0.25">
      <c r="A45" s="858"/>
      <c r="B45" s="568" t="s">
        <v>232</v>
      </c>
      <c r="C45" s="198" t="s">
        <v>233</v>
      </c>
      <c r="D45" s="567" t="s">
        <v>1410</v>
      </c>
      <c r="E45" s="567" t="s">
        <v>1411</v>
      </c>
      <c r="F45" s="567" t="s">
        <v>235</v>
      </c>
      <c r="G45" s="568" t="s">
        <v>236</v>
      </c>
      <c r="H45" s="568">
        <v>9950</v>
      </c>
      <c r="I45" s="2">
        <f>'POA16'!V28</f>
        <v>1500</v>
      </c>
      <c r="J45" s="2">
        <f>'POA16'!W28</f>
        <v>0</v>
      </c>
      <c r="K45" s="11">
        <f t="shared" si="0"/>
        <v>0</v>
      </c>
      <c r="L45" s="2">
        <f>'POA17'!U30</f>
        <v>950</v>
      </c>
      <c r="M45" s="2">
        <f>'POA17'!V30</f>
        <v>147</v>
      </c>
      <c r="N45" s="11">
        <f t="shared" si="1"/>
        <v>15.473684210526315</v>
      </c>
      <c r="O45" s="690">
        <f>'POA18'!U30</f>
        <v>1</v>
      </c>
      <c r="P45" s="690">
        <f>'POA18'!V30</f>
        <v>0</v>
      </c>
      <c r="Q45" s="11">
        <f t="shared" si="2"/>
        <v>0</v>
      </c>
      <c r="R45" s="589">
        <v>2500</v>
      </c>
      <c r="S45" s="2"/>
      <c r="T45" s="11">
        <f t="shared" si="3"/>
        <v>0</v>
      </c>
      <c r="U45" s="588">
        <v>3000</v>
      </c>
      <c r="V45" s="2"/>
      <c r="W45" s="11">
        <f t="shared" si="4"/>
        <v>0</v>
      </c>
      <c r="X45" s="89">
        <f t="shared" si="5"/>
        <v>7951</v>
      </c>
      <c r="Y45" s="89">
        <f t="shared" si="5"/>
        <v>147</v>
      </c>
      <c r="Z45" s="11">
        <f t="shared" si="6"/>
        <v>1.8488240472896493</v>
      </c>
      <c r="AA45" s="30"/>
    </row>
    <row r="46" spans="1:27" ht="38.25" x14ac:dyDescent="0.25">
      <c r="A46" s="859"/>
      <c r="B46" s="568" t="s">
        <v>46</v>
      </c>
      <c r="C46" s="198" t="s">
        <v>47</v>
      </c>
      <c r="D46" s="567" t="s">
        <v>1412</v>
      </c>
      <c r="E46" s="567" t="s">
        <v>1413</v>
      </c>
      <c r="F46" s="567" t="s">
        <v>48</v>
      </c>
      <c r="G46" s="568" t="s">
        <v>49</v>
      </c>
      <c r="H46" s="568">
        <v>100</v>
      </c>
      <c r="I46" s="2">
        <f>'POA16'!V29</f>
        <v>25</v>
      </c>
      <c r="J46" s="2">
        <f>'POA16'!W29</f>
        <v>40</v>
      </c>
      <c r="K46" s="11">
        <f t="shared" si="0"/>
        <v>160</v>
      </c>
      <c r="L46" s="2">
        <f>'POA17'!U31</f>
        <v>50</v>
      </c>
      <c r="M46" s="2">
        <f>'POA17'!V31</f>
        <v>50</v>
      </c>
      <c r="N46" s="11">
        <f t="shared" si="1"/>
        <v>100</v>
      </c>
      <c r="O46" s="690">
        <f>'POA18'!U31</f>
        <v>100</v>
      </c>
      <c r="P46" s="690">
        <f>'POA18'!V31</f>
        <v>0</v>
      </c>
      <c r="Q46" s="11">
        <f t="shared" si="2"/>
        <v>0</v>
      </c>
      <c r="R46" s="569"/>
      <c r="S46" s="2"/>
      <c r="T46" s="11" t="e">
        <f t="shared" si="3"/>
        <v>#DIV/0!</v>
      </c>
      <c r="U46" s="569"/>
      <c r="V46" s="2"/>
      <c r="W46" s="11" t="e">
        <f t="shared" si="4"/>
        <v>#DIV/0!</v>
      </c>
      <c r="X46" s="89">
        <f t="shared" si="5"/>
        <v>175</v>
      </c>
      <c r="Y46" s="89">
        <f t="shared" si="5"/>
        <v>90</v>
      </c>
      <c r="Z46" s="11">
        <f t="shared" si="6"/>
        <v>51.428571428571423</v>
      </c>
      <c r="AA46" s="30"/>
    </row>
    <row r="47" spans="1:27" x14ac:dyDescent="0.25">
      <c r="A47" s="843" t="s">
        <v>23</v>
      </c>
      <c r="B47" s="844"/>
      <c r="C47" s="844"/>
      <c r="D47" s="844"/>
      <c r="E47" s="844"/>
      <c r="F47" s="844"/>
      <c r="G47" s="844"/>
      <c r="H47" s="845"/>
      <c r="I47" s="3"/>
      <c r="J47" s="3"/>
      <c r="K47" s="13" t="e">
        <f>SUM(K53:K67)/(COUNTIF(K53:K67,"&lt;&gt;0"))</f>
        <v>#DIV/0!</v>
      </c>
      <c r="L47" s="3"/>
      <c r="M47" s="3"/>
      <c r="N47" s="13">
        <f>SUM(N53:N67)/(COUNTIF(N53:N67,"&lt;&gt;0"))</f>
        <v>58.376705653021446</v>
      </c>
      <c r="O47" s="3"/>
      <c r="P47" s="3"/>
      <c r="Q47" s="13" t="e">
        <f>SUM(Q53:Q67)/(COUNTIF(Q53:Q67,"&lt;&gt;0"))</f>
        <v>#DIV/0!</v>
      </c>
      <c r="R47" s="3"/>
      <c r="S47" s="3"/>
      <c r="T47" s="13" t="e">
        <f>SUM(T53:T67)/(COUNTIF(T53:T67,"&lt;&gt;0"))</f>
        <v>#DIV/0!</v>
      </c>
      <c r="U47" s="3"/>
      <c r="V47" s="3"/>
      <c r="W47" s="13" t="e">
        <f>SUM(W53:W67)/(COUNTIF(W53:W67,"&lt;&gt;0"))</f>
        <v>#DIV/0!</v>
      </c>
      <c r="X47" s="3"/>
      <c r="Y47" s="3"/>
      <c r="Z47" s="13">
        <f>SUM(Z53:Z67)/(COUNTIF(Z53:Z67,"&lt;&gt;0"))</f>
        <v>37.033325869998777</v>
      </c>
      <c r="AA47" s="30"/>
    </row>
    <row r="48" spans="1:27" x14ac:dyDescent="0.25">
      <c r="A48" s="846" t="s">
        <v>24</v>
      </c>
      <c r="B48" s="847"/>
      <c r="C48" s="847"/>
      <c r="D48" s="847"/>
      <c r="E48" s="847"/>
      <c r="F48" s="847"/>
      <c r="G48" s="847"/>
      <c r="H48" s="848"/>
      <c r="I48" s="4"/>
      <c r="J48" s="4"/>
      <c r="K48" s="14"/>
      <c r="L48" s="4"/>
      <c r="M48" s="4"/>
      <c r="N48" s="14">
        <v>49.48</v>
      </c>
      <c r="O48" s="4"/>
      <c r="P48" s="4"/>
      <c r="Q48" s="14"/>
      <c r="R48" s="4"/>
      <c r="S48" s="4"/>
      <c r="T48" s="14"/>
      <c r="U48" s="14"/>
      <c r="V48" s="14"/>
      <c r="W48" s="14"/>
      <c r="X48" s="4"/>
      <c r="Y48" s="4"/>
      <c r="Z48" s="14"/>
      <c r="AA48" s="30"/>
    </row>
    <row r="49" spans="1:27" x14ac:dyDescent="0.25">
      <c r="A49" s="846" t="s">
        <v>1283</v>
      </c>
      <c r="B49" s="847"/>
      <c r="C49" s="847"/>
      <c r="D49" s="847"/>
      <c r="E49" s="847"/>
      <c r="F49" s="847"/>
      <c r="G49" s="847"/>
      <c r="H49" s="848"/>
      <c r="I49" s="4"/>
      <c r="J49" s="4"/>
      <c r="K49" s="14"/>
      <c r="L49" s="4"/>
      <c r="M49" s="4"/>
      <c r="N49" s="14">
        <v>29.69</v>
      </c>
      <c r="O49" s="4"/>
      <c r="P49" s="4"/>
      <c r="Q49" s="14"/>
      <c r="R49" s="4"/>
      <c r="S49" s="4"/>
      <c r="T49" s="14"/>
      <c r="U49" s="14"/>
      <c r="V49" s="14"/>
      <c r="W49" s="14"/>
      <c r="X49" s="4"/>
      <c r="Y49" s="4"/>
      <c r="Z49" s="14"/>
      <c r="AA49" s="30"/>
    </row>
    <row r="50" spans="1:27" x14ac:dyDescent="0.25">
      <c r="A50" s="846" t="s">
        <v>1339</v>
      </c>
      <c r="B50" s="847"/>
      <c r="C50" s="847"/>
      <c r="D50" s="847"/>
      <c r="E50" s="847"/>
      <c r="F50" s="847"/>
      <c r="G50" s="847"/>
      <c r="H50" s="848"/>
      <c r="I50" s="4"/>
      <c r="J50" s="4"/>
      <c r="K50" s="14"/>
      <c r="L50" s="4"/>
      <c r="M50" s="4"/>
      <c r="N50" s="14">
        <v>6</v>
      </c>
      <c r="O50" s="4"/>
      <c r="P50" s="4"/>
      <c r="Q50" s="14"/>
      <c r="R50" s="4"/>
      <c r="S50" s="4"/>
      <c r="T50" s="14"/>
      <c r="U50" s="14"/>
      <c r="V50" s="14"/>
      <c r="W50" s="14"/>
      <c r="X50" s="4"/>
      <c r="Y50" s="4"/>
      <c r="Z50" s="14"/>
      <c r="AA50" s="30"/>
    </row>
    <row r="51" spans="1:27" x14ac:dyDescent="0.25">
      <c r="A51" s="846" t="s">
        <v>1340</v>
      </c>
      <c r="B51" s="847"/>
      <c r="C51" s="847"/>
      <c r="D51" s="847"/>
      <c r="E51" s="847"/>
      <c r="F51" s="847"/>
      <c r="G51" s="847"/>
      <c r="H51" s="848"/>
      <c r="I51" s="4"/>
      <c r="J51" s="4"/>
      <c r="K51" s="14"/>
      <c r="L51" s="4"/>
      <c r="M51" s="4"/>
      <c r="N51" s="14">
        <v>0</v>
      </c>
      <c r="O51" s="4"/>
      <c r="P51" s="4"/>
      <c r="Q51" s="14"/>
      <c r="R51" s="4"/>
      <c r="S51" s="4"/>
      <c r="T51" s="14"/>
      <c r="U51" s="14"/>
      <c r="V51" s="14"/>
      <c r="W51" s="14"/>
      <c r="X51" s="4"/>
      <c r="Y51" s="4"/>
      <c r="Z51" s="14"/>
      <c r="AA51" s="30"/>
    </row>
    <row r="52" spans="1:27" x14ac:dyDescent="0.25">
      <c r="A52" s="846" t="s">
        <v>1341</v>
      </c>
      <c r="B52" s="847"/>
      <c r="C52" s="847"/>
      <c r="D52" s="847"/>
      <c r="E52" s="847"/>
      <c r="F52" s="847"/>
      <c r="G52" s="847"/>
      <c r="H52" s="848"/>
      <c r="I52" s="4"/>
      <c r="J52" s="4"/>
      <c r="K52" s="14"/>
      <c r="L52" s="4"/>
      <c r="M52" s="4"/>
      <c r="N52" s="14">
        <v>29.34</v>
      </c>
      <c r="O52" s="4"/>
      <c r="P52" s="4"/>
      <c r="Q52" s="14"/>
      <c r="R52" s="4"/>
      <c r="S52" s="4"/>
      <c r="T52" s="14"/>
      <c r="U52" s="14"/>
      <c r="V52" s="14"/>
      <c r="W52" s="14"/>
      <c r="X52" s="4"/>
      <c r="Y52" s="4"/>
      <c r="Z52" s="14"/>
      <c r="AA52" s="30"/>
    </row>
    <row r="53" spans="1:27" x14ac:dyDescent="0.25">
      <c r="K53" s="32">
        <f>IF(K32&gt;99.99,100,K32)</f>
        <v>100</v>
      </c>
      <c r="N53" s="32">
        <f>IF(N32&gt;99.99,100,N32)</f>
        <v>0</v>
      </c>
      <c r="Q53" s="32">
        <f>IF(Q32&gt;99.99,100,Q32)</f>
        <v>0</v>
      </c>
      <c r="T53" s="32">
        <f>IF(T32&gt;99.99,100,T32)</f>
        <v>0</v>
      </c>
      <c r="W53" s="32" t="e">
        <f>IF(W32&gt;99.99,100,W32)</f>
        <v>#DIV/0!</v>
      </c>
      <c r="Z53" s="32">
        <f>IF(Z32&gt;99.99,100,Z32)</f>
        <v>16</v>
      </c>
      <c r="AA53" s="600"/>
    </row>
    <row r="54" spans="1:27" x14ac:dyDescent="0.25">
      <c r="K54" s="32">
        <f t="shared" ref="K54:K67" si="13">IF(K33&gt;99.99,100,K33)</f>
        <v>100</v>
      </c>
      <c r="N54" s="32">
        <f t="shared" ref="N54:N67" si="14">IF(N33&gt;99.99,100,N33)</f>
        <v>0</v>
      </c>
      <c r="Q54" s="32">
        <f t="shared" ref="Q54:Q67" si="15">IF(Q33&gt;99.99,100,Q33)</f>
        <v>0</v>
      </c>
      <c r="T54" s="32">
        <f t="shared" ref="T54:T67" si="16">IF(T33&gt;99.99,100,T33)</f>
        <v>0</v>
      </c>
      <c r="W54" s="32" t="e">
        <f t="shared" ref="W54:W67" si="17">IF(W33&gt;99.99,100,W33)</f>
        <v>#DIV/0!</v>
      </c>
      <c r="Z54" s="32">
        <f t="shared" ref="Z54:Z67" si="18">IF(Z33&gt;99.99,100,Z33)</f>
        <v>19.047619047619047</v>
      </c>
      <c r="AA54" s="292"/>
    </row>
    <row r="55" spans="1:27" x14ac:dyDescent="0.25">
      <c r="K55" s="32">
        <f t="shared" si="13"/>
        <v>0</v>
      </c>
      <c r="N55" s="32">
        <f t="shared" si="14"/>
        <v>100</v>
      </c>
      <c r="Q55" s="32">
        <f t="shared" si="15"/>
        <v>0</v>
      </c>
      <c r="T55" s="32">
        <f t="shared" si="16"/>
        <v>0</v>
      </c>
      <c r="W55" s="32">
        <f t="shared" si="17"/>
        <v>0</v>
      </c>
      <c r="Z55" s="32">
        <f t="shared" si="18"/>
        <v>89.285714285714292</v>
      </c>
      <c r="AA55" s="292"/>
    </row>
    <row r="56" spans="1:27" x14ac:dyDescent="0.25">
      <c r="K56" s="32">
        <f t="shared" si="13"/>
        <v>0</v>
      </c>
      <c r="N56" s="32">
        <f t="shared" si="14"/>
        <v>0</v>
      </c>
      <c r="Q56" s="32">
        <f t="shared" si="15"/>
        <v>0</v>
      </c>
      <c r="T56" s="32">
        <f t="shared" si="16"/>
        <v>0</v>
      </c>
      <c r="W56" s="32" t="e">
        <f t="shared" si="17"/>
        <v>#DIV/0!</v>
      </c>
      <c r="Z56" s="32">
        <f t="shared" si="18"/>
        <v>0</v>
      </c>
      <c r="AA56" s="292"/>
    </row>
    <row r="57" spans="1:27" x14ac:dyDescent="0.25">
      <c r="K57" s="32">
        <f t="shared" si="13"/>
        <v>90.96</v>
      </c>
      <c r="N57" s="32">
        <f t="shared" si="14"/>
        <v>100</v>
      </c>
      <c r="Q57" s="32">
        <f t="shared" si="15"/>
        <v>0</v>
      </c>
      <c r="T57" s="32">
        <f t="shared" si="16"/>
        <v>0</v>
      </c>
      <c r="W57" s="32">
        <f t="shared" si="17"/>
        <v>0</v>
      </c>
      <c r="Z57" s="32">
        <f t="shared" si="18"/>
        <v>44.716342082980525</v>
      </c>
      <c r="AA57" s="292"/>
    </row>
    <row r="58" spans="1:27" x14ac:dyDescent="0.25">
      <c r="K58" s="32">
        <f t="shared" si="13"/>
        <v>0</v>
      </c>
      <c r="N58" s="32">
        <f t="shared" si="14"/>
        <v>0</v>
      </c>
      <c r="Q58" s="32">
        <f t="shared" si="15"/>
        <v>0</v>
      </c>
      <c r="T58" s="32">
        <f t="shared" si="16"/>
        <v>0</v>
      </c>
      <c r="W58" s="32" t="e">
        <f t="shared" si="17"/>
        <v>#DIV/0!</v>
      </c>
      <c r="Z58" s="32">
        <f t="shared" si="18"/>
        <v>0</v>
      </c>
      <c r="AA58" s="292"/>
    </row>
    <row r="59" spans="1:27" x14ac:dyDescent="0.25">
      <c r="K59" s="32">
        <f t="shared" si="13"/>
        <v>0</v>
      </c>
      <c r="N59" s="32">
        <f t="shared" si="14"/>
        <v>10</v>
      </c>
      <c r="Q59" s="32">
        <f t="shared" si="15"/>
        <v>0</v>
      </c>
      <c r="T59" s="32">
        <f t="shared" si="16"/>
        <v>0</v>
      </c>
      <c r="W59" s="32">
        <f t="shared" si="17"/>
        <v>0</v>
      </c>
      <c r="Z59" s="32">
        <f t="shared" si="18"/>
        <v>2</v>
      </c>
      <c r="AA59" s="292"/>
    </row>
    <row r="60" spans="1:27" x14ac:dyDescent="0.25">
      <c r="K60" s="32" t="e">
        <f t="shared" si="13"/>
        <v>#DIV/0!</v>
      </c>
      <c r="N60" s="32">
        <f t="shared" si="14"/>
        <v>0</v>
      </c>
      <c r="Q60" s="32">
        <f t="shared" si="15"/>
        <v>0</v>
      </c>
      <c r="T60" s="32" t="e">
        <f t="shared" si="16"/>
        <v>#DIV/0!</v>
      </c>
      <c r="W60" s="32" t="e">
        <f t="shared" si="17"/>
        <v>#DIV/0!</v>
      </c>
      <c r="Z60" s="32">
        <f t="shared" si="18"/>
        <v>0</v>
      </c>
      <c r="AA60" s="292"/>
    </row>
    <row r="61" spans="1:27" x14ac:dyDescent="0.25">
      <c r="K61" s="32" t="e">
        <f t="shared" si="13"/>
        <v>#DIV/0!</v>
      </c>
      <c r="N61" s="32">
        <f t="shared" si="14"/>
        <v>0</v>
      </c>
      <c r="Q61" s="32">
        <f t="shared" si="15"/>
        <v>0</v>
      </c>
      <c r="T61" s="32" t="e">
        <f t="shared" si="16"/>
        <v>#DIV/0!</v>
      </c>
      <c r="W61" s="32" t="e">
        <f t="shared" si="17"/>
        <v>#DIV/0!</v>
      </c>
      <c r="Z61" s="32">
        <f t="shared" si="18"/>
        <v>0</v>
      </c>
      <c r="AA61" s="292"/>
    </row>
    <row r="62" spans="1:27" x14ac:dyDescent="0.25">
      <c r="K62" s="32">
        <f t="shared" si="13"/>
        <v>100</v>
      </c>
      <c r="N62" s="32">
        <f t="shared" si="14"/>
        <v>20</v>
      </c>
      <c r="Q62" s="32">
        <f t="shared" si="15"/>
        <v>0</v>
      </c>
      <c r="T62" s="32">
        <f t="shared" si="16"/>
        <v>0</v>
      </c>
      <c r="W62" s="32" t="e">
        <f t="shared" si="17"/>
        <v>#DIV/0!</v>
      </c>
      <c r="Z62" s="32">
        <f t="shared" si="18"/>
        <v>40</v>
      </c>
      <c r="AA62" s="292"/>
    </row>
    <row r="63" spans="1:27" x14ac:dyDescent="0.25">
      <c r="K63" s="32">
        <f t="shared" si="13"/>
        <v>100</v>
      </c>
      <c r="N63" s="32">
        <f t="shared" si="14"/>
        <v>100</v>
      </c>
      <c r="Q63" s="32">
        <f t="shared" si="15"/>
        <v>0</v>
      </c>
      <c r="T63" s="32">
        <f t="shared" si="16"/>
        <v>0</v>
      </c>
      <c r="W63" s="32">
        <f t="shared" si="17"/>
        <v>0</v>
      </c>
      <c r="Z63" s="32">
        <f t="shared" si="18"/>
        <v>100</v>
      </c>
      <c r="AA63" s="292"/>
    </row>
    <row r="64" spans="1:27" x14ac:dyDescent="0.25">
      <c r="K64" s="32">
        <f t="shared" si="13"/>
        <v>80</v>
      </c>
      <c r="N64" s="32">
        <f t="shared" si="14"/>
        <v>40</v>
      </c>
      <c r="Q64" s="32">
        <f t="shared" si="15"/>
        <v>0</v>
      </c>
      <c r="T64" s="32" t="e">
        <f t="shared" si="16"/>
        <v>#DIV/0!</v>
      </c>
      <c r="W64" s="32" t="e">
        <f t="shared" si="17"/>
        <v>#DIV/0!</v>
      </c>
      <c r="Z64" s="32">
        <f t="shared" si="18"/>
        <v>28.571428571428569</v>
      </c>
      <c r="AA64" s="292"/>
    </row>
    <row r="65" spans="1:27" x14ac:dyDescent="0.25">
      <c r="K65" s="32">
        <f t="shared" si="13"/>
        <v>40.200000000000003</v>
      </c>
      <c r="N65" s="32">
        <f t="shared" si="14"/>
        <v>39.916666666666664</v>
      </c>
      <c r="Q65" s="32">
        <f t="shared" si="15"/>
        <v>0</v>
      </c>
      <c r="T65" s="32">
        <f t="shared" si="16"/>
        <v>0</v>
      </c>
      <c r="W65" s="32">
        <f t="shared" si="17"/>
        <v>0</v>
      </c>
      <c r="Z65" s="32">
        <f t="shared" si="18"/>
        <v>14.468085106382977</v>
      </c>
      <c r="AA65" s="292"/>
    </row>
    <row r="66" spans="1:27" s="159" customFormat="1" x14ac:dyDescent="0.25">
      <c r="A66" s="603"/>
      <c r="B66" s="604"/>
      <c r="C66" s="605"/>
      <c r="D66" s="607"/>
      <c r="E66" s="607"/>
      <c r="F66" s="607"/>
      <c r="G66" s="604"/>
      <c r="H66" s="604"/>
      <c r="I66" s="608"/>
      <c r="J66" s="608"/>
      <c r="K66" s="32">
        <f t="shared" si="13"/>
        <v>0</v>
      </c>
      <c r="L66" s="608"/>
      <c r="M66" s="608"/>
      <c r="N66" s="32">
        <f t="shared" si="14"/>
        <v>15.473684210526315</v>
      </c>
      <c r="O66" s="604"/>
      <c r="P66" s="608"/>
      <c r="Q66" s="32">
        <f t="shared" si="15"/>
        <v>0</v>
      </c>
      <c r="R66" s="612"/>
      <c r="S66" s="608"/>
      <c r="T66" s="32">
        <f t="shared" si="16"/>
        <v>0</v>
      </c>
      <c r="U66" s="612"/>
      <c r="V66" s="608"/>
      <c r="W66" s="32">
        <f t="shared" si="17"/>
        <v>0</v>
      </c>
      <c r="X66" s="610"/>
      <c r="Y66" s="610"/>
      <c r="Z66" s="32">
        <f t="shared" si="18"/>
        <v>1.8488240472896493</v>
      </c>
      <c r="AA66" s="292"/>
    </row>
    <row r="67" spans="1:27" s="159" customFormat="1" x14ac:dyDescent="0.25">
      <c r="A67" s="603"/>
      <c r="B67" s="604"/>
      <c r="C67" s="605"/>
      <c r="D67" s="607"/>
      <c r="E67" s="607"/>
      <c r="F67" s="607"/>
      <c r="G67" s="604"/>
      <c r="H67" s="604"/>
      <c r="I67" s="608"/>
      <c r="J67" s="608"/>
      <c r="K67" s="32">
        <f t="shared" si="13"/>
        <v>100</v>
      </c>
      <c r="L67" s="608"/>
      <c r="M67" s="608"/>
      <c r="N67" s="32">
        <f t="shared" si="14"/>
        <v>100</v>
      </c>
      <c r="O67" s="604"/>
      <c r="P67" s="608"/>
      <c r="Q67" s="32">
        <f t="shared" si="15"/>
        <v>0</v>
      </c>
      <c r="R67" s="612"/>
      <c r="S67" s="608"/>
      <c r="T67" s="32" t="e">
        <f t="shared" si="16"/>
        <v>#DIV/0!</v>
      </c>
      <c r="U67" s="612"/>
      <c r="V67" s="608"/>
      <c r="W67" s="32" t="e">
        <f t="shared" si="17"/>
        <v>#DIV/0!</v>
      </c>
      <c r="X67" s="610"/>
      <c r="Y67" s="610"/>
      <c r="Z67" s="32">
        <f t="shared" si="18"/>
        <v>51.428571428571423</v>
      </c>
      <c r="AA67" s="292"/>
    </row>
    <row r="68" spans="1:27" s="159" customFormat="1" ht="15.75" x14ac:dyDescent="0.25">
      <c r="A68" s="603"/>
      <c r="B68" s="604"/>
      <c r="C68" s="605"/>
      <c r="D68" s="607"/>
      <c r="E68" s="607"/>
      <c r="F68" s="607"/>
      <c r="G68" s="604"/>
      <c r="H68" s="604"/>
      <c r="I68" s="608"/>
      <c r="J68" s="608"/>
      <c r="K68" s="611"/>
      <c r="L68" s="608"/>
      <c r="M68" s="608"/>
      <c r="N68" s="611"/>
      <c r="O68" s="604"/>
      <c r="P68" s="608"/>
      <c r="Q68" s="611"/>
      <c r="R68" s="612"/>
      <c r="S68" s="608"/>
      <c r="T68" s="611"/>
      <c r="U68" s="612"/>
      <c r="V68" s="608"/>
      <c r="W68" s="611"/>
      <c r="X68" s="610"/>
      <c r="Y68" s="610"/>
      <c r="Z68" s="611"/>
      <c r="AA68" s="292"/>
    </row>
    <row r="69" spans="1:27" ht="15.75" x14ac:dyDescent="0.25">
      <c r="A69" s="566"/>
      <c r="B69" s="582"/>
      <c r="C69" s="212"/>
      <c r="D69" s="585"/>
      <c r="E69" s="579"/>
      <c r="F69" s="579"/>
      <c r="G69" s="576"/>
      <c r="H69" s="576"/>
      <c r="I69" s="575"/>
      <c r="J69" s="575"/>
      <c r="K69" s="574"/>
      <c r="L69" s="575"/>
      <c r="M69" s="575"/>
      <c r="N69" s="574"/>
      <c r="O69" s="576"/>
      <c r="P69" s="575"/>
      <c r="Q69" s="574"/>
      <c r="R69" s="578"/>
      <c r="S69" s="575"/>
      <c r="T69" s="574"/>
      <c r="U69" s="578"/>
      <c r="V69" s="575"/>
      <c r="W69" s="574"/>
      <c r="X69" s="573"/>
      <c r="Y69" s="573"/>
      <c r="Z69" s="574"/>
      <c r="AA69" s="601"/>
    </row>
    <row r="70" spans="1:27" ht="38.25" x14ac:dyDescent="0.25">
      <c r="A70" s="857" t="s">
        <v>1415</v>
      </c>
      <c r="B70" s="860" t="s">
        <v>798</v>
      </c>
      <c r="C70" s="863" t="s">
        <v>799</v>
      </c>
      <c r="D70" s="860" t="s">
        <v>1310</v>
      </c>
      <c r="E70" s="871" t="s">
        <v>1311</v>
      </c>
      <c r="F70" s="567" t="s">
        <v>1416</v>
      </c>
      <c r="G70" s="568" t="s">
        <v>802</v>
      </c>
      <c r="H70" s="571">
        <v>500</v>
      </c>
      <c r="I70" s="2">
        <f>'POA16'!V30</f>
        <v>100</v>
      </c>
      <c r="J70" s="2">
        <f>'POA16'!W30</f>
        <v>0</v>
      </c>
      <c r="K70" s="11">
        <f t="shared" si="0"/>
        <v>0</v>
      </c>
      <c r="L70" s="2">
        <f>'POA17'!U32</f>
        <v>125</v>
      </c>
      <c r="M70" s="2">
        <f>'POA17'!V32</f>
        <v>123</v>
      </c>
      <c r="N70" s="11">
        <f t="shared" si="1"/>
        <v>98.4</v>
      </c>
      <c r="O70" s="2">
        <v>100</v>
      </c>
      <c r="P70" s="2"/>
      <c r="Q70" s="11">
        <f t="shared" si="2"/>
        <v>0</v>
      </c>
      <c r="R70" s="2">
        <v>100</v>
      </c>
      <c r="S70" s="2"/>
      <c r="T70" s="11">
        <f t="shared" si="3"/>
        <v>0</v>
      </c>
      <c r="U70" s="2">
        <v>100</v>
      </c>
      <c r="V70" s="2"/>
      <c r="W70" s="11">
        <f t="shared" si="4"/>
        <v>0</v>
      </c>
      <c r="X70" s="89">
        <f t="shared" si="5"/>
        <v>525</v>
      </c>
      <c r="Y70" s="89">
        <f t="shared" si="5"/>
        <v>123</v>
      </c>
      <c r="Z70" s="11">
        <f t="shared" si="6"/>
        <v>23.428571428571431</v>
      </c>
      <c r="AA70" s="30"/>
    </row>
    <row r="71" spans="1:27" ht="51" x14ac:dyDescent="0.25">
      <c r="A71" s="858"/>
      <c r="B71" s="861"/>
      <c r="C71" s="864"/>
      <c r="D71" s="861"/>
      <c r="E71" s="871"/>
      <c r="F71" s="567" t="s">
        <v>1417</v>
      </c>
      <c r="G71" s="568" t="s">
        <v>802</v>
      </c>
      <c r="H71" s="571">
        <v>500</v>
      </c>
      <c r="I71" s="2">
        <f>'POA16'!V31</f>
        <v>100</v>
      </c>
      <c r="J71" s="2">
        <f>'POA16'!W31</f>
        <v>115</v>
      </c>
      <c r="K71" s="11">
        <f t="shared" si="0"/>
        <v>114.99999999999999</v>
      </c>
      <c r="L71" s="2">
        <f>'POA17'!U33</f>
        <v>125</v>
      </c>
      <c r="M71" s="2">
        <f>'POA17'!V33</f>
        <v>73</v>
      </c>
      <c r="N71" s="11">
        <f t="shared" si="1"/>
        <v>58.4</v>
      </c>
      <c r="O71" s="2">
        <v>100</v>
      </c>
      <c r="P71" s="2"/>
      <c r="Q71" s="11">
        <f t="shared" si="2"/>
        <v>0</v>
      </c>
      <c r="R71" s="2">
        <v>100</v>
      </c>
      <c r="S71" s="2"/>
      <c r="T71" s="11">
        <f t="shared" si="3"/>
        <v>0</v>
      </c>
      <c r="U71" s="2">
        <v>100</v>
      </c>
      <c r="V71" s="2"/>
      <c r="W71" s="11">
        <f t="shared" si="4"/>
        <v>0</v>
      </c>
      <c r="X71" s="89">
        <f t="shared" si="5"/>
        <v>525</v>
      </c>
      <c r="Y71" s="89">
        <f t="shared" si="5"/>
        <v>188</v>
      </c>
      <c r="Z71" s="11">
        <f t="shared" si="6"/>
        <v>35.80952380952381</v>
      </c>
      <c r="AA71" s="30"/>
    </row>
    <row r="72" spans="1:27" ht="38.25" x14ac:dyDescent="0.25">
      <c r="A72" s="859"/>
      <c r="B72" s="861"/>
      <c r="C72" s="864"/>
      <c r="D72" s="861"/>
      <c r="E72" s="871"/>
      <c r="F72" s="567" t="s">
        <v>1418</v>
      </c>
      <c r="G72" s="335" t="s">
        <v>1419</v>
      </c>
      <c r="H72" s="590">
        <v>230</v>
      </c>
      <c r="I72" s="2">
        <v>10</v>
      </c>
      <c r="J72" s="2"/>
      <c r="K72" s="11">
        <f t="shared" si="0"/>
        <v>0</v>
      </c>
      <c r="L72" s="2">
        <f>'POA17'!U34</f>
        <v>200</v>
      </c>
      <c r="M72" s="2">
        <f>'POA17'!V34</f>
        <v>11</v>
      </c>
      <c r="N72" s="11">
        <f t="shared" si="1"/>
        <v>5.5</v>
      </c>
      <c r="O72" s="2">
        <v>10</v>
      </c>
      <c r="P72" s="2"/>
      <c r="Q72" s="11">
        <f t="shared" si="2"/>
        <v>0</v>
      </c>
      <c r="R72" s="2">
        <v>10</v>
      </c>
      <c r="S72" s="2"/>
      <c r="T72" s="11">
        <f t="shared" si="3"/>
        <v>0</v>
      </c>
      <c r="U72" s="2"/>
      <c r="V72" s="2"/>
      <c r="W72" s="11" t="e">
        <f t="shared" si="4"/>
        <v>#DIV/0!</v>
      </c>
      <c r="X72" s="89">
        <f t="shared" si="5"/>
        <v>230</v>
      </c>
      <c r="Y72" s="89">
        <f t="shared" si="5"/>
        <v>11</v>
      </c>
      <c r="Z72" s="11">
        <f t="shared" si="6"/>
        <v>4.7826086956521738</v>
      </c>
      <c r="AA72" s="30"/>
    </row>
    <row r="73" spans="1:27" ht="89.25" x14ac:dyDescent="0.25">
      <c r="A73" s="570" t="s">
        <v>1420</v>
      </c>
      <c r="B73" s="862"/>
      <c r="C73" s="865"/>
      <c r="D73" s="862"/>
      <c r="E73" s="871"/>
      <c r="F73" s="567" t="s">
        <v>1421</v>
      </c>
      <c r="G73" s="568" t="s">
        <v>850</v>
      </c>
      <c r="H73" s="571">
        <v>28</v>
      </c>
      <c r="I73" s="2"/>
      <c r="J73" s="2"/>
      <c r="K73" s="11" t="e">
        <f t="shared" si="0"/>
        <v>#DIV/0!</v>
      </c>
      <c r="L73" s="2">
        <f>'POA17'!U35</f>
        <v>4</v>
      </c>
      <c r="M73" s="2">
        <f>'POA17'!V35</f>
        <v>1</v>
      </c>
      <c r="N73" s="11">
        <f t="shared" si="1"/>
        <v>25</v>
      </c>
      <c r="O73" s="2">
        <v>6</v>
      </c>
      <c r="P73" s="2"/>
      <c r="Q73" s="11">
        <f t="shared" si="2"/>
        <v>0</v>
      </c>
      <c r="R73" s="2">
        <v>8</v>
      </c>
      <c r="S73" s="2"/>
      <c r="T73" s="11">
        <f t="shared" si="3"/>
        <v>0</v>
      </c>
      <c r="U73" s="2">
        <v>10</v>
      </c>
      <c r="V73" s="2"/>
      <c r="W73" s="11">
        <f t="shared" si="4"/>
        <v>0</v>
      </c>
      <c r="X73" s="89">
        <f t="shared" si="5"/>
        <v>28</v>
      </c>
      <c r="Y73" s="89">
        <f t="shared" si="5"/>
        <v>1</v>
      </c>
      <c r="Z73" s="11">
        <f t="shared" si="6"/>
        <v>3.5714285714285712</v>
      </c>
      <c r="AA73" s="30"/>
    </row>
    <row r="74" spans="1:27" x14ac:dyDescent="0.25">
      <c r="A74" s="843" t="s">
        <v>23</v>
      </c>
      <c r="B74" s="844"/>
      <c r="C74" s="844"/>
      <c r="D74" s="844"/>
      <c r="E74" s="844"/>
      <c r="F74" s="844"/>
      <c r="G74" s="844"/>
      <c r="H74" s="845"/>
      <c r="I74" s="3"/>
      <c r="J74" s="3"/>
      <c r="K74" s="13" t="e">
        <f>SUM(K80:K94)/(COUNTIF(K80:K94,"&lt;&gt;0"))</f>
        <v>#DIV/0!</v>
      </c>
      <c r="L74" s="3"/>
      <c r="M74" s="3"/>
      <c r="N74" s="13">
        <f>SUM(N80:N83)/(COUNTIF(N80:N83,"&lt;&gt;0"))</f>
        <v>46.825000000000003</v>
      </c>
      <c r="O74" s="3"/>
      <c r="P74" s="3"/>
      <c r="Q74" s="13">
        <f>SUM(Q80:Q94)/(COUNTIF(Q80:Q94,"&lt;&gt;0"))</f>
        <v>0</v>
      </c>
      <c r="R74" s="3"/>
      <c r="S74" s="3"/>
      <c r="T74" s="13" t="e">
        <f>SUM(T80:T94)/(COUNTIF(T80:T94,"&lt;&gt;0"))</f>
        <v>#DIV/0!</v>
      </c>
      <c r="U74" s="3"/>
      <c r="V74" s="3"/>
      <c r="W74" s="13" t="e">
        <f>SUM(W80:W94)/(COUNTIF(W80:W94,"&lt;&gt;0"))</f>
        <v>#DIV/0!</v>
      </c>
      <c r="X74" s="3"/>
      <c r="Y74" s="3"/>
      <c r="Z74" s="13">
        <f>SUM(Z80:Z94)/(COUNTIF(Z80:Z94,"&lt;&gt;0"))</f>
        <v>13.372367421513385</v>
      </c>
      <c r="AA74" s="30"/>
    </row>
    <row r="75" spans="1:27" x14ac:dyDescent="0.25">
      <c r="A75" s="846" t="s">
        <v>24</v>
      </c>
      <c r="B75" s="847"/>
      <c r="C75" s="847"/>
      <c r="D75" s="847"/>
      <c r="E75" s="847"/>
      <c r="F75" s="847"/>
      <c r="G75" s="847"/>
      <c r="H75" s="848"/>
      <c r="I75" s="4"/>
      <c r="J75" s="4"/>
      <c r="K75" s="14"/>
      <c r="L75" s="4"/>
      <c r="M75" s="4"/>
      <c r="N75" s="14">
        <v>46.83</v>
      </c>
      <c r="O75" s="4"/>
      <c r="P75" s="4"/>
      <c r="Q75" s="14"/>
      <c r="R75" s="4"/>
      <c r="S75" s="4"/>
      <c r="T75" s="14"/>
      <c r="U75" s="14"/>
      <c r="V75" s="14"/>
      <c r="W75" s="14"/>
      <c r="X75" s="4"/>
      <c r="Y75" s="4"/>
      <c r="Z75" s="14"/>
      <c r="AA75" s="30"/>
    </row>
    <row r="76" spans="1:27" x14ac:dyDescent="0.25">
      <c r="A76" s="846" t="s">
        <v>1283</v>
      </c>
      <c r="B76" s="847"/>
      <c r="C76" s="847"/>
      <c r="D76" s="847"/>
      <c r="E76" s="847"/>
      <c r="F76" s="847"/>
      <c r="G76" s="847"/>
      <c r="H76" s="848"/>
      <c r="I76" s="4"/>
      <c r="J76" s="4"/>
      <c r="K76" s="14"/>
      <c r="L76" s="4"/>
      <c r="M76" s="4"/>
      <c r="N76" s="14">
        <v>46.83</v>
      </c>
      <c r="O76" s="4"/>
      <c r="P76" s="4"/>
      <c r="Q76" s="14"/>
      <c r="R76" s="4"/>
      <c r="S76" s="4"/>
      <c r="T76" s="14"/>
      <c r="U76" s="14"/>
      <c r="V76" s="14"/>
      <c r="W76" s="14"/>
      <c r="X76" s="4"/>
      <c r="Y76" s="4"/>
      <c r="Z76" s="14"/>
      <c r="AA76" s="30"/>
    </row>
    <row r="77" spans="1:27" x14ac:dyDescent="0.25">
      <c r="A77" s="846" t="s">
        <v>1339</v>
      </c>
      <c r="B77" s="847"/>
      <c r="C77" s="847"/>
      <c r="D77" s="847"/>
      <c r="E77" s="847"/>
      <c r="F77" s="847"/>
      <c r="G77" s="847"/>
      <c r="H77" s="848"/>
      <c r="I77" s="4"/>
      <c r="J77" s="4"/>
      <c r="K77" s="14"/>
      <c r="L77" s="4"/>
      <c r="M77" s="4"/>
      <c r="N77" s="14">
        <v>0</v>
      </c>
      <c r="O77" s="4"/>
      <c r="P77" s="4"/>
      <c r="Q77" s="14"/>
      <c r="R77" s="4"/>
      <c r="S77" s="4"/>
      <c r="T77" s="14"/>
      <c r="U77" s="14"/>
      <c r="V77" s="14"/>
      <c r="W77" s="14"/>
      <c r="X77" s="4"/>
      <c r="Y77" s="4"/>
      <c r="Z77" s="14"/>
      <c r="AA77" s="30"/>
    </row>
    <row r="78" spans="1:27" x14ac:dyDescent="0.25">
      <c r="A78" s="846" t="s">
        <v>1340</v>
      </c>
      <c r="B78" s="847"/>
      <c r="C78" s="847"/>
      <c r="D78" s="847"/>
      <c r="E78" s="847"/>
      <c r="F78" s="847"/>
      <c r="G78" s="847"/>
      <c r="H78" s="848"/>
      <c r="I78" s="4"/>
      <c r="J78" s="4"/>
      <c r="K78" s="14"/>
      <c r="L78" s="4"/>
      <c r="M78" s="4"/>
      <c r="N78" s="14">
        <v>0</v>
      </c>
      <c r="O78" s="4"/>
      <c r="P78" s="4"/>
      <c r="Q78" s="14"/>
      <c r="R78" s="4"/>
      <c r="S78" s="4"/>
      <c r="T78" s="14"/>
      <c r="U78" s="14"/>
      <c r="V78" s="14"/>
      <c r="W78" s="14"/>
      <c r="X78" s="4"/>
      <c r="Y78" s="4"/>
      <c r="Z78" s="14"/>
      <c r="AA78" s="30"/>
    </row>
    <row r="79" spans="1:27" x14ac:dyDescent="0.25">
      <c r="A79" s="846" t="s">
        <v>1341</v>
      </c>
      <c r="B79" s="847"/>
      <c r="C79" s="847"/>
      <c r="D79" s="847"/>
      <c r="E79" s="847"/>
      <c r="F79" s="847"/>
      <c r="G79" s="847"/>
      <c r="H79" s="848"/>
      <c r="I79" s="4"/>
      <c r="J79" s="4"/>
      <c r="K79" s="14"/>
      <c r="L79" s="4"/>
      <c r="M79" s="4"/>
      <c r="N79" s="14">
        <v>16.89</v>
      </c>
      <c r="O79" s="4"/>
      <c r="P79" s="4"/>
      <c r="Q79" s="14"/>
      <c r="R79" s="4"/>
      <c r="S79" s="4"/>
      <c r="T79" s="14"/>
      <c r="U79" s="14"/>
      <c r="V79" s="14"/>
      <c r="W79" s="14"/>
      <c r="X79" s="4"/>
      <c r="Y79" s="4"/>
      <c r="Z79" s="14"/>
      <c r="AA79" s="30"/>
    </row>
    <row r="80" spans="1:27" x14ac:dyDescent="0.25">
      <c r="K80" s="32">
        <f>IF(K70&gt;99.99,100,K70)</f>
        <v>0</v>
      </c>
      <c r="N80" s="32">
        <f>IF(N70&gt;99.99,100,N70)</f>
        <v>98.4</v>
      </c>
      <c r="Q80" s="32">
        <f>IF(Q70&gt;99.99,100,Q70)</f>
        <v>0</v>
      </c>
      <c r="T80" s="32">
        <f>IF(T70&gt;99.99,100,T70)</f>
        <v>0</v>
      </c>
      <c r="W80" s="32">
        <f>IF(W70&gt;99.99,100,W70)</f>
        <v>0</v>
      </c>
      <c r="Z80" s="32">
        <f>IF(Z70&gt;99.99,100,Z70)</f>
        <v>23.428571428571431</v>
      </c>
      <c r="AA80" s="600"/>
    </row>
    <row r="81" spans="1:27" x14ac:dyDescent="0.25">
      <c r="A81" s="603"/>
      <c r="B81" s="604"/>
      <c r="C81" s="607"/>
      <c r="D81" s="604"/>
      <c r="E81" s="604"/>
      <c r="F81" s="607"/>
      <c r="G81" s="604"/>
      <c r="H81" s="613"/>
      <c r="I81" s="608"/>
      <c r="J81" s="608"/>
      <c r="K81" s="32">
        <f t="shared" ref="K81:K83" si="19">IF(K71&gt;99.99,100,K71)</f>
        <v>100</v>
      </c>
      <c r="L81" s="608"/>
      <c r="M81" s="608"/>
      <c r="N81" s="32">
        <f t="shared" ref="N81:N83" si="20">IF(N71&gt;99.99,100,N71)</f>
        <v>58.4</v>
      </c>
      <c r="O81" s="608"/>
      <c r="P81" s="608"/>
      <c r="Q81" s="32">
        <f t="shared" ref="Q81:Q83" si="21">IF(Q71&gt;99.99,100,Q71)</f>
        <v>0</v>
      </c>
      <c r="R81" s="608"/>
      <c r="S81" s="608"/>
      <c r="T81" s="32">
        <f t="shared" ref="T81:T83" si="22">IF(T71&gt;99.99,100,T71)</f>
        <v>0</v>
      </c>
      <c r="U81" s="608"/>
      <c r="V81" s="608"/>
      <c r="W81" s="32">
        <f t="shared" ref="W81:W83" si="23">IF(W71&gt;99.99,100,W71)</f>
        <v>0</v>
      </c>
      <c r="X81" s="610"/>
      <c r="Y81" s="610"/>
      <c r="Z81" s="32">
        <f t="shared" ref="Z81:Z83" si="24">IF(Z71&gt;99.99,100,Z71)</f>
        <v>35.80952380952381</v>
      </c>
      <c r="AA81" s="292"/>
    </row>
    <row r="82" spans="1:27" x14ac:dyDescent="0.25">
      <c r="A82" s="603"/>
      <c r="B82" s="604"/>
      <c r="C82" s="607"/>
      <c r="D82" s="604"/>
      <c r="E82" s="604"/>
      <c r="F82" s="607"/>
      <c r="G82" s="604"/>
      <c r="H82" s="613"/>
      <c r="I82" s="608"/>
      <c r="J82" s="608"/>
      <c r="K82" s="32">
        <f t="shared" si="19"/>
        <v>0</v>
      </c>
      <c r="L82" s="608"/>
      <c r="M82" s="608"/>
      <c r="N82" s="32">
        <f t="shared" si="20"/>
        <v>5.5</v>
      </c>
      <c r="O82" s="608"/>
      <c r="P82" s="608"/>
      <c r="Q82" s="32">
        <f t="shared" si="21"/>
        <v>0</v>
      </c>
      <c r="R82" s="608"/>
      <c r="S82" s="608"/>
      <c r="T82" s="32">
        <f t="shared" si="22"/>
        <v>0</v>
      </c>
      <c r="U82" s="608"/>
      <c r="V82" s="608"/>
      <c r="W82" s="32" t="e">
        <f t="shared" si="23"/>
        <v>#DIV/0!</v>
      </c>
      <c r="X82" s="610"/>
      <c r="Y82" s="610"/>
      <c r="Z82" s="32">
        <f t="shared" si="24"/>
        <v>4.7826086956521738</v>
      </c>
      <c r="AA82" s="292"/>
    </row>
    <row r="83" spans="1:27" x14ac:dyDescent="0.25">
      <c r="A83" s="603"/>
      <c r="B83" s="604"/>
      <c r="C83" s="607"/>
      <c r="D83" s="604"/>
      <c r="E83" s="604"/>
      <c r="F83" s="607"/>
      <c r="G83" s="604"/>
      <c r="H83" s="613"/>
      <c r="I83" s="608"/>
      <c r="J83" s="608"/>
      <c r="K83" s="32" t="e">
        <f t="shared" si="19"/>
        <v>#DIV/0!</v>
      </c>
      <c r="L83" s="608"/>
      <c r="M83" s="608"/>
      <c r="N83" s="32">
        <f t="shared" si="20"/>
        <v>25</v>
      </c>
      <c r="O83" s="608"/>
      <c r="P83" s="608"/>
      <c r="Q83" s="32">
        <f t="shared" si="21"/>
        <v>0</v>
      </c>
      <c r="R83" s="608"/>
      <c r="S83" s="608"/>
      <c r="T83" s="32">
        <f t="shared" si="22"/>
        <v>0</v>
      </c>
      <c r="U83" s="608"/>
      <c r="V83" s="608"/>
      <c r="W83" s="32">
        <f t="shared" si="23"/>
        <v>0</v>
      </c>
      <c r="X83" s="610"/>
      <c r="Y83" s="610"/>
      <c r="Z83" s="32">
        <f t="shared" si="24"/>
        <v>3.5714285714285712</v>
      </c>
      <c r="AA83" s="292"/>
    </row>
    <row r="84" spans="1:27" ht="15.75" x14ac:dyDescent="0.25">
      <c r="A84" s="603"/>
      <c r="B84" s="604"/>
      <c r="C84" s="607"/>
      <c r="D84" s="604"/>
      <c r="E84" s="604"/>
      <c r="F84" s="607"/>
      <c r="G84" s="604"/>
      <c r="H84" s="613"/>
      <c r="I84" s="608"/>
      <c r="J84" s="608"/>
      <c r="K84" s="611"/>
      <c r="L84" s="608"/>
      <c r="M84" s="608"/>
      <c r="N84" s="611"/>
      <c r="O84" s="608"/>
      <c r="P84" s="608"/>
      <c r="Q84" s="611"/>
      <c r="R84" s="608"/>
      <c r="S84" s="608"/>
      <c r="T84" s="611"/>
      <c r="U84" s="608"/>
      <c r="V84" s="608"/>
      <c r="W84" s="611"/>
      <c r="X84" s="610"/>
      <c r="Y84" s="610"/>
      <c r="Z84" s="611"/>
      <c r="AA84" s="292"/>
    </row>
    <row r="85" spans="1:27" ht="15.75" x14ac:dyDescent="0.25">
      <c r="A85" s="603"/>
      <c r="B85" s="604"/>
      <c r="C85" s="607"/>
      <c r="D85" s="604"/>
      <c r="E85" s="604"/>
      <c r="F85" s="607"/>
      <c r="G85" s="604"/>
      <c r="H85" s="613"/>
      <c r="I85" s="608"/>
      <c r="J85" s="608"/>
      <c r="K85" s="611"/>
      <c r="L85" s="608"/>
      <c r="M85" s="608"/>
      <c r="N85" s="611"/>
      <c r="O85" s="608"/>
      <c r="P85" s="608"/>
      <c r="Q85" s="611"/>
      <c r="R85" s="608"/>
      <c r="S85" s="608"/>
      <c r="T85" s="611"/>
      <c r="U85" s="608"/>
      <c r="V85" s="608"/>
      <c r="W85" s="611"/>
      <c r="X85" s="610"/>
      <c r="Y85" s="610"/>
      <c r="Z85" s="611"/>
      <c r="AA85" s="292"/>
    </row>
    <row r="86" spans="1:27" ht="15.75" x14ac:dyDescent="0.25">
      <c r="A86" s="603"/>
      <c r="B86" s="604"/>
      <c r="C86" s="607"/>
      <c r="D86" s="604"/>
      <c r="E86" s="604"/>
      <c r="F86" s="607"/>
      <c r="G86" s="604"/>
      <c r="H86" s="613"/>
      <c r="I86" s="608"/>
      <c r="J86" s="608"/>
      <c r="K86" s="611"/>
      <c r="L86" s="608"/>
      <c r="M86" s="608"/>
      <c r="N86" s="611"/>
      <c r="O86" s="608"/>
      <c r="P86" s="608"/>
      <c r="Q86" s="611"/>
      <c r="R86" s="608"/>
      <c r="S86" s="608"/>
      <c r="T86" s="611"/>
      <c r="U86" s="608"/>
      <c r="V86" s="608"/>
      <c r="W86" s="611"/>
      <c r="X86" s="610"/>
      <c r="Y86" s="610"/>
      <c r="Z86" s="611"/>
      <c r="AA86" s="292"/>
    </row>
    <row r="87" spans="1:27" s="159" customFormat="1" ht="15.75" x14ac:dyDescent="0.25">
      <c r="A87" s="603"/>
      <c r="B87" s="604"/>
      <c r="C87" s="607"/>
      <c r="D87" s="604"/>
      <c r="E87" s="604"/>
      <c r="F87" s="607"/>
      <c r="G87" s="604"/>
      <c r="H87" s="613"/>
      <c r="I87" s="608"/>
      <c r="J87" s="608"/>
      <c r="K87" s="611"/>
      <c r="L87" s="608"/>
      <c r="M87" s="608"/>
      <c r="N87" s="611"/>
      <c r="O87" s="608"/>
      <c r="P87" s="608"/>
      <c r="Q87" s="611"/>
      <c r="R87" s="608"/>
      <c r="S87" s="608"/>
      <c r="T87" s="611"/>
      <c r="U87" s="608"/>
      <c r="V87" s="608"/>
      <c r="W87" s="611"/>
      <c r="X87" s="610"/>
      <c r="Y87" s="610"/>
      <c r="Z87" s="611"/>
      <c r="AA87" s="292"/>
    </row>
    <row r="88" spans="1:27" s="159" customFormat="1" ht="15.75" x14ac:dyDescent="0.25">
      <c r="A88" s="603"/>
      <c r="B88" s="604"/>
      <c r="C88" s="607"/>
      <c r="D88" s="604"/>
      <c r="E88" s="604"/>
      <c r="F88" s="607"/>
      <c r="G88" s="604"/>
      <c r="H88" s="613"/>
      <c r="I88" s="608"/>
      <c r="J88" s="608"/>
      <c r="K88" s="611"/>
      <c r="L88" s="608"/>
      <c r="M88" s="608"/>
      <c r="N88" s="611"/>
      <c r="O88" s="608"/>
      <c r="P88" s="608"/>
      <c r="Q88" s="611"/>
      <c r="R88" s="608"/>
      <c r="S88" s="608"/>
      <c r="T88" s="611"/>
      <c r="U88" s="608"/>
      <c r="V88" s="608"/>
      <c r="W88" s="611"/>
      <c r="X88" s="610"/>
      <c r="Y88" s="610"/>
      <c r="Z88" s="611"/>
      <c r="AA88" s="292"/>
    </row>
    <row r="89" spans="1:27" s="159" customFormat="1" ht="15.75" x14ac:dyDescent="0.25">
      <c r="A89" s="603"/>
      <c r="B89" s="604"/>
      <c r="C89" s="607"/>
      <c r="D89" s="604"/>
      <c r="E89" s="604"/>
      <c r="F89" s="607"/>
      <c r="G89" s="604"/>
      <c r="H89" s="613"/>
      <c r="I89" s="608"/>
      <c r="J89" s="608"/>
      <c r="K89" s="611"/>
      <c r="L89" s="608"/>
      <c r="M89" s="608"/>
      <c r="N89" s="611"/>
      <c r="O89" s="608"/>
      <c r="P89" s="608"/>
      <c r="Q89" s="611"/>
      <c r="R89" s="608"/>
      <c r="S89" s="608"/>
      <c r="T89" s="611"/>
      <c r="U89" s="608"/>
      <c r="V89" s="608"/>
      <c r="W89" s="611"/>
      <c r="X89" s="610"/>
      <c r="Y89" s="610"/>
      <c r="Z89" s="611"/>
      <c r="AA89" s="292"/>
    </row>
    <row r="90" spans="1:27" ht="15.75" x14ac:dyDescent="0.25">
      <c r="A90" s="583"/>
      <c r="B90" s="576"/>
      <c r="C90" s="579"/>
      <c r="D90" s="576"/>
      <c r="E90" s="576"/>
      <c r="F90" s="579"/>
      <c r="G90" s="576"/>
      <c r="H90" s="587"/>
      <c r="I90" s="575"/>
      <c r="J90" s="575"/>
      <c r="K90" s="574"/>
      <c r="L90" s="575"/>
      <c r="M90" s="575"/>
      <c r="N90" s="574"/>
      <c r="O90" s="575"/>
      <c r="P90" s="575"/>
      <c r="Q90" s="574"/>
      <c r="R90" s="575"/>
      <c r="S90" s="575"/>
      <c r="T90" s="574"/>
      <c r="U90" s="575"/>
      <c r="V90" s="575"/>
      <c r="W90" s="574"/>
      <c r="X90" s="573"/>
      <c r="Y90" s="573"/>
      <c r="Z90" s="574"/>
      <c r="AA90" s="601"/>
    </row>
    <row r="91" spans="1:27" ht="38.25" x14ac:dyDescent="0.25">
      <c r="A91" s="565" t="s">
        <v>1422</v>
      </c>
      <c r="B91" s="570" t="s">
        <v>519</v>
      </c>
      <c r="C91" s="567" t="s">
        <v>1315</v>
      </c>
      <c r="D91" s="207" t="s">
        <v>540</v>
      </c>
      <c r="E91" s="207" t="s">
        <v>1316</v>
      </c>
      <c r="F91" s="207" t="s">
        <v>1317</v>
      </c>
      <c r="G91" s="570" t="s">
        <v>523</v>
      </c>
      <c r="H91" s="568">
        <v>7</v>
      </c>
      <c r="I91" s="2">
        <f>'POA16'!V34</f>
        <v>2</v>
      </c>
      <c r="J91" s="2">
        <f>'POA16'!W34</f>
        <v>3</v>
      </c>
      <c r="K91" s="11">
        <f t="shared" si="0"/>
        <v>150</v>
      </c>
      <c r="L91" s="2">
        <f>'POA17'!U36</f>
        <v>2</v>
      </c>
      <c r="M91" s="2">
        <f>'POA17'!V36</f>
        <v>2</v>
      </c>
      <c r="N91" s="11">
        <f t="shared" si="1"/>
        <v>100</v>
      </c>
      <c r="O91" s="65">
        <f>'POA18'!U36</f>
        <v>1</v>
      </c>
      <c r="P91" s="2">
        <f>'POA18'!V36</f>
        <v>0</v>
      </c>
      <c r="Q91" s="11">
        <f t="shared" si="2"/>
        <v>0</v>
      </c>
      <c r="R91" s="2"/>
      <c r="S91" s="2"/>
      <c r="T91" s="11" t="e">
        <f t="shared" si="3"/>
        <v>#DIV/0!</v>
      </c>
      <c r="U91" s="2"/>
      <c r="V91" s="2"/>
      <c r="W91" s="11" t="e">
        <f t="shared" si="4"/>
        <v>#DIV/0!</v>
      </c>
      <c r="X91" s="89">
        <f t="shared" si="5"/>
        <v>5</v>
      </c>
      <c r="Y91" s="89">
        <f t="shared" si="5"/>
        <v>5</v>
      </c>
      <c r="Z91" s="11">
        <f t="shared" si="6"/>
        <v>100</v>
      </c>
      <c r="AA91" s="30"/>
    </row>
    <row r="92" spans="1:27" ht="51" x14ac:dyDescent="0.25">
      <c r="A92" s="565" t="s">
        <v>1423</v>
      </c>
      <c r="B92" s="568" t="s">
        <v>538</v>
      </c>
      <c r="C92" s="209" t="s">
        <v>1424</v>
      </c>
      <c r="D92" s="207" t="s">
        <v>540</v>
      </c>
      <c r="E92" s="207" t="s">
        <v>1319</v>
      </c>
      <c r="F92" s="127" t="s">
        <v>541</v>
      </c>
      <c r="G92" s="570" t="s">
        <v>1425</v>
      </c>
      <c r="H92" s="568" t="s">
        <v>1426</v>
      </c>
      <c r="I92" s="2">
        <f>'POA16'!V35</f>
        <v>15</v>
      </c>
      <c r="J92" s="2">
        <f>'POA16'!W35</f>
        <v>86</v>
      </c>
      <c r="K92" s="11">
        <f t="shared" si="0"/>
        <v>573.33333333333337</v>
      </c>
      <c r="L92" s="2">
        <f>'POA17'!U37</f>
        <v>15</v>
      </c>
      <c r="M92" s="2">
        <f>'POA17'!V37</f>
        <v>79.540000000000006</v>
      </c>
      <c r="N92" s="11">
        <f t="shared" si="1"/>
        <v>530.26666666666665</v>
      </c>
      <c r="O92" s="65">
        <f>'POA18'!U37</f>
        <v>1000</v>
      </c>
      <c r="P92" s="2">
        <f>'POA18'!V37</f>
        <v>0</v>
      </c>
      <c r="Q92" s="11">
        <f t="shared" si="2"/>
        <v>0</v>
      </c>
      <c r="R92" s="2">
        <v>10</v>
      </c>
      <c r="S92" s="2"/>
      <c r="T92" s="11">
        <f t="shared" si="3"/>
        <v>0</v>
      </c>
      <c r="U92" s="2"/>
      <c r="V92" s="2"/>
      <c r="W92" s="11" t="e">
        <f t="shared" si="4"/>
        <v>#DIV/0!</v>
      </c>
      <c r="X92" s="89">
        <f t="shared" si="5"/>
        <v>1040</v>
      </c>
      <c r="Y92" s="89">
        <f t="shared" si="5"/>
        <v>165.54000000000002</v>
      </c>
      <c r="Z92" s="11">
        <f t="shared" si="6"/>
        <v>15.917307692307695</v>
      </c>
      <c r="AA92" s="30"/>
    </row>
    <row r="93" spans="1:27" ht="51" x14ac:dyDescent="0.25">
      <c r="A93" s="570" t="s">
        <v>1427</v>
      </c>
      <c r="B93" s="563" t="s">
        <v>979</v>
      </c>
      <c r="C93" s="209" t="s">
        <v>574</v>
      </c>
      <c r="D93" s="206" t="s">
        <v>1428</v>
      </c>
      <c r="E93" s="206" t="s">
        <v>1429</v>
      </c>
      <c r="F93" s="209" t="s">
        <v>576</v>
      </c>
      <c r="G93" s="572" t="s">
        <v>577</v>
      </c>
      <c r="H93" s="572">
        <v>22</v>
      </c>
      <c r="I93" s="2">
        <f>'POA16'!V36</f>
        <v>2</v>
      </c>
      <c r="J93" s="2">
        <f>'POA16'!W36</f>
        <v>0</v>
      </c>
      <c r="K93" s="11">
        <f t="shared" si="0"/>
        <v>0</v>
      </c>
      <c r="L93" s="2">
        <f>'POA17'!U38</f>
        <v>5</v>
      </c>
      <c r="M93" s="2">
        <f>'POA17'!V38</f>
        <v>1</v>
      </c>
      <c r="N93" s="11">
        <f t="shared" si="1"/>
        <v>20</v>
      </c>
      <c r="O93" s="65">
        <f>'POA18'!U38</f>
        <v>10</v>
      </c>
      <c r="P93" s="2">
        <f>'POA18'!V38</f>
        <v>0</v>
      </c>
      <c r="Q93" s="11">
        <f t="shared" si="2"/>
        <v>0</v>
      </c>
      <c r="R93" s="2">
        <v>5</v>
      </c>
      <c r="S93" s="2"/>
      <c r="T93" s="11">
        <f t="shared" si="3"/>
        <v>0</v>
      </c>
      <c r="U93" s="2">
        <v>5</v>
      </c>
      <c r="V93" s="2"/>
      <c r="W93" s="11">
        <f t="shared" si="4"/>
        <v>0</v>
      </c>
      <c r="X93" s="89">
        <f t="shared" si="5"/>
        <v>27</v>
      </c>
      <c r="Y93" s="89">
        <f t="shared" si="5"/>
        <v>1</v>
      </c>
      <c r="Z93" s="11">
        <f t="shared" si="6"/>
        <v>3.7037037037037033</v>
      </c>
      <c r="AA93" s="30"/>
    </row>
    <row r="94" spans="1:27" ht="25.5" x14ac:dyDescent="0.25">
      <c r="A94" s="872" t="s">
        <v>1430</v>
      </c>
      <c r="B94" s="871" t="s">
        <v>592</v>
      </c>
      <c r="C94" s="873" t="s">
        <v>1431</v>
      </c>
      <c r="D94" s="873" t="s">
        <v>540</v>
      </c>
      <c r="E94" s="198"/>
      <c r="F94" s="209" t="s">
        <v>1320</v>
      </c>
      <c r="G94" s="570" t="s">
        <v>62</v>
      </c>
      <c r="H94" s="334">
        <v>0.25</v>
      </c>
      <c r="I94" s="2"/>
      <c r="J94" s="2"/>
      <c r="K94" s="11" t="e">
        <f t="shared" si="0"/>
        <v>#DIV/0!</v>
      </c>
      <c r="L94" s="2">
        <f>'POA17'!U39</f>
        <v>10</v>
      </c>
      <c r="M94" s="2">
        <f>'POA17'!V39</f>
        <v>0</v>
      </c>
      <c r="N94" s="11">
        <f t="shared" si="1"/>
        <v>0</v>
      </c>
      <c r="O94" s="65">
        <f>'POA18'!U39</f>
        <v>5</v>
      </c>
      <c r="P94" s="2">
        <f>'POA18'!V39</f>
        <v>0</v>
      </c>
      <c r="Q94" s="11">
        <f t="shared" si="2"/>
        <v>0</v>
      </c>
      <c r="R94" s="2">
        <v>5</v>
      </c>
      <c r="S94" s="2"/>
      <c r="T94" s="11">
        <f t="shared" si="3"/>
        <v>0</v>
      </c>
      <c r="U94" s="2">
        <v>5</v>
      </c>
      <c r="V94" s="2"/>
      <c r="W94" s="11">
        <f t="shared" si="4"/>
        <v>0</v>
      </c>
      <c r="X94" s="89">
        <f t="shared" si="5"/>
        <v>25</v>
      </c>
      <c r="Y94" s="89">
        <f t="shared" si="5"/>
        <v>0</v>
      </c>
      <c r="Z94" s="11">
        <f t="shared" si="6"/>
        <v>0</v>
      </c>
      <c r="AA94" s="30"/>
    </row>
    <row r="95" spans="1:27" ht="32.25" customHeight="1" x14ac:dyDescent="0.25">
      <c r="A95" s="872"/>
      <c r="B95" s="871"/>
      <c r="C95" s="873"/>
      <c r="D95" s="873"/>
      <c r="E95" s="198"/>
      <c r="F95" s="209" t="s">
        <v>1322</v>
      </c>
      <c r="G95" s="570" t="s">
        <v>62</v>
      </c>
      <c r="H95" s="334">
        <v>0.2</v>
      </c>
      <c r="I95" s="2"/>
      <c r="J95" s="2"/>
      <c r="K95" s="11" t="e">
        <f t="shared" si="0"/>
        <v>#DIV/0!</v>
      </c>
      <c r="L95" s="2">
        <f>'POA17'!U40</f>
        <v>5</v>
      </c>
      <c r="M95" s="2">
        <f>'POA17'!V40</f>
        <v>0</v>
      </c>
      <c r="N95" s="11">
        <f t="shared" si="1"/>
        <v>0</v>
      </c>
      <c r="O95" s="65">
        <f>'POA18'!U40</f>
        <v>5</v>
      </c>
      <c r="P95" s="2">
        <f>'POA18'!V40</f>
        <v>0</v>
      </c>
      <c r="Q95" s="11">
        <f t="shared" si="2"/>
        <v>0</v>
      </c>
      <c r="R95" s="2">
        <v>5</v>
      </c>
      <c r="S95" s="2"/>
      <c r="T95" s="11">
        <f t="shared" si="3"/>
        <v>0</v>
      </c>
      <c r="U95" s="2">
        <v>5</v>
      </c>
      <c r="V95" s="2"/>
      <c r="W95" s="11">
        <f t="shared" si="4"/>
        <v>0</v>
      </c>
      <c r="X95" s="89">
        <f t="shared" si="5"/>
        <v>20</v>
      </c>
      <c r="Y95" s="89">
        <f t="shared" si="5"/>
        <v>0</v>
      </c>
      <c r="Z95" s="11">
        <f t="shared" si="6"/>
        <v>0</v>
      </c>
      <c r="AA95" s="30"/>
    </row>
    <row r="96" spans="1:27" ht="51" x14ac:dyDescent="0.25">
      <c r="A96" s="872"/>
      <c r="B96" s="871"/>
      <c r="C96" s="873"/>
      <c r="D96" s="873"/>
      <c r="E96" s="212" t="s">
        <v>1323</v>
      </c>
      <c r="F96" s="209" t="s">
        <v>1324</v>
      </c>
      <c r="G96" s="570" t="s">
        <v>62</v>
      </c>
      <c r="H96" s="568">
        <v>17</v>
      </c>
      <c r="I96" s="2"/>
      <c r="J96" s="2"/>
      <c r="K96" s="11" t="e">
        <f t="shared" si="0"/>
        <v>#DIV/0!</v>
      </c>
      <c r="L96" s="2">
        <f>'POA17'!U41</f>
        <v>2</v>
      </c>
      <c r="M96" s="2">
        <f>'POA17'!V41</f>
        <v>0</v>
      </c>
      <c r="N96" s="11">
        <f t="shared" si="1"/>
        <v>0</v>
      </c>
      <c r="O96" s="65">
        <f>'POA18'!U41</f>
        <v>2</v>
      </c>
      <c r="P96" s="2">
        <f>'POA18'!V41</f>
        <v>0</v>
      </c>
      <c r="Q96" s="11">
        <f t="shared" si="2"/>
        <v>0</v>
      </c>
      <c r="R96" s="2">
        <v>5</v>
      </c>
      <c r="S96" s="2"/>
      <c r="T96" s="11">
        <f t="shared" si="3"/>
        <v>0</v>
      </c>
      <c r="U96" s="2">
        <v>5</v>
      </c>
      <c r="V96" s="2"/>
      <c r="W96" s="11">
        <f t="shared" si="4"/>
        <v>0</v>
      </c>
      <c r="X96" s="89">
        <f t="shared" si="5"/>
        <v>14</v>
      </c>
      <c r="Y96" s="89">
        <f t="shared" si="5"/>
        <v>0</v>
      </c>
      <c r="Z96" s="11">
        <f t="shared" si="6"/>
        <v>0</v>
      </c>
      <c r="AA96" s="30"/>
    </row>
    <row r="97" spans="1:27" ht="30" customHeight="1" x14ac:dyDescent="0.25">
      <c r="A97" s="872"/>
      <c r="B97" s="871"/>
      <c r="C97" s="873"/>
      <c r="D97" s="873"/>
      <c r="E97" s="198"/>
      <c r="F97" s="209" t="s">
        <v>1325</v>
      </c>
      <c r="G97" s="570" t="s">
        <v>62</v>
      </c>
      <c r="H97" s="334">
        <v>0.7</v>
      </c>
      <c r="I97" s="2"/>
      <c r="J97" s="2"/>
      <c r="K97" s="11" t="e">
        <f t="shared" si="0"/>
        <v>#DIV/0!</v>
      </c>
      <c r="L97" s="2">
        <f>'POA17'!U42</f>
        <v>20</v>
      </c>
      <c r="M97" s="2">
        <f>'POA17'!V42</f>
        <v>5.6</v>
      </c>
      <c r="N97" s="11">
        <f t="shared" si="1"/>
        <v>27.999999999999996</v>
      </c>
      <c r="O97" s="65">
        <f>'POA18'!U42</f>
        <v>0</v>
      </c>
      <c r="P97" s="2">
        <f>'POA18'!V42</f>
        <v>0</v>
      </c>
      <c r="Q97" s="11" t="e">
        <f t="shared" si="2"/>
        <v>#DIV/0!</v>
      </c>
      <c r="R97" s="2">
        <v>20</v>
      </c>
      <c r="S97" s="2"/>
      <c r="T97" s="11">
        <f t="shared" si="3"/>
        <v>0</v>
      </c>
      <c r="U97" s="2">
        <v>10</v>
      </c>
      <c r="V97" s="2"/>
      <c r="W97" s="11">
        <f t="shared" si="4"/>
        <v>0</v>
      </c>
      <c r="X97" s="89">
        <f t="shared" si="5"/>
        <v>50</v>
      </c>
      <c r="Y97" s="89">
        <f t="shared" si="5"/>
        <v>5.6</v>
      </c>
      <c r="Z97" s="11">
        <f t="shared" si="6"/>
        <v>11.2</v>
      </c>
      <c r="AA97" s="30"/>
    </row>
    <row r="98" spans="1:27" x14ac:dyDescent="0.25">
      <c r="A98" s="843" t="s">
        <v>23</v>
      </c>
      <c r="B98" s="844"/>
      <c r="C98" s="844"/>
      <c r="D98" s="844"/>
      <c r="E98" s="844"/>
      <c r="F98" s="844"/>
      <c r="G98" s="844"/>
      <c r="H98" s="845"/>
      <c r="I98" s="3"/>
      <c r="J98" s="3"/>
      <c r="K98" s="13" t="e">
        <f>SUM(K104:K109)/(COUNTIF(K104:K109,"&lt;&gt;0"))</f>
        <v>#DIV/0!</v>
      </c>
      <c r="L98" s="3"/>
      <c r="M98" s="3"/>
      <c r="N98" s="13">
        <f>SUM(N104:N110)/(COUNTIF(N104:N110,"&lt;&gt;0"))</f>
        <v>58.18571428571429</v>
      </c>
      <c r="O98" s="3"/>
      <c r="P98" s="3"/>
      <c r="Q98" s="13" t="e">
        <f>SUM(Q104:Q109)/(COUNTIF(Q104:Q109,"&lt;&gt;0"))</f>
        <v>#DIV/0!</v>
      </c>
      <c r="R98" s="3"/>
      <c r="S98" s="3"/>
      <c r="T98" s="13" t="e">
        <f>SUM(T104:T109)/(COUNTIF(T104:T109,"&lt;&gt;0"))</f>
        <v>#DIV/0!</v>
      </c>
      <c r="U98" s="3"/>
      <c r="V98" s="3"/>
      <c r="W98" s="13" t="e">
        <f>SUM(W104:W109)/(COUNTIF(W104:W109,"&lt;&gt;0"))</f>
        <v>#DIV/0!</v>
      </c>
      <c r="X98" s="3"/>
      <c r="Y98" s="3"/>
      <c r="Z98" s="13">
        <f>SUM(Z104:Z109)/(COUNTIF(Z104:Z109,"&lt;&gt;0"))</f>
        <v>30.584906699580614</v>
      </c>
      <c r="AA98" s="30"/>
    </row>
    <row r="99" spans="1:27" x14ac:dyDescent="0.25">
      <c r="A99" s="846" t="s">
        <v>24</v>
      </c>
      <c r="B99" s="847"/>
      <c r="C99" s="847"/>
      <c r="D99" s="847"/>
      <c r="E99" s="847"/>
      <c r="F99" s="847"/>
      <c r="G99" s="847"/>
      <c r="H99" s="848"/>
      <c r="I99" s="4"/>
      <c r="J99" s="4"/>
      <c r="K99" s="14"/>
      <c r="L99" s="4"/>
      <c r="M99" s="4"/>
      <c r="N99" s="14">
        <v>58.18</v>
      </c>
      <c r="O99" s="4"/>
      <c r="P99" s="4"/>
      <c r="Q99" s="14"/>
      <c r="R99" s="4"/>
      <c r="S99" s="4"/>
      <c r="T99" s="14"/>
      <c r="U99" s="14"/>
      <c r="V99" s="14"/>
      <c r="W99" s="14"/>
      <c r="X99" s="4"/>
      <c r="Y99" s="4"/>
      <c r="Z99" s="14"/>
      <c r="AA99" s="30"/>
    </row>
    <row r="100" spans="1:27" x14ac:dyDescent="0.25">
      <c r="A100" s="846" t="s">
        <v>1283</v>
      </c>
      <c r="B100" s="847"/>
      <c r="C100" s="847"/>
      <c r="D100" s="847"/>
      <c r="E100" s="847"/>
      <c r="F100" s="847"/>
      <c r="G100" s="847"/>
      <c r="H100" s="848"/>
      <c r="I100" s="4"/>
      <c r="J100" s="4"/>
      <c r="K100" s="14"/>
      <c r="L100" s="4"/>
      <c r="M100" s="4"/>
      <c r="N100" s="14">
        <v>58.18</v>
      </c>
      <c r="O100" s="4"/>
      <c r="P100" s="4"/>
      <c r="Q100" s="14"/>
      <c r="R100" s="4"/>
      <c r="S100" s="4"/>
      <c r="T100" s="14"/>
      <c r="U100" s="14"/>
      <c r="V100" s="14"/>
      <c r="W100" s="14"/>
      <c r="X100" s="4"/>
      <c r="Y100" s="4"/>
      <c r="Z100" s="14"/>
      <c r="AA100" s="30"/>
    </row>
    <row r="101" spans="1:27" x14ac:dyDescent="0.25">
      <c r="A101" s="846" t="s">
        <v>1339</v>
      </c>
      <c r="B101" s="847"/>
      <c r="C101" s="847"/>
      <c r="D101" s="847"/>
      <c r="E101" s="847"/>
      <c r="F101" s="847"/>
      <c r="G101" s="847"/>
      <c r="H101" s="848"/>
      <c r="I101" s="4"/>
      <c r="J101" s="4"/>
      <c r="K101" s="14"/>
      <c r="L101" s="4"/>
      <c r="M101" s="4"/>
      <c r="N101" s="14">
        <v>3</v>
      </c>
      <c r="O101" s="4"/>
      <c r="P101" s="4"/>
      <c r="Q101" s="14"/>
      <c r="R101" s="4"/>
      <c r="S101" s="4"/>
      <c r="T101" s="14"/>
      <c r="U101" s="14"/>
      <c r="V101" s="14"/>
      <c r="W101" s="14"/>
      <c r="X101" s="4"/>
      <c r="Y101" s="4"/>
      <c r="Z101" s="14"/>
      <c r="AA101" s="30"/>
    </row>
    <row r="102" spans="1:27" x14ac:dyDescent="0.25">
      <c r="A102" s="846" t="s">
        <v>1340</v>
      </c>
      <c r="B102" s="847"/>
      <c r="C102" s="847"/>
      <c r="D102" s="847"/>
      <c r="E102" s="847"/>
      <c r="F102" s="847"/>
      <c r="G102" s="847"/>
      <c r="H102" s="848"/>
      <c r="I102" s="4"/>
      <c r="J102" s="4"/>
      <c r="K102" s="14"/>
      <c r="L102" s="4"/>
      <c r="M102" s="4"/>
      <c r="N102" s="14">
        <v>0</v>
      </c>
      <c r="O102" s="4"/>
      <c r="P102" s="4"/>
      <c r="Q102" s="14"/>
      <c r="R102" s="4"/>
      <c r="S102" s="4"/>
      <c r="T102" s="14"/>
      <c r="U102" s="14"/>
      <c r="V102" s="14"/>
      <c r="W102" s="14"/>
      <c r="X102" s="4"/>
      <c r="Y102" s="4"/>
      <c r="Z102" s="14"/>
      <c r="AA102" s="30"/>
    </row>
    <row r="103" spans="1:27" x14ac:dyDescent="0.25">
      <c r="A103" s="846" t="s">
        <v>1341</v>
      </c>
      <c r="B103" s="847"/>
      <c r="C103" s="847"/>
      <c r="D103" s="847"/>
      <c r="E103" s="847"/>
      <c r="F103" s="847"/>
      <c r="G103" s="847"/>
      <c r="H103" s="848"/>
      <c r="I103" s="4"/>
      <c r="J103" s="4"/>
      <c r="K103" s="14"/>
      <c r="L103" s="4"/>
      <c r="M103" s="4"/>
      <c r="N103" s="14">
        <v>34.799999999999997</v>
      </c>
      <c r="O103" s="4"/>
      <c r="P103" s="4"/>
      <c r="Q103" s="14"/>
      <c r="R103" s="4"/>
      <c r="S103" s="4"/>
      <c r="T103" s="14"/>
      <c r="U103" s="14"/>
      <c r="V103" s="14"/>
      <c r="W103" s="14"/>
      <c r="X103" s="4"/>
      <c r="Y103" s="4"/>
      <c r="Z103" s="14"/>
      <c r="AA103" s="30"/>
    </row>
    <row r="104" spans="1:27" x14ac:dyDescent="0.25">
      <c r="K104" s="32">
        <f>IF(K91&gt;99.99,100,K91)</f>
        <v>100</v>
      </c>
      <c r="N104" s="32">
        <f>IF(N70&gt;99.99,100,N70)</f>
        <v>98.4</v>
      </c>
      <c r="Q104" s="32">
        <f>IF(Q70&gt;99.99,100,Q70)</f>
        <v>0</v>
      </c>
      <c r="T104" s="32">
        <f>IF(T70&gt;99.99,100,T70)</f>
        <v>0</v>
      </c>
      <c r="W104" s="32">
        <f>IF(W70&gt;99.99,100,W70)</f>
        <v>0</v>
      </c>
      <c r="Z104" s="32">
        <f>IF(Z70&gt;99.99,100,Z70)</f>
        <v>23.428571428571431</v>
      </c>
      <c r="AA104" s="30"/>
    </row>
    <row r="105" spans="1:27" x14ac:dyDescent="0.25">
      <c r="K105" s="32">
        <f t="shared" ref="K105:K110" si="25">IF(K92&gt;99.99,100,K92)</f>
        <v>100</v>
      </c>
      <c r="N105" s="32">
        <f>IF(N71&gt;99.99,100,N71)</f>
        <v>58.4</v>
      </c>
      <c r="Q105" s="32">
        <f>IF(Q71&gt;99.99,100,Q71)</f>
        <v>0</v>
      </c>
      <c r="T105" s="32">
        <f>IF(T71&gt;99.99,100,T71)</f>
        <v>0</v>
      </c>
      <c r="W105" s="32">
        <f>IF(W71&gt;99.99,100,W71)</f>
        <v>0</v>
      </c>
      <c r="Z105" s="32">
        <f>IF(Z71&gt;99.99,100,Z71)</f>
        <v>35.80952380952381</v>
      </c>
      <c r="AA105" s="30"/>
    </row>
    <row r="106" spans="1:27" x14ac:dyDescent="0.25">
      <c r="K106" s="32">
        <f t="shared" si="25"/>
        <v>0</v>
      </c>
      <c r="N106" s="32">
        <f>IF(N72&gt;99.99,100,N72)</f>
        <v>5.5</v>
      </c>
      <c r="Q106" s="32">
        <f>IF(Q72&gt;99.99,100,Q72)</f>
        <v>0</v>
      </c>
      <c r="T106" s="32">
        <f>IF(T72&gt;99.99,100,T72)</f>
        <v>0</v>
      </c>
      <c r="W106" s="32" t="e">
        <f>IF(W72&gt;99.99,100,W72)</f>
        <v>#DIV/0!</v>
      </c>
      <c r="Z106" s="32">
        <f>IF(Z72&gt;99.99,100,Z72)</f>
        <v>4.7826086956521738</v>
      </c>
      <c r="AA106" s="30"/>
    </row>
    <row r="107" spans="1:27" x14ac:dyDescent="0.25">
      <c r="K107" s="32" t="e">
        <f t="shared" si="25"/>
        <v>#DIV/0!</v>
      </c>
      <c r="N107" s="32">
        <f>IF(N73&gt;99.99,100,N73)</f>
        <v>25</v>
      </c>
      <c r="Q107" s="32">
        <f>IF(Q73&gt;99.99,100,Q73)</f>
        <v>0</v>
      </c>
      <c r="T107" s="32">
        <f>IF(T73&gt;99.99,100,T73)</f>
        <v>0</v>
      </c>
      <c r="W107" s="32">
        <f>IF(W73&gt;99.99,100,W73)</f>
        <v>0</v>
      </c>
      <c r="Z107" s="32">
        <f>IF(Z73&gt;99.99,100,Z73)</f>
        <v>3.5714285714285712</v>
      </c>
      <c r="AA107" s="30"/>
    </row>
    <row r="108" spans="1:27" x14ac:dyDescent="0.25">
      <c r="K108" s="32" t="e">
        <f t="shared" si="25"/>
        <v>#DIV/0!</v>
      </c>
      <c r="N108" s="32">
        <f t="shared" ref="N108:N110" si="26">IF(N91&gt;99.99,100,N91)</f>
        <v>100</v>
      </c>
      <c r="Q108" s="32">
        <f t="shared" ref="Q108:Q110" si="27">IF(Q91&gt;99.99,100,Q91)</f>
        <v>0</v>
      </c>
      <c r="T108" s="32" t="e">
        <f t="shared" ref="T108:T110" si="28">IF(T91&gt;99.99,100,T91)</f>
        <v>#DIV/0!</v>
      </c>
      <c r="W108" s="32" t="e">
        <f t="shared" ref="W108:W110" si="29">IF(W91&gt;99.99,100,W91)</f>
        <v>#DIV/0!</v>
      </c>
      <c r="Z108" s="32">
        <f t="shared" ref="Z108:Z110" si="30">IF(Z91&gt;99.99,100,Z91)</f>
        <v>100</v>
      </c>
      <c r="AA108" s="30"/>
    </row>
    <row r="109" spans="1:27" x14ac:dyDescent="0.25">
      <c r="K109" s="32" t="e">
        <f t="shared" si="25"/>
        <v>#DIV/0!</v>
      </c>
      <c r="N109" s="32">
        <f t="shared" si="26"/>
        <v>100</v>
      </c>
      <c r="Q109" s="32">
        <f t="shared" si="27"/>
        <v>0</v>
      </c>
      <c r="T109" s="32">
        <f t="shared" si="28"/>
        <v>0</v>
      </c>
      <c r="W109" s="32" t="e">
        <f t="shared" si="29"/>
        <v>#DIV/0!</v>
      </c>
      <c r="Z109" s="32">
        <f t="shared" si="30"/>
        <v>15.917307692307695</v>
      </c>
      <c r="AA109" s="30"/>
    </row>
    <row r="110" spans="1:27" x14ac:dyDescent="0.25">
      <c r="K110" s="32" t="e">
        <f t="shared" si="25"/>
        <v>#DIV/0!</v>
      </c>
      <c r="N110" s="32">
        <f t="shared" si="26"/>
        <v>20</v>
      </c>
      <c r="Q110" s="32">
        <f t="shared" si="27"/>
        <v>0</v>
      </c>
      <c r="T110" s="32">
        <f t="shared" si="28"/>
        <v>0</v>
      </c>
      <c r="W110" s="32">
        <f t="shared" si="29"/>
        <v>0</v>
      </c>
      <c r="Z110" s="32">
        <f t="shared" si="30"/>
        <v>3.7037037037037033</v>
      </c>
      <c r="AA110" s="30"/>
    </row>
    <row r="111" spans="1:27" x14ac:dyDescent="0.25">
      <c r="K111" s="32"/>
      <c r="N111" s="32"/>
      <c r="Q111" s="32"/>
      <c r="T111" s="32"/>
      <c r="W111" s="32"/>
      <c r="Z111" s="32"/>
      <c r="AA111" s="30"/>
    </row>
    <row r="112" spans="1:27" x14ac:dyDescent="0.25">
      <c r="K112" s="32"/>
      <c r="N112" s="32"/>
      <c r="Q112" s="32"/>
      <c r="T112" s="32"/>
      <c r="W112" s="32"/>
      <c r="Z112" s="32"/>
      <c r="AA112" s="30"/>
    </row>
    <row r="113" spans="1:27" ht="51" customHeight="1" x14ac:dyDescent="0.25">
      <c r="A113" s="857" t="s">
        <v>1432</v>
      </c>
      <c r="B113" s="214" t="s">
        <v>395</v>
      </c>
      <c r="C113" s="209" t="s">
        <v>396</v>
      </c>
      <c r="D113" s="567" t="s">
        <v>1433</v>
      </c>
      <c r="E113" s="568"/>
      <c r="F113" s="567" t="s">
        <v>1434</v>
      </c>
      <c r="G113" s="568" t="s">
        <v>62</v>
      </c>
      <c r="H113" s="568">
        <v>100</v>
      </c>
      <c r="I113" s="2">
        <f>'POA16'!V41</f>
        <v>20</v>
      </c>
      <c r="J113" s="2">
        <f>'POA16'!W41</f>
        <v>1.25</v>
      </c>
      <c r="K113" s="11">
        <f t="shared" si="0"/>
        <v>6.25</v>
      </c>
      <c r="L113" s="2">
        <f>'POA17'!U43</f>
        <v>20</v>
      </c>
      <c r="M113" s="2">
        <f>'POA17'!V43</f>
        <v>0</v>
      </c>
      <c r="N113" s="11">
        <f t="shared" si="1"/>
        <v>0</v>
      </c>
      <c r="O113" s="66">
        <f>'POA18'!U43</f>
        <v>10</v>
      </c>
      <c r="P113" s="66">
        <f>'POA18'!V43</f>
        <v>0</v>
      </c>
      <c r="Q113" s="11">
        <f t="shared" si="2"/>
        <v>0</v>
      </c>
      <c r="R113" s="215">
        <v>20</v>
      </c>
      <c r="S113" s="2"/>
      <c r="T113" s="11">
        <f t="shared" si="3"/>
        <v>0</v>
      </c>
      <c r="U113" s="215">
        <v>20</v>
      </c>
      <c r="V113" s="2"/>
      <c r="W113" s="11">
        <f t="shared" si="4"/>
        <v>0</v>
      </c>
      <c r="X113" s="89">
        <f t="shared" si="5"/>
        <v>90</v>
      </c>
      <c r="Y113" s="89">
        <f t="shared" si="5"/>
        <v>1.25</v>
      </c>
      <c r="Z113" s="11">
        <f t="shared" si="6"/>
        <v>1.3888888888888888</v>
      </c>
      <c r="AA113" s="30"/>
    </row>
    <row r="114" spans="1:27" ht="38.25" x14ac:dyDescent="0.25">
      <c r="A114" s="858"/>
      <c r="B114" s="214" t="s">
        <v>411</v>
      </c>
      <c r="C114" s="209" t="s">
        <v>412</v>
      </c>
      <c r="D114" s="567" t="s">
        <v>1435</v>
      </c>
      <c r="E114" s="568"/>
      <c r="F114" s="567" t="s">
        <v>61</v>
      </c>
      <c r="G114" s="568" t="s">
        <v>62</v>
      </c>
      <c r="H114" s="568">
        <v>100</v>
      </c>
      <c r="I114" s="2">
        <f>'POA16'!V42</f>
        <v>20</v>
      </c>
      <c r="J114" s="2">
        <f>'POA16'!W42</f>
        <v>0</v>
      </c>
      <c r="K114" s="11">
        <f t="shared" si="0"/>
        <v>0</v>
      </c>
      <c r="L114" s="2">
        <f>'POA17'!U44</f>
        <v>20</v>
      </c>
      <c r="M114" s="2">
        <f>'POA17'!V44</f>
        <v>28.162878787878789</v>
      </c>
      <c r="N114" s="11">
        <f t="shared" si="1"/>
        <v>140.81439393939394</v>
      </c>
      <c r="O114" s="66">
        <f>'POA18'!U44</f>
        <v>20</v>
      </c>
      <c r="P114" s="66">
        <f>'POA18'!V44</f>
        <v>5</v>
      </c>
      <c r="Q114" s="11">
        <f t="shared" si="2"/>
        <v>25</v>
      </c>
      <c r="R114" s="215">
        <v>20</v>
      </c>
      <c r="S114" s="2"/>
      <c r="T114" s="11">
        <f t="shared" si="3"/>
        <v>0</v>
      </c>
      <c r="U114" s="215">
        <v>20</v>
      </c>
      <c r="V114" s="2"/>
      <c r="W114" s="11">
        <f t="shared" si="4"/>
        <v>0</v>
      </c>
      <c r="X114" s="89">
        <f t="shared" si="5"/>
        <v>100</v>
      </c>
      <c r="Y114" s="89">
        <f t="shared" si="5"/>
        <v>33.162878787878789</v>
      </c>
      <c r="Z114" s="11">
        <f t="shared" si="6"/>
        <v>33.162878787878789</v>
      </c>
      <c r="AA114" s="30"/>
    </row>
    <row r="115" spans="1:27" ht="25.5" x14ac:dyDescent="0.25">
      <c r="A115" s="858"/>
      <c r="B115" s="214" t="s">
        <v>119</v>
      </c>
      <c r="C115" s="206" t="s">
        <v>120</v>
      </c>
      <c r="D115" s="198" t="s">
        <v>121</v>
      </c>
      <c r="E115" s="198"/>
      <c r="F115" s="567" t="s">
        <v>61</v>
      </c>
      <c r="G115" s="568" t="s">
        <v>62</v>
      </c>
      <c r="H115" s="568">
        <v>100</v>
      </c>
      <c r="I115" s="2">
        <f>'POA16'!V43</f>
        <v>20</v>
      </c>
      <c r="J115" s="2">
        <f>'POA16'!W43</f>
        <v>5</v>
      </c>
      <c r="K115" s="11">
        <f t="shared" si="0"/>
        <v>25</v>
      </c>
      <c r="L115" s="2">
        <f>'POA17'!U45</f>
        <v>20</v>
      </c>
      <c r="M115" s="2">
        <f>'POA17'!V45</f>
        <v>29</v>
      </c>
      <c r="N115" s="11">
        <f t="shared" si="1"/>
        <v>145</v>
      </c>
      <c r="O115" s="66">
        <f>'POA18'!U45</f>
        <v>20</v>
      </c>
      <c r="P115" s="66">
        <f>'POA18'!V45</f>
        <v>9.5</v>
      </c>
      <c r="Q115" s="11">
        <f t="shared" si="2"/>
        <v>47.5</v>
      </c>
      <c r="R115" s="215">
        <v>20</v>
      </c>
      <c r="S115" s="2"/>
      <c r="T115" s="11">
        <f t="shared" si="3"/>
        <v>0</v>
      </c>
      <c r="U115" s="215">
        <v>20</v>
      </c>
      <c r="V115" s="2"/>
      <c r="W115" s="11">
        <f t="shared" si="4"/>
        <v>0</v>
      </c>
      <c r="X115" s="89">
        <f t="shared" si="5"/>
        <v>100</v>
      </c>
      <c r="Y115" s="89">
        <f t="shared" si="5"/>
        <v>43.5</v>
      </c>
      <c r="Z115" s="11">
        <f t="shared" si="6"/>
        <v>43.5</v>
      </c>
      <c r="AA115" s="30"/>
    </row>
    <row r="116" spans="1:27" ht="15.75" x14ac:dyDescent="0.25">
      <c r="A116" s="859"/>
      <c r="B116" s="214" t="s">
        <v>2827</v>
      </c>
      <c r="C116" s="763" t="s">
        <v>2828</v>
      </c>
      <c r="D116" s="761" t="s">
        <v>2829</v>
      </c>
      <c r="E116" s="759"/>
      <c r="F116" s="761" t="s">
        <v>61</v>
      </c>
      <c r="G116" s="759" t="s">
        <v>62</v>
      </c>
      <c r="H116" s="215">
        <v>300</v>
      </c>
      <c r="I116" s="2"/>
      <c r="J116" s="2"/>
      <c r="K116" s="11" t="e">
        <f t="shared" si="0"/>
        <v>#DIV/0!</v>
      </c>
      <c r="L116" s="2"/>
      <c r="M116" s="2"/>
      <c r="N116" s="11" t="e">
        <f t="shared" si="1"/>
        <v>#DIV/0!</v>
      </c>
      <c r="O116" s="66">
        <f>'POA18'!U46</f>
        <v>100</v>
      </c>
      <c r="P116" s="66">
        <f>'POA18'!V46</f>
        <v>7.8333333333333339</v>
      </c>
      <c r="Q116" s="11">
        <f t="shared" si="2"/>
        <v>7.8333333333333339</v>
      </c>
      <c r="R116" s="215"/>
      <c r="S116" s="2"/>
      <c r="T116" s="11" t="e">
        <f t="shared" si="3"/>
        <v>#DIV/0!</v>
      </c>
      <c r="U116" s="215"/>
      <c r="V116" s="2"/>
      <c r="W116" s="11" t="e">
        <f t="shared" si="4"/>
        <v>#DIV/0!</v>
      </c>
      <c r="X116" s="89">
        <f t="shared" ref="X116" si="31">I116+L116+O116+R116+U116</f>
        <v>100</v>
      </c>
      <c r="Y116" s="89">
        <f t="shared" ref="Y116" si="32">J116+M116+P116+S116+V116</f>
        <v>7.8333333333333339</v>
      </c>
      <c r="Z116" s="11">
        <f t="shared" si="6"/>
        <v>7.8333333333333339</v>
      </c>
      <c r="AA116" s="30"/>
    </row>
    <row r="117" spans="1:27" ht="25.5" x14ac:dyDescent="0.25">
      <c r="A117" s="872" t="s">
        <v>1436</v>
      </c>
      <c r="B117" s="214" t="s">
        <v>162</v>
      </c>
      <c r="C117" s="209" t="s">
        <v>163</v>
      </c>
      <c r="D117" s="209" t="s">
        <v>1437</v>
      </c>
      <c r="E117" s="572" t="s">
        <v>1327</v>
      </c>
      <c r="F117" s="209" t="s">
        <v>165</v>
      </c>
      <c r="G117" s="568" t="s">
        <v>62</v>
      </c>
      <c r="H117" s="568">
        <v>25</v>
      </c>
      <c r="I117" s="339">
        <f>'POA16'!V44</f>
        <v>0.05</v>
      </c>
      <c r="J117" s="339">
        <f>'POA16'!W44</f>
        <v>4.9301999999999999E-2</v>
      </c>
      <c r="K117" s="11">
        <f t="shared" si="0"/>
        <v>98.603999999999985</v>
      </c>
      <c r="L117" s="2">
        <f>'POA17'!U46</f>
        <v>5</v>
      </c>
      <c r="M117" s="2">
        <f>'POA17'!V46</f>
        <v>0</v>
      </c>
      <c r="N117" s="11">
        <f t="shared" si="1"/>
        <v>0</v>
      </c>
      <c r="O117" s="215">
        <v>5</v>
      </c>
      <c r="P117" s="2"/>
      <c r="Q117" s="11">
        <f t="shared" si="2"/>
        <v>0</v>
      </c>
      <c r="R117" s="215">
        <v>5</v>
      </c>
      <c r="S117" s="2"/>
      <c r="T117" s="11">
        <f t="shared" si="3"/>
        <v>0</v>
      </c>
      <c r="U117" s="215">
        <v>5</v>
      </c>
      <c r="V117" s="2"/>
      <c r="W117" s="11">
        <f t="shared" si="4"/>
        <v>0</v>
      </c>
      <c r="X117" s="89">
        <f t="shared" si="5"/>
        <v>20.05</v>
      </c>
      <c r="Y117" s="89">
        <f t="shared" si="5"/>
        <v>4.9301999999999999E-2</v>
      </c>
      <c r="Z117" s="11">
        <f t="shared" si="6"/>
        <v>0.24589526184538654</v>
      </c>
      <c r="AA117" s="30"/>
    </row>
    <row r="118" spans="1:27" ht="38.25" x14ac:dyDescent="0.25">
      <c r="A118" s="872"/>
      <c r="B118" s="214" t="s">
        <v>395</v>
      </c>
      <c r="C118" s="209" t="s">
        <v>396</v>
      </c>
      <c r="D118" s="209" t="s">
        <v>1438</v>
      </c>
      <c r="E118" s="572"/>
      <c r="F118" s="209" t="s">
        <v>398</v>
      </c>
      <c r="G118" s="568" t="s">
        <v>62</v>
      </c>
      <c r="H118" s="568">
        <v>15</v>
      </c>
      <c r="I118" s="2">
        <f>'POA16'!V45</f>
        <v>0</v>
      </c>
      <c r="J118" s="2">
        <f>'POA16'!W45</f>
        <v>0</v>
      </c>
      <c r="K118" s="11" t="e">
        <f t="shared" si="0"/>
        <v>#DIV/0!</v>
      </c>
      <c r="L118" s="2">
        <f>'POA17'!U47</f>
        <v>0</v>
      </c>
      <c r="M118" s="2">
        <f>'POA17'!V47</f>
        <v>0</v>
      </c>
      <c r="N118" s="11" t="e">
        <f t="shared" si="1"/>
        <v>#DIV/0!</v>
      </c>
      <c r="O118" s="215">
        <v>5</v>
      </c>
      <c r="P118" s="2"/>
      <c r="Q118" s="11">
        <f t="shared" si="2"/>
        <v>0</v>
      </c>
      <c r="R118" s="215">
        <v>5</v>
      </c>
      <c r="S118" s="2"/>
      <c r="T118" s="11">
        <f t="shared" si="3"/>
        <v>0</v>
      </c>
      <c r="U118" s="215">
        <v>5</v>
      </c>
      <c r="V118" s="2"/>
      <c r="W118" s="11">
        <f t="shared" si="4"/>
        <v>0</v>
      </c>
      <c r="X118" s="89">
        <f t="shared" si="5"/>
        <v>15</v>
      </c>
      <c r="Y118" s="89">
        <f t="shared" si="5"/>
        <v>0</v>
      </c>
      <c r="Z118" s="11">
        <f t="shared" si="6"/>
        <v>0</v>
      </c>
      <c r="AA118" s="30"/>
    </row>
    <row r="119" spans="1:27" ht="40.5" customHeight="1" x14ac:dyDescent="0.25">
      <c r="A119" s="857" t="s">
        <v>1439</v>
      </c>
      <c r="B119" s="570" t="s">
        <v>363</v>
      </c>
      <c r="C119" s="198" t="s">
        <v>364</v>
      </c>
      <c r="D119" s="209" t="s">
        <v>1440</v>
      </c>
      <c r="E119" s="217"/>
      <c r="F119" s="209" t="s">
        <v>366</v>
      </c>
      <c r="G119" s="572" t="s">
        <v>21</v>
      </c>
      <c r="H119" s="568">
        <v>1</v>
      </c>
      <c r="I119" s="2">
        <f>'POA16'!V46</f>
        <v>1</v>
      </c>
      <c r="J119" s="2">
        <f>'POA16'!W46</f>
        <v>1</v>
      </c>
      <c r="K119" s="11">
        <f t="shared" si="0"/>
        <v>100</v>
      </c>
      <c r="L119" s="2"/>
      <c r="M119" s="2"/>
      <c r="N119" s="11" t="e">
        <f t="shared" si="1"/>
        <v>#DIV/0!</v>
      </c>
      <c r="O119" s="569"/>
      <c r="P119" s="2"/>
      <c r="Q119" s="11" t="e">
        <f t="shared" si="2"/>
        <v>#DIV/0!</v>
      </c>
      <c r="R119" s="569"/>
      <c r="S119" s="2"/>
      <c r="T119" s="11" t="e">
        <f t="shared" si="3"/>
        <v>#DIV/0!</v>
      </c>
      <c r="U119" s="569"/>
      <c r="V119" s="2"/>
      <c r="W119" s="11" t="e">
        <f t="shared" si="4"/>
        <v>#DIV/0!</v>
      </c>
      <c r="X119" s="89">
        <f t="shared" si="5"/>
        <v>1</v>
      </c>
      <c r="Y119" s="89">
        <f t="shared" si="5"/>
        <v>1</v>
      </c>
      <c r="Z119" s="11">
        <f t="shared" si="6"/>
        <v>100</v>
      </c>
      <c r="AA119" s="30"/>
    </row>
    <row r="120" spans="1:27" ht="37.5" customHeight="1" x14ac:dyDescent="0.25">
      <c r="A120" s="858"/>
      <c r="B120" s="563" t="s">
        <v>372</v>
      </c>
      <c r="C120" s="209" t="s">
        <v>373</v>
      </c>
      <c r="D120" s="209" t="s">
        <v>1440</v>
      </c>
      <c r="E120" s="572" t="s">
        <v>1441</v>
      </c>
      <c r="F120" s="209" t="s">
        <v>374</v>
      </c>
      <c r="G120" s="572" t="s">
        <v>62</v>
      </c>
      <c r="H120" s="568">
        <v>100</v>
      </c>
      <c r="I120" s="280">
        <f>'POA16'!V47</f>
        <v>49.999399999999994</v>
      </c>
      <c r="J120" s="280">
        <f>'POA16'!W47</f>
        <v>46.546864999999997</v>
      </c>
      <c r="K120" s="11">
        <f t="shared" si="0"/>
        <v>93.094847138165662</v>
      </c>
      <c r="L120" s="280">
        <f>'POA17'!U48</f>
        <v>50.05</v>
      </c>
      <c r="M120" s="280">
        <f>'POA17'!V48</f>
        <v>32.041578947368421</v>
      </c>
      <c r="N120" s="11">
        <f t="shared" si="1"/>
        <v>64.019138755980862</v>
      </c>
      <c r="O120" s="66">
        <f>'POA18'!U49</f>
        <v>29.8125</v>
      </c>
      <c r="P120" s="66">
        <f>'POA18'!V49</f>
        <v>0</v>
      </c>
      <c r="Q120" s="11">
        <f t="shared" si="2"/>
        <v>0</v>
      </c>
      <c r="R120" s="569"/>
      <c r="S120" s="2"/>
      <c r="T120" s="11" t="e">
        <f t="shared" si="3"/>
        <v>#DIV/0!</v>
      </c>
      <c r="U120" s="569"/>
      <c r="V120" s="2"/>
      <c r="W120" s="11" t="e">
        <f t="shared" si="4"/>
        <v>#DIV/0!</v>
      </c>
      <c r="X120" s="89">
        <f t="shared" si="5"/>
        <v>129.86189999999999</v>
      </c>
      <c r="Y120" s="89">
        <f t="shared" si="5"/>
        <v>78.588443947368418</v>
      </c>
      <c r="Z120" s="11">
        <f t="shared" si="6"/>
        <v>60.516936797758561</v>
      </c>
      <c r="AA120" s="30"/>
    </row>
    <row r="121" spans="1:27" ht="38.25" x14ac:dyDescent="0.25">
      <c r="A121" s="858"/>
      <c r="B121" s="563" t="s">
        <v>260</v>
      </c>
      <c r="C121" s="209" t="s">
        <v>261</v>
      </c>
      <c r="D121" s="209" t="s">
        <v>1442</v>
      </c>
      <c r="E121" s="572"/>
      <c r="F121" s="209" t="s">
        <v>262</v>
      </c>
      <c r="G121" s="572" t="s">
        <v>62</v>
      </c>
      <c r="H121" s="215">
        <v>100</v>
      </c>
      <c r="I121" s="2">
        <f>'POA16'!V48</f>
        <v>25</v>
      </c>
      <c r="J121" s="2">
        <f>'POA16'!W48</f>
        <v>0</v>
      </c>
      <c r="K121" s="11">
        <f t="shared" si="0"/>
        <v>0</v>
      </c>
      <c r="L121" s="2">
        <f>'POA17'!U49</f>
        <v>25</v>
      </c>
      <c r="M121" s="2">
        <f>'POA17'!V49</f>
        <v>0</v>
      </c>
      <c r="N121" s="11">
        <f t="shared" si="1"/>
        <v>0</v>
      </c>
      <c r="O121" s="66">
        <f>'POA18'!U50</f>
        <v>25</v>
      </c>
      <c r="P121" s="2">
        <f>'POA18'!V50</f>
        <v>0</v>
      </c>
      <c r="Q121" s="11">
        <f t="shared" si="2"/>
        <v>0</v>
      </c>
      <c r="R121" s="215">
        <v>25</v>
      </c>
      <c r="S121" s="2"/>
      <c r="T121" s="11">
        <f t="shared" si="3"/>
        <v>0</v>
      </c>
      <c r="U121" s="569"/>
      <c r="V121" s="2"/>
      <c r="W121" s="11" t="e">
        <f t="shared" si="4"/>
        <v>#DIV/0!</v>
      </c>
      <c r="X121" s="89">
        <f t="shared" si="5"/>
        <v>100</v>
      </c>
      <c r="Y121" s="89">
        <f t="shared" si="5"/>
        <v>0</v>
      </c>
      <c r="Z121" s="11">
        <f t="shared" si="6"/>
        <v>0</v>
      </c>
      <c r="AA121" s="30"/>
    </row>
    <row r="122" spans="1:27" ht="25.5" x14ac:dyDescent="0.25">
      <c r="A122" s="858"/>
      <c r="B122" s="570" t="s">
        <v>971</v>
      </c>
      <c r="C122" s="198" t="s">
        <v>972</v>
      </c>
      <c r="D122" s="206" t="s">
        <v>1437</v>
      </c>
      <c r="E122" s="206"/>
      <c r="F122" s="209" t="s">
        <v>974</v>
      </c>
      <c r="G122" s="218" t="s">
        <v>62</v>
      </c>
      <c r="H122" s="215">
        <v>100</v>
      </c>
      <c r="I122" s="2">
        <f>'POA16'!V49</f>
        <v>100</v>
      </c>
      <c r="J122" s="2">
        <f>'POA16'!W49</f>
        <v>60</v>
      </c>
      <c r="K122" s="11">
        <f t="shared" si="0"/>
        <v>60</v>
      </c>
      <c r="L122" s="2"/>
      <c r="M122" s="2"/>
      <c r="N122" s="11" t="e">
        <f t="shared" si="1"/>
        <v>#DIV/0!</v>
      </c>
      <c r="O122" s="758"/>
      <c r="P122" s="2"/>
      <c r="Q122" s="11" t="e">
        <f t="shared" si="2"/>
        <v>#DIV/0!</v>
      </c>
      <c r="R122" s="569"/>
      <c r="S122" s="2"/>
      <c r="T122" s="11" t="e">
        <f t="shared" si="3"/>
        <v>#DIV/0!</v>
      </c>
      <c r="U122" s="569"/>
      <c r="V122" s="2"/>
      <c r="W122" s="11" t="e">
        <f t="shared" si="4"/>
        <v>#DIV/0!</v>
      </c>
      <c r="X122" s="89">
        <f t="shared" si="5"/>
        <v>100</v>
      </c>
      <c r="Y122" s="89">
        <f t="shared" si="5"/>
        <v>60</v>
      </c>
      <c r="Z122" s="11">
        <f t="shared" si="6"/>
        <v>60</v>
      </c>
      <c r="AA122" s="30"/>
    </row>
    <row r="123" spans="1:27" ht="51" x14ac:dyDescent="0.25">
      <c r="A123" s="858"/>
      <c r="B123" s="563" t="s">
        <v>979</v>
      </c>
      <c r="C123" s="209" t="s">
        <v>980</v>
      </c>
      <c r="D123" s="209" t="s">
        <v>1443</v>
      </c>
      <c r="E123" s="572" t="s">
        <v>1444</v>
      </c>
      <c r="F123" s="209" t="s">
        <v>1328</v>
      </c>
      <c r="G123" s="572" t="s">
        <v>62</v>
      </c>
      <c r="H123" s="215">
        <v>40</v>
      </c>
      <c r="I123" s="2">
        <f>'POA16'!V50</f>
        <v>20</v>
      </c>
      <c r="J123" s="2">
        <f>'POA16'!W50</f>
        <v>4</v>
      </c>
      <c r="K123" s="11">
        <f t="shared" si="0"/>
        <v>20</v>
      </c>
      <c r="L123" s="2">
        <f>'POA17'!U50</f>
        <v>5</v>
      </c>
      <c r="M123" s="2">
        <f>'POA17'!V50</f>
        <v>2</v>
      </c>
      <c r="N123" s="11">
        <f t="shared" si="1"/>
        <v>40</v>
      </c>
      <c r="O123" s="66">
        <v>5</v>
      </c>
      <c r="P123" s="2"/>
      <c r="Q123" s="11">
        <f t="shared" si="2"/>
        <v>0</v>
      </c>
      <c r="R123" s="215">
        <v>5</v>
      </c>
      <c r="S123" s="2"/>
      <c r="T123" s="11">
        <f t="shared" si="3"/>
        <v>0</v>
      </c>
      <c r="U123" s="215">
        <v>5</v>
      </c>
      <c r="V123" s="2"/>
      <c r="W123" s="11">
        <f t="shared" si="4"/>
        <v>0</v>
      </c>
      <c r="X123" s="89">
        <f t="shared" si="5"/>
        <v>40</v>
      </c>
      <c r="Y123" s="89">
        <f t="shared" si="5"/>
        <v>6</v>
      </c>
      <c r="Z123" s="11">
        <f t="shared" si="6"/>
        <v>15</v>
      </c>
      <c r="AA123" s="30"/>
    </row>
    <row r="124" spans="1:27" ht="48" customHeight="1" x14ac:dyDescent="0.25">
      <c r="A124" s="858"/>
      <c r="B124" s="563" t="s">
        <v>988</v>
      </c>
      <c r="C124" s="209" t="s">
        <v>989</v>
      </c>
      <c r="D124" s="209" t="s">
        <v>1445</v>
      </c>
      <c r="E124" s="572"/>
      <c r="F124" s="209" t="s">
        <v>262</v>
      </c>
      <c r="G124" s="572" t="s">
        <v>62</v>
      </c>
      <c r="H124" s="215">
        <v>100</v>
      </c>
      <c r="I124" s="280">
        <f>'POA16'!V51</f>
        <v>33.33</v>
      </c>
      <c r="J124" s="280">
        <f>'POA16'!W51</f>
        <v>35.496625000000002</v>
      </c>
      <c r="K124" s="11">
        <f t="shared" si="0"/>
        <v>106.50052505250527</v>
      </c>
      <c r="L124" s="280">
        <f>'POA17'!U51</f>
        <v>33.33</v>
      </c>
      <c r="M124" s="280">
        <f>'POA17'!V51</f>
        <v>25.552999999999997</v>
      </c>
      <c r="N124" s="11">
        <f t="shared" si="1"/>
        <v>76.666666666666657</v>
      </c>
      <c r="O124" s="65">
        <f>'POA18'!U52</f>
        <v>0</v>
      </c>
      <c r="P124" s="2">
        <f>'POA18'!V52</f>
        <v>0</v>
      </c>
      <c r="Q124" s="11" t="e">
        <f t="shared" si="2"/>
        <v>#DIV/0!</v>
      </c>
      <c r="R124" s="569"/>
      <c r="S124" s="2"/>
      <c r="T124" s="11" t="e">
        <f t="shared" si="3"/>
        <v>#DIV/0!</v>
      </c>
      <c r="U124" s="569"/>
      <c r="V124" s="2"/>
      <c r="W124" s="11" t="e">
        <f t="shared" si="4"/>
        <v>#DIV/0!</v>
      </c>
      <c r="X124" s="89">
        <f t="shared" si="5"/>
        <v>66.66</v>
      </c>
      <c r="Y124" s="89">
        <f t="shared" si="5"/>
        <v>61.049624999999999</v>
      </c>
      <c r="Z124" s="11">
        <f t="shared" si="6"/>
        <v>91.583595859585969</v>
      </c>
      <c r="AA124" s="30"/>
    </row>
    <row r="125" spans="1:27" ht="51" x14ac:dyDescent="0.25">
      <c r="A125" s="858"/>
      <c r="B125" s="563" t="s">
        <v>331</v>
      </c>
      <c r="C125" s="209" t="s">
        <v>1329</v>
      </c>
      <c r="D125" s="209" t="s">
        <v>1440</v>
      </c>
      <c r="E125" s="572" t="s">
        <v>338</v>
      </c>
      <c r="F125" s="209" t="s">
        <v>334</v>
      </c>
      <c r="G125" s="572" t="s">
        <v>62</v>
      </c>
      <c r="H125" s="568">
        <v>100</v>
      </c>
      <c r="I125" s="2">
        <f>'POA16'!V52</f>
        <v>50</v>
      </c>
      <c r="J125" s="2">
        <f>'POA16'!W52</f>
        <v>7.5</v>
      </c>
      <c r="K125" s="11">
        <f t="shared" si="0"/>
        <v>15</v>
      </c>
      <c r="L125" s="280">
        <f>'POA17'!U54</f>
        <v>30</v>
      </c>
      <c r="M125" s="280">
        <f>'POA17'!V54</f>
        <v>14.75</v>
      </c>
      <c r="N125" s="11">
        <f t="shared" si="1"/>
        <v>49.166666666666664</v>
      </c>
      <c r="O125" s="65">
        <f>'POA18'!U60</f>
        <v>30</v>
      </c>
      <c r="P125" s="65">
        <f>'POA18'!V60</f>
        <v>0</v>
      </c>
      <c r="Q125" s="11">
        <f t="shared" si="2"/>
        <v>0</v>
      </c>
      <c r="R125" s="569"/>
      <c r="S125" s="2"/>
      <c r="T125" s="11" t="e">
        <f t="shared" si="3"/>
        <v>#DIV/0!</v>
      </c>
      <c r="U125" s="569"/>
      <c r="V125" s="2"/>
      <c r="W125" s="11" t="e">
        <f t="shared" si="4"/>
        <v>#DIV/0!</v>
      </c>
      <c r="X125" s="89">
        <f t="shared" si="5"/>
        <v>110</v>
      </c>
      <c r="Y125" s="89">
        <f t="shared" si="5"/>
        <v>22.25</v>
      </c>
      <c r="Z125" s="11">
        <f t="shared" si="6"/>
        <v>20.227272727272727</v>
      </c>
      <c r="AA125" s="30"/>
    </row>
    <row r="126" spans="1:27" ht="25.5" x14ac:dyDescent="0.25">
      <c r="A126" s="858"/>
      <c r="B126" s="568" t="s">
        <v>1446</v>
      </c>
      <c r="C126" s="567" t="s">
        <v>1447</v>
      </c>
      <c r="D126" s="209" t="s">
        <v>1176</v>
      </c>
      <c r="E126" s="572"/>
      <c r="F126" s="567" t="s">
        <v>1448</v>
      </c>
      <c r="G126" s="572" t="s">
        <v>62</v>
      </c>
      <c r="H126" s="568">
        <v>100</v>
      </c>
      <c r="I126" s="2"/>
      <c r="J126" s="2"/>
      <c r="K126" s="11" t="e">
        <f t="shared" si="0"/>
        <v>#DIV/0!</v>
      </c>
      <c r="L126" s="280">
        <f>'POA17'!U55</f>
        <v>100.00200000000001</v>
      </c>
      <c r="M126" s="280">
        <f>'POA17'!V55</f>
        <v>74.168150000000011</v>
      </c>
      <c r="N126" s="11">
        <f t="shared" si="1"/>
        <v>74.166666666666671</v>
      </c>
      <c r="O126" s="568"/>
      <c r="P126" s="2"/>
      <c r="Q126" s="11" t="e">
        <f t="shared" si="2"/>
        <v>#DIV/0!</v>
      </c>
      <c r="R126" s="569"/>
      <c r="S126" s="2"/>
      <c r="T126" s="11" t="e">
        <f t="shared" si="3"/>
        <v>#DIV/0!</v>
      </c>
      <c r="U126" s="280"/>
      <c r="V126" s="280"/>
      <c r="W126" s="11" t="e">
        <f t="shared" si="4"/>
        <v>#DIV/0!</v>
      </c>
      <c r="X126" s="89">
        <f t="shared" si="5"/>
        <v>100.00200000000001</v>
      </c>
      <c r="Y126" s="89">
        <f t="shared" si="5"/>
        <v>74.168150000000011</v>
      </c>
      <c r="Z126" s="11">
        <f t="shared" si="6"/>
        <v>74.166666666666671</v>
      </c>
      <c r="AA126" s="30"/>
    </row>
    <row r="127" spans="1:27" ht="25.5" x14ac:dyDescent="0.25">
      <c r="A127" s="858"/>
      <c r="B127" s="568" t="s">
        <v>1449</v>
      </c>
      <c r="C127" s="567" t="s">
        <v>1450</v>
      </c>
      <c r="D127" s="209" t="s">
        <v>1451</v>
      </c>
      <c r="E127" s="572"/>
      <c r="F127" s="567" t="s">
        <v>1448</v>
      </c>
      <c r="G127" s="572" t="s">
        <v>62</v>
      </c>
      <c r="H127" s="568">
        <v>100</v>
      </c>
      <c r="I127" s="2"/>
      <c r="J127" s="2"/>
      <c r="K127" s="11" t="e">
        <f t="shared" si="0"/>
        <v>#DIV/0!</v>
      </c>
      <c r="L127" s="280">
        <f>'POA17'!U56</f>
        <v>100</v>
      </c>
      <c r="M127" s="280">
        <f>'POA17'!V56</f>
        <v>19</v>
      </c>
      <c r="N127" s="11">
        <f t="shared" si="1"/>
        <v>19</v>
      </c>
      <c r="O127" s="568"/>
      <c r="P127" s="2"/>
      <c r="Q127" s="11" t="e">
        <f t="shared" si="2"/>
        <v>#DIV/0!</v>
      </c>
      <c r="R127" s="569"/>
      <c r="S127" s="2"/>
      <c r="T127" s="11" t="e">
        <f t="shared" si="3"/>
        <v>#DIV/0!</v>
      </c>
      <c r="U127" s="280"/>
      <c r="V127" s="280"/>
      <c r="W127" s="11" t="e">
        <f t="shared" si="4"/>
        <v>#DIV/0!</v>
      </c>
      <c r="X127" s="89">
        <f t="shared" si="5"/>
        <v>100</v>
      </c>
      <c r="Y127" s="89">
        <f t="shared" si="5"/>
        <v>19</v>
      </c>
      <c r="Z127" s="11">
        <f t="shared" si="6"/>
        <v>19</v>
      </c>
      <c r="AA127" s="30"/>
    </row>
    <row r="128" spans="1:27" ht="27.75" customHeight="1" x14ac:dyDescent="0.25">
      <c r="A128" s="859"/>
      <c r="B128" s="568" t="s">
        <v>1452</v>
      </c>
      <c r="C128" s="567" t="s">
        <v>1453</v>
      </c>
      <c r="D128" s="209" t="s">
        <v>1454</v>
      </c>
      <c r="E128" s="572" t="s">
        <v>1437</v>
      </c>
      <c r="F128" s="567" t="s">
        <v>1448</v>
      </c>
      <c r="G128" s="572" t="s">
        <v>62</v>
      </c>
      <c r="H128" s="568">
        <v>100</v>
      </c>
      <c r="I128" s="2"/>
      <c r="J128" s="2"/>
      <c r="K128" s="11" t="e">
        <f t="shared" si="0"/>
        <v>#DIV/0!</v>
      </c>
      <c r="L128" s="280">
        <f>'POA17'!U57</f>
        <v>100</v>
      </c>
      <c r="M128" s="280">
        <f>'POA17'!V57</f>
        <v>9.9990000000000006</v>
      </c>
      <c r="N128" s="11">
        <f t="shared" si="1"/>
        <v>9.9990000000000006</v>
      </c>
      <c r="O128" s="569"/>
      <c r="P128" s="2"/>
      <c r="Q128" s="11" t="e">
        <f t="shared" si="2"/>
        <v>#DIV/0!</v>
      </c>
      <c r="R128" s="569"/>
      <c r="S128" s="2"/>
      <c r="T128" s="11" t="e">
        <f t="shared" si="3"/>
        <v>#DIV/0!</v>
      </c>
      <c r="U128" s="280"/>
      <c r="V128" s="280"/>
      <c r="W128" s="11" t="e">
        <f t="shared" si="4"/>
        <v>#DIV/0!</v>
      </c>
      <c r="X128" s="89">
        <f t="shared" si="5"/>
        <v>100</v>
      </c>
      <c r="Y128" s="89">
        <f t="shared" si="5"/>
        <v>9.9990000000000006</v>
      </c>
      <c r="Z128" s="11">
        <f t="shared" si="6"/>
        <v>9.9990000000000006</v>
      </c>
      <c r="AA128" s="30"/>
    </row>
    <row r="129" spans="1:27" ht="25.5" x14ac:dyDescent="0.25">
      <c r="A129" s="857" t="s">
        <v>1455</v>
      </c>
      <c r="B129" s="568" t="s">
        <v>505</v>
      </c>
      <c r="C129" s="209" t="s">
        <v>506</v>
      </c>
      <c r="D129" s="567" t="s">
        <v>1456</v>
      </c>
      <c r="E129" s="568"/>
      <c r="F129" s="567" t="s">
        <v>262</v>
      </c>
      <c r="G129" s="568" t="s">
        <v>62</v>
      </c>
      <c r="H129" s="568">
        <v>100</v>
      </c>
      <c r="I129" s="2"/>
      <c r="J129" s="2"/>
      <c r="K129" s="11" t="e">
        <f t="shared" si="0"/>
        <v>#DIV/0!</v>
      </c>
      <c r="L129" s="280">
        <f>'POA17'!U58</f>
        <v>100</v>
      </c>
      <c r="M129" s="280">
        <f>'POA17'!V58</f>
        <v>150</v>
      </c>
      <c r="N129" s="11">
        <f t="shared" si="1"/>
        <v>150</v>
      </c>
      <c r="O129" s="569"/>
      <c r="P129" s="2"/>
      <c r="Q129" s="11" t="e">
        <f t="shared" si="2"/>
        <v>#DIV/0!</v>
      </c>
      <c r="R129" s="569"/>
      <c r="S129" s="2"/>
      <c r="T129" s="11" t="e">
        <f t="shared" si="3"/>
        <v>#DIV/0!</v>
      </c>
      <c r="U129" s="280"/>
      <c r="V129" s="280"/>
      <c r="W129" s="11" t="e">
        <f t="shared" si="4"/>
        <v>#DIV/0!</v>
      </c>
      <c r="X129" s="89">
        <f t="shared" si="5"/>
        <v>100</v>
      </c>
      <c r="Y129" s="89">
        <f t="shared" si="5"/>
        <v>150</v>
      </c>
      <c r="Z129" s="11">
        <f t="shared" si="6"/>
        <v>150</v>
      </c>
      <c r="AA129" s="30"/>
    </row>
    <row r="130" spans="1:27" ht="15.75" x14ac:dyDescent="0.25">
      <c r="A130" s="858"/>
      <c r="B130" s="568" t="s">
        <v>1000</v>
      </c>
      <c r="C130" s="209" t="s">
        <v>1001</v>
      </c>
      <c r="D130" s="567" t="s">
        <v>1457</v>
      </c>
      <c r="E130" s="568"/>
      <c r="F130" s="567" t="s">
        <v>61</v>
      </c>
      <c r="G130" s="568" t="s">
        <v>62</v>
      </c>
      <c r="H130" s="568">
        <v>500</v>
      </c>
      <c r="I130" s="2">
        <f>'POA16'!V54</f>
        <v>100</v>
      </c>
      <c r="J130" s="2">
        <f>'POA16'!W54</f>
        <v>100</v>
      </c>
      <c r="K130" s="11">
        <f t="shared" si="0"/>
        <v>100</v>
      </c>
      <c r="L130" s="280">
        <f>'POA17'!U59</f>
        <v>100</v>
      </c>
      <c r="M130" s="280">
        <f>'POA17'!V59</f>
        <v>50</v>
      </c>
      <c r="N130" s="11">
        <f t="shared" si="1"/>
        <v>50</v>
      </c>
      <c r="O130" s="280">
        <f>'POA18'!U65</f>
        <v>100</v>
      </c>
      <c r="P130" s="280">
        <f>'POA18'!V65</f>
        <v>12.5</v>
      </c>
      <c r="Q130" s="11">
        <f t="shared" si="2"/>
        <v>12.5</v>
      </c>
      <c r="R130" s="280">
        <v>100</v>
      </c>
      <c r="S130" s="2"/>
      <c r="T130" s="11">
        <f t="shared" si="3"/>
        <v>0</v>
      </c>
      <c r="U130" s="280">
        <v>100</v>
      </c>
      <c r="V130" s="280"/>
      <c r="W130" s="11">
        <f t="shared" si="4"/>
        <v>0</v>
      </c>
      <c r="X130" s="89">
        <f t="shared" si="5"/>
        <v>500</v>
      </c>
      <c r="Y130" s="89">
        <f t="shared" si="5"/>
        <v>162.5</v>
      </c>
      <c r="Z130" s="11">
        <f t="shared" si="6"/>
        <v>32.5</v>
      </c>
      <c r="AA130" s="30"/>
    </row>
    <row r="131" spans="1:27" ht="25.5" x14ac:dyDescent="0.25">
      <c r="A131" s="858"/>
      <c r="B131" s="568" t="s">
        <v>513</v>
      </c>
      <c r="C131" s="206" t="s">
        <v>514</v>
      </c>
      <c r="D131" s="567" t="s">
        <v>1456</v>
      </c>
      <c r="E131" s="568"/>
      <c r="F131" s="567" t="s">
        <v>61</v>
      </c>
      <c r="G131" s="568" t="s">
        <v>62</v>
      </c>
      <c r="H131" s="568">
        <v>200</v>
      </c>
      <c r="I131" s="2">
        <f>'POA16'!V55</f>
        <v>100</v>
      </c>
      <c r="J131" s="2">
        <f>'POA16'!W55</f>
        <v>80</v>
      </c>
      <c r="K131" s="11">
        <f t="shared" si="0"/>
        <v>80</v>
      </c>
      <c r="L131" s="280">
        <f>'POA17'!U60</f>
        <v>100</v>
      </c>
      <c r="M131" s="280">
        <f>'POA17'!V60</f>
        <v>85</v>
      </c>
      <c r="N131" s="11">
        <f t="shared" si="1"/>
        <v>85</v>
      </c>
      <c r="O131" s="569"/>
      <c r="P131" s="2"/>
      <c r="Q131" s="11" t="e">
        <f t="shared" si="2"/>
        <v>#DIV/0!</v>
      </c>
      <c r="R131" s="569"/>
      <c r="S131" s="2"/>
      <c r="T131" s="11" t="e">
        <f t="shared" si="3"/>
        <v>#DIV/0!</v>
      </c>
      <c r="U131" s="280"/>
      <c r="V131" s="280"/>
      <c r="W131" s="11" t="e">
        <f t="shared" si="4"/>
        <v>#DIV/0!</v>
      </c>
      <c r="X131" s="89">
        <f t="shared" si="5"/>
        <v>200</v>
      </c>
      <c r="Y131" s="89">
        <f t="shared" si="5"/>
        <v>165</v>
      </c>
      <c r="Z131" s="11">
        <f t="shared" si="6"/>
        <v>82.5</v>
      </c>
      <c r="AA131" s="30"/>
    </row>
    <row r="132" spans="1:27" ht="51" x14ac:dyDescent="0.25">
      <c r="A132" s="858"/>
      <c r="B132" s="568" t="s">
        <v>1011</v>
      </c>
      <c r="C132" s="209" t="s">
        <v>1458</v>
      </c>
      <c r="D132" s="567" t="s">
        <v>1459</v>
      </c>
      <c r="E132" s="568"/>
      <c r="F132" s="567" t="s">
        <v>61</v>
      </c>
      <c r="G132" s="568" t="s">
        <v>62</v>
      </c>
      <c r="H132" s="568">
        <v>100</v>
      </c>
      <c r="I132" s="2">
        <f>'POA16'!V56</f>
        <v>33.33</v>
      </c>
      <c r="J132" s="2">
        <f>'POA16'!W56</f>
        <v>0</v>
      </c>
      <c r="K132" s="11">
        <f t="shared" si="0"/>
        <v>0</v>
      </c>
      <c r="L132" s="280">
        <f>'POA17'!U61</f>
        <v>33.33</v>
      </c>
      <c r="M132" s="280">
        <f>'POA17'!V61</f>
        <v>16.664999999999999</v>
      </c>
      <c r="N132" s="11">
        <f t="shared" si="1"/>
        <v>50</v>
      </c>
      <c r="O132" s="568">
        <v>33.33</v>
      </c>
      <c r="P132" s="2"/>
      <c r="Q132" s="11">
        <f t="shared" si="2"/>
        <v>0</v>
      </c>
      <c r="R132" s="569"/>
      <c r="S132" s="2"/>
      <c r="T132" s="11" t="e">
        <f t="shared" si="3"/>
        <v>#DIV/0!</v>
      </c>
      <c r="U132" s="280"/>
      <c r="V132" s="280"/>
      <c r="W132" s="11" t="e">
        <f t="shared" si="4"/>
        <v>#DIV/0!</v>
      </c>
      <c r="X132" s="89">
        <f t="shared" si="5"/>
        <v>99.99</v>
      </c>
      <c r="Y132" s="89">
        <f t="shared" si="5"/>
        <v>16.664999999999999</v>
      </c>
      <c r="Z132" s="11">
        <f t="shared" si="6"/>
        <v>16.666666666666664</v>
      </c>
      <c r="AA132" s="30"/>
    </row>
    <row r="133" spans="1:27" ht="25.5" x14ac:dyDescent="0.25">
      <c r="A133" s="859"/>
      <c r="B133" s="568" t="s">
        <v>77</v>
      </c>
      <c r="C133" s="209" t="s">
        <v>78</v>
      </c>
      <c r="D133" s="567" t="s">
        <v>1460</v>
      </c>
      <c r="E133" s="568"/>
      <c r="F133" s="567" t="s">
        <v>61</v>
      </c>
      <c r="G133" s="568" t="s">
        <v>62</v>
      </c>
      <c r="H133" s="568">
        <v>200</v>
      </c>
      <c r="I133" s="2">
        <f>'POA16'!V57</f>
        <v>100</v>
      </c>
      <c r="J133" s="2">
        <f>'POA16'!W57</f>
        <v>100</v>
      </c>
      <c r="K133" s="11">
        <f t="shared" si="0"/>
        <v>100</v>
      </c>
      <c r="L133" s="2">
        <f>'POA17'!U62</f>
        <v>100</v>
      </c>
      <c r="M133" s="2">
        <f>'POA17'!V62</f>
        <v>75</v>
      </c>
      <c r="N133" s="11">
        <f t="shared" si="1"/>
        <v>75</v>
      </c>
      <c r="O133" s="66">
        <f>'POA18'!U68</f>
        <v>99.999989999999997</v>
      </c>
      <c r="P133" s="280">
        <f>'POA18'!V68</f>
        <v>0</v>
      </c>
      <c r="Q133" s="11">
        <f t="shared" si="2"/>
        <v>0</v>
      </c>
      <c r="R133" s="569"/>
      <c r="S133" s="2"/>
      <c r="T133" s="11" t="e">
        <f t="shared" si="3"/>
        <v>#DIV/0!</v>
      </c>
      <c r="U133" s="569"/>
      <c r="V133" s="2"/>
      <c r="W133" s="11" t="e">
        <f t="shared" si="4"/>
        <v>#DIV/0!</v>
      </c>
      <c r="X133" s="89">
        <f t="shared" si="5"/>
        <v>299.99999000000003</v>
      </c>
      <c r="Y133" s="89">
        <f t="shared" si="5"/>
        <v>175</v>
      </c>
      <c r="Z133" s="11">
        <f t="shared" si="6"/>
        <v>58.333335277777842</v>
      </c>
      <c r="AA133" s="30"/>
    </row>
    <row r="134" spans="1:27" ht="32.25" customHeight="1" x14ac:dyDescent="0.25">
      <c r="A134" s="857" t="s">
        <v>1461</v>
      </c>
      <c r="B134" s="568" t="s">
        <v>59</v>
      </c>
      <c r="C134" s="209" t="s">
        <v>1330</v>
      </c>
      <c r="D134" s="567" t="s">
        <v>43</v>
      </c>
      <c r="E134" s="220"/>
      <c r="F134" s="221" t="s">
        <v>61</v>
      </c>
      <c r="G134" s="222" t="s">
        <v>62</v>
      </c>
      <c r="H134" s="568">
        <v>200</v>
      </c>
      <c r="I134" s="2">
        <f>'POA16'!V58</f>
        <v>100</v>
      </c>
      <c r="J134" s="2">
        <f>'POA16'!W58</f>
        <v>150</v>
      </c>
      <c r="K134" s="11">
        <f t="shared" si="0"/>
        <v>150</v>
      </c>
      <c r="L134" s="2">
        <f>'POA17'!U63</f>
        <v>100</v>
      </c>
      <c r="M134" s="2">
        <f>'POA17'!V63</f>
        <v>100</v>
      </c>
      <c r="N134" s="11">
        <f t="shared" si="1"/>
        <v>100</v>
      </c>
      <c r="O134" s="66">
        <f>'POA18'!U69</f>
        <v>100</v>
      </c>
      <c r="P134" s="280">
        <f>'POA18'!V69</f>
        <v>0</v>
      </c>
      <c r="Q134" s="11">
        <f t="shared" si="2"/>
        <v>0</v>
      </c>
      <c r="R134" s="569"/>
      <c r="S134" s="2"/>
      <c r="T134" s="11" t="e">
        <f t="shared" si="3"/>
        <v>#DIV/0!</v>
      </c>
      <c r="U134" s="569"/>
      <c r="V134" s="2"/>
      <c r="W134" s="11" t="e">
        <f t="shared" si="4"/>
        <v>#DIV/0!</v>
      </c>
      <c r="X134" s="89">
        <f t="shared" si="5"/>
        <v>300</v>
      </c>
      <c r="Y134" s="89">
        <f t="shared" si="5"/>
        <v>250</v>
      </c>
      <c r="Z134" s="11">
        <f t="shared" si="6"/>
        <v>83.333333333333343</v>
      </c>
      <c r="AA134" s="30"/>
    </row>
    <row r="135" spans="1:27" ht="42" customHeight="1" x14ac:dyDescent="0.25">
      <c r="A135" s="858"/>
      <c r="B135" s="568" t="s">
        <v>270</v>
      </c>
      <c r="C135" s="209" t="s">
        <v>271</v>
      </c>
      <c r="D135" s="567" t="s">
        <v>1442</v>
      </c>
      <c r="E135" s="220"/>
      <c r="F135" s="221" t="s">
        <v>272</v>
      </c>
      <c r="G135" s="222" t="s">
        <v>273</v>
      </c>
      <c r="H135" s="568">
        <v>1</v>
      </c>
      <c r="I135" s="2">
        <f>'POA16'!V59</f>
        <v>1</v>
      </c>
      <c r="J135" s="2">
        <f>'POA16'!W59</f>
        <v>0</v>
      </c>
      <c r="K135" s="11">
        <f t="shared" si="0"/>
        <v>0</v>
      </c>
      <c r="L135" s="2">
        <f>'POA17'!U64</f>
        <v>1</v>
      </c>
      <c r="M135" s="2">
        <f>'POA17'!V64</f>
        <v>0</v>
      </c>
      <c r="N135" s="11">
        <f t="shared" si="1"/>
        <v>0</v>
      </c>
      <c r="O135" s="66">
        <f>'POA18'!U70</f>
        <v>1</v>
      </c>
      <c r="P135" s="66">
        <f>'POA18'!V70</f>
        <v>0</v>
      </c>
      <c r="Q135" s="11">
        <f t="shared" si="2"/>
        <v>0</v>
      </c>
      <c r="R135" s="569"/>
      <c r="S135" s="2"/>
      <c r="T135" s="11" t="e">
        <f t="shared" si="3"/>
        <v>#DIV/0!</v>
      </c>
      <c r="U135" s="569"/>
      <c r="V135" s="2"/>
      <c r="W135" s="11" t="e">
        <f t="shared" si="4"/>
        <v>#DIV/0!</v>
      </c>
      <c r="X135" s="89">
        <f t="shared" si="5"/>
        <v>3</v>
      </c>
      <c r="Y135" s="89">
        <f t="shared" si="5"/>
        <v>0</v>
      </c>
      <c r="Z135" s="11">
        <f t="shared" si="6"/>
        <v>0</v>
      </c>
      <c r="AA135" s="30"/>
    </row>
    <row r="136" spans="1:27" ht="51" x14ac:dyDescent="0.25">
      <c r="A136" s="858"/>
      <c r="B136" s="568" t="s">
        <v>137</v>
      </c>
      <c r="C136" s="220" t="s">
        <v>1331</v>
      </c>
      <c r="D136" s="567" t="s">
        <v>1462</v>
      </c>
      <c r="E136" s="220"/>
      <c r="F136" s="221" t="s">
        <v>1332</v>
      </c>
      <c r="G136" s="222" t="s">
        <v>140</v>
      </c>
      <c r="H136" s="568">
        <v>25</v>
      </c>
      <c r="I136" s="2">
        <f>'POA16'!V60</f>
        <v>5</v>
      </c>
      <c r="J136" s="2">
        <f>'POA16'!W60</f>
        <v>3</v>
      </c>
      <c r="K136" s="11">
        <f t="shared" si="0"/>
        <v>60</v>
      </c>
      <c r="L136" s="2">
        <f>'POA17'!U65</f>
        <v>5</v>
      </c>
      <c r="M136" s="2">
        <f>'POA17'!V65</f>
        <v>0</v>
      </c>
      <c r="N136" s="11">
        <f t="shared" si="1"/>
        <v>0</v>
      </c>
      <c r="O136" s="66">
        <f>'POA18'!U71</f>
        <v>5</v>
      </c>
      <c r="P136" s="66">
        <f>'POA18'!V71</f>
        <v>0</v>
      </c>
      <c r="Q136" s="11">
        <f t="shared" si="2"/>
        <v>0</v>
      </c>
      <c r="R136" s="568">
        <v>5</v>
      </c>
      <c r="S136" s="2"/>
      <c r="T136" s="11">
        <f t="shared" si="3"/>
        <v>0</v>
      </c>
      <c r="U136" s="568">
        <v>5</v>
      </c>
      <c r="V136" s="2"/>
      <c r="W136" s="11">
        <f t="shared" si="4"/>
        <v>0</v>
      </c>
      <c r="X136" s="89">
        <f t="shared" si="5"/>
        <v>25</v>
      </c>
      <c r="Y136" s="89">
        <f t="shared" si="5"/>
        <v>3</v>
      </c>
      <c r="Z136" s="11">
        <f t="shared" si="6"/>
        <v>12</v>
      </c>
      <c r="AA136" s="30"/>
    </row>
    <row r="137" spans="1:27" ht="71.25" customHeight="1" x14ac:dyDescent="0.25">
      <c r="A137" s="872" t="s">
        <v>1463</v>
      </c>
      <c r="B137" s="568" t="s">
        <v>1016</v>
      </c>
      <c r="C137" s="567" t="s">
        <v>1017</v>
      </c>
      <c r="D137" s="209" t="s">
        <v>1457</v>
      </c>
      <c r="E137" s="206"/>
      <c r="F137" s="567" t="s">
        <v>61</v>
      </c>
      <c r="G137" s="572" t="s">
        <v>62</v>
      </c>
      <c r="H137" s="568">
        <v>500</v>
      </c>
      <c r="I137" s="2">
        <v>100</v>
      </c>
      <c r="J137" s="2">
        <v>65</v>
      </c>
      <c r="K137" s="11">
        <f t="shared" si="0"/>
        <v>65</v>
      </c>
      <c r="L137" s="280">
        <f>'POA17'!U66</f>
        <v>99.989999999999981</v>
      </c>
      <c r="M137" s="280">
        <f>'POA17'!V66</f>
        <v>74.47032999999999</v>
      </c>
      <c r="N137" s="11">
        <f t="shared" si="1"/>
        <v>74.477777777777789</v>
      </c>
      <c r="O137" s="66">
        <f>'POA18'!U72</f>
        <v>100</v>
      </c>
      <c r="P137" s="66">
        <f>'POA18'!V72</f>
        <v>10.018181818181819</v>
      </c>
      <c r="Q137" s="11">
        <f t="shared" si="2"/>
        <v>10.018181818181819</v>
      </c>
      <c r="R137" s="215">
        <v>100</v>
      </c>
      <c r="S137" s="2"/>
      <c r="T137" s="11">
        <f t="shared" si="3"/>
        <v>0</v>
      </c>
      <c r="U137" s="215">
        <v>100</v>
      </c>
      <c r="V137" s="2"/>
      <c r="W137" s="11">
        <f t="shared" si="4"/>
        <v>0</v>
      </c>
      <c r="X137" s="89">
        <f t="shared" si="5"/>
        <v>499.99</v>
      </c>
      <c r="Y137" s="89">
        <f t="shared" si="5"/>
        <v>149.48851181818182</v>
      </c>
      <c r="Z137" s="11">
        <f t="shared" si="6"/>
        <v>29.898300329642957</v>
      </c>
      <c r="AA137" s="30"/>
    </row>
    <row r="138" spans="1:27" ht="38.25" x14ac:dyDescent="0.25">
      <c r="A138" s="872"/>
      <c r="B138" s="570" t="s">
        <v>1020</v>
      </c>
      <c r="C138" s="198" t="s">
        <v>1021</v>
      </c>
      <c r="D138" s="209" t="s">
        <v>1457</v>
      </c>
      <c r="E138" s="206"/>
      <c r="F138" s="567" t="s">
        <v>61</v>
      </c>
      <c r="G138" s="572" t="s">
        <v>62</v>
      </c>
      <c r="H138" s="568">
        <v>100</v>
      </c>
      <c r="I138" s="2">
        <f>'POA16'!V62</f>
        <v>100</v>
      </c>
      <c r="J138" s="2">
        <f>'POA16'!W62</f>
        <v>100</v>
      </c>
      <c r="K138" s="11">
        <f t="shared" si="0"/>
        <v>100</v>
      </c>
      <c r="L138" s="2"/>
      <c r="M138" s="2"/>
      <c r="N138" s="11" t="e">
        <f t="shared" si="1"/>
        <v>#DIV/0!</v>
      </c>
      <c r="O138" s="66"/>
      <c r="P138" s="280"/>
      <c r="Q138" s="11" t="e">
        <f t="shared" si="2"/>
        <v>#DIV/0!</v>
      </c>
      <c r="R138" s="569"/>
      <c r="S138" s="2"/>
      <c r="T138" s="11" t="e">
        <f t="shared" si="3"/>
        <v>#DIV/0!</v>
      </c>
      <c r="U138" s="569"/>
      <c r="V138" s="2"/>
      <c r="W138" s="11" t="e">
        <f t="shared" si="4"/>
        <v>#DIV/0!</v>
      </c>
      <c r="X138" s="89">
        <f t="shared" si="5"/>
        <v>100</v>
      </c>
      <c r="Y138" s="89">
        <f t="shared" si="5"/>
        <v>100</v>
      </c>
      <c r="Z138" s="11">
        <f t="shared" si="6"/>
        <v>100</v>
      </c>
      <c r="AA138" s="30"/>
    </row>
    <row r="139" spans="1:27" x14ac:dyDescent="0.25">
      <c r="A139" s="843" t="s">
        <v>23</v>
      </c>
      <c r="B139" s="844"/>
      <c r="C139" s="844"/>
      <c r="D139" s="844"/>
      <c r="E139" s="844"/>
      <c r="F139" s="844"/>
      <c r="G139" s="844"/>
      <c r="H139" s="845"/>
      <c r="I139" s="3"/>
      <c r="J139" s="3"/>
      <c r="K139" s="13" t="e">
        <f>SUM(K145:K179)/(COUNTIF(K145:K179,"&lt;&gt;0"))</f>
        <v>#DIV/0!</v>
      </c>
      <c r="L139" s="3"/>
      <c r="M139" s="3"/>
      <c r="N139" s="13" t="e">
        <f>SUM(N145:N179)/(COUNTIF(N145:N179,"&lt;&gt;0"))</f>
        <v>#DIV/0!</v>
      </c>
      <c r="O139" s="3"/>
      <c r="P139" s="3"/>
      <c r="Q139" s="13" t="e">
        <f>SUM(Q145:Q179)/(COUNTIF(Q145:Q179,"&lt;&gt;0"))</f>
        <v>#DIV/0!</v>
      </c>
      <c r="R139" s="3"/>
      <c r="S139" s="3"/>
      <c r="T139" s="13" t="e">
        <f>SUM(T145:T179)/(COUNTIF(T145:T179,"&lt;&gt;0"))</f>
        <v>#DIV/0!</v>
      </c>
      <c r="U139" s="3"/>
      <c r="V139" s="3"/>
      <c r="W139" s="13" t="e">
        <f>SUM(W145:W179)/(COUNTIF(W145:W179,"&lt;&gt;0"))</f>
        <v>#DIV/0!</v>
      </c>
      <c r="X139" s="3"/>
      <c r="Y139" s="3"/>
      <c r="Z139" s="13">
        <f>SUM(Z145:Z179)/(COUNTIF(Z145:Z179,"&lt;&gt;0"))</f>
        <v>42.456410844776038</v>
      </c>
      <c r="AA139" s="30"/>
    </row>
    <row r="140" spans="1:27" x14ac:dyDescent="0.25">
      <c r="A140" s="846" t="s">
        <v>24</v>
      </c>
      <c r="B140" s="847"/>
      <c r="C140" s="847"/>
      <c r="D140" s="847"/>
      <c r="E140" s="847"/>
      <c r="F140" s="847"/>
      <c r="G140" s="847"/>
      <c r="H140" s="848"/>
      <c r="I140" s="4"/>
      <c r="J140" s="4"/>
      <c r="K140" s="14"/>
      <c r="L140" s="4"/>
      <c r="M140" s="4"/>
      <c r="N140" s="14">
        <v>62.9</v>
      </c>
      <c r="O140" s="4"/>
      <c r="P140" s="4"/>
      <c r="Q140" s="14"/>
      <c r="R140" s="4"/>
      <c r="S140" s="4"/>
      <c r="T140" s="14"/>
      <c r="U140" s="14"/>
      <c r="V140" s="14"/>
      <c r="W140" s="14"/>
      <c r="X140" s="4"/>
      <c r="Y140" s="4"/>
      <c r="Z140" s="14"/>
      <c r="AA140" s="30"/>
    </row>
    <row r="141" spans="1:27" x14ac:dyDescent="0.25">
      <c r="A141" s="846" t="s">
        <v>1283</v>
      </c>
      <c r="B141" s="847"/>
      <c r="C141" s="847"/>
      <c r="D141" s="847"/>
      <c r="E141" s="847"/>
      <c r="F141" s="847"/>
      <c r="G141" s="847"/>
      <c r="H141" s="848"/>
      <c r="I141" s="4"/>
      <c r="J141" s="4"/>
      <c r="K141" s="14"/>
      <c r="L141" s="4"/>
      <c r="M141" s="4"/>
      <c r="N141" s="14">
        <v>48.7</v>
      </c>
      <c r="O141" s="4"/>
      <c r="P141" s="4"/>
      <c r="Q141" s="14"/>
      <c r="R141" s="4"/>
      <c r="S141" s="4"/>
      <c r="T141" s="14"/>
      <c r="U141" s="14"/>
      <c r="V141" s="14"/>
      <c r="W141" s="14"/>
      <c r="X141" s="4"/>
      <c r="Y141" s="4"/>
      <c r="Z141" s="14"/>
      <c r="AA141" s="30"/>
    </row>
    <row r="142" spans="1:27" x14ac:dyDescent="0.25">
      <c r="A142" s="846" t="s">
        <v>1339</v>
      </c>
      <c r="B142" s="847"/>
      <c r="C142" s="847"/>
      <c r="D142" s="847"/>
      <c r="E142" s="847"/>
      <c r="F142" s="847"/>
      <c r="G142" s="847"/>
      <c r="H142" s="848"/>
      <c r="I142" s="4"/>
      <c r="J142" s="4"/>
      <c r="K142" s="14"/>
      <c r="L142" s="4"/>
      <c r="M142" s="4"/>
      <c r="N142" s="14">
        <v>5</v>
      </c>
      <c r="O142" s="4"/>
      <c r="P142" s="4"/>
      <c r="Q142" s="14"/>
      <c r="R142" s="4"/>
      <c r="S142" s="4"/>
      <c r="T142" s="14"/>
      <c r="U142" s="14"/>
      <c r="V142" s="14"/>
      <c r="W142" s="14"/>
      <c r="X142" s="4"/>
      <c r="Y142" s="4"/>
      <c r="Z142" s="14"/>
      <c r="AA142" s="30"/>
    </row>
    <row r="143" spans="1:27" x14ac:dyDescent="0.25">
      <c r="A143" s="846" t="s">
        <v>1340</v>
      </c>
      <c r="B143" s="847"/>
      <c r="C143" s="847"/>
      <c r="D143" s="847"/>
      <c r="E143" s="847"/>
      <c r="F143" s="847"/>
      <c r="G143" s="847"/>
      <c r="H143" s="848"/>
      <c r="I143" s="4"/>
      <c r="J143" s="4"/>
      <c r="K143" s="14"/>
      <c r="L143" s="4"/>
      <c r="M143" s="4"/>
      <c r="N143" s="14"/>
      <c r="O143" s="4"/>
      <c r="P143" s="4"/>
      <c r="Q143" s="14"/>
      <c r="R143" s="4"/>
      <c r="S143" s="4"/>
      <c r="T143" s="14"/>
      <c r="U143" s="14"/>
      <c r="V143" s="14"/>
      <c r="W143" s="14"/>
      <c r="X143" s="4"/>
      <c r="Y143" s="4"/>
      <c r="Z143" s="14"/>
      <c r="AA143" s="30"/>
    </row>
    <row r="144" spans="1:27" x14ac:dyDescent="0.25">
      <c r="A144" s="846" t="s">
        <v>1341</v>
      </c>
      <c r="B144" s="847"/>
      <c r="C144" s="847"/>
      <c r="D144" s="847"/>
      <c r="E144" s="847"/>
      <c r="F144" s="847"/>
      <c r="G144" s="847"/>
      <c r="H144" s="848"/>
      <c r="I144" s="4"/>
      <c r="J144" s="4"/>
      <c r="K144" s="14"/>
      <c r="L144" s="4"/>
      <c r="M144" s="4"/>
      <c r="N144" s="14">
        <v>37.25</v>
      </c>
      <c r="O144" s="4"/>
      <c r="P144" s="4"/>
      <c r="Q144" s="14"/>
      <c r="R144" s="4"/>
      <c r="S144" s="4"/>
      <c r="T144" s="14"/>
      <c r="U144" s="14"/>
      <c r="V144" s="14"/>
      <c r="W144" s="14"/>
      <c r="X144" s="4"/>
      <c r="Y144" s="4"/>
      <c r="Z144" s="14"/>
      <c r="AA144" s="30"/>
    </row>
    <row r="145" spans="11:27" x14ac:dyDescent="0.25">
      <c r="K145" s="32">
        <f t="shared" ref="K145:K157" si="33">IF(K103&gt;99.99,100,K103)</f>
        <v>0</v>
      </c>
      <c r="N145" s="32">
        <f t="shared" ref="N145:N157" si="34">IF(N103&gt;99.99,100,N103)</f>
        <v>34.799999999999997</v>
      </c>
      <c r="Q145" s="32">
        <f t="shared" ref="Q145:Q157" si="35">IF(Q103&gt;99.99,100,Q103)</f>
        <v>0</v>
      </c>
      <c r="T145" s="32">
        <f t="shared" ref="T145:T157" si="36">IF(T103&gt;99.99,100,T103)</f>
        <v>0</v>
      </c>
      <c r="W145" s="32">
        <f t="shared" ref="W145:W157" si="37">IF(W103&gt;99.99,100,W103)</f>
        <v>0</v>
      </c>
      <c r="Z145" s="32">
        <f t="shared" ref="Z145:Z157" si="38">IF(Z103&gt;99.99,100,Z103)</f>
        <v>0</v>
      </c>
      <c r="AA145" s="600"/>
    </row>
    <row r="146" spans="11:27" x14ac:dyDescent="0.25">
      <c r="K146" s="32">
        <f t="shared" si="33"/>
        <v>100</v>
      </c>
      <c r="N146" s="32">
        <f t="shared" si="34"/>
        <v>98.4</v>
      </c>
      <c r="Q146" s="32">
        <f t="shared" si="35"/>
        <v>0</v>
      </c>
      <c r="T146" s="32">
        <f t="shared" si="36"/>
        <v>0</v>
      </c>
      <c r="W146" s="32">
        <f t="shared" si="37"/>
        <v>0</v>
      </c>
      <c r="Z146" s="32">
        <f t="shared" si="38"/>
        <v>23.428571428571431</v>
      </c>
      <c r="AA146" s="292"/>
    </row>
    <row r="147" spans="11:27" x14ac:dyDescent="0.25">
      <c r="K147" s="32">
        <f t="shared" si="33"/>
        <v>100</v>
      </c>
      <c r="N147" s="32">
        <f t="shared" si="34"/>
        <v>58.4</v>
      </c>
      <c r="Q147" s="32">
        <f t="shared" si="35"/>
        <v>0</v>
      </c>
      <c r="T147" s="32">
        <f t="shared" si="36"/>
        <v>0</v>
      </c>
      <c r="W147" s="32">
        <f t="shared" si="37"/>
        <v>0</v>
      </c>
      <c r="Z147" s="32">
        <f t="shared" si="38"/>
        <v>35.80952380952381</v>
      </c>
      <c r="AA147" s="292"/>
    </row>
    <row r="148" spans="11:27" x14ac:dyDescent="0.25">
      <c r="K148" s="32">
        <f t="shared" si="33"/>
        <v>0</v>
      </c>
      <c r="N148" s="32">
        <f t="shared" si="34"/>
        <v>5.5</v>
      </c>
      <c r="Q148" s="32">
        <f t="shared" si="35"/>
        <v>0</v>
      </c>
      <c r="T148" s="32">
        <f t="shared" si="36"/>
        <v>0</v>
      </c>
      <c r="W148" s="32" t="e">
        <f t="shared" si="37"/>
        <v>#DIV/0!</v>
      </c>
      <c r="Z148" s="32">
        <f t="shared" si="38"/>
        <v>4.7826086956521738</v>
      </c>
      <c r="AA148" s="292"/>
    </row>
    <row r="149" spans="11:27" x14ac:dyDescent="0.25">
      <c r="K149" s="32" t="e">
        <f t="shared" si="33"/>
        <v>#DIV/0!</v>
      </c>
      <c r="N149" s="32">
        <f t="shared" si="34"/>
        <v>25</v>
      </c>
      <c r="Q149" s="32">
        <f t="shared" si="35"/>
        <v>0</v>
      </c>
      <c r="T149" s="32">
        <f t="shared" si="36"/>
        <v>0</v>
      </c>
      <c r="W149" s="32">
        <f t="shared" si="37"/>
        <v>0</v>
      </c>
      <c r="Z149" s="32">
        <f t="shared" si="38"/>
        <v>3.5714285714285712</v>
      </c>
      <c r="AA149" s="292"/>
    </row>
    <row r="150" spans="11:27" x14ac:dyDescent="0.25">
      <c r="K150" s="32" t="e">
        <f t="shared" si="33"/>
        <v>#DIV/0!</v>
      </c>
      <c r="N150" s="32">
        <f t="shared" si="34"/>
        <v>100</v>
      </c>
      <c r="Q150" s="32">
        <f t="shared" si="35"/>
        <v>0</v>
      </c>
      <c r="T150" s="32" t="e">
        <f t="shared" si="36"/>
        <v>#DIV/0!</v>
      </c>
      <c r="W150" s="32" t="e">
        <f t="shared" si="37"/>
        <v>#DIV/0!</v>
      </c>
      <c r="Z150" s="32">
        <f t="shared" si="38"/>
        <v>100</v>
      </c>
      <c r="AA150" s="292"/>
    </row>
    <row r="151" spans="11:27" x14ac:dyDescent="0.25">
      <c r="K151" s="32" t="e">
        <f t="shared" si="33"/>
        <v>#DIV/0!</v>
      </c>
      <c r="N151" s="32">
        <f t="shared" si="34"/>
        <v>100</v>
      </c>
      <c r="Q151" s="32">
        <f t="shared" si="35"/>
        <v>0</v>
      </c>
      <c r="T151" s="32">
        <f t="shared" si="36"/>
        <v>0</v>
      </c>
      <c r="W151" s="32" t="e">
        <f t="shared" si="37"/>
        <v>#DIV/0!</v>
      </c>
      <c r="Z151" s="32">
        <f t="shared" si="38"/>
        <v>15.917307692307695</v>
      </c>
      <c r="AA151" s="292"/>
    </row>
    <row r="152" spans="11:27" x14ac:dyDescent="0.25">
      <c r="K152" s="32" t="e">
        <f t="shared" si="33"/>
        <v>#DIV/0!</v>
      </c>
      <c r="N152" s="32">
        <f t="shared" si="34"/>
        <v>20</v>
      </c>
      <c r="Q152" s="32">
        <f t="shared" si="35"/>
        <v>0</v>
      </c>
      <c r="T152" s="32">
        <f t="shared" si="36"/>
        <v>0</v>
      </c>
      <c r="W152" s="32">
        <f t="shared" si="37"/>
        <v>0</v>
      </c>
      <c r="Z152" s="32">
        <f t="shared" si="38"/>
        <v>3.7037037037037033</v>
      </c>
      <c r="AA152" s="292"/>
    </row>
    <row r="153" spans="11:27" x14ac:dyDescent="0.25">
      <c r="K153" s="32">
        <f t="shared" si="33"/>
        <v>0</v>
      </c>
      <c r="N153" s="32">
        <f t="shared" si="34"/>
        <v>0</v>
      </c>
      <c r="Q153" s="32">
        <f t="shared" si="35"/>
        <v>0</v>
      </c>
      <c r="T153" s="32">
        <f t="shared" si="36"/>
        <v>0</v>
      </c>
      <c r="W153" s="32">
        <f t="shared" si="37"/>
        <v>0</v>
      </c>
      <c r="Z153" s="32">
        <f t="shared" si="38"/>
        <v>0</v>
      </c>
      <c r="AA153" s="292"/>
    </row>
    <row r="154" spans="11:27" x14ac:dyDescent="0.25">
      <c r="K154" s="32">
        <f t="shared" si="33"/>
        <v>0</v>
      </c>
      <c r="N154" s="32">
        <f t="shared" si="34"/>
        <v>0</v>
      </c>
      <c r="Q154" s="32">
        <f t="shared" si="35"/>
        <v>0</v>
      </c>
      <c r="T154" s="32">
        <f t="shared" si="36"/>
        <v>0</v>
      </c>
      <c r="W154" s="32">
        <f t="shared" si="37"/>
        <v>0</v>
      </c>
      <c r="Z154" s="32">
        <f t="shared" si="38"/>
        <v>0</v>
      </c>
      <c r="AA154" s="292"/>
    </row>
    <row r="155" spans="11:27" x14ac:dyDescent="0.25">
      <c r="K155" s="32">
        <f t="shared" si="33"/>
        <v>6.25</v>
      </c>
      <c r="N155" s="32">
        <f t="shared" si="34"/>
        <v>0</v>
      </c>
      <c r="Q155" s="32">
        <f t="shared" si="35"/>
        <v>0</v>
      </c>
      <c r="T155" s="32">
        <f t="shared" si="36"/>
        <v>0</v>
      </c>
      <c r="W155" s="32">
        <f t="shared" si="37"/>
        <v>0</v>
      </c>
      <c r="Z155" s="32">
        <f t="shared" si="38"/>
        <v>1.3888888888888888</v>
      </c>
      <c r="AA155" s="292"/>
    </row>
    <row r="156" spans="11:27" x14ac:dyDescent="0.25">
      <c r="K156" s="32">
        <f t="shared" si="33"/>
        <v>0</v>
      </c>
      <c r="N156" s="32">
        <f t="shared" si="34"/>
        <v>100</v>
      </c>
      <c r="Q156" s="32">
        <f t="shared" si="35"/>
        <v>25</v>
      </c>
      <c r="T156" s="32">
        <f t="shared" si="36"/>
        <v>0</v>
      </c>
      <c r="W156" s="32">
        <f t="shared" si="37"/>
        <v>0</v>
      </c>
      <c r="Z156" s="32">
        <f t="shared" si="38"/>
        <v>33.162878787878789</v>
      </c>
      <c r="AA156" s="292"/>
    </row>
    <row r="157" spans="11:27" x14ac:dyDescent="0.25">
      <c r="K157" s="32">
        <f t="shared" si="33"/>
        <v>25</v>
      </c>
      <c r="N157" s="32">
        <f t="shared" si="34"/>
        <v>100</v>
      </c>
      <c r="Q157" s="32">
        <f t="shared" si="35"/>
        <v>47.5</v>
      </c>
      <c r="T157" s="32">
        <f t="shared" si="36"/>
        <v>0</v>
      </c>
      <c r="W157" s="32">
        <f t="shared" si="37"/>
        <v>0</v>
      </c>
      <c r="Z157" s="32">
        <f t="shared" si="38"/>
        <v>43.5</v>
      </c>
      <c r="AA157" s="292"/>
    </row>
    <row r="158" spans="11:27" x14ac:dyDescent="0.25">
      <c r="K158" s="32">
        <f t="shared" ref="K158:K179" si="39">IF(K117&gt;99.99,100,K117)</f>
        <v>98.603999999999985</v>
      </c>
      <c r="N158" s="32">
        <f t="shared" ref="N158:N179" si="40">IF(N117&gt;99.99,100,N117)</f>
        <v>0</v>
      </c>
      <c r="Q158" s="32">
        <f t="shared" ref="Q158:Q179" si="41">IF(Q117&gt;99.99,100,Q117)</f>
        <v>0</v>
      </c>
      <c r="T158" s="32">
        <f t="shared" ref="T158:T179" si="42">IF(T117&gt;99.99,100,T117)</f>
        <v>0</v>
      </c>
      <c r="W158" s="32">
        <f t="shared" ref="W158:W179" si="43">IF(W117&gt;99.99,100,W117)</f>
        <v>0</v>
      </c>
      <c r="Z158" s="32">
        <f t="shared" ref="Z158:Z179" si="44">IF(Z117&gt;99.99,100,Z117)</f>
        <v>0.24589526184538654</v>
      </c>
      <c r="AA158" s="292"/>
    </row>
    <row r="159" spans="11:27" x14ac:dyDescent="0.25">
      <c r="K159" s="32" t="e">
        <f t="shared" si="39"/>
        <v>#DIV/0!</v>
      </c>
      <c r="N159" s="32" t="e">
        <f t="shared" si="40"/>
        <v>#DIV/0!</v>
      </c>
      <c r="Q159" s="32">
        <f t="shared" si="41"/>
        <v>0</v>
      </c>
      <c r="T159" s="32">
        <f t="shared" si="42"/>
        <v>0</v>
      </c>
      <c r="W159" s="32">
        <f t="shared" si="43"/>
        <v>0</v>
      </c>
      <c r="Z159" s="32">
        <f t="shared" si="44"/>
        <v>0</v>
      </c>
      <c r="AA159" s="292"/>
    </row>
    <row r="160" spans="11:27" x14ac:dyDescent="0.25">
      <c r="K160" s="32">
        <f t="shared" si="39"/>
        <v>100</v>
      </c>
      <c r="N160" s="32" t="e">
        <f t="shared" si="40"/>
        <v>#DIV/0!</v>
      </c>
      <c r="Q160" s="32" t="e">
        <f t="shared" si="41"/>
        <v>#DIV/0!</v>
      </c>
      <c r="T160" s="32" t="e">
        <f t="shared" si="42"/>
        <v>#DIV/0!</v>
      </c>
      <c r="W160" s="32" t="e">
        <f t="shared" si="43"/>
        <v>#DIV/0!</v>
      </c>
      <c r="Z160" s="32">
        <f t="shared" si="44"/>
        <v>100</v>
      </c>
      <c r="AA160" s="292"/>
    </row>
    <row r="161" spans="1:27" x14ac:dyDescent="0.25">
      <c r="K161" s="32">
        <f t="shared" si="39"/>
        <v>93.094847138165662</v>
      </c>
      <c r="N161" s="32">
        <f t="shared" si="40"/>
        <v>64.019138755980862</v>
      </c>
      <c r="Q161" s="32">
        <f t="shared" si="41"/>
        <v>0</v>
      </c>
      <c r="T161" s="32" t="e">
        <f t="shared" si="42"/>
        <v>#DIV/0!</v>
      </c>
      <c r="W161" s="32" t="e">
        <f t="shared" si="43"/>
        <v>#DIV/0!</v>
      </c>
      <c r="Z161" s="32">
        <f t="shared" si="44"/>
        <v>60.516936797758561</v>
      </c>
      <c r="AA161" s="292"/>
    </row>
    <row r="162" spans="1:27" x14ac:dyDescent="0.25">
      <c r="K162" s="32">
        <f t="shared" si="39"/>
        <v>0</v>
      </c>
      <c r="N162" s="32">
        <f t="shared" si="40"/>
        <v>0</v>
      </c>
      <c r="Q162" s="32">
        <f t="shared" si="41"/>
        <v>0</v>
      </c>
      <c r="T162" s="32">
        <f t="shared" si="42"/>
        <v>0</v>
      </c>
      <c r="W162" s="32" t="e">
        <f t="shared" si="43"/>
        <v>#DIV/0!</v>
      </c>
      <c r="Z162" s="32">
        <f t="shared" si="44"/>
        <v>0</v>
      </c>
      <c r="AA162" s="292"/>
    </row>
    <row r="163" spans="1:27" x14ac:dyDescent="0.25">
      <c r="K163" s="32">
        <f t="shared" si="39"/>
        <v>60</v>
      </c>
      <c r="N163" s="32" t="e">
        <f t="shared" si="40"/>
        <v>#DIV/0!</v>
      </c>
      <c r="Q163" s="32" t="e">
        <f t="shared" si="41"/>
        <v>#DIV/0!</v>
      </c>
      <c r="T163" s="32" t="e">
        <f t="shared" si="42"/>
        <v>#DIV/0!</v>
      </c>
      <c r="W163" s="32" t="e">
        <f t="shared" si="43"/>
        <v>#DIV/0!</v>
      </c>
      <c r="Z163" s="32">
        <f t="shared" si="44"/>
        <v>60</v>
      </c>
      <c r="AA163" s="292"/>
    </row>
    <row r="164" spans="1:27" x14ac:dyDescent="0.25">
      <c r="K164" s="32">
        <f t="shared" si="39"/>
        <v>20</v>
      </c>
      <c r="N164" s="32">
        <f t="shared" si="40"/>
        <v>40</v>
      </c>
      <c r="Q164" s="32">
        <f t="shared" si="41"/>
        <v>0</v>
      </c>
      <c r="T164" s="32">
        <f t="shared" si="42"/>
        <v>0</v>
      </c>
      <c r="W164" s="32">
        <f t="shared" si="43"/>
        <v>0</v>
      </c>
      <c r="Z164" s="32">
        <f t="shared" si="44"/>
        <v>15</v>
      </c>
      <c r="AA164" s="292"/>
    </row>
    <row r="165" spans="1:27" x14ac:dyDescent="0.25">
      <c r="K165" s="32">
        <f t="shared" si="39"/>
        <v>100</v>
      </c>
      <c r="N165" s="32">
        <f t="shared" si="40"/>
        <v>76.666666666666657</v>
      </c>
      <c r="Q165" s="32" t="e">
        <f t="shared" si="41"/>
        <v>#DIV/0!</v>
      </c>
      <c r="T165" s="32" t="e">
        <f t="shared" si="42"/>
        <v>#DIV/0!</v>
      </c>
      <c r="W165" s="32" t="e">
        <f t="shared" si="43"/>
        <v>#DIV/0!</v>
      </c>
      <c r="Z165" s="32">
        <f t="shared" si="44"/>
        <v>91.583595859585969</v>
      </c>
      <c r="AA165" s="292"/>
    </row>
    <row r="166" spans="1:27" s="146" customFormat="1" x14ac:dyDescent="0.25">
      <c r="A166" s="604"/>
      <c r="B166" s="604"/>
      <c r="C166" s="605"/>
      <c r="D166" s="617"/>
      <c r="E166" s="618"/>
      <c r="F166" s="607"/>
      <c r="G166" s="619"/>
      <c r="H166" s="604"/>
      <c r="I166" s="620"/>
      <c r="J166" s="620"/>
      <c r="K166" s="32">
        <f t="shared" si="39"/>
        <v>15</v>
      </c>
      <c r="L166" s="620"/>
      <c r="M166" s="620"/>
      <c r="N166" s="32">
        <f t="shared" si="40"/>
        <v>49.166666666666664</v>
      </c>
      <c r="O166" s="612"/>
      <c r="P166" s="620"/>
      <c r="Q166" s="32">
        <f t="shared" si="41"/>
        <v>0</v>
      </c>
      <c r="R166" s="612"/>
      <c r="S166" s="620"/>
      <c r="T166" s="32" t="e">
        <f t="shared" si="42"/>
        <v>#DIV/0!</v>
      </c>
      <c r="U166" s="612"/>
      <c r="V166" s="620"/>
      <c r="W166" s="32" t="e">
        <f t="shared" si="43"/>
        <v>#DIV/0!</v>
      </c>
      <c r="X166" s="610"/>
      <c r="Y166" s="610"/>
      <c r="Z166" s="32">
        <f t="shared" si="44"/>
        <v>20.227272727272727</v>
      </c>
      <c r="AA166" s="622"/>
    </row>
    <row r="167" spans="1:27" s="146" customFormat="1" x14ac:dyDescent="0.25">
      <c r="A167" s="604"/>
      <c r="B167" s="604"/>
      <c r="C167" s="605"/>
      <c r="D167" s="617"/>
      <c r="E167" s="618"/>
      <c r="F167" s="607"/>
      <c r="G167" s="619"/>
      <c r="H167" s="604"/>
      <c r="I167" s="620"/>
      <c r="J167" s="620"/>
      <c r="K167" s="32" t="e">
        <f t="shared" si="39"/>
        <v>#DIV/0!</v>
      </c>
      <c r="L167" s="620"/>
      <c r="M167" s="620"/>
      <c r="N167" s="32">
        <f t="shared" si="40"/>
        <v>74.166666666666671</v>
      </c>
      <c r="O167" s="612"/>
      <c r="P167" s="620"/>
      <c r="Q167" s="32" t="e">
        <f t="shared" si="41"/>
        <v>#DIV/0!</v>
      </c>
      <c r="R167" s="612"/>
      <c r="S167" s="620"/>
      <c r="T167" s="32" t="e">
        <f t="shared" si="42"/>
        <v>#DIV/0!</v>
      </c>
      <c r="U167" s="612"/>
      <c r="V167" s="620"/>
      <c r="W167" s="32" t="e">
        <f t="shared" si="43"/>
        <v>#DIV/0!</v>
      </c>
      <c r="X167" s="610"/>
      <c r="Y167" s="610"/>
      <c r="Z167" s="32">
        <f t="shared" si="44"/>
        <v>74.166666666666671</v>
      </c>
      <c r="AA167" s="622"/>
    </row>
    <row r="168" spans="1:27" s="146" customFormat="1" x14ac:dyDescent="0.25">
      <c r="A168" s="604"/>
      <c r="B168" s="604"/>
      <c r="C168" s="605"/>
      <c r="D168" s="617"/>
      <c r="E168" s="618"/>
      <c r="F168" s="607"/>
      <c r="G168" s="619"/>
      <c r="H168" s="604"/>
      <c r="I168" s="620"/>
      <c r="J168" s="620"/>
      <c r="K168" s="32" t="e">
        <f t="shared" si="39"/>
        <v>#DIV/0!</v>
      </c>
      <c r="L168" s="620"/>
      <c r="M168" s="620"/>
      <c r="N168" s="32">
        <f t="shared" si="40"/>
        <v>19</v>
      </c>
      <c r="O168" s="612"/>
      <c r="P168" s="620"/>
      <c r="Q168" s="32" t="e">
        <f t="shared" si="41"/>
        <v>#DIV/0!</v>
      </c>
      <c r="R168" s="612"/>
      <c r="S168" s="620"/>
      <c r="T168" s="32" t="e">
        <f t="shared" si="42"/>
        <v>#DIV/0!</v>
      </c>
      <c r="U168" s="612"/>
      <c r="V168" s="620"/>
      <c r="W168" s="32" t="e">
        <f t="shared" si="43"/>
        <v>#DIV/0!</v>
      </c>
      <c r="X168" s="610"/>
      <c r="Y168" s="610"/>
      <c r="Z168" s="32">
        <f t="shared" si="44"/>
        <v>19</v>
      </c>
      <c r="AA168" s="622"/>
    </row>
    <row r="169" spans="1:27" s="146" customFormat="1" x14ac:dyDescent="0.25">
      <c r="A169" s="604"/>
      <c r="B169" s="604"/>
      <c r="C169" s="605"/>
      <c r="D169" s="617"/>
      <c r="E169" s="618"/>
      <c r="F169" s="607"/>
      <c r="G169" s="619"/>
      <c r="H169" s="604"/>
      <c r="I169" s="620"/>
      <c r="J169" s="620"/>
      <c r="K169" s="32" t="e">
        <f t="shared" si="39"/>
        <v>#DIV/0!</v>
      </c>
      <c r="L169" s="620"/>
      <c r="M169" s="620"/>
      <c r="N169" s="32">
        <f t="shared" si="40"/>
        <v>9.9990000000000006</v>
      </c>
      <c r="O169" s="612"/>
      <c r="P169" s="620"/>
      <c r="Q169" s="32" t="e">
        <f t="shared" si="41"/>
        <v>#DIV/0!</v>
      </c>
      <c r="R169" s="612"/>
      <c r="S169" s="620"/>
      <c r="T169" s="32" t="e">
        <f t="shared" si="42"/>
        <v>#DIV/0!</v>
      </c>
      <c r="U169" s="612"/>
      <c r="V169" s="620"/>
      <c r="W169" s="32" t="e">
        <f t="shared" si="43"/>
        <v>#DIV/0!</v>
      </c>
      <c r="X169" s="610"/>
      <c r="Y169" s="610"/>
      <c r="Z169" s="32">
        <f t="shared" si="44"/>
        <v>9.9990000000000006</v>
      </c>
      <c r="AA169" s="622"/>
    </row>
    <row r="170" spans="1:27" s="146" customFormat="1" x14ac:dyDescent="0.25">
      <c r="A170" s="604"/>
      <c r="B170" s="604"/>
      <c r="C170" s="605"/>
      <c r="D170" s="617"/>
      <c r="E170" s="618"/>
      <c r="F170" s="607"/>
      <c r="G170" s="619"/>
      <c r="H170" s="604"/>
      <c r="I170" s="620"/>
      <c r="J170" s="620"/>
      <c r="K170" s="32" t="e">
        <f t="shared" si="39"/>
        <v>#DIV/0!</v>
      </c>
      <c r="L170" s="620"/>
      <c r="M170" s="620"/>
      <c r="N170" s="32">
        <f t="shared" si="40"/>
        <v>100</v>
      </c>
      <c r="O170" s="612"/>
      <c r="P170" s="620"/>
      <c r="Q170" s="32" t="e">
        <f t="shared" si="41"/>
        <v>#DIV/0!</v>
      </c>
      <c r="R170" s="612"/>
      <c r="S170" s="620"/>
      <c r="T170" s="32" t="e">
        <f t="shared" si="42"/>
        <v>#DIV/0!</v>
      </c>
      <c r="U170" s="612"/>
      <c r="V170" s="620"/>
      <c r="W170" s="32" t="e">
        <f t="shared" si="43"/>
        <v>#DIV/0!</v>
      </c>
      <c r="X170" s="610"/>
      <c r="Y170" s="610"/>
      <c r="Z170" s="32">
        <f t="shared" si="44"/>
        <v>100</v>
      </c>
      <c r="AA170" s="622"/>
    </row>
    <row r="171" spans="1:27" s="146" customFormat="1" x14ac:dyDescent="0.25">
      <c r="A171" s="604"/>
      <c r="B171" s="604"/>
      <c r="C171" s="605"/>
      <c r="D171" s="617"/>
      <c r="E171" s="618"/>
      <c r="F171" s="607"/>
      <c r="G171" s="619"/>
      <c r="H171" s="604"/>
      <c r="I171" s="620"/>
      <c r="J171" s="620"/>
      <c r="K171" s="32">
        <f t="shared" si="39"/>
        <v>100</v>
      </c>
      <c r="L171" s="620"/>
      <c r="M171" s="620"/>
      <c r="N171" s="32">
        <f t="shared" si="40"/>
        <v>50</v>
      </c>
      <c r="O171" s="612"/>
      <c r="P171" s="620"/>
      <c r="Q171" s="32">
        <f t="shared" si="41"/>
        <v>12.5</v>
      </c>
      <c r="R171" s="612"/>
      <c r="S171" s="620"/>
      <c r="T171" s="32">
        <f t="shared" si="42"/>
        <v>0</v>
      </c>
      <c r="U171" s="612"/>
      <c r="V171" s="620"/>
      <c r="W171" s="32">
        <f t="shared" si="43"/>
        <v>0</v>
      </c>
      <c r="X171" s="610"/>
      <c r="Y171" s="610"/>
      <c r="Z171" s="32">
        <f t="shared" si="44"/>
        <v>32.5</v>
      </c>
      <c r="AA171" s="622"/>
    </row>
    <row r="172" spans="1:27" s="146" customFormat="1" x14ac:dyDescent="0.25">
      <c r="A172" s="604"/>
      <c r="B172" s="604"/>
      <c r="C172" s="605"/>
      <c r="D172" s="617"/>
      <c r="E172" s="618"/>
      <c r="F172" s="607"/>
      <c r="G172" s="619"/>
      <c r="H172" s="604"/>
      <c r="I172" s="620"/>
      <c r="J172" s="620"/>
      <c r="K172" s="32">
        <f t="shared" si="39"/>
        <v>80</v>
      </c>
      <c r="L172" s="620"/>
      <c r="M172" s="620"/>
      <c r="N172" s="32">
        <f t="shared" si="40"/>
        <v>85</v>
      </c>
      <c r="O172" s="612"/>
      <c r="P172" s="620"/>
      <c r="Q172" s="32" t="e">
        <f t="shared" si="41"/>
        <v>#DIV/0!</v>
      </c>
      <c r="R172" s="612"/>
      <c r="S172" s="620"/>
      <c r="T172" s="32" t="e">
        <f t="shared" si="42"/>
        <v>#DIV/0!</v>
      </c>
      <c r="U172" s="612"/>
      <c r="V172" s="620"/>
      <c r="W172" s="32" t="e">
        <f t="shared" si="43"/>
        <v>#DIV/0!</v>
      </c>
      <c r="X172" s="610"/>
      <c r="Y172" s="610"/>
      <c r="Z172" s="32">
        <f t="shared" si="44"/>
        <v>82.5</v>
      </c>
      <c r="AA172" s="622"/>
    </row>
    <row r="173" spans="1:27" s="146" customFormat="1" x14ac:dyDescent="0.25">
      <c r="A173" s="604"/>
      <c r="B173" s="604"/>
      <c r="C173" s="605"/>
      <c r="D173" s="617"/>
      <c r="E173" s="618"/>
      <c r="F173" s="607"/>
      <c r="G173" s="619"/>
      <c r="H173" s="604"/>
      <c r="I173" s="620"/>
      <c r="J173" s="620"/>
      <c r="K173" s="32">
        <f t="shared" si="39"/>
        <v>0</v>
      </c>
      <c r="L173" s="620"/>
      <c r="M173" s="620"/>
      <c r="N173" s="32">
        <f t="shared" si="40"/>
        <v>50</v>
      </c>
      <c r="O173" s="612"/>
      <c r="P173" s="620"/>
      <c r="Q173" s="32">
        <f t="shared" si="41"/>
        <v>0</v>
      </c>
      <c r="R173" s="612"/>
      <c r="S173" s="620"/>
      <c r="T173" s="32" t="e">
        <f t="shared" si="42"/>
        <v>#DIV/0!</v>
      </c>
      <c r="U173" s="612"/>
      <c r="V173" s="620"/>
      <c r="W173" s="32" t="e">
        <f t="shared" si="43"/>
        <v>#DIV/0!</v>
      </c>
      <c r="X173" s="610"/>
      <c r="Y173" s="610"/>
      <c r="Z173" s="32">
        <f t="shared" si="44"/>
        <v>16.666666666666664</v>
      </c>
      <c r="AA173" s="622"/>
    </row>
    <row r="174" spans="1:27" s="146" customFormat="1" x14ac:dyDescent="0.25">
      <c r="A174" s="604"/>
      <c r="B174" s="604"/>
      <c r="C174" s="605"/>
      <c r="D174" s="617"/>
      <c r="E174" s="618"/>
      <c r="F174" s="607"/>
      <c r="G174" s="619"/>
      <c r="H174" s="604"/>
      <c r="I174" s="620"/>
      <c r="J174" s="620"/>
      <c r="K174" s="32">
        <f t="shared" si="39"/>
        <v>100</v>
      </c>
      <c r="L174" s="620"/>
      <c r="M174" s="620"/>
      <c r="N174" s="32">
        <f t="shared" si="40"/>
        <v>75</v>
      </c>
      <c r="O174" s="612"/>
      <c r="P174" s="620"/>
      <c r="Q174" s="32">
        <f t="shared" si="41"/>
        <v>0</v>
      </c>
      <c r="R174" s="612"/>
      <c r="S174" s="620"/>
      <c r="T174" s="32" t="e">
        <f t="shared" si="42"/>
        <v>#DIV/0!</v>
      </c>
      <c r="U174" s="612"/>
      <c r="V174" s="620"/>
      <c r="W174" s="32" t="e">
        <f t="shared" si="43"/>
        <v>#DIV/0!</v>
      </c>
      <c r="X174" s="610"/>
      <c r="Y174" s="610"/>
      <c r="Z174" s="32">
        <f t="shared" si="44"/>
        <v>58.333335277777842</v>
      </c>
      <c r="AA174" s="622"/>
    </row>
    <row r="175" spans="1:27" s="146" customFormat="1" x14ac:dyDescent="0.25">
      <c r="A175" s="604"/>
      <c r="B175" s="604"/>
      <c r="C175" s="605"/>
      <c r="D175" s="617"/>
      <c r="E175" s="618"/>
      <c r="F175" s="607"/>
      <c r="G175" s="619"/>
      <c r="H175" s="604"/>
      <c r="I175" s="620"/>
      <c r="J175" s="620"/>
      <c r="K175" s="32">
        <f t="shared" si="39"/>
        <v>100</v>
      </c>
      <c r="L175" s="620"/>
      <c r="M175" s="620"/>
      <c r="N175" s="32">
        <f t="shared" si="40"/>
        <v>100</v>
      </c>
      <c r="O175" s="612"/>
      <c r="P175" s="620"/>
      <c r="Q175" s="32">
        <f t="shared" si="41"/>
        <v>0</v>
      </c>
      <c r="R175" s="612"/>
      <c r="S175" s="620"/>
      <c r="T175" s="32" t="e">
        <f t="shared" si="42"/>
        <v>#DIV/0!</v>
      </c>
      <c r="U175" s="612"/>
      <c r="V175" s="620"/>
      <c r="W175" s="32" t="e">
        <f t="shared" si="43"/>
        <v>#DIV/0!</v>
      </c>
      <c r="X175" s="610"/>
      <c r="Y175" s="610"/>
      <c r="Z175" s="32">
        <f t="shared" si="44"/>
        <v>83.333333333333343</v>
      </c>
      <c r="AA175" s="622"/>
    </row>
    <row r="176" spans="1:27" s="146" customFormat="1" x14ac:dyDescent="0.25">
      <c r="A176" s="604"/>
      <c r="B176" s="604"/>
      <c r="C176" s="605"/>
      <c r="D176" s="617"/>
      <c r="E176" s="618"/>
      <c r="F176" s="607"/>
      <c r="G176" s="619"/>
      <c r="H176" s="604"/>
      <c r="I176" s="620"/>
      <c r="J176" s="620"/>
      <c r="K176" s="32">
        <f t="shared" si="39"/>
        <v>0</v>
      </c>
      <c r="L176" s="620"/>
      <c r="M176" s="620"/>
      <c r="N176" s="32">
        <f t="shared" si="40"/>
        <v>0</v>
      </c>
      <c r="O176" s="612"/>
      <c r="P176" s="620"/>
      <c r="Q176" s="32">
        <f t="shared" si="41"/>
        <v>0</v>
      </c>
      <c r="R176" s="612"/>
      <c r="S176" s="620"/>
      <c r="T176" s="32" t="e">
        <f t="shared" si="42"/>
        <v>#DIV/0!</v>
      </c>
      <c r="U176" s="612"/>
      <c r="V176" s="620"/>
      <c r="W176" s="32" t="e">
        <f t="shared" si="43"/>
        <v>#DIV/0!</v>
      </c>
      <c r="X176" s="610"/>
      <c r="Y176" s="610"/>
      <c r="Z176" s="32">
        <f t="shared" si="44"/>
        <v>0</v>
      </c>
      <c r="AA176" s="622"/>
    </row>
    <row r="177" spans="1:27" s="146" customFormat="1" x14ac:dyDescent="0.25">
      <c r="A177" s="604"/>
      <c r="B177" s="604"/>
      <c r="C177" s="605"/>
      <c r="D177" s="617"/>
      <c r="E177" s="618"/>
      <c r="F177" s="607"/>
      <c r="G177" s="619"/>
      <c r="H177" s="604"/>
      <c r="I177" s="620"/>
      <c r="J177" s="620"/>
      <c r="K177" s="32">
        <f t="shared" si="39"/>
        <v>60</v>
      </c>
      <c r="L177" s="620"/>
      <c r="M177" s="620"/>
      <c r="N177" s="32">
        <f t="shared" si="40"/>
        <v>0</v>
      </c>
      <c r="O177" s="612"/>
      <c r="P177" s="620"/>
      <c r="Q177" s="32">
        <f t="shared" si="41"/>
        <v>0</v>
      </c>
      <c r="R177" s="612"/>
      <c r="S177" s="620"/>
      <c r="T177" s="32">
        <f t="shared" si="42"/>
        <v>0</v>
      </c>
      <c r="U177" s="612"/>
      <c r="V177" s="620"/>
      <c r="W177" s="32">
        <f t="shared" si="43"/>
        <v>0</v>
      </c>
      <c r="X177" s="610"/>
      <c r="Y177" s="610"/>
      <c r="Z177" s="32">
        <f t="shared" si="44"/>
        <v>12</v>
      </c>
      <c r="AA177" s="622"/>
    </row>
    <row r="178" spans="1:27" s="146" customFormat="1" x14ac:dyDescent="0.25">
      <c r="A178" s="604"/>
      <c r="B178" s="604"/>
      <c r="C178" s="605"/>
      <c r="D178" s="617"/>
      <c r="E178" s="618"/>
      <c r="F178" s="607"/>
      <c r="G178" s="619"/>
      <c r="H178" s="604"/>
      <c r="I178" s="620"/>
      <c r="J178" s="620"/>
      <c r="K178" s="32">
        <f t="shared" si="39"/>
        <v>65</v>
      </c>
      <c r="L178" s="620"/>
      <c r="M178" s="620"/>
      <c r="N178" s="32">
        <f t="shared" si="40"/>
        <v>74.477777777777789</v>
      </c>
      <c r="O178" s="612"/>
      <c r="P178" s="620"/>
      <c r="Q178" s="32">
        <f t="shared" si="41"/>
        <v>10.018181818181819</v>
      </c>
      <c r="R178" s="612"/>
      <c r="S178" s="620"/>
      <c r="T178" s="32">
        <f t="shared" si="42"/>
        <v>0</v>
      </c>
      <c r="U178" s="612"/>
      <c r="V178" s="620"/>
      <c r="W178" s="32">
        <f t="shared" si="43"/>
        <v>0</v>
      </c>
      <c r="X178" s="610"/>
      <c r="Y178" s="610"/>
      <c r="Z178" s="32">
        <f t="shared" si="44"/>
        <v>29.898300329642957</v>
      </c>
      <c r="AA178" s="622"/>
    </row>
    <row r="179" spans="1:27" s="146" customFormat="1" x14ac:dyDescent="0.25">
      <c r="A179" s="604"/>
      <c r="B179" s="604"/>
      <c r="C179" s="605"/>
      <c r="D179" s="617"/>
      <c r="E179" s="618"/>
      <c r="F179" s="607"/>
      <c r="G179" s="619"/>
      <c r="H179" s="604"/>
      <c r="I179" s="620"/>
      <c r="J179" s="620"/>
      <c r="K179" s="32">
        <f t="shared" si="39"/>
        <v>100</v>
      </c>
      <c r="L179" s="620"/>
      <c r="M179" s="620"/>
      <c r="N179" s="32" t="e">
        <f t="shared" si="40"/>
        <v>#DIV/0!</v>
      </c>
      <c r="O179" s="612"/>
      <c r="P179" s="620"/>
      <c r="Q179" s="32" t="e">
        <f t="shared" si="41"/>
        <v>#DIV/0!</v>
      </c>
      <c r="R179" s="612"/>
      <c r="S179" s="620"/>
      <c r="T179" s="32" t="e">
        <f t="shared" si="42"/>
        <v>#DIV/0!</v>
      </c>
      <c r="U179" s="612"/>
      <c r="V179" s="620"/>
      <c r="W179" s="32" t="e">
        <f t="shared" si="43"/>
        <v>#DIV/0!</v>
      </c>
      <c r="X179" s="610"/>
      <c r="Y179" s="610"/>
      <c r="Z179" s="32">
        <f t="shared" si="44"/>
        <v>100</v>
      </c>
      <c r="AA179" s="622"/>
    </row>
    <row r="180" spans="1:27" s="146" customFormat="1" ht="15.75" x14ac:dyDescent="0.25">
      <c r="A180" s="604"/>
      <c r="B180" s="604"/>
      <c r="C180" s="605"/>
      <c r="D180" s="617"/>
      <c r="E180" s="618"/>
      <c r="F180" s="607"/>
      <c r="G180" s="619"/>
      <c r="H180" s="604"/>
      <c r="I180" s="620"/>
      <c r="J180" s="620"/>
      <c r="K180" s="32"/>
      <c r="L180" s="620"/>
      <c r="M180" s="620"/>
      <c r="N180" s="621"/>
      <c r="O180" s="612"/>
      <c r="P180" s="620"/>
      <c r="Q180" s="621"/>
      <c r="R180" s="612"/>
      <c r="S180" s="620"/>
      <c r="T180" s="621"/>
      <c r="U180" s="612"/>
      <c r="V180" s="620"/>
      <c r="W180" s="621"/>
      <c r="X180" s="610"/>
      <c r="Y180" s="610"/>
      <c r="Z180" s="621"/>
      <c r="AA180" s="622"/>
    </row>
    <row r="181" spans="1:27" s="146" customFormat="1" ht="15.75" x14ac:dyDescent="0.25">
      <c r="A181" s="604"/>
      <c r="B181" s="604"/>
      <c r="C181" s="605"/>
      <c r="D181" s="617"/>
      <c r="E181" s="618"/>
      <c r="F181" s="607"/>
      <c r="G181" s="619"/>
      <c r="H181" s="604"/>
      <c r="I181" s="620">
        <f>100/3</f>
        <v>33.333333333333336</v>
      </c>
      <c r="J181" s="620"/>
      <c r="K181" s="621"/>
      <c r="L181" s="620"/>
      <c r="M181" s="620"/>
      <c r="N181" s="621"/>
      <c r="O181" s="612"/>
      <c r="P181" s="620"/>
      <c r="Q181" s="621"/>
      <c r="R181" s="612"/>
      <c r="S181" s="620"/>
      <c r="T181" s="621"/>
      <c r="U181" s="612"/>
      <c r="V181" s="620"/>
      <c r="W181" s="621"/>
      <c r="X181" s="610"/>
      <c r="Y181" s="610"/>
      <c r="Z181" s="621"/>
      <c r="AA181" s="622"/>
    </row>
    <row r="182" spans="1:27" s="146" customFormat="1" ht="25.5" customHeight="1" x14ac:dyDescent="0.25">
      <c r="A182" s="857" t="s">
        <v>1464</v>
      </c>
      <c r="B182" s="828" t="s">
        <v>1031</v>
      </c>
      <c r="C182" s="829" t="s">
        <v>3992</v>
      </c>
      <c r="D182" s="829" t="s">
        <v>1465</v>
      </c>
      <c r="E182" s="830" t="s">
        <v>1466</v>
      </c>
      <c r="F182" s="829" t="s">
        <v>1029</v>
      </c>
      <c r="G182" s="831" t="s">
        <v>62</v>
      </c>
      <c r="H182" s="828">
        <v>100</v>
      </c>
      <c r="I182" s="232">
        <f>((33.33/$H$183)*I183)+((33.33/$H$184)*I184)+((33.33/$H$185)*I185)</f>
        <v>33.33</v>
      </c>
      <c r="J182" s="232">
        <f>((33.33/$H$183)*J183)+((33.33/$H$184)*J184)+((33.33/$H$185)*J185)</f>
        <v>16.109500000000004</v>
      </c>
      <c r="K182" s="799">
        <f t="shared" si="0"/>
        <v>48.33333333333335</v>
      </c>
      <c r="L182" s="232">
        <f>((33.33/$H$183)*L183)+((33.33/$H$184)*L184)+((33.33/$H$185)*L185)</f>
        <v>33.33</v>
      </c>
      <c r="M182" s="232">
        <f>((33.33/$H$183)*M183)+((33.33/$H$184)*M184)+((33.33/$H$185)*M185)</f>
        <v>8.3324999999999996</v>
      </c>
      <c r="N182" s="799">
        <f t="shared" si="1"/>
        <v>25</v>
      </c>
      <c r="O182" s="232">
        <f>((33.33/$H$183)*O183)+((33.33/$H$184)*O184)+((33.33/$H$185)*O185)</f>
        <v>33.33</v>
      </c>
      <c r="P182" s="232">
        <f>((33.33/$H$183)*P183)+((33.33/$H$184)*P184)+((33.33/$H$185)*P185)</f>
        <v>0</v>
      </c>
      <c r="Q182" s="799">
        <f t="shared" si="2"/>
        <v>0</v>
      </c>
      <c r="R182" s="232">
        <f>((33.33/$H$183)*R183)+((33.33/$H$184)*R184)+((33.33/$H$185)*R185)</f>
        <v>0</v>
      </c>
      <c r="S182" s="232">
        <f>((33.33/$H$183)*S183)+((33.33/$H$184)*S184)+((33.33/$H$185)*S185)</f>
        <v>0</v>
      </c>
      <c r="T182" s="799" t="e">
        <f t="shared" si="3"/>
        <v>#DIV/0!</v>
      </c>
      <c r="U182" s="232">
        <f>((33.33/$H$183)*U183)+((33.33/$H$184)*U184)+((33.33/$H$185)*U185)</f>
        <v>0</v>
      </c>
      <c r="V182" s="232">
        <f>((33.33/$H$183)*V183)+((33.33/$H$184)*V184)+((33.33/$H$185)*V185)</f>
        <v>0</v>
      </c>
      <c r="W182" s="799" t="e">
        <f t="shared" si="4"/>
        <v>#DIV/0!</v>
      </c>
      <c r="X182" s="798">
        <f t="shared" ref="X182" si="45">I182+L182+O182+R182+U182</f>
        <v>99.99</v>
      </c>
      <c r="Y182" s="798">
        <f t="shared" ref="Y182" si="46">J182+M182+P182+S182+V182</f>
        <v>24.442000000000004</v>
      </c>
      <c r="Z182" s="799">
        <f t="shared" si="6"/>
        <v>24.44444444444445</v>
      </c>
      <c r="AA182" s="622"/>
    </row>
    <row r="183" spans="1:27" ht="38.25" customHeight="1" x14ac:dyDescent="0.25">
      <c r="A183" s="858"/>
      <c r="B183" s="586" t="s">
        <v>1026</v>
      </c>
      <c r="C183" s="577" t="s">
        <v>1027</v>
      </c>
      <c r="D183" s="577" t="s">
        <v>1465</v>
      </c>
      <c r="E183" s="614" t="s">
        <v>1466</v>
      </c>
      <c r="F183" s="577" t="s">
        <v>1029</v>
      </c>
      <c r="G183" s="615" t="s">
        <v>62</v>
      </c>
      <c r="H183" s="576">
        <v>100</v>
      </c>
      <c r="I183" s="575">
        <f>'POA16'!V63</f>
        <v>100</v>
      </c>
      <c r="J183" s="616">
        <f>'POA16'!W63</f>
        <v>48.333333333333343</v>
      </c>
      <c r="K183" s="574">
        <f t="shared" si="0"/>
        <v>48.333333333333343</v>
      </c>
      <c r="L183" s="575"/>
      <c r="M183" s="575"/>
      <c r="N183" s="574" t="e">
        <f t="shared" si="1"/>
        <v>#DIV/0!</v>
      </c>
      <c r="O183" s="578"/>
      <c r="P183" s="575"/>
      <c r="Q183" s="574" t="e">
        <f t="shared" si="2"/>
        <v>#DIV/0!</v>
      </c>
      <c r="R183" s="578"/>
      <c r="S183" s="575"/>
      <c r="T183" s="574" t="e">
        <f t="shared" si="3"/>
        <v>#DIV/0!</v>
      </c>
      <c r="U183" s="578"/>
      <c r="V183" s="575"/>
      <c r="W183" s="574" t="e">
        <f t="shared" si="4"/>
        <v>#DIV/0!</v>
      </c>
      <c r="X183" s="573">
        <f t="shared" si="5"/>
        <v>100</v>
      </c>
      <c r="Y183" s="573">
        <f t="shared" si="5"/>
        <v>48.333333333333343</v>
      </c>
      <c r="Z183" s="574">
        <f t="shared" si="6"/>
        <v>48.333333333333343</v>
      </c>
      <c r="AA183" s="601"/>
    </row>
    <row r="184" spans="1:27" ht="33" customHeight="1" x14ac:dyDescent="0.25">
      <c r="A184" s="858"/>
      <c r="B184" s="568" t="s">
        <v>1031</v>
      </c>
      <c r="C184" s="223" t="s">
        <v>1467</v>
      </c>
      <c r="D184" s="223" t="s">
        <v>1465</v>
      </c>
      <c r="E184" s="336" t="s">
        <v>1466</v>
      </c>
      <c r="F184" s="223" t="s">
        <v>1029</v>
      </c>
      <c r="G184" s="224" t="s">
        <v>62</v>
      </c>
      <c r="H184" s="568">
        <v>100</v>
      </c>
      <c r="I184" s="2"/>
      <c r="J184" s="2"/>
      <c r="K184" s="11" t="e">
        <f t="shared" si="0"/>
        <v>#DIV/0!</v>
      </c>
      <c r="L184" s="2">
        <f>'POA17'!U67</f>
        <v>100</v>
      </c>
      <c r="M184" s="2">
        <f>'POA17'!V67</f>
        <v>25</v>
      </c>
      <c r="N184" s="11">
        <f t="shared" si="1"/>
        <v>25</v>
      </c>
      <c r="O184" s="569"/>
      <c r="P184" s="2"/>
      <c r="Q184" s="11" t="e">
        <f t="shared" si="2"/>
        <v>#DIV/0!</v>
      </c>
      <c r="R184" s="569"/>
      <c r="S184" s="2"/>
      <c r="T184" s="11" t="e">
        <f t="shared" si="3"/>
        <v>#DIV/0!</v>
      </c>
      <c r="U184" s="569"/>
      <c r="V184" s="2"/>
      <c r="W184" s="11" t="e">
        <f t="shared" si="4"/>
        <v>#DIV/0!</v>
      </c>
      <c r="X184" s="89">
        <f t="shared" si="5"/>
        <v>100</v>
      </c>
      <c r="Y184" s="89">
        <f t="shared" si="5"/>
        <v>25</v>
      </c>
      <c r="Z184" s="11">
        <f t="shared" si="6"/>
        <v>25</v>
      </c>
      <c r="AA184" s="30"/>
    </row>
    <row r="185" spans="1:27" ht="33" customHeight="1" x14ac:dyDescent="0.25">
      <c r="A185" s="859"/>
      <c r="B185" s="795" t="s">
        <v>1031</v>
      </c>
      <c r="C185" s="223" t="s">
        <v>2837</v>
      </c>
      <c r="D185" s="223" t="s">
        <v>1465</v>
      </c>
      <c r="E185" s="336" t="s">
        <v>1466</v>
      </c>
      <c r="F185" s="223" t="s">
        <v>2838</v>
      </c>
      <c r="G185" s="224" t="s">
        <v>40</v>
      </c>
      <c r="H185" s="795">
        <v>1</v>
      </c>
      <c r="I185" s="2"/>
      <c r="J185" s="2"/>
      <c r="K185" s="11" t="e">
        <f t="shared" si="0"/>
        <v>#DIV/0!</v>
      </c>
      <c r="L185" s="2"/>
      <c r="M185" s="2"/>
      <c r="N185" s="11" t="e">
        <f t="shared" si="1"/>
        <v>#DIV/0!</v>
      </c>
      <c r="O185" s="2">
        <f>'POA18'!U73</f>
        <v>1</v>
      </c>
      <c r="P185" s="2">
        <f>'POA18'!V73</f>
        <v>0</v>
      </c>
      <c r="Q185" s="11">
        <f t="shared" si="2"/>
        <v>0</v>
      </c>
      <c r="R185" s="800"/>
      <c r="S185" s="2"/>
      <c r="T185" s="11" t="e">
        <f t="shared" si="3"/>
        <v>#DIV/0!</v>
      </c>
      <c r="U185" s="800"/>
      <c r="V185" s="2"/>
      <c r="W185" s="11" t="e">
        <f t="shared" si="4"/>
        <v>#DIV/0!</v>
      </c>
      <c r="X185" s="89">
        <f t="shared" ref="X185" si="47">I185+L185+O185+R185+U185</f>
        <v>1</v>
      </c>
      <c r="Y185" s="89">
        <f t="shared" ref="Y185" si="48">J185+M185+P185+S185+V185</f>
        <v>0</v>
      </c>
      <c r="Z185" s="11">
        <f t="shared" si="6"/>
        <v>0</v>
      </c>
      <c r="AA185" s="30"/>
    </row>
    <row r="186" spans="1:27" ht="33.75" customHeight="1" x14ac:dyDescent="0.25">
      <c r="A186" s="872" t="s">
        <v>1468</v>
      </c>
      <c r="B186" s="871" t="s">
        <v>1469</v>
      </c>
      <c r="C186" s="874" t="s">
        <v>1034</v>
      </c>
      <c r="D186" s="874" t="s">
        <v>1470</v>
      </c>
      <c r="E186" s="874" t="s">
        <v>1466</v>
      </c>
      <c r="F186" s="209" t="s">
        <v>1035</v>
      </c>
      <c r="G186" s="226" t="s">
        <v>1010</v>
      </c>
      <c r="H186" s="568">
        <v>1</v>
      </c>
      <c r="I186" s="2">
        <f>'POA16'!V64</f>
        <v>1</v>
      </c>
      <c r="J186" s="2">
        <f>'POA16'!W64</f>
        <v>0</v>
      </c>
      <c r="K186" s="11">
        <f t="shared" si="0"/>
        <v>0</v>
      </c>
      <c r="L186" s="2">
        <f>'POA17'!U68</f>
        <v>1</v>
      </c>
      <c r="M186" s="2">
        <f>'POA17'!V68</f>
        <v>0.6</v>
      </c>
      <c r="N186" s="11">
        <f t="shared" si="1"/>
        <v>60</v>
      </c>
      <c r="O186" s="569"/>
      <c r="P186" s="2"/>
      <c r="Q186" s="11" t="e">
        <f t="shared" si="2"/>
        <v>#DIV/0!</v>
      </c>
      <c r="R186" s="569"/>
      <c r="S186" s="2"/>
      <c r="T186" s="11" t="e">
        <f t="shared" si="3"/>
        <v>#DIV/0!</v>
      </c>
      <c r="U186" s="569"/>
      <c r="V186" s="2"/>
      <c r="W186" s="11" t="e">
        <f t="shared" si="4"/>
        <v>#DIV/0!</v>
      </c>
      <c r="X186" s="89">
        <f t="shared" si="5"/>
        <v>2</v>
      </c>
      <c r="Y186" s="89">
        <f t="shared" si="5"/>
        <v>0.6</v>
      </c>
      <c r="Z186" s="11">
        <f t="shared" si="6"/>
        <v>30</v>
      </c>
      <c r="AA186" s="30"/>
    </row>
    <row r="187" spans="1:27" ht="60.75" customHeight="1" x14ac:dyDescent="0.25">
      <c r="A187" s="872"/>
      <c r="B187" s="871"/>
      <c r="C187" s="875"/>
      <c r="D187" s="875"/>
      <c r="E187" s="875"/>
      <c r="F187" s="223" t="s">
        <v>1037</v>
      </c>
      <c r="G187" s="228" t="s">
        <v>3996</v>
      </c>
      <c r="H187" s="825">
        <v>7.5</v>
      </c>
      <c r="I187" s="2"/>
      <c r="J187" s="2"/>
      <c r="K187" s="11" t="e">
        <f t="shared" si="0"/>
        <v>#DIV/0!</v>
      </c>
      <c r="L187" s="2"/>
      <c r="M187" s="2"/>
      <c r="N187" s="11" t="e">
        <f t="shared" si="1"/>
        <v>#DIV/0!</v>
      </c>
      <c r="O187" s="591">
        <v>7.5</v>
      </c>
      <c r="P187" s="2"/>
      <c r="Q187" s="11">
        <f t="shared" si="2"/>
        <v>0</v>
      </c>
      <c r="R187" s="591">
        <v>7.5</v>
      </c>
      <c r="S187" s="2"/>
      <c r="T187" s="11">
        <f t="shared" si="3"/>
        <v>0</v>
      </c>
      <c r="U187" s="591">
        <v>7.5</v>
      </c>
      <c r="V187" s="2"/>
      <c r="W187" s="11">
        <f t="shared" si="4"/>
        <v>0</v>
      </c>
      <c r="X187" s="89">
        <f t="shared" si="5"/>
        <v>22.5</v>
      </c>
      <c r="Y187" s="89">
        <f t="shared" si="5"/>
        <v>0</v>
      </c>
      <c r="Z187" s="11">
        <f t="shared" si="6"/>
        <v>0</v>
      </c>
      <c r="AA187" s="30"/>
    </row>
    <row r="188" spans="1:27" ht="68.25" customHeight="1" x14ac:dyDescent="0.25">
      <c r="A188" s="833" t="s">
        <v>1471</v>
      </c>
      <c r="B188" s="807" t="s">
        <v>1033</v>
      </c>
      <c r="C188" s="336" t="s">
        <v>1047</v>
      </c>
      <c r="D188" s="223" t="s">
        <v>1465</v>
      </c>
      <c r="E188" s="336" t="s">
        <v>1466</v>
      </c>
      <c r="F188" s="223" t="s">
        <v>61</v>
      </c>
      <c r="G188" s="224" t="s">
        <v>62</v>
      </c>
      <c r="H188" s="568">
        <v>20</v>
      </c>
      <c r="I188" s="2">
        <f>'POA16'!V66</f>
        <v>20</v>
      </c>
      <c r="J188" s="280">
        <f>'POA16'!W66</f>
        <v>22.555555555555557</v>
      </c>
      <c r="K188" s="11">
        <f t="shared" si="0"/>
        <v>112.77777777777777</v>
      </c>
      <c r="L188" s="2">
        <f>'POA17'!U69</f>
        <v>20</v>
      </c>
      <c r="M188" s="2">
        <f>'POA17'!V69</f>
        <v>7.75</v>
      </c>
      <c r="N188" s="11">
        <f t="shared" si="1"/>
        <v>38.75</v>
      </c>
      <c r="O188" s="837">
        <f>('POA18'!U75)*20%</f>
        <v>19.999200000000002</v>
      </c>
      <c r="P188" s="837">
        <f>('POA18'!V75)*20%</f>
        <v>0</v>
      </c>
      <c r="Q188" s="11">
        <f t="shared" si="2"/>
        <v>0</v>
      </c>
      <c r="R188" s="215">
        <v>20</v>
      </c>
      <c r="S188" s="2"/>
      <c r="T188" s="11">
        <f t="shared" si="3"/>
        <v>0</v>
      </c>
      <c r="U188" s="215">
        <v>20</v>
      </c>
      <c r="V188" s="2"/>
      <c r="W188" s="11">
        <f t="shared" si="4"/>
        <v>0</v>
      </c>
      <c r="X188" s="340">
        <f>I188+L188+O188+R188+U188</f>
        <v>99.999200000000002</v>
      </c>
      <c r="Y188" s="340">
        <f>J188+M188+P188+S188+V188</f>
        <v>30.305555555555557</v>
      </c>
      <c r="Z188" s="11">
        <f t="shared" si="6"/>
        <v>30.305798001939571</v>
      </c>
      <c r="AA188" s="30"/>
    </row>
    <row r="189" spans="1:27" ht="51" customHeight="1" x14ac:dyDescent="0.25">
      <c r="A189" s="833" t="s">
        <v>1472</v>
      </c>
      <c r="B189" s="807" t="s">
        <v>1046</v>
      </c>
      <c r="C189" s="230" t="s">
        <v>1052</v>
      </c>
      <c r="D189" s="223" t="s">
        <v>1466</v>
      </c>
      <c r="E189" s="336" t="s">
        <v>1465</v>
      </c>
      <c r="F189" s="338" t="s">
        <v>61</v>
      </c>
      <c r="G189" s="224" t="s">
        <v>62</v>
      </c>
      <c r="H189" s="568">
        <v>100</v>
      </c>
      <c r="I189" s="2">
        <f>'POA16'!V67</f>
        <v>20</v>
      </c>
      <c r="J189" s="280">
        <f>'POA16'!W67</f>
        <v>5.6666666666666679</v>
      </c>
      <c r="K189" s="11">
        <f t="shared" si="0"/>
        <v>28.333333333333339</v>
      </c>
      <c r="L189" s="2">
        <f>'POA17'!U70</f>
        <v>20</v>
      </c>
      <c r="M189" s="2">
        <f>'POA17'!V70</f>
        <v>0</v>
      </c>
      <c r="N189" s="11">
        <f t="shared" si="1"/>
        <v>0</v>
      </c>
      <c r="O189" s="568">
        <v>20</v>
      </c>
      <c r="P189" s="2"/>
      <c r="Q189" s="11">
        <f t="shared" si="2"/>
        <v>0</v>
      </c>
      <c r="R189" s="568">
        <v>20</v>
      </c>
      <c r="S189" s="2"/>
      <c r="T189" s="11">
        <f t="shared" si="3"/>
        <v>0</v>
      </c>
      <c r="U189" s="568">
        <v>20</v>
      </c>
      <c r="V189" s="2"/>
      <c r="W189" s="11">
        <f t="shared" si="4"/>
        <v>0</v>
      </c>
      <c r="X189" s="340">
        <f t="shared" ref="X189:Y189" si="49">I189+L189+O189+R189+U189</f>
        <v>100</v>
      </c>
      <c r="Y189" s="340">
        <f t="shared" si="49"/>
        <v>5.6666666666666679</v>
      </c>
      <c r="Z189" s="11">
        <f t="shared" si="6"/>
        <v>5.6666666666666679</v>
      </c>
      <c r="AA189" s="30"/>
    </row>
    <row r="190" spans="1:27" x14ac:dyDescent="0.25">
      <c r="A190" s="843" t="s">
        <v>23</v>
      </c>
      <c r="B190" s="844"/>
      <c r="C190" s="844"/>
      <c r="D190" s="844"/>
      <c r="E190" s="844"/>
      <c r="F190" s="844"/>
      <c r="G190" s="844"/>
      <c r="H190" s="845"/>
      <c r="I190" s="3"/>
      <c r="J190" s="3"/>
      <c r="K190" s="13" t="e">
        <f>SUM(K196:K261)/(COUNTIF(K196:K261,"&lt;&gt;0"))</f>
        <v>#DIV/0!</v>
      </c>
      <c r="L190" s="3"/>
      <c r="M190" s="3"/>
      <c r="N190" s="13" t="e">
        <f>SUM(N196:N261)/(COUNTIF(N196:N261,"&lt;&gt;0"))</f>
        <v>#DIV/0!</v>
      </c>
      <c r="O190" s="3"/>
      <c r="P190" s="3"/>
      <c r="Q190" s="13" t="e">
        <f>SUM(Q196:Q261)/(COUNTIF(Q196:Q261,"&lt;&gt;0"))</f>
        <v>#DIV/0!</v>
      </c>
      <c r="R190" s="3"/>
      <c r="S190" s="3"/>
      <c r="T190" s="13" t="e">
        <f>SUM(T196:T261)/(COUNTIF(T196:T261,"&lt;&gt;0"))</f>
        <v>#DIV/0!</v>
      </c>
      <c r="U190" s="3"/>
      <c r="V190" s="3"/>
      <c r="W190" s="13" t="e">
        <f>SUM(W196:W261)/(COUNTIF(W196:W261,"&lt;&gt;0"))</f>
        <v>#DIV/0!</v>
      </c>
      <c r="X190" s="3"/>
      <c r="Y190" s="3"/>
      <c r="Z190" s="13">
        <f>SUM(Z196:Z261)/(COUNTIF(Z196:Z261,"&lt;&gt;0"))</f>
        <v>31.10846363127181</v>
      </c>
      <c r="AA190" s="30"/>
    </row>
    <row r="191" spans="1:27" x14ac:dyDescent="0.25">
      <c r="A191" s="846" t="s">
        <v>24</v>
      </c>
      <c r="B191" s="847"/>
      <c r="C191" s="847"/>
      <c r="D191" s="847"/>
      <c r="E191" s="847"/>
      <c r="F191" s="847"/>
      <c r="G191" s="847"/>
      <c r="H191" s="848"/>
      <c r="I191" s="4"/>
      <c r="J191" s="4"/>
      <c r="K191" s="14"/>
      <c r="L191" s="4"/>
      <c r="M191" s="4"/>
      <c r="N191" s="14">
        <v>41.25</v>
      </c>
      <c r="O191" s="4"/>
      <c r="P191" s="4"/>
      <c r="Q191" s="14"/>
      <c r="R191" s="4"/>
      <c r="S191" s="4"/>
      <c r="T191" s="14"/>
      <c r="U191" s="14"/>
      <c r="V191" s="14"/>
      <c r="W191" s="14"/>
      <c r="X191" s="4"/>
      <c r="Y191" s="4"/>
      <c r="Z191" s="14"/>
      <c r="AA191" s="30"/>
    </row>
    <row r="192" spans="1:27" x14ac:dyDescent="0.25">
      <c r="A192" s="846" t="s">
        <v>1283</v>
      </c>
      <c r="B192" s="847"/>
      <c r="C192" s="847"/>
      <c r="D192" s="847"/>
      <c r="E192" s="847"/>
      <c r="F192" s="847"/>
      <c r="G192" s="847"/>
      <c r="H192" s="848"/>
      <c r="I192" s="4"/>
      <c r="J192" s="4"/>
      <c r="K192" s="14"/>
      <c r="L192" s="4"/>
      <c r="M192" s="4"/>
      <c r="N192" s="14">
        <v>30.94</v>
      </c>
      <c r="O192" s="4"/>
      <c r="P192" s="4"/>
      <c r="Q192" s="14"/>
      <c r="R192" s="4"/>
      <c r="S192" s="4"/>
      <c r="T192" s="14"/>
      <c r="U192" s="14"/>
      <c r="V192" s="14"/>
      <c r="W192" s="14"/>
      <c r="X192" s="4"/>
      <c r="Y192" s="4"/>
      <c r="Z192" s="14"/>
      <c r="AA192" s="30"/>
    </row>
    <row r="193" spans="1:27" x14ac:dyDescent="0.25">
      <c r="A193" s="846" t="s">
        <v>1339</v>
      </c>
      <c r="B193" s="847"/>
      <c r="C193" s="847"/>
      <c r="D193" s="847"/>
      <c r="E193" s="847"/>
      <c r="F193" s="847"/>
      <c r="G193" s="847"/>
      <c r="H193" s="848"/>
      <c r="I193" s="4"/>
      <c r="J193" s="4"/>
      <c r="K193" s="14"/>
      <c r="L193" s="4"/>
      <c r="M193" s="4"/>
      <c r="N193" s="14">
        <v>1</v>
      </c>
      <c r="O193" s="4"/>
      <c r="P193" s="4"/>
      <c r="Q193" s="14"/>
      <c r="R193" s="4"/>
      <c r="S193" s="4"/>
      <c r="T193" s="14"/>
      <c r="U193" s="14"/>
      <c r="V193" s="14"/>
      <c r="W193" s="14"/>
      <c r="X193" s="4"/>
      <c r="Y193" s="4"/>
      <c r="Z193" s="14"/>
      <c r="AA193" s="30"/>
    </row>
    <row r="194" spans="1:27" x14ac:dyDescent="0.25">
      <c r="A194" s="846" t="s">
        <v>1340</v>
      </c>
      <c r="B194" s="847"/>
      <c r="C194" s="847"/>
      <c r="D194" s="847"/>
      <c r="E194" s="847"/>
      <c r="F194" s="847"/>
      <c r="G194" s="847"/>
      <c r="H194" s="848"/>
      <c r="I194" s="4"/>
      <c r="J194" s="4"/>
      <c r="K194" s="14"/>
      <c r="L194" s="4"/>
      <c r="M194" s="4"/>
      <c r="N194" s="14">
        <v>0</v>
      </c>
      <c r="O194" s="4"/>
      <c r="P194" s="4"/>
      <c r="Q194" s="14"/>
      <c r="R194" s="4"/>
      <c r="S194" s="4"/>
      <c r="T194" s="14"/>
      <c r="U194" s="14"/>
      <c r="V194" s="14"/>
      <c r="W194" s="14"/>
      <c r="X194" s="4"/>
      <c r="Y194" s="4"/>
      <c r="Z194" s="14"/>
      <c r="AA194" s="30"/>
    </row>
    <row r="195" spans="1:27" x14ac:dyDescent="0.25">
      <c r="A195" s="846" t="s">
        <v>1341</v>
      </c>
      <c r="B195" s="847"/>
      <c r="C195" s="847"/>
      <c r="D195" s="847"/>
      <c r="E195" s="847"/>
      <c r="F195" s="847"/>
      <c r="G195" s="847"/>
      <c r="H195" s="848"/>
      <c r="I195" s="4"/>
      <c r="J195" s="4"/>
      <c r="K195" s="14"/>
      <c r="L195" s="4"/>
      <c r="M195" s="4"/>
      <c r="N195" s="14">
        <v>23.22</v>
      </c>
      <c r="O195" s="4"/>
      <c r="P195" s="4"/>
      <c r="Q195" s="14"/>
      <c r="R195" s="4"/>
      <c r="S195" s="4"/>
      <c r="T195" s="14"/>
      <c r="U195" s="14"/>
      <c r="V195" s="14"/>
      <c r="W195" s="14"/>
      <c r="X195" s="4"/>
      <c r="Y195" s="4"/>
      <c r="Z195" s="14"/>
      <c r="AA195" s="30"/>
    </row>
    <row r="196" spans="1:27" x14ac:dyDescent="0.25">
      <c r="K196" s="32">
        <f>IF(K183&gt;99.99,100,K183)</f>
        <v>48.333333333333343</v>
      </c>
      <c r="N196" s="32" t="e">
        <f>IF(N183&gt;99.99,100,N183)</f>
        <v>#DIV/0!</v>
      </c>
      <c r="Q196" s="32" t="e">
        <f>IF(Q183&gt;99.99,100,Q183)</f>
        <v>#DIV/0!</v>
      </c>
      <c r="T196" s="32" t="e">
        <f>IF(T183&gt;99.99,100,T183)</f>
        <v>#DIV/0!</v>
      </c>
      <c r="W196" s="32" t="e">
        <f>IF(W183&gt;99.99,100,W183)</f>
        <v>#DIV/0!</v>
      </c>
      <c r="Z196" s="32">
        <f>IF(Z183&gt;99.99,100,Z183)</f>
        <v>48.333333333333343</v>
      </c>
      <c r="AA196" s="30"/>
    </row>
    <row r="197" spans="1:27" x14ac:dyDescent="0.25">
      <c r="A197" s="592"/>
      <c r="B197" s="593"/>
      <c r="C197" s="594"/>
      <c r="D197" s="595"/>
      <c r="E197" s="596"/>
      <c r="F197" s="597"/>
      <c r="G197" s="598"/>
      <c r="H197" s="599"/>
      <c r="I197" s="2"/>
      <c r="J197" s="280"/>
      <c r="K197" s="32" t="e">
        <f>IF(K184&gt;99.99,100,K184)</f>
        <v>#DIV/0!</v>
      </c>
      <c r="L197" s="2"/>
      <c r="M197" s="2"/>
      <c r="N197" s="32">
        <f>IF(N184&gt;99.99,100,N184)</f>
        <v>25</v>
      </c>
      <c r="O197" s="568"/>
      <c r="P197" s="2"/>
      <c r="Q197" s="32" t="e">
        <f>IF(Q184&gt;99.99,100,Q184)</f>
        <v>#DIV/0!</v>
      </c>
      <c r="R197" s="568"/>
      <c r="S197" s="2"/>
      <c r="T197" s="32" t="e">
        <f>IF(T184&gt;99.99,100,T184)</f>
        <v>#DIV/0!</v>
      </c>
      <c r="U197" s="568"/>
      <c r="V197" s="2"/>
      <c r="W197" s="32" t="e">
        <f>IF(W184&gt;99.99,100,W184)</f>
        <v>#DIV/0!</v>
      </c>
      <c r="X197" s="89"/>
      <c r="Y197" s="89"/>
      <c r="Z197" s="32">
        <f>IF(Z184&gt;99.99,100,Z184)</f>
        <v>25</v>
      </c>
      <c r="AA197" s="30"/>
    </row>
    <row r="198" spans="1:27" x14ac:dyDescent="0.25">
      <c r="A198" s="592"/>
      <c r="B198" s="593"/>
      <c r="C198" s="594"/>
      <c r="D198" s="595"/>
      <c r="E198" s="596"/>
      <c r="F198" s="597"/>
      <c r="G198" s="598"/>
      <c r="H198" s="599"/>
      <c r="I198" s="2"/>
      <c r="J198" s="280"/>
      <c r="K198" s="32">
        <f>IF(K186&gt;99.99,100,K186)</f>
        <v>0</v>
      </c>
      <c r="L198" s="2"/>
      <c r="M198" s="2"/>
      <c r="N198" s="32">
        <f>IF(N186&gt;99.99,100,N186)</f>
        <v>60</v>
      </c>
      <c r="O198" s="568"/>
      <c r="P198" s="2"/>
      <c r="Q198" s="32" t="e">
        <f>IF(Q186&gt;99.99,100,Q186)</f>
        <v>#DIV/0!</v>
      </c>
      <c r="R198" s="568"/>
      <c r="S198" s="2"/>
      <c r="T198" s="32" t="e">
        <f>IF(T186&gt;99.99,100,T186)</f>
        <v>#DIV/0!</v>
      </c>
      <c r="U198" s="568"/>
      <c r="V198" s="2"/>
      <c r="W198" s="32" t="e">
        <f>IF(W186&gt;99.99,100,W186)</f>
        <v>#DIV/0!</v>
      </c>
      <c r="X198" s="89"/>
      <c r="Y198" s="89"/>
      <c r="Z198" s="32">
        <f>IF(Z186&gt;99.99,100,Z186)</f>
        <v>30</v>
      </c>
      <c r="AA198" s="30"/>
    </row>
    <row r="199" spans="1:27" x14ac:dyDescent="0.25">
      <c r="A199" s="592"/>
      <c r="B199" s="593"/>
      <c r="C199" s="594"/>
      <c r="D199" s="595"/>
      <c r="E199" s="596"/>
      <c r="F199" s="597"/>
      <c r="G199" s="598"/>
      <c r="H199" s="599"/>
      <c r="I199" s="2"/>
      <c r="J199" s="280"/>
      <c r="K199" s="32" t="e">
        <f>IF(K187&gt;99.99,100,K187)</f>
        <v>#DIV/0!</v>
      </c>
      <c r="L199" s="2"/>
      <c r="M199" s="2"/>
      <c r="N199" s="32" t="e">
        <f>IF(N187&gt;99.99,100,N187)</f>
        <v>#DIV/0!</v>
      </c>
      <c r="O199" s="568"/>
      <c r="P199" s="2"/>
      <c r="Q199" s="32">
        <f>IF(Q187&gt;99.99,100,Q187)</f>
        <v>0</v>
      </c>
      <c r="R199" s="568"/>
      <c r="S199" s="2"/>
      <c r="T199" s="32">
        <f>IF(T187&gt;99.99,100,T187)</f>
        <v>0</v>
      </c>
      <c r="U199" s="568"/>
      <c r="V199" s="2"/>
      <c r="W199" s="32">
        <f>IF(W187&gt;99.99,100,W187)</f>
        <v>0</v>
      </c>
      <c r="X199" s="89"/>
      <c r="Y199" s="89"/>
      <c r="Z199" s="32">
        <f>IF(Z187&gt;99.99,100,Z187)</f>
        <v>0</v>
      </c>
      <c r="AA199" s="30"/>
    </row>
    <row r="200" spans="1:27" x14ac:dyDescent="0.25">
      <c r="A200" s="592"/>
      <c r="B200" s="593"/>
      <c r="C200" s="594"/>
      <c r="D200" s="595"/>
      <c r="E200" s="596"/>
      <c r="F200" s="597"/>
      <c r="G200" s="598"/>
      <c r="H200" s="599"/>
      <c r="I200" s="2"/>
      <c r="J200" s="280"/>
      <c r="K200" s="32">
        <f>IF(K188&gt;99.99,100,K188)</f>
        <v>100</v>
      </c>
      <c r="L200" s="2"/>
      <c r="M200" s="2"/>
      <c r="N200" s="32">
        <f>IF(N188&gt;99.99,100,N188)</f>
        <v>38.75</v>
      </c>
      <c r="O200" s="568"/>
      <c r="P200" s="2"/>
      <c r="Q200" s="32">
        <f>IF(Q188&gt;99.99,100,Q188)</f>
        <v>0</v>
      </c>
      <c r="R200" s="568"/>
      <c r="S200" s="2"/>
      <c r="T200" s="32">
        <f>IF(T188&gt;99.99,100,T188)</f>
        <v>0</v>
      </c>
      <c r="U200" s="568"/>
      <c r="V200" s="2"/>
      <c r="W200" s="32">
        <f>IF(W188&gt;99.99,100,W188)</f>
        <v>0</v>
      </c>
      <c r="X200" s="89"/>
      <c r="Y200" s="89"/>
      <c r="Z200" s="32">
        <f>IF(Z188&gt;99.99,100,Z188)</f>
        <v>30.305798001939571</v>
      </c>
      <c r="AA200" s="30"/>
    </row>
    <row r="201" spans="1:27" x14ac:dyDescent="0.25">
      <c r="A201" s="592"/>
      <c r="B201" s="593"/>
      <c r="C201" s="594"/>
      <c r="D201" s="595"/>
      <c r="E201" s="596"/>
      <c r="F201" s="597"/>
      <c r="G201" s="598"/>
      <c r="H201" s="599"/>
      <c r="I201" s="2"/>
      <c r="J201" s="280"/>
      <c r="K201" s="32">
        <f t="shared" ref="K201" si="50">IF(K189&gt;99.99,100,K189)</f>
        <v>28.333333333333339</v>
      </c>
      <c r="L201" s="2"/>
      <c r="M201" s="2"/>
      <c r="N201" s="32">
        <f t="shared" ref="N201" si="51">IF(N189&gt;99.99,100,N189)</f>
        <v>0</v>
      </c>
      <c r="O201" s="568"/>
      <c r="P201" s="2"/>
      <c r="Q201" s="32">
        <f t="shared" ref="Q201" si="52">IF(Q189&gt;99.99,100,Q189)</f>
        <v>0</v>
      </c>
      <c r="R201" s="568"/>
      <c r="S201" s="2"/>
      <c r="T201" s="32">
        <f t="shared" ref="T201" si="53">IF(T189&gt;99.99,100,T189)</f>
        <v>0</v>
      </c>
      <c r="U201" s="568"/>
      <c r="V201" s="2"/>
      <c r="W201" s="32">
        <f t="shared" ref="W201" si="54">IF(W189&gt;99.99,100,W189)</f>
        <v>0</v>
      </c>
      <c r="X201" s="89"/>
      <c r="Y201" s="89"/>
      <c r="Z201" s="32">
        <f t="shared" ref="Z201" si="55">IF(Z189&gt;99.99,100,Z189)</f>
        <v>5.6666666666666679</v>
      </c>
      <c r="AA201" s="30"/>
    </row>
    <row r="202" spans="1:27" x14ac:dyDescent="0.25">
      <c r="A202" s="843" t="s">
        <v>23</v>
      </c>
      <c r="B202" s="844"/>
      <c r="C202" s="844"/>
      <c r="D202" s="844"/>
      <c r="E202" s="844"/>
      <c r="F202" s="844"/>
      <c r="G202" s="844"/>
      <c r="H202" s="845"/>
      <c r="I202" s="3"/>
      <c r="J202" s="3"/>
      <c r="K202" s="13" t="e">
        <f>SUM(K208:K273)/(COUNTIF(K208:K273,"&lt;&gt;0"))</f>
        <v>#DIV/0!</v>
      </c>
      <c r="L202" s="3"/>
      <c r="M202" s="3"/>
      <c r="N202" s="13" t="e">
        <f>SUM(N208:N273)/(COUNTIF(N208:N273,"&lt;&gt;0"))</f>
        <v>#DIV/0!</v>
      </c>
      <c r="O202" s="3"/>
      <c r="P202" s="3"/>
      <c r="Q202" s="13" t="e">
        <f>SUM(Q208:Q273)/(COUNTIF(Q208:Q273,"&lt;&gt;0"))</f>
        <v>#DIV/0!</v>
      </c>
      <c r="R202" s="3"/>
      <c r="S202" s="3"/>
      <c r="T202" s="13" t="e">
        <f>SUM(T208:T273)/(COUNTIF(T208:T273,"&lt;&gt;0"))</f>
        <v>#DIV/0!</v>
      </c>
      <c r="U202" s="3"/>
      <c r="V202" s="3"/>
      <c r="W202" s="13" t="e">
        <f>SUM(W208:W273)/(COUNTIF(W208:W273,"&lt;&gt;0"))</f>
        <v>#DIV/0!</v>
      </c>
      <c r="X202" s="3"/>
      <c r="Y202" s="3"/>
      <c r="Z202" s="13">
        <f>SUM(Z208:Z273)/(COUNTIF(Z208:Z273,"&lt;&gt;0"))</f>
        <v>36.264190339285534</v>
      </c>
      <c r="AA202" s="30"/>
    </row>
    <row r="203" spans="1:27" x14ac:dyDescent="0.25">
      <c r="A203" s="846" t="s">
        <v>24</v>
      </c>
      <c r="B203" s="847"/>
      <c r="C203" s="847"/>
      <c r="D203" s="847"/>
      <c r="E203" s="847"/>
      <c r="F203" s="847"/>
      <c r="G203" s="847"/>
      <c r="H203" s="848"/>
      <c r="I203" s="4"/>
      <c r="J203" s="4"/>
      <c r="K203" s="14"/>
      <c r="L203" s="4"/>
      <c r="M203" s="4"/>
      <c r="N203" s="14"/>
      <c r="O203" s="4"/>
      <c r="P203" s="4"/>
      <c r="Q203" s="14"/>
      <c r="R203" s="4"/>
      <c r="S203" s="4"/>
      <c r="T203" s="14"/>
      <c r="U203" s="14"/>
      <c r="V203" s="14"/>
      <c r="W203" s="14"/>
      <c r="X203" s="4"/>
      <c r="Y203" s="4"/>
      <c r="Z203" s="14"/>
      <c r="AA203" s="30"/>
    </row>
    <row r="204" spans="1:27" ht="15" customHeight="1" x14ac:dyDescent="0.25">
      <c r="A204" s="846" t="s">
        <v>1283</v>
      </c>
      <c r="B204" s="847"/>
      <c r="C204" s="847"/>
      <c r="D204" s="847"/>
      <c r="E204" s="847"/>
      <c r="F204" s="847"/>
      <c r="G204" s="847"/>
      <c r="H204" s="848"/>
      <c r="I204" s="4"/>
      <c r="J204" s="4"/>
      <c r="K204" s="14"/>
      <c r="L204" s="4"/>
      <c r="M204" s="4"/>
      <c r="N204" s="14"/>
      <c r="O204" s="4"/>
      <c r="P204" s="4"/>
      <c r="Q204" s="14"/>
      <c r="R204" s="4"/>
      <c r="S204" s="4"/>
      <c r="T204" s="14"/>
      <c r="U204" s="14"/>
      <c r="V204" s="14"/>
      <c r="W204" s="14"/>
      <c r="X204" s="4"/>
      <c r="Y204" s="4"/>
      <c r="Z204" s="14"/>
      <c r="AA204" s="30"/>
    </row>
    <row r="205" spans="1:27" x14ac:dyDescent="0.25">
      <c r="A205" s="846" t="s">
        <v>1339</v>
      </c>
      <c r="B205" s="847"/>
      <c r="C205" s="847"/>
      <c r="D205" s="847"/>
      <c r="E205" s="847"/>
      <c r="F205" s="847"/>
      <c r="G205" s="847"/>
      <c r="H205" s="848"/>
      <c r="I205" s="4"/>
      <c r="J205" s="4"/>
      <c r="K205" s="14"/>
      <c r="L205" s="4"/>
      <c r="M205" s="4"/>
      <c r="N205" s="14"/>
      <c r="O205" s="4"/>
      <c r="P205" s="4"/>
      <c r="Q205" s="14"/>
      <c r="R205" s="4"/>
      <c r="S205" s="4"/>
      <c r="T205" s="14"/>
      <c r="U205" s="14"/>
      <c r="V205" s="14"/>
      <c r="W205" s="14"/>
      <c r="X205" s="4"/>
      <c r="Y205" s="4"/>
      <c r="Z205" s="14"/>
      <c r="AA205" s="30"/>
    </row>
    <row r="206" spans="1:27" x14ac:dyDescent="0.25">
      <c r="A206" s="846" t="s">
        <v>1340</v>
      </c>
      <c r="B206" s="847"/>
      <c r="C206" s="847"/>
      <c r="D206" s="847"/>
      <c r="E206" s="847"/>
      <c r="F206" s="847"/>
      <c r="G206" s="847"/>
      <c r="H206" s="848"/>
      <c r="I206" s="4"/>
      <c r="J206" s="4"/>
      <c r="K206" s="14"/>
      <c r="L206" s="4"/>
      <c r="M206" s="4"/>
      <c r="N206" s="14"/>
      <c r="O206" s="4"/>
      <c r="P206" s="4"/>
      <c r="Q206" s="14"/>
      <c r="R206" s="4"/>
      <c r="S206" s="4"/>
      <c r="T206" s="14"/>
      <c r="U206" s="14"/>
      <c r="V206" s="14"/>
      <c r="W206" s="14"/>
      <c r="X206" s="4"/>
      <c r="Y206" s="4"/>
      <c r="Z206" s="14"/>
      <c r="AA206" s="30"/>
    </row>
    <row r="207" spans="1:27" x14ac:dyDescent="0.25">
      <c r="A207" s="846" t="s">
        <v>1341</v>
      </c>
      <c r="B207" s="847"/>
      <c r="C207" s="847"/>
      <c r="D207" s="847"/>
      <c r="E207" s="847"/>
      <c r="F207" s="847"/>
      <c r="G207" s="847"/>
      <c r="H207" s="848"/>
      <c r="I207" s="4"/>
      <c r="J207" s="4"/>
      <c r="K207" s="14"/>
      <c r="L207" s="4"/>
      <c r="M207" s="4"/>
      <c r="N207" s="14"/>
      <c r="O207" s="4"/>
      <c r="P207" s="4"/>
      <c r="Q207" s="14"/>
      <c r="R207" s="4"/>
      <c r="S207" s="4"/>
      <c r="T207" s="14"/>
      <c r="U207" s="14"/>
      <c r="V207" s="14"/>
      <c r="W207" s="14"/>
      <c r="X207" s="4"/>
      <c r="Y207" s="4"/>
      <c r="Z207" s="14"/>
      <c r="AA207" s="30"/>
    </row>
    <row r="208" spans="1:27" x14ac:dyDescent="0.25">
      <c r="K208" s="32">
        <f>IF(K6&gt;99.99,100,K6)</f>
        <v>66.666666666666657</v>
      </c>
      <c r="N208" s="32">
        <f>IF(N6&gt;99.99,100,N6)</f>
        <v>71.428571428571431</v>
      </c>
      <c r="Q208" s="32">
        <f>IF(Q6&gt;99.99,100,Q6)</f>
        <v>0</v>
      </c>
      <c r="T208" s="32">
        <f>IF(T6&gt;99.99,100,T6)</f>
        <v>0</v>
      </c>
      <c r="W208" s="32">
        <f>IF(W6&gt;99.99,100,W6)</f>
        <v>0</v>
      </c>
      <c r="Z208" s="32">
        <f>IF(Z6&gt;99.99,100,Z6)</f>
        <v>29.032258064516132</v>
      </c>
    </row>
    <row r="209" spans="11:26" x14ac:dyDescent="0.25">
      <c r="K209" s="32">
        <f>IF(K7&gt;99.99,100,K7)</f>
        <v>100</v>
      </c>
      <c r="N209" s="32">
        <f>IF(N7&gt;99.99,100,N7)</f>
        <v>0</v>
      </c>
      <c r="Q209" s="32">
        <f>IF(Q7&gt;99.99,100,Q7)</f>
        <v>0</v>
      </c>
      <c r="T209" s="32">
        <f>IF(T7&gt;99.99,100,T7)</f>
        <v>0</v>
      </c>
      <c r="W209" s="32" t="e">
        <f>IF(W7&gt;99.99,100,W7)</f>
        <v>#DIV/0!</v>
      </c>
      <c r="Z209" s="32">
        <f>IF(Z7&gt;99.99,100,Z7)</f>
        <v>16.666666666666664</v>
      </c>
    </row>
    <row r="210" spans="11:26" x14ac:dyDescent="0.25">
      <c r="K210" s="32">
        <f>IF(K8&gt;99.99,100,K8)</f>
        <v>0</v>
      </c>
      <c r="N210" s="32">
        <f>IF(N8&gt;99.99,100,N8)</f>
        <v>33.333333333333329</v>
      </c>
      <c r="Q210" s="32">
        <f>IF(Q8&gt;99.99,100,Q8)</f>
        <v>0</v>
      </c>
      <c r="T210" s="32">
        <f>IF(T8&gt;99.99,100,T8)</f>
        <v>0</v>
      </c>
      <c r="W210" s="32">
        <f>IF(W8&gt;99.99,100,W8)</f>
        <v>0</v>
      </c>
      <c r="Z210" s="32">
        <f>IF(Z8&gt;99.99,100,Z8)</f>
        <v>6.666666666666667</v>
      </c>
    </row>
    <row r="211" spans="11:26" x14ac:dyDescent="0.25">
      <c r="K211" s="32">
        <f>IF(K9&gt;99.99,100,K9)</f>
        <v>25</v>
      </c>
      <c r="N211" s="32">
        <f>IF(N9&gt;99.99,100,N9)</f>
        <v>0</v>
      </c>
      <c r="Q211" s="32">
        <f>IF(Q9&gt;99.99,100,Q9)</f>
        <v>0</v>
      </c>
      <c r="T211" s="32">
        <f>IF(T9&gt;99.99,100,T9)</f>
        <v>0</v>
      </c>
      <c r="W211" s="32">
        <f>IF(W9&gt;99.99,100,W9)</f>
        <v>0</v>
      </c>
      <c r="Z211" s="32">
        <f>IF(Z9&gt;99.99,100,Z9)</f>
        <v>5</v>
      </c>
    </row>
    <row r="212" spans="11:26" x14ac:dyDescent="0.25">
      <c r="K212" s="32">
        <f>IF(K10&gt;99.99,100,K10)</f>
        <v>0</v>
      </c>
      <c r="N212" s="32">
        <f>IF(N10&gt;99.99,100,N10)</f>
        <v>0</v>
      </c>
      <c r="Q212" s="32">
        <f>IF(Q10&gt;99.99,100,Q10)</f>
        <v>0</v>
      </c>
      <c r="T212" s="32">
        <f>IF(T10&gt;99.99,100,T10)</f>
        <v>0</v>
      </c>
      <c r="W212" s="32">
        <f>IF(W10&gt;99.99,100,W10)</f>
        <v>0</v>
      </c>
      <c r="Z212" s="32">
        <f>IF(Z10&gt;99.99,100,Z10)</f>
        <v>0</v>
      </c>
    </row>
    <row r="213" spans="11:26" x14ac:dyDescent="0.25">
      <c r="K213" s="32">
        <f>IF(K12&gt;99.99,100,K12)</f>
        <v>100</v>
      </c>
      <c r="N213" s="32">
        <f>IF(N12&gt;99.99,100,N12)</f>
        <v>100</v>
      </c>
      <c r="Q213" s="32">
        <f>IF(Q12&gt;99.99,100,Q12)</f>
        <v>0</v>
      </c>
      <c r="T213" s="32">
        <f>IF(T12&gt;99.99,100,T12)</f>
        <v>0</v>
      </c>
      <c r="W213" s="32">
        <f>IF(W12&gt;99.99,100,W12)</f>
        <v>0</v>
      </c>
      <c r="Z213" s="32">
        <f>IF(Z12&gt;99.99,100,Z12)</f>
        <v>40</v>
      </c>
    </row>
    <row r="214" spans="11:26" x14ac:dyDescent="0.25">
      <c r="K214" s="32">
        <f>IF(K13&gt;99.99,100,K13)</f>
        <v>100</v>
      </c>
      <c r="N214" s="32">
        <f>IF(N13&gt;99.99,100,N13)</f>
        <v>50</v>
      </c>
      <c r="Q214" s="32">
        <f>IF(Q13&gt;99.99,100,Q13)</f>
        <v>0</v>
      </c>
      <c r="T214" s="32" t="e">
        <f>IF(T13&gt;99.99,100,T13)</f>
        <v>#DIV/0!</v>
      </c>
      <c r="W214" s="32" t="e">
        <f>IF(W13&gt;99.99,100,W13)</f>
        <v>#DIV/0!</v>
      </c>
      <c r="Z214" s="32">
        <f>IF(Z13&gt;99.99,100,Z13)</f>
        <v>57.142857142857139</v>
      </c>
    </row>
    <row r="215" spans="11:26" x14ac:dyDescent="0.25">
      <c r="K215" s="32" t="e">
        <f>IF(K14&gt;99.99,100,K14)</f>
        <v>#DIV/0!</v>
      </c>
      <c r="N215" s="32">
        <f>IF(N14&gt;99.99,100,N14)</f>
        <v>10</v>
      </c>
      <c r="Q215" s="32">
        <f>IF(Q14&gt;99.99,100,Q14)</f>
        <v>0</v>
      </c>
      <c r="T215" s="32">
        <f>IF(T14&gt;99.99,100,T14)</f>
        <v>0</v>
      </c>
      <c r="W215" s="32">
        <f>IF(W14&gt;99.99,100,W14)</f>
        <v>0</v>
      </c>
      <c r="Z215" s="32">
        <f>IF(Z14&gt;99.99,100,Z14)</f>
        <v>2.5</v>
      </c>
    </row>
    <row r="216" spans="11:26" x14ac:dyDescent="0.25">
      <c r="K216" s="32">
        <f>IF(K15&gt;99.99,100,K15)</f>
        <v>0</v>
      </c>
      <c r="N216" s="32">
        <f>IF(N15&gt;99.99,100,N15)</f>
        <v>54.166666666666664</v>
      </c>
      <c r="Q216" s="32">
        <f>IF(Q15&gt;99.99,100,Q15)</f>
        <v>0</v>
      </c>
      <c r="T216" s="32">
        <f>IF(T15&gt;99.99,100,T15)</f>
        <v>0</v>
      </c>
      <c r="W216" s="32">
        <f>IF(W15&gt;99.99,100,W15)</f>
        <v>0</v>
      </c>
      <c r="Z216" s="32">
        <f>IF(Z15&gt;99.99,100,Z15)</f>
        <v>12.149532710280374</v>
      </c>
    </row>
    <row r="217" spans="11:26" x14ac:dyDescent="0.25">
      <c r="K217" s="32">
        <f t="shared" ref="K217:K231" si="56">IF(K32&gt;99.99,100,K32)</f>
        <v>100</v>
      </c>
      <c r="N217" s="32">
        <f t="shared" ref="N217:N231" si="57">IF(N32&gt;99.99,100,N32)</f>
        <v>0</v>
      </c>
      <c r="Q217" s="32">
        <f t="shared" ref="Q217:Q231" si="58">IF(Q32&gt;99.99,100,Q32)</f>
        <v>0</v>
      </c>
      <c r="T217" s="32">
        <f t="shared" ref="T217:T231" si="59">IF(T32&gt;99.99,100,T32)</f>
        <v>0</v>
      </c>
      <c r="W217" s="32" t="e">
        <f t="shared" ref="W217:W231" si="60">IF(W32&gt;99.99,100,W32)</f>
        <v>#DIV/0!</v>
      </c>
      <c r="Z217" s="32">
        <f t="shared" ref="Z217:Z231" si="61">IF(Z32&gt;99.99,100,Z32)</f>
        <v>16</v>
      </c>
    </row>
    <row r="218" spans="11:26" x14ac:dyDescent="0.25">
      <c r="K218" s="32">
        <f t="shared" si="56"/>
        <v>100</v>
      </c>
      <c r="N218" s="32">
        <f t="shared" si="57"/>
        <v>0</v>
      </c>
      <c r="Q218" s="32">
        <f t="shared" si="58"/>
        <v>0</v>
      </c>
      <c r="T218" s="32">
        <f t="shared" si="59"/>
        <v>0</v>
      </c>
      <c r="W218" s="32" t="e">
        <f t="shared" si="60"/>
        <v>#DIV/0!</v>
      </c>
      <c r="Z218" s="32">
        <f t="shared" si="61"/>
        <v>19.047619047619047</v>
      </c>
    </row>
    <row r="219" spans="11:26" x14ac:dyDescent="0.25">
      <c r="K219" s="32">
        <f t="shared" si="56"/>
        <v>0</v>
      </c>
      <c r="N219" s="32">
        <f t="shared" si="57"/>
        <v>100</v>
      </c>
      <c r="Q219" s="32">
        <f t="shared" si="58"/>
        <v>0</v>
      </c>
      <c r="T219" s="32">
        <f t="shared" si="59"/>
        <v>0</v>
      </c>
      <c r="W219" s="32">
        <f t="shared" si="60"/>
        <v>0</v>
      </c>
      <c r="Z219" s="32">
        <f t="shared" si="61"/>
        <v>89.285714285714292</v>
      </c>
    </row>
    <row r="220" spans="11:26" x14ac:dyDescent="0.25">
      <c r="K220" s="32">
        <f t="shared" si="56"/>
        <v>0</v>
      </c>
      <c r="N220" s="32">
        <f t="shared" si="57"/>
        <v>0</v>
      </c>
      <c r="Q220" s="32">
        <f t="shared" si="58"/>
        <v>0</v>
      </c>
      <c r="T220" s="32">
        <f t="shared" si="59"/>
        <v>0</v>
      </c>
      <c r="W220" s="32" t="e">
        <f t="shared" si="60"/>
        <v>#DIV/0!</v>
      </c>
      <c r="Z220" s="32">
        <f t="shared" si="61"/>
        <v>0</v>
      </c>
    </row>
    <row r="221" spans="11:26" x14ac:dyDescent="0.25">
      <c r="K221" s="32">
        <f t="shared" si="56"/>
        <v>90.96</v>
      </c>
      <c r="N221" s="32">
        <f t="shared" si="57"/>
        <v>100</v>
      </c>
      <c r="Q221" s="32">
        <f t="shared" si="58"/>
        <v>0</v>
      </c>
      <c r="T221" s="32">
        <f t="shared" si="59"/>
        <v>0</v>
      </c>
      <c r="W221" s="32">
        <f t="shared" si="60"/>
        <v>0</v>
      </c>
      <c r="Z221" s="32">
        <f t="shared" si="61"/>
        <v>44.716342082980525</v>
      </c>
    </row>
    <row r="222" spans="11:26" x14ac:dyDescent="0.25">
      <c r="K222" s="32">
        <f t="shared" si="56"/>
        <v>0</v>
      </c>
      <c r="N222" s="32">
        <f t="shared" si="57"/>
        <v>0</v>
      </c>
      <c r="Q222" s="32">
        <f t="shared" si="58"/>
        <v>0</v>
      </c>
      <c r="T222" s="32">
        <f t="shared" si="59"/>
        <v>0</v>
      </c>
      <c r="W222" s="32" t="e">
        <f t="shared" si="60"/>
        <v>#DIV/0!</v>
      </c>
      <c r="Z222" s="32">
        <f t="shared" si="61"/>
        <v>0</v>
      </c>
    </row>
    <row r="223" spans="11:26" x14ac:dyDescent="0.25">
      <c r="K223" s="32">
        <f t="shared" si="56"/>
        <v>0</v>
      </c>
      <c r="N223" s="32">
        <f t="shared" si="57"/>
        <v>10</v>
      </c>
      <c r="Q223" s="32">
        <f t="shared" si="58"/>
        <v>0</v>
      </c>
      <c r="T223" s="32">
        <f t="shared" si="59"/>
        <v>0</v>
      </c>
      <c r="W223" s="32">
        <f t="shared" si="60"/>
        <v>0</v>
      </c>
      <c r="Z223" s="32">
        <f t="shared" si="61"/>
        <v>2</v>
      </c>
    </row>
    <row r="224" spans="11:26" x14ac:dyDescent="0.25">
      <c r="K224" s="32" t="e">
        <f t="shared" si="56"/>
        <v>#DIV/0!</v>
      </c>
      <c r="N224" s="32">
        <f t="shared" si="57"/>
        <v>0</v>
      </c>
      <c r="Q224" s="32">
        <f t="shared" si="58"/>
        <v>0</v>
      </c>
      <c r="T224" s="32" t="e">
        <f t="shared" si="59"/>
        <v>#DIV/0!</v>
      </c>
      <c r="W224" s="32" t="e">
        <f t="shared" si="60"/>
        <v>#DIV/0!</v>
      </c>
      <c r="Z224" s="32">
        <f t="shared" si="61"/>
        <v>0</v>
      </c>
    </row>
    <row r="225" spans="11:26" x14ac:dyDescent="0.25">
      <c r="K225" s="32" t="e">
        <f t="shared" si="56"/>
        <v>#DIV/0!</v>
      </c>
      <c r="N225" s="32">
        <f t="shared" si="57"/>
        <v>0</v>
      </c>
      <c r="Q225" s="32">
        <f t="shared" si="58"/>
        <v>0</v>
      </c>
      <c r="T225" s="32" t="e">
        <f t="shared" si="59"/>
        <v>#DIV/0!</v>
      </c>
      <c r="W225" s="32" t="e">
        <f t="shared" si="60"/>
        <v>#DIV/0!</v>
      </c>
      <c r="Z225" s="32">
        <f t="shared" si="61"/>
        <v>0</v>
      </c>
    </row>
    <row r="226" spans="11:26" x14ac:dyDescent="0.25">
      <c r="K226" s="32">
        <f t="shared" si="56"/>
        <v>100</v>
      </c>
      <c r="N226" s="32">
        <f t="shared" si="57"/>
        <v>20</v>
      </c>
      <c r="Q226" s="32">
        <f t="shared" si="58"/>
        <v>0</v>
      </c>
      <c r="T226" s="32">
        <f t="shared" si="59"/>
        <v>0</v>
      </c>
      <c r="W226" s="32" t="e">
        <f t="shared" si="60"/>
        <v>#DIV/0!</v>
      </c>
      <c r="Z226" s="32">
        <f t="shared" si="61"/>
        <v>40</v>
      </c>
    </row>
    <row r="227" spans="11:26" x14ac:dyDescent="0.25">
      <c r="K227" s="32">
        <f t="shared" si="56"/>
        <v>100</v>
      </c>
      <c r="N227" s="32">
        <f t="shared" si="57"/>
        <v>100</v>
      </c>
      <c r="Q227" s="32">
        <f t="shared" si="58"/>
        <v>0</v>
      </c>
      <c r="T227" s="32">
        <f t="shared" si="59"/>
        <v>0</v>
      </c>
      <c r="W227" s="32">
        <f t="shared" si="60"/>
        <v>0</v>
      </c>
      <c r="Z227" s="32">
        <f t="shared" si="61"/>
        <v>100</v>
      </c>
    </row>
    <row r="228" spans="11:26" x14ac:dyDescent="0.25">
      <c r="K228" s="32">
        <f t="shared" si="56"/>
        <v>80</v>
      </c>
      <c r="N228" s="32">
        <f t="shared" si="57"/>
        <v>40</v>
      </c>
      <c r="Q228" s="32">
        <f t="shared" si="58"/>
        <v>0</v>
      </c>
      <c r="T228" s="32" t="e">
        <f t="shared" si="59"/>
        <v>#DIV/0!</v>
      </c>
      <c r="W228" s="32" t="e">
        <f t="shared" si="60"/>
        <v>#DIV/0!</v>
      </c>
      <c r="Z228" s="32">
        <f t="shared" si="61"/>
        <v>28.571428571428569</v>
      </c>
    </row>
    <row r="229" spans="11:26" x14ac:dyDescent="0.25">
      <c r="K229" s="32">
        <f t="shared" si="56"/>
        <v>40.200000000000003</v>
      </c>
      <c r="N229" s="32">
        <f t="shared" si="57"/>
        <v>39.916666666666664</v>
      </c>
      <c r="Q229" s="32">
        <f t="shared" si="58"/>
        <v>0</v>
      </c>
      <c r="T229" s="32">
        <f t="shared" si="59"/>
        <v>0</v>
      </c>
      <c r="W229" s="32">
        <f t="shared" si="60"/>
        <v>0</v>
      </c>
      <c r="Z229" s="32">
        <f t="shared" si="61"/>
        <v>14.468085106382977</v>
      </c>
    </row>
    <row r="230" spans="11:26" x14ac:dyDescent="0.25">
      <c r="K230" s="32">
        <f t="shared" si="56"/>
        <v>0</v>
      </c>
      <c r="N230" s="32">
        <f t="shared" si="57"/>
        <v>15.473684210526315</v>
      </c>
      <c r="Q230" s="32">
        <f t="shared" si="58"/>
        <v>0</v>
      </c>
      <c r="T230" s="32">
        <f t="shared" si="59"/>
        <v>0</v>
      </c>
      <c r="W230" s="32">
        <f t="shared" si="60"/>
        <v>0</v>
      </c>
      <c r="Z230" s="32">
        <f t="shared" si="61"/>
        <v>1.8488240472896493</v>
      </c>
    </row>
    <row r="231" spans="11:26" x14ac:dyDescent="0.25">
      <c r="K231" s="32">
        <f t="shared" si="56"/>
        <v>100</v>
      </c>
      <c r="N231" s="32">
        <f t="shared" si="57"/>
        <v>100</v>
      </c>
      <c r="Q231" s="32">
        <f t="shared" si="58"/>
        <v>0</v>
      </c>
      <c r="T231" s="32" t="e">
        <f t="shared" si="59"/>
        <v>#DIV/0!</v>
      </c>
      <c r="W231" s="32" t="e">
        <f t="shared" si="60"/>
        <v>#DIV/0!</v>
      </c>
      <c r="Z231" s="32">
        <f t="shared" si="61"/>
        <v>51.428571428571423</v>
      </c>
    </row>
    <row r="232" spans="11:26" x14ac:dyDescent="0.25">
      <c r="K232" s="32">
        <f>IF(K70&gt;99.99,100,K70)</f>
        <v>0</v>
      </c>
      <c r="N232" s="32">
        <f>IF(N70&gt;99.99,100,N70)</f>
        <v>98.4</v>
      </c>
      <c r="Q232" s="32">
        <f>IF(Q70&gt;99.99,100,Q70)</f>
        <v>0</v>
      </c>
      <c r="T232" s="32">
        <f>IF(T70&gt;99.99,100,T70)</f>
        <v>0</v>
      </c>
      <c r="W232" s="32">
        <f>IF(W70&gt;99.99,100,W70)</f>
        <v>0</v>
      </c>
      <c r="Z232" s="32">
        <f>IF(Z70&gt;99.99,100,Z70)</f>
        <v>23.428571428571431</v>
      </c>
    </row>
    <row r="233" spans="11:26" x14ac:dyDescent="0.25">
      <c r="K233" s="32">
        <f>IF(K71&gt;99.99,100,K71)</f>
        <v>100</v>
      </c>
      <c r="N233" s="32">
        <f>IF(N71&gt;99.99,100,N71)</f>
        <v>58.4</v>
      </c>
      <c r="Q233" s="32">
        <f>IF(Q71&gt;99.99,100,Q71)</f>
        <v>0</v>
      </c>
      <c r="T233" s="32">
        <f>IF(T71&gt;99.99,100,T71)</f>
        <v>0</v>
      </c>
      <c r="W233" s="32">
        <f>IF(W71&gt;99.99,100,W71)</f>
        <v>0</v>
      </c>
      <c r="Z233" s="32">
        <f>IF(Z71&gt;99.99,100,Z71)</f>
        <v>35.80952380952381</v>
      </c>
    </row>
    <row r="234" spans="11:26" x14ac:dyDescent="0.25">
      <c r="K234" s="32">
        <f>IF(K72&gt;99.99,100,K72)</f>
        <v>0</v>
      </c>
      <c r="N234" s="32">
        <f>IF(N72&gt;99.99,100,N72)</f>
        <v>5.5</v>
      </c>
      <c r="Q234" s="32">
        <f>IF(Q72&gt;99.99,100,Q72)</f>
        <v>0</v>
      </c>
      <c r="T234" s="32">
        <f>IF(T72&gt;99.99,100,T72)</f>
        <v>0</v>
      </c>
      <c r="W234" s="32" t="e">
        <f>IF(W72&gt;99.99,100,W72)</f>
        <v>#DIV/0!</v>
      </c>
      <c r="Z234" s="32">
        <f>IF(Z72&gt;99.99,100,Z72)</f>
        <v>4.7826086956521738</v>
      </c>
    </row>
    <row r="235" spans="11:26" x14ac:dyDescent="0.25">
      <c r="K235" s="32" t="e">
        <f>IF(K73&gt;99.99,100,K73)</f>
        <v>#DIV/0!</v>
      </c>
      <c r="N235" s="32">
        <f>IF(N73&gt;99.99,100,N73)</f>
        <v>25</v>
      </c>
      <c r="Q235" s="32">
        <f>IF(Q73&gt;99.99,100,Q73)</f>
        <v>0</v>
      </c>
      <c r="T235" s="32">
        <f>IF(T73&gt;99.99,100,T73)</f>
        <v>0</v>
      </c>
      <c r="W235" s="32">
        <f>IF(W73&gt;99.99,100,W73)</f>
        <v>0</v>
      </c>
      <c r="Z235" s="32">
        <f>IF(Z73&gt;99.99,100,Z73)</f>
        <v>3.5714285714285712</v>
      </c>
    </row>
    <row r="236" spans="11:26" x14ac:dyDescent="0.25">
      <c r="K236" s="32">
        <f t="shared" ref="K236:K242" si="62">IF(K91&gt;99.99,100,K91)</f>
        <v>100</v>
      </c>
      <c r="N236" s="32">
        <f t="shared" ref="N236:N242" si="63">IF(N91&gt;99.99,100,N91)</f>
        <v>100</v>
      </c>
      <c r="Q236" s="32">
        <f t="shared" ref="Q236:Q242" si="64">IF(Q91&gt;99.99,100,Q91)</f>
        <v>0</v>
      </c>
      <c r="T236" s="32" t="e">
        <f t="shared" ref="T236:T242" si="65">IF(T91&gt;99.99,100,T91)</f>
        <v>#DIV/0!</v>
      </c>
      <c r="W236" s="32" t="e">
        <f t="shared" ref="W236:W242" si="66">IF(W91&gt;99.99,100,W91)</f>
        <v>#DIV/0!</v>
      </c>
      <c r="Z236" s="32">
        <f t="shared" ref="Z236:Z242" si="67">IF(Z91&gt;99.99,100,Z91)</f>
        <v>100</v>
      </c>
    </row>
    <row r="237" spans="11:26" x14ac:dyDescent="0.25">
      <c r="K237" s="32">
        <f t="shared" si="62"/>
        <v>100</v>
      </c>
      <c r="N237" s="32">
        <f t="shared" si="63"/>
        <v>100</v>
      </c>
      <c r="Q237" s="32">
        <f t="shared" si="64"/>
        <v>0</v>
      </c>
      <c r="T237" s="32">
        <f t="shared" si="65"/>
        <v>0</v>
      </c>
      <c r="W237" s="32" t="e">
        <f t="shared" si="66"/>
        <v>#DIV/0!</v>
      </c>
      <c r="Z237" s="32">
        <f t="shared" si="67"/>
        <v>15.917307692307695</v>
      </c>
    </row>
    <row r="238" spans="11:26" x14ac:dyDescent="0.25">
      <c r="K238" s="32">
        <f t="shared" si="62"/>
        <v>0</v>
      </c>
      <c r="N238" s="32">
        <f t="shared" si="63"/>
        <v>20</v>
      </c>
      <c r="Q238" s="32">
        <f t="shared" si="64"/>
        <v>0</v>
      </c>
      <c r="T238" s="32">
        <f t="shared" si="65"/>
        <v>0</v>
      </c>
      <c r="W238" s="32">
        <f t="shared" si="66"/>
        <v>0</v>
      </c>
      <c r="Z238" s="32">
        <f t="shared" si="67"/>
        <v>3.7037037037037033</v>
      </c>
    </row>
    <row r="239" spans="11:26" x14ac:dyDescent="0.25">
      <c r="K239" s="32" t="e">
        <f t="shared" si="62"/>
        <v>#DIV/0!</v>
      </c>
      <c r="N239" s="32">
        <f t="shared" si="63"/>
        <v>0</v>
      </c>
      <c r="Q239" s="32">
        <f t="shared" si="64"/>
        <v>0</v>
      </c>
      <c r="T239" s="32">
        <f t="shared" si="65"/>
        <v>0</v>
      </c>
      <c r="W239" s="32">
        <f t="shared" si="66"/>
        <v>0</v>
      </c>
      <c r="Z239" s="32">
        <f t="shared" si="67"/>
        <v>0</v>
      </c>
    </row>
    <row r="240" spans="11:26" x14ac:dyDescent="0.25">
      <c r="K240" s="32" t="e">
        <f t="shared" si="62"/>
        <v>#DIV/0!</v>
      </c>
      <c r="N240" s="32">
        <f t="shared" si="63"/>
        <v>0</v>
      </c>
      <c r="Q240" s="32">
        <f t="shared" si="64"/>
        <v>0</v>
      </c>
      <c r="T240" s="32">
        <f t="shared" si="65"/>
        <v>0</v>
      </c>
      <c r="W240" s="32">
        <f t="shared" si="66"/>
        <v>0</v>
      </c>
      <c r="Z240" s="32">
        <f t="shared" si="67"/>
        <v>0</v>
      </c>
    </row>
    <row r="241" spans="11:26" x14ac:dyDescent="0.25">
      <c r="K241" s="32" t="e">
        <f t="shared" si="62"/>
        <v>#DIV/0!</v>
      </c>
      <c r="N241" s="32">
        <f t="shared" si="63"/>
        <v>0</v>
      </c>
      <c r="Q241" s="32">
        <f t="shared" si="64"/>
        <v>0</v>
      </c>
      <c r="T241" s="32">
        <f t="shared" si="65"/>
        <v>0</v>
      </c>
      <c r="W241" s="32">
        <f t="shared" si="66"/>
        <v>0</v>
      </c>
      <c r="Z241" s="32">
        <f t="shared" si="67"/>
        <v>0</v>
      </c>
    </row>
    <row r="242" spans="11:26" x14ac:dyDescent="0.25">
      <c r="K242" s="32" t="e">
        <f t="shared" si="62"/>
        <v>#DIV/0!</v>
      </c>
      <c r="N242" s="32">
        <f t="shared" si="63"/>
        <v>27.999999999999996</v>
      </c>
      <c r="Q242" s="32" t="e">
        <f t="shared" si="64"/>
        <v>#DIV/0!</v>
      </c>
      <c r="T242" s="32">
        <f t="shared" si="65"/>
        <v>0</v>
      </c>
      <c r="W242" s="32">
        <f t="shared" si="66"/>
        <v>0</v>
      </c>
      <c r="Z242" s="32">
        <f t="shared" si="67"/>
        <v>11.2</v>
      </c>
    </row>
    <row r="243" spans="11:26" x14ac:dyDescent="0.25">
      <c r="K243" s="32">
        <f>IF(K113&gt;99.99,100,K113)</f>
        <v>6.25</v>
      </c>
      <c r="N243" s="32">
        <f>IF(N113&gt;99.99,100,N113)</f>
        <v>0</v>
      </c>
      <c r="Q243" s="32">
        <f>IF(Q113&gt;99.99,100,Q113)</f>
        <v>0</v>
      </c>
      <c r="T243" s="32">
        <f>IF(T113&gt;99.99,100,T113)</f>
        <v>0</v>
      </c>
      <c r="W243" s="32">
        <f>IF(W113&gt;99.99,100,W113)</f>
        <v>0</v>
      </c>
      <c r="Z243" s="32">
        <f>IF(Z113&gt;99.99,100,Z113)</f>
        <v>1.3888888888888888</v>
      </c>
    </row>
    <row r="244" spans="11:26" x14ac:dyDescent="0.25">
      <c r="K244" s="32">
        <f>IF(K114&gt;99.99,100,K114)</f>
        <v>0</v>
      </c>
      <c r="N244" s="32">
        <f>IF(N114&gt;99.99,100,N114)</f>
        <v>100</v>
      </c>
      <c r="Q244" s="32">
        <f>IF(Q114&gt;99.99,100,Q114)</f>
        <v>25</v>
      </c>
      <c r="T244" s="32">
        <f>IF(T114&gt;99.99,100,T114)</f>
        <v>0</v>
      </c>
      <c r="W244" s="32">
        <f>IF(W114&gt;99.99,100,W114)</f>
        <v>0</v>
      </c>
      <c r="Z244" s="32">
        <f>IF(Z114&gt;99.99,100,Z114)</f>
        <v>33.162878787878789</v>
      </c>
    </row>
    <row r="245" spans="11:26" x14ac:dyDescent="0.25">
      <c r="K245" s="32">
        <f>IF(K115&gt;99.99,100,K115)</f>
        <v>25</v>
      </c>
      <c r="N245" s="32">
        <f>IF(N115&gt;99.99,100,N115)</f>
        <v>100</v>
      </c>
      <c r="Q245" s="32">
        <f>IF(Q115&gt;99.99,100,Q115)</f>
        <v>47.5</v>
      </c>
      <c r="T245" s="32">
        <f>IF(T115&gt;99.99,100,T115)</f>
        <v>0</v>
      </c>
      <c r="W245" s="32">
        <f>IF(W115&gt;99.99,100,W115)</f>
        <v>0</v>
      </c>
      <c r="Z245" s="32">
        <f>IF(Z115&gt;99.99,100,Z115)</f>
        <v>43.5</v>
      </c>
    </row>
    <row r="246" spans="11:26" x14ac:dyDescent="0.25">
      <c r="K246" s="32">
        <f t="shared" ref="K246:K267" si="68">IF(K117&gt;99.99,100,K117)</f>
        <v>98.603999999999985</v>
      </c>
      <c r="N246" s="32">
        <f t="shared" ref="N246:N267" si="69">IF(N117&gt;99.99,100,N117)</f>
        <v>0</v>
      </c>
      <c r="Q246" s="32">
        <f t="shared" ref="Q246:Q267" si="70">IF(Q117&gt;99.99,100,Q117)</f>
        <v>0</v>
      </c>
      <c r="T246" s="32">
        <f t="shared" ref="T246:T267" si="71">IF(T117&gt;99.99,100,T117)</f>
        <v>0</v>
      </c>
      <c r="W246" s="32">
        <f t="shared" ref="W246:W267" si="72">IF(W117&gt;99.99,100,W117)</f>
        <v>0</v>
      </c>
      <c r="Z246" s="32">
        <f t="shared" ref="Z246:Z267" si="73">IF(Z117&gt;99.99,100,Z117)</f>
        <v>0.24589526184538654</v>
      </c>
    </row>
    <row r="247" spans="11:26" x14ac:dyDescent="0.25">
      <c r="K247" s="32" t="e">
        <f t="shared" si="68"/>
        <v>#DIV/0!</v>
      </c>
      <c r="N247" s="32" t="e">
        <f t="shared" si="69"/>
        <v>#DIV/0!</v>
      </c>
      <c r="Q247" s="32">
        <f t="shared" si="70"/>
        <v>0</v>
      </c>
      <c r="T247" s="32">
        <f t="shared" si="71"/>
        <v>0</v>
      </c>
      <c r="W247" s="32">
        <f t="shared" si="72"/>
        <v>0</v>
      </c>
      <c r="Z247" s="32">
        <f t="shared" si="73"/>
        <v>0</v>
      </c>
    </row>
    <row r="248" spans="11:26" x14ac:dyDescent="0.25">
      <c r="K248" s="32">
        <f t="shared" si="68"/>
        <v>100</v>
      </c>
      <c r="N248" s="32" t="e">
        <f t="shared" si="69"/>
        <v>#DIV/0!</v>
      </c>
      <c r="Q248" s="32" t="e">
        <f t="shared" si="70"/>
        <v>#DIV/0!</v>
      </c>
      <c r="T248" s="32" t="e">
        <f t="shared" si="71"/>
        <v>#DIV/0!</v>
      </c>
      <c r="W248" s="32" t="e">
        <f t="shared" si="72"/>
        <v>#DIV/0!</v>
      </c>
      <c r="Z248" s="32">
        <f t="shared" si="73"/>
        <v>100</v>
      </c>
    </row>
    <row r="249" spans="11:26" x14ac:dyDescent="0.25">
      <c r="K249" s="32">
        <f t="shared" si="68"/>
        <v>93.094847138165662</v>
      </c>
      <c r="N249" s="32">
        <f t="shared" si="69"/>
        <v>64.019138755980862</v>
      </c>
      <c r="Q249" s="32">
        <f t="shared" si="70"/>
        <v>0</v>
      </c>
      <c r="T249" s="32" t="e">
        <f t="shared" si="71"/>
        <v>#DIV/0!</v>
      </c>
      <c r="W249" s="32" t="e">
        <f t="shared" si="72"/>
        <v>#DIV/0!</v>
      </c>
      <c r="Z249" s="32">
        <f t="shared" si="73"/>
        <v>60.516936797758561</v>
      </c>
    </row>
    <row r="250" spans="11:26" x14ac:dyDescent="0.25">
      <c r="K250" s="32">
        <f t="shared" si="68"/>
        <v>0</v>
      </c>
      <c r="N250" s="32">
        <f t="shared" si="69"/>
        <v>0</v>
      </c>
      <c r="Q250" s="32">
        <f t="shared" si="70"/>
        <v>0</v>
      </c>
      <c r="T250" s="32">
        <f t="shared" si="71"/>
        <v>0</v>
      </c>
      <c r="W250" s="32" t="e">
        <f t="shared" si="72"/>
        <v>#DIV/0!</v>
      </c>
      <c r="Z250" s="32">
        <f t="shared" si="73"/>
        <v>0</v>
      </c>
    </row>
    <row r="251" spans="11:26" x14ac:dyDescent="0.25">
      <c r="K251" s="32">
        <f t="shared" si="68"/>
        <v>60</v>
      </c>
      <c r="N251" s="32" t="e">
        <f t="shared" si="69"/>
        <v>#DIV/0!</v>
      </c>
      <c r="Q251" s="32" t="e">
        <f t="shared" si="70"/>
        <v>#DIV/0!</v>
      </c>
      <c r="T251" s="32" t="e">
        <f t="shared" si="71"/>
        <v>#DIV/0!</v>
      </c>
      <c r="W251" s="32" t="e">
        <f t="shared" si="72"/>
        <v>#DIV/0!</v>
      </c>
      <c r="Z251" s="32">
        <f t="shared" si="73"/>
        <v>60</v>
      </c>
    </row>
    <row r="252" spans="11:26" x14ac:dyDescent="0.25">
      <c r="K252" s="32">
        <f t="shared" si="68"/>
        <v>20</v>
      </c>
      <c r="N252" s="32">
        <f t="shared" si="69"/>
        <v>40</v>
      </c>
      <c r="Q252" s="32">
        <f t="shared" si="70"/>
        <v>0</v>
      </c>
      <c r="T252" s="32">
        <f t="shared" si="71"/>
        <v>0</v>
      </c>
      <c r="W252" s="32">
        <f t="shared" si="72"/>
        <v>0</v>
      </c>
      <c r="Z252" s="32">
        <f t="shared" si="73"/>
        <v>15</v>
      </c>
    </row>
    <row r="253" spans="11:26" x14ac:dyDescent="0.25">
      <c r="K253" s="32">
        <f t="shared" si="68"/>
        <v>100</v>
      </c>
      <c r="N253" s="32">
        <f t="shared" si="69"/>
        <v>76.666666666666657</v>
      </c>
      <c r="Q253" s="32" t="e">
        <f t="shared" si="70"/>
        <v>#DIV/0!</v>
      </c>
      <c r="T253" s="32" t="e">
        <f t="shared" si="71"/>
        <v>#DIV/0!</v>
      </c>
      <c r="W253" s="32" t="e">
        <f t="shared" si="72"/>
        <v>#DIV/0!</v>
      </c>
      <c r="Z253" s="32">
        <f t="shared" si="73"/>
        <v>91.583595859585969</v>
      </c>
    </row>
    <row r="254" spans="11:26" x14ac:dyDescent="0.25">
      <c r="K254" s="32">
        <f t="shared" si="68"/>
        <v>15</v>
      </c>
      <c r="N254" s="32">
        <f t="shared" si="69"/>
        <v>49.166666666666664</v>
      </c>
      <c r="Q254" s="32">
        <f t="shared" si="70"/>
        <v>0</v>
      </c>
      <c r="T254" s="32" t="e">
        <f t="shared" si="71"/>
        <v>#DIV/0!</v>
      </c>
      <c r="W254" s="32" t="e">
        <f t="shared" si="72"/>
        <v>#DIV/0!</v>
      </c>
      <c r="Z254" s="32">
        <f t="shared" si="73"/>
        <v>20.227272727272727</v>
      </c>
    </row>
    <row r="255" spans="11:26" x14ac:dyDescent="0.25">
      <c r="K255" s="32" t="e">
        <f t="shared" si="68"/>
        <v>#DIV/0!</v>
      </c>
      <c r="N255" s="32">
        <f t="shared" si="69"/>
        <v>74.166666666666671</v>
      </c>
      <c r="Q255" s="32" t="e">
        <f t="shared" si="70"/>
        <v>#DIV/0!</v>
      </c>
      <c r="T255" s="32" t="e">
        <f t="shared" si="71"/>
        <v>#DIV/0!</v>
      </c>
      <c r="W255" s="32" t="e">
        <f t="shared" si="72"/>
        <v>#DIV/0!</v>
      </c>
      <c r="Z255" s="32">
        <f t="shared" si="73"/>
        <v>74.166666666666671</v>
      </c>
    </row>
    <row r="256" spans="11:26" x14ac:dyDescent="0.25">
      <c r="K256" s="32" t="e">
        <f t="shared" si="68"/>
        <v>#DIV/0!</v>
      </c>
      <c r="N256" s="32">
        <f t="shared" si="69"/>
        <v>19</v>
      </c>
      <c r="Q256" s="32" t="e">
        <f t="shared" si="70"/>
        <v>#DIV/0!</v>
      </c>
      <c r="T256" s="32" t="e">
        <f t="shared" si="71"/>
        <v>#DIV/0!</v>
      </c>
      <c r="W256" s="32" t="e">
        <f t="shared" si="72"/>
        <v>#DIV/0!</v>
      </c>
      <c r="Z256" s="32">
        <f t="shared" si="73"/>
        <v>19</v>
      </c>
    </row>
    <row r="257" spans="11:26" x14ac:dyDescent="0.25">
      <c r="K257" s="32" t="e">
        <f t="shared" si="68"/>
        <v>#DIV/0!</v>
      </c>
      <c r="N257" s="32">
        <f t="shared" si="69"/>
        <v>9.9990000000000006</v>
      </c>
      <c r="Q257" s="32" t="e">
        <f t="shared" si="70"/>
        <v>#DIV/0!</v>
      </c>
      <c r="T257" s="32" t="e">
        <f t="shared" si="71"/>
        <v>#DIV/0!</v>
      </c>
      <c r="W257" s="32" t="e">
        <f t="shared" si="72"/>
        <v>#DIV/0!</v>
      </c>
      <c r="Z257" s="32">
        <f t="shared" si="73"/>
        <v>9.9990000000000006</v>
      </c>
    </row>
    <row r="258" spans="11:26" x14ac:dyDescent="0.25">
      <c r="K258" s="32" t="e">
        <f t="shared" si="68"/>
        <v>#DIV/0!</v>
      </c>
      <c r="N258" s="32">
        <f t="shared" si="69"/>
        <v>100</v>
      </c>
      <c r="Q258" s="32" t="e">
        <f t="shared" si="70"/>
        <v>#DIV/0!</v>
      </c>
      <c r="T258" s="32" t="e">
        <f t="shared" si="71"/>
        <v>#DIV/0!</v>
      </c>
      <c r="W258" s="32" t="e">
        <f t="shared" si="72"/>
        <v>#DIV/0!</v>
      </c>
      <c r="Z258" s="32">
        <f t="shared" si="73"/>
        <v>100</v>
      </c>
    </row>
    <row r="259" spans="11:26" x14ac:dyDescent="0.25">
      <c r="K259" s="32">
        <f t="shared" si="68"/>
        <v>100</v>
      </c>
      <c r="N259" s="32">
        <f t="shared" si="69"/>
        <v>50</v>
      </c>
      <c r="Q259" s="32">
        <f t="shared" si="70"/>
        <v>12.5</v>
      </c>
      <c r="T259" s="32">
        <f t="shared" si="71"/>
        <v>0</v>
      </c>
      <c r="W259" s="32">
        <f t="shared" si="72"/>
        <v>0</v>
      </c>
      <c r="Z259" s="32">
        <f t="shared" si="73"/>
        <v>32.5</v>
      </c>
    </row>
    <row r="260" spans="11:26" x14ac:dyDescent="0.25">
      <c r="K260" s="32">
        <f t="shared" si="68"/>
        <v>80</v>
      </c>
      <c r="N260" s="32">
        <f t="shared" si="69"/>
        <v>85</v>
      </c>
      <c r="Q260" s="32" t="e">
        <f t="shared" si="70"/>
        <v>#DIV/0!</v>
      </c>
      <c r="T260" s="32" t="e">
        <f t="shared" si="71"/>
        <v>#DIV/0!</v>
      </c>
      <c r="W260" s="32" t="e">
        <f t="shared" si="72"/>
        <v>#DIV/0!</v>
      </c>
      <c r="Z260" s="32">
        <f t="shared" si="73"/>
        <v>82.5</v>
      </c>
    </row>
    <row r="261" spans="11:26" x14ac:dyDescent="0.25">
      <c r="K261" s="32">
        <f t="shared" si="68"/>
        <v>0</v>
      </c>
      <c r="N261" s="32">
        <f t="shared" si="69"/>
        <v>50</v>
      </c>
      <c r="Q261" s="32">
        <f t="shared" si="70"/>
        <v>0</v>
      </c>
      <c r="T261" s="32" t="e">
        <f t="shared" si="71"/>
        <v>#DIV/0!</v>
      </c>
      <c r="W261" s="32" t="e">
        <f t="shared" si="72"/>
        <v>#DIV/0!</v>
      </c>
      <c r="Z261" s="32">
        <f t="shared" si="73"/>
        <v>16.666666666666664</v>
      </c>
    </row>
    <row r="262" spans="11:26" x14ac:dyDescent="0.25">
      <c r="K262" s="32">
        <f t="shared" si="68"/>
        <v>100</v>
      </c>
      <c r="N262" s="32">
        <f t="shared" si="69"/>
        <v>75</v>
      </c>
      <c r="Q262" s="32">
        <f t="shared" si="70"/>
        <v>0</v>
      </c>
      <c r="T262" s="32" t="e">
        <f t="shared" si="71"/>
        <v>#DIV/0!</v>
      </c>
      <c r="W262" s="32" t="e">
        <f t="shared" si="72"/>
        <v>#DIV/0!</v>
      </c>
      <c r="Z262" s="32">
        <f t="shared" si="73"/>
        <v>58.333335277777842</v>
      </c>
    </row>
    <row r="263" spans="11:26" x14ac:dyDescent="0.25">
      <c r="K263" s="32">
        <f t="shared" si="68"/>
        <v>100</v>
      </c>
      <c r="N263" s="32">
        <f t="shared" si="69"/>
        <v>100</v>
      </c>
      <c r="Q263" s="32">
        <f t="shared" si="70"/>
        <v>0</v>
      </c>
      <c r="T263" s="32" t="e">
        <f t="shared" si="71"/>
        <v>#DIV/0!</v>
      </c>
      <c r="W263" s="32" t="e">
        <f t="shared" si="72"/>
        <v>#DIV/0!</v>
      </c>
      <c r="Z263" s="32">
        <f t="shared" si="73"/>
        <v>83.333333333333343</v>
      </c>
    </row>
    <row r="264" spans="11:26" x14ac:dyDescent="0.25">
      <c r="K264" s="32">
        <f t="shared" si="68"/>
        <v>0</v>
      </c>
      <c r="N264" s="32">
        <f t="shared" si="69"/>
        <v>0</v>
      </c>
      <c r="Q264" s="32">
        <f t="shared" si="70"/>
        <v>0</v>
      </c>
      <c r="T264" s="32" t="e">
        <f t="shared" si="71"/>
        <v>#DIV/0!</v>
      </c>
      <c r="W264" s="32" t="e">
        <f t="shared" si="72"/>
        <v>#DIV/0!</v>
      </c>
      <c r="Z264" s="32">
        <f t="shared" si="73"/>
        <v>0</v>
      </c>
    </row>
    <row r="265" spans="11:26" x14ac:dyDescent="0.25">
      <c r="K265" s="32">
        <f t="shared" si="68"/>
        <v>60</v>
      </c>
      <c r="N265" s="32">
        <f t="shared" si="69"/>
        <v>0</v>
      </c>
      <c r="Q265" s="32">
        <f t="shared" si="70"/>
        <v>0</v>
      </c>
      <c r="T265" s="32">
        <f t="shared" si="71"/>
        <v>0</v>
      </c>
      <c r="W265" s="32">
        <f t="shared" si="72"/>
        <v>0</v>
      </c>
      <c r="Z265" s="32">
        <f t="shared" si="73"/>
        <v>12</v>
      </c>
    </row>
    <row r="266" spans="11:26" x14ac:dyDescent="0.25">
      <c r="K266" s="32">
        <f t="shared" si="68"/>
        <v>65</v>
      </c>
      <c r="N266" s="32">
        <f t="shared" si="69"/>
        <v>74.477777777777789</v>
      </c>
      <c r="Q266" s="32">
        <f t="shared" si="70"/>
        <v>10.018181818181819</v>
      </c>
      <c r="T266" s="32">
        <f t="shared" si="71"/>
        <v>0</v>
      </c>
      <c r="W266" s="32">
        <f t="shared" si="72"/>
        <v>0</v>
      </c>
      <c r="Z266" s="32">
        <f t="shared" si="73"/>
        <v>29.898300329642957</v>
      </c>
    </row>
    <row r="267" spans="11:26" x14ac:dyDescent="0.25">
      <c r="K267" s="32">
        <f t="shared" si="68"/>
        <v>100</v>
      </c>
      <c r="N267" s="32" t="e">
        <f t="shared" si="69"/>
        <v>#DIV/0!</v>
      </c>
      <c r="Q267" s="32" t="e">
        <f t="shared" si="70"/>
        <v>#DIV/0!</v>
      </c>
      <c r="T267" s="32" t="e">
        <f t="shared" si="71"/>
        <v>#DIV/0!</v>
      </c>
      <c r="W267" s="32" t="e">
        <f t="shared" si="72"/>
        <v>#DIV/0!</v>
      </c>
      <c r="Z267" s="32">
        <f t="shared" si="73"/>
        <v>100</v>
      </c>
    </row>
    <row r="268" spans="11:26" x14ac:dyDescent="0.25">
      <c r="K268" s="32">
        <f>IF(K183&gt;99.99,100,K183)</f>
        <v>48.333333333333343</v>
      </c>
      <c r="N268" s="32" t="e">
        <f>IF(N183&gt;99.99,100,N183)</f>
        <v>#DIV/0!</v>
      </c>
      <c r="Q268" s="32" t="e">
        <f>IF(Q183&gt;99.99,100,Q183)</f>
        <v>#DIV/0!</v>
      </c>
      <c r="T268" s="32" t="e">
        <f>IF(T183&gt;99.99,100,T183)</f>
        <v>#DIV/0!</v>
      </c>
      <c r="W268" s="32" t="e">
        <f>IF(W183&gt;99.99,100,W183)</f>
        <v>#DIV/0!</v>
      </c>
      <c r="Z268" s="32">
        <f>IF(Z183&gt;99.99,100,Z183)</f>
        <v>48.333333333333343</v>
      </c>
    </row>
    <row r="269" spans="11:26" x14ac:dyDescent="0.25">
      <c r="K269" s="32" t="e">
        <f>IF(K184&gt;99.99,100,K184)</f>
        <v>#DIV/0!</v>
      </c>
      <c r="N269" s="32">
        <f>IF(N184&gt;99.99,100,N184)</f>
        <v>25</v>
      </c>
      <c r="Q269" s="32" t="e">
        <f>IF(Q184&gt;99.99,100,Q184)</f>
        <v>#DIV/0!</v>
      </c>
      <c r="T269" s="32" t="e">
        <f>IF(T184&gt;99.99,100,T184)</f>
        <v>#DIV/0!</v>
      </c>
      <c r="W269" s="32" t="e">
        <f>IF(W184&gt;99.99,100,W184)</f>
        <v>#DIV/0!</v>
      </c>
      <c r="Z269" s="32">
        <f>IF(Z184&gt;99.99,100,Z184)</f>
        <v>25</v>
      </c>
    </row>
    <row r="270" spans="11:26" x14ac:dyDescent="0.25">
      <c r="K270" s="32">
        <f>IF(K186&gt;99.99,100,K186)</f>
        <v>0</v>
      </c>
      <c r="N270" s="32">
        <f>IF(N186&gt;99.99,100,N186)</f>
        <v>60</v>
      </c>
      <c r="Q270" s="32" t="e">
        <f>IF(Q186&gt;99.99,100,Q186)</f>
        <v>#DIV/0!</v>
      </c>
      <c r="T270" s="32" t="e">
        <f>IF(T186&gt;99.99,100,T186)</f>
        <v>#DIV/0!</v>
      </c>
      <c r="W270" s="32" t="e">
        <f>IF(W186&gt;99.99,100,W186)</f>
        <v>#DIV/0!</v>
      </c>
      <c r="Z270" s="32">
        <f>IF(Z186&gt;99.99,100,Z186)</f>
        <v>30</v>
      </c>
    </row>
    <row r="271" spans="11:26" x14ac:dyDescent="0.25">
      <c r="K271" s="32" t="e">
        <f>IF(K187&gt;99.99,100,K187)</f>
        <v>#DIV/0!</v>
      </c>
      <c r="N271" s="32" t="e">
        <f>IF(N187&gt;99.99,100,N187)</f>
        <v>#DIV/0!</v>
      </c>
      <c r="Q271" s="32">
        <f>IF(Q187&gt;99.99,100,Q187)</f>
        <v>0</v>
      </c>
      <c r="T271" s="32">
        <f>IF(T187&gt;99.99,100,T187)</f>
        <v>0</v>
      </c>
      <c r="W271" s="32">
        <f>IF(W187&gt;99.99,100,W187)</f>
        <v>0</v>
      </c>
      <c r="Z271" s="32">
        <f>IF(Z187&gt;99.99,100,Z187)</f>
        <v>0</v>
      </c>
    </row>
    <row r="272" spans="11:26" x14ac:dyDescent="0.25">
      <c r="K272" s="32">
        <f>IF(K188&gt;99.99,100,K188)</f>
        <v>100</v>
      </c>
      <c r="N272" s="32">
        <f>IF(N188&gt;99.99,100,N188)</f>
        <v>38.75</v>
      </c>
      <c r="Q272" s="32">
        <f>IF(Q188&gt;99.99,100,Q188)</f>
        <v>0</v>
      </c>
      <c r="T272" s="32">
        <f>IF(T188&gt;99.99,100,T188)</f>
        <v>0</v>
      </c>
      <c r="W272" s="32">
        <f>IF(W188&gt;99.99,100,W188)</f>
        <v>0</v>
      </c>
      <c r="Z272" s="32">
        <f>IF(Z188&gt;99.99,100,Z188)</f>
        <v>30.305798001939571</v>
      </c>
    </row>
    <row r="273" spans="11:26" x14ac:dyDescent="0.25">
      <c r="K273" s="32">
        <f t="shared" ref="K273" si="74">IF(K189&gt;99.99,100,K189)</f>
        <v>28.333333333333339</v>
      </c>
      <c r="N273" s="32">
        <f t="shared" ref="N273" si="75">IF(N189&gt;99.99,100,N189)</f>
        <v>0</v>
      </c>
      <c r="Q273" s="32">
        <f t="shared" ref="Q273" si="76">IF(Q189&gt;99.99,100,Q189)</f>
        <v>0</v>
      </c>
      <c r="T273" s="32">
        <f t="shared" ref="T273" si="77">IF(T189&gt;99.99,100,T189)</f>
        <v>0</v>
      </c>
      <c r="W273" s="32">
        <f t="shared" ref="W273" si="78">IF(W189&gt;99.99,100,W189)</f>
        <v>0</v>
      </c>
      <c r="Z273" s="32">
        <f t="shared" ref="Z273" si="79">IF(Z189&gt;99.99,100,Z189)</f>
        <v>5.6666666666666679</v>
      </c>
    </row>
    <row r="274" spans="11:26" x14ac:dyDescent="0.25">
      <c r="K274" s="32"/>
    </row>
    <row r="275" spans="11:26" x14ac:dyDescent="0.25">
      <c r="K275" s="32"/>
    </row>
    <row r="276" spans="11:26" x14ac:dyDescent="0.25">
      <c r="K276" s="32"/>
    </row>
    <row r="277" spans="11:26" x14ac:dyDescent="0.25">
      <c r="K277" s="32"/>
    </row>
    <row r="278" spans="11:26" x14ac:dyDescent="0.25">
      <c r="K278" s="32"/>
    </row>
    <row r="279" spans="11:26" x14ac:dyDescent="0.25">
      <c r="K279" s="32"/>
    </row>
    <row r="280" spans="11:26" x14ac:dyDescent="0.25">
      <c r="K280" s="32"/>
    </row>
    <row r="281" spans="11:26" x14ac:dyDescent="0.25">
      <c r="K281" s="32"/>
    </row>
    <row r="282" spans="11:26" x14ac:dyDescent="0.25">
      <c r="K282" s="32"/>
    </row>
    <row r="283" spans="11:26" x14ac:dyDescent="0.25">
      <c r="K283" s="32"/>
    </row>
    <row r="284" spans="11:26" x14ac:dyDescent="0.25">
      <c r="K284" s="32"/>
    </row>
    <row r="285" spans="11:26" x14ac:dyDescent="0.25">
      <c r="K285" s="32"/>
    </row>
    <row r="286" spans="11:26" x14ac:dyDescent="0.25">
      <c r="K286" s="32"/>
    </row>
    <row r="287" spans="11:26" x14ac:dyDescent="0.25">
      <c r="K287" s="32"/>
    </row>
    <row r="288" spans="11:26" x14ac:dyDescent="0.25">
      <c r="K288" s="32"/>
    </row>
    <row r="289" spans="11:11" x14ac:dyDescent="0.25">
      <c r="K289" s="32"/>
    </row>
    <row r="290" spans="11:11" x14ac:dyDescent="0.25">
      <c r="K290" s="32"/>
    </row>
    <row r="291" spans="11:11" x14ac:dyDescent="0.25">
      <c r="K291" s="32"/>
    </row>
    <row r="292" spans="11:11" x14ac:dyDescent="0.25">
      <c r="K292" s="32"/>
    </row>
    <row r="293" spans="11:11" x14ac:dyDescent="0.25">
      <c r="K293" s="32"/>
    </row>
    <row r="294" spans="11:11" x14ac:dyDescent="0.25">
      <c r="K294" s="32"/>
    </row>
  </sheetData>
  <mergeCells count="102">
    <mergeCell ref="A103:H103"/>
    <mergeCell ref="A139:H139"/>
    <mergeCell ref="A140:H140"/>
    <mergeCell ref="A193:H193"/>
    <mergeCell ref="A194:H194"/>
    <mergeCell ref="A195:H195"/>
    <mergeCell ref="A142:H142"/>
    <mergeCell ref="A143:H143"/>
    <mergeCell ref="A144:H144"/>
    <mergeCell ref="A190:H190"/>
    <mergeCell ref="A191:H191"/>
    <mergeCell ref="A192:H192"/>
    <mergeCell ref="A113:A116"/>
    <mergeCell ref="A182:A185"/>
    <mergeCell ref="A47:H47"/>
    <mergeCell ref="A48:H48"/>
    <mergeCell ref="A41:A43"/>
    <mergeCell ref="B42:B43"/>
    <mergeCell ref="C42:C43"/>
    <mergeCell ref="D42:D43"/>
    <mergeCell ref="E42:E43"/>
    <mergeCell ref="A44:A46"/>
    <mergeCell ref="A141:H141"/>
    <mergeCell ref="A50:H50"/>
    <mergeCell ref="A51:H51"/>
    <mergeCell ref="A52:H52"/>
    <mergeCell ref="A98:H98"/>
    <mergeCell ref="A99:H99"/>
    <mergeCell ref="A100:H100"/>
    <mergeCell ref="A94:A97"/>
    <mergeCell ref="B94:B97"/>
    <mergeCell ref="C94:C97"/>
    <mergeCell ref="D94:D97"/>
    <mergeCell ref="A74:H74"/>
    <mergeCell ref="A75:H75"/>
    <mergeCell ref="A76:H76"/>
    <mergeCell ref="A77:H77"/>
    <mergeCell ref="A78:H78"/>
    <mergeCell ref="A206:H206"/>
    <mergeCell ref="A207:H207"/>
    <mergeCell ref="A186:A187"/>
    <mergeCell ref="B186:B187"/>
    <mergeCell ref="C186:C187"/>
    <mergeCell ref="D186:D187"/>
    <mergeCell ref="E186:E187"/>
    <mergeCell ref="A49:H49"/>
    <mergeCell ref="A202:H202"/>
    <mergeCell ref="A203:H203"/>
    <mergeCell ref="A204:H204"/>
    <mergeCell ref="A205:H205"/>
    <mergeCell ref="A117:A118"/>
    <mergeCell ref="A119:A128"/>
    <mergeCell ref="A129:A133"/>
    <mergeCell ref="A134:A136"/>
    <mergeCell ref="A137:A138"/>
    <mergeCell ref="A70:A72"/>
    <mergeCell ref="B70:B73"/>
    <mergeCell ref="C70:C73"/>
    <mergeCell ref="D70:D73"/>
    <mergeCell ref="E70:E73"/>
    <mergeCell ref="A101:H101"/>
    <mergeCell ref="A102:H102"/>
    <mergeCell ref="AA4:AA5"/>
    <mergeCell ref="A6:A13"/>
    <mergeCell ref="B8:B10"/>
    <mergeCell ref="C8:C10"/>
    <mergeCell ref="D8:D10"/>
    <mergeCell ref="E8:E10"/>
    <mergeCell ref="B11:B12"/>
    <mergeCell ref="C11:C12"/>
    <mergeCell ref="D11:D12"/>
    <mergeCell ref="H4:H5"/>
    <mergeCell ref="I4:K4"/>
    <mergeCell ref="L4:N4"/>
    <mergeCell ref="O4:Q4"/>
    <mergeCell ref="R4:T4"/>
    <mergeCell ref="U4:W4"/>
    <mergeCell ref="E11:E12"/>
    <mergeCell ref="A79:H79"/>
    <mergeCell ref="A1:Z1"/>
    <mergeCell ref="A2:Z2"/>
    <mergeCell ref="A3:Z3"/>
    <mergeCell ref="A4:A5"/>
    <mergeCell ref="B4:B5"/>
    <mergeCell ref="C4:C5"/>
    <mergeCell ref="D4:D5"/>
    <mergeCell ref="E4:E5"/>
    <mergeCell ref="F4:F5"/>
    <mergeCell ref="G4:G5"/>
    <mergeCell ref="X4:Z4"/>
    <mergeCell ref="A32:A33"/>
    <mergeCell ref="A36:A40"/>
    <mergeCell ref="B36:B37"/>
    <mergeCell ref="C36:C37"/>
    <mergeCell ref="D36:D37"/>
    <mergeCell ref="E36:E37"/>
    <mergeCell ref="A16:H16"/>
    <mergeCell ref="A17:H17"/>
    <mergeCell ref="A18:H18"/>
    <mergeCell ref="A19:H19"/>
    <mergeCell ref="A20:H20"/>
    <mergeCell ref="A21:H21"/>
  </mergeCells>
  <conditionalFormatting sqref="K6:K15 N13:N15 Q13:Q15 T13:T15 W13:W15 Z6:Z15 Z32:Z46 W32:W46 T32:T46 Q32:Q46 N32:N46 K32:K46 K68:K73 N68:N73 Q68:Q73 T68:T73 W68:W73 Z68:Z73 Z84:Z97 W84:W97 T84:T97 Q84:Q97 N84:N97 K84:K97 K113:K138 N113:N138 Q113:Q138 T113:T138 W113:W138 Z113:Z138 K181:K189 N180:N189 Q180:Q189 T180:T189 W180:W189 Z180:Z189">
    <cfRule type="cellIs" dxfId="3107" priority="7" stopIfTrue="1" operator="greaterThan">
      <formula>110</formula>
    </cfRule>
    <cfRule type="cellIs" dxfId="3106" priority="8" stopIfTrue="1" operator="between">
      <formula>1</formula>
      <formula>90</formula>
    </cfRule>
    <cfRule type="expression" dxfId="3105" priority="9" stopIfTrue="1">
      <formula>IF(I6=0,J6=0)</formula>
    </cfRule>
    <cfRule type="cellIs" dxfId="3104" priority="10" stopIfTrue="1" operator="between">
      <formula>90</formula>
      <formula>110</formula>
    </cfRule>
    <cfRule type="expression" dxfId="3103" priority="11" stopIfTrue="1">
      <formula>IF(I6&gt;0,J6=0)</formula>
    </cfRule>
    <cfRule type="expression" dxfId="3102" priority="12" stopIfTrue="1">
      <formula>IF(I6=0,J6&gt;0)</formula>
    </cfRule>
  </conditionalFormatting>
  <conditionalFormatting sqref="N6:N12">
    <cfRule type="cellIs" dxfId="3101" priority="25" stopIfTrue="1" operator="greaterThan">
      <formula>110</formula>
    </cfRule>
    <cfRule type="cellIs" dxfId="3100" priority="26" stopIfTrue="1" operator="between">
      <formula>1</formula>
      <formula>90</formula>
    </cfRule>
    <cfRule type="expression" dxfId="3099" priority="27" stopIfTrue="1">
      <formula>IF(L6=0,M6=0)</formula>
    </cfRule>
    <cfRule type="cellIs" dxfId="3098" priority="28" stopIfTrue="1" operator="between">
      <formula>90</formula>
      <formula>110</formula>
    </cfRule>
    <cfRule type="expression" dxfId="3097" priority="29" stopIfTrue="1">
      <formula>IF(L6&gt;0,M6=0)</formula>
    </cfRule>
    <cfRule type="expression" dxfId="3096" priority="30" stopIfTrue="1">
      <formula>IF(L6=0,M6&gt;0)</formula>
    </cfRule>
  </conditionalFormatting>
  <conditionalFormatting sqref="Q6:Q12">
    <cfRule type="cellIs" dxfId="3095" priority="19" stopIfTrue="1" operator="greaterThan">
      <formula>110</formula>
    </cfRule>
    <cfRule type="cellIs" dxfId="3094" priority="20" stopIfTrue="1" operator="between">
      <formula>1</formula>
      <formula>90</formula>
    </cfRule>
    <cfRule type="expression" dxfId="3093" priority="21" stopIfTrue="1">
      <formula>IF(O6=0,P6=0)</formula>
    </cfRule>
    <cfRule type="cellIs" dxfId="3092" priority="22" stopIfTrue="1" operator="between">
      <formula>90</formula>
      <formula>110</formula>
    </cfRule>
    <cfRule type="expression" dxfId="3091" priority="23" stopIfTrue="1">
      <formula>IF(O6&gt;0,P6=0)</formula>
    </cfRule>
    <cfRule type="expression" dxfId="3090" priority="24" stopIfTrue="1">
      <formula>IF(O6=0,P6&gt;0)</formula>
    </cfRule>
  </conditionalFormatting>
  <conditionalFormatting sqref="T6:T12">
    <cfRule type="cellIs" dxfId="3089" priority="13" stopIfTrue="1" operator="greaterThan">
      <formula>110</formula>
    </cfRule>
    <cfRule type="cellIs" dxfId="3088" priority="14" stopIfTrue="1" operator="between">
      <formula>1</formula>
      <formula>90</formula>
    </cfRule>
    <cfRule type="expression" dxfId="3087" priority="15" stopIfTrue="1">
      <formula>IF(R6=0,S6=0)</formula>
    </cfRule>
    <cfRule type="cellIs" dxfId="3086" priority="16" stopIfTrue="1" operator="between">
      <formula>90</formula>
      <formula>110</formula>
    </cfRule>
    <cfRule type="expression" dxfId="3085" priority="17" stopIfTrue="1">
      <formula>IF(R6&gt;0,S6=0)</formula>
    </cfRule>
    <cfRule type="expression" dxfId="3084" priority="18" stopIfTrue="1">
      <formula>IF(R6=0,S6&gt;0)</formula>
    </cfRule>
  </conditionalFormatting>
  <conditionalFormatting sqref="W6:W12">
    <cfRule type="cellIs" dxfId="3083" priority="1" stopIfTrue="1" operator="greaterThan">
      <formula>110</formula>
    </cfRule>
    <cfRule type="cellIs" dxfId="3082" priority="2" stopIfTrue="1" operator="between">
      <formula>1</formula>
      <formula>90</formula>
    </cfRule>
    <cfRule type="expression" dxfId="3081" priority="3" stopIfTrue="1">
      <formula>IF(U6=0,V6=0)</formula>
    </cfRule>
    <cfRule type="cellIs" dxfId="3080" priority="4" stopIfTrue="1" operator="between">
      <formula>90</formula>
      <formula>110</formula>
    </cfRule>
    <cfRule type="expression" dxfId="3079" priority="5" stopIfTrue="1">
      <formula>IF(U6&gt;0,V6=0)</formula>
    </cfRule>
    <cfRule type="expression" dxfId="3078" priority="6" stopIfTrue="1">
      <formula>IF(U6=0,V6&gt;0)</formula>
    </cfRule>
  </conditionalFormatting>
  <pageMargins left="0.7" right="0.7" top="0.75" bottom="0.75" header="0.3" footer="0.3"/>
  <pageSetup orientation="portrait" horizontalDpi="4294967293" r:id="rId1"/>
  <legacyDrawing r:id="rId2"/>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tint="0.39997558519241921"/>
  </sheetPr>
  <dimension ref="A2:AI39"/>
  <sheetViews>
    <sheetView showGridLines="0" topLeftCell="I10" workbookViewId="0">
      <selection activeCell="AG21" sqref="AG21"/>
    </sheetView>
  </sheetViews>
  <sheetFormatPr baseColWidth="10" defaultColWidth="11.42578125" defaultRowHeight="15" x14ac:dyDescent="0.25"/>
  <cols>
    <col min="1" max="2" width="16.85546875" style="7" customWidth="1"/>
    <col min="3" max="3" width="26.85546875" style="7" customWidth="1"/>
    <col min="4" max="4" width="10.28515625" style="7" customWidth="1"/>
    <col min="5" max="5" width="10.7109375" style="7" customWidth="1"/>
    <col min="6" max="6" width="14.42578125" style="7" customWidth="1"/>
    <col min="7" max="7" width="9.7109375" style="7" customWidth="1"/>
    <col min="8" max="8" width="53.28515625" style="7" customWidth="1"/>
    <col min="9" max="11" width="12.7109375" style="7" customWidth="1"/>
    <col min="12" max="12" width="13.140625" style="7" customWidth="1"/>
    <col min="13" max="13" width="13.42578125" style="7" customWidth="1"/>
    <col min="14" max="14" width="12.5703125" style="7" customWidth="1"/>
    <col min="15" max="17" width="6.85546875" style="7" customWidth="1"/>
    <col min="18" max="18" width="20.85546875" style="7" hidden="1" customWidth="1"/>
    <col min="19" max="21" width="6.85546875" style="7" customWidth="1"/>
    <col min="22" max="22" width="20.85546875" style="7" hidden="1" customWidth="1"/>
    <col min="23" max="25" width="6.85546875" style="7" customWidth="1"/>
    <col min="26" max="26" width="20.85546875" style="7" hidden="1" customWidth="1"/>
    <col min="27" max="29" width="6.85546875" style="7" customWidth="1"/>
    <col min="30" max="30" width="20.42578125" style="7" hidden="1" customWidth="1"/>
    <col min="31" max="33" width="6.85546875" style="7" customWidth="1"/>
    <col min="34" max="16384" width="11.42578125" style="7"/>
  </cols>
  <sheetData>
    <row r="2" spans="1:35" ht="15.75" customHeight="1" x14ac:dyDescent="0.25">
      <c r="A2" s="925" t="s">
        <v>2795</v>
      </c>
      <c r="B2" s="925"/>
      <c r="C2" s="925"/>
      <c r="D2" s="925"/>
      <c r="E2" s="925"/>
      <c r="F2" s="925"/>
      <c r="G2" s="925"/>
      <c r="H2" s="925"/>
      <c r="I2" s="925"/>
      <c r="J2" s="925"/>
      <c r="K2" s="925"/>
      <c r="L2" s="925"/>
      <c r="M2" s="925"/>
      <c r="N2" s="925"/>
      <c r="O2" s="925"/>
      <c r="P2" s="925"/>
      <c r="Q2" s="925"/>
      <c r="R2" s="925"/>
      <c r="S2" s="925"/>
      <c r="T2" s="925"/>
      <c r="U2" s="925"/>
      <c r="V2" s="925"/>
      <c r="W2" s="925"/>
      <c r="X2" s="925"/>
      <c r="Y2" s="925"/>
      <c r="Z2" s="925"/>
      <c r="AA2" s="925"/>
      <c r="AB2" s="925"/>
      <c r="AC2" s="925"/>
      <c r="AD2" s="925"/>
      <c r="AE2" s="925"/>
      <c r="AF2" s="925"/>
      <c r="AG2" s="925"/>
      <c r="AH2" s="651"/>
      <c r="AI2" s="651"/>
    </row>
    <row r="3" spans="1:35" ht="15" customHeight="1" x14ac:dyDescent="0.25">
      <c r="A3" s="925" t="s">
        <v>2796</v>
      </c>
      <c r="B3" s="925"/>
      <c r="C3" s="925"/>
      <c r="D3" s="925"/>
      <c r="E3" s="925"/>
      <c r="F3" s="925"/>
      <c r="G3" s="925"/>
      <c r="H3" s="925"/>
      <c r="I3" s="925"/>
      <c r="J3" s="925"/>
      <c r="K3" s="925"/>
      <c r="L3" s="925"/>
      <c r="M3" s="925"/>
      <c r="N3" s="925"/>
      <c r="O3" s="925"/>
      <c r="P3" s="925"/>
      <c r="Q3" s="925"/>
      <c r="R3" s="925"/>
      <c r="S3" s="925"/>
      <c r="T3" s="925"/>
      <c r="U3" s="925"/>
      <c r="V3" s="925"/>
      <c r="W3" s="925"/>
      <c r="X3" s="925"/>
      <c r="Y3" s="925"/>
      <c r="Z3" s="925"/>
      <c r="AA3" s="925"/>
      <c r="AB3" s="925"/>
      <c r="AC3" s="925"/>
      <c r="AD3" s="925"/>
      <c r="AE3" s="925"/>
      <c r="AF3" s="925"/>
      <c r="AG3" s="925"/>
      <c r="AH3" s="651"/>
      <c r="AI3" s="651"/>
    </row>
    <row r="4" spans="1:35" ht="15" customHeight="1" x14ac:dyDescent="0.25">
      <c r="A4" s="925" t="s">
        <v>3867</v>
      </c>
      <c r="B4" s="925"/>
      <c r="C4" s="925"/>
      <c r="D4" s="925"/>
      <c r="E4" s="925"/>
      <c r="F4" s="925"/>
      <c r="G4" s="925"/>
      <c r="H4" s="925"/>
      <c r="I4" s="925"/>
      <c r="J4" s="925"/>
      <c r="K4" s="925"/>
      <c r="L4" s="925"/>
      <c r="M4" s="925"/>
      <c r="N4" s="925"/>
      <c r="O4" s="925"/>
      <c r="P4" s="925"/>
      <c r="Q4" s="925"/>
      <c r="R4" s="925"/>
      <c r="S4" s="925"/>
      <c r="T4" s="925"/>
      <c r="U4" s="925"/>
      <c r="V4" s="925"/>
      <c r="W4" s="925"/>
      <c r="X4" s="925"/>
      <c r="Y4" s="925"/>
      <c r="Z4" s="925"/>
      <c r="AA4" s="925"/>
      <c r="AB4" s="925"/>
      <c r="AC4" s="925"/>
      <c r="AD4" s="925"/>
      <c r="AE4" s="925"/>
      <c r="AF4" s="925"/>
      <c r="AG4" s="925"/>
      <c r="AH4" s="652"/>
      <c r="AI4" s="652"/>
    </row>
    <row r="5" spans="1:35" ht="15" customHeight="1" x14ac:dyDescent="0.25">
      <c r="A5" s="649" t="s">
        <v>2798</v>
      </c>
      <c r="B5" s="960" t="s">
        <v>3868</v>
      </c>
      <c r="C5" s="960"/>
      <c r="D5" s="960"/>
      <c r="E5" s="960"/>
      <c r="F5" s="960"/>
      <c r="G5" s="960"/>
      <c r="H5" s="960"/>
      <c r="I5" s="960"/>
      <c r="J5" s="960"/>
      <c r="K5" s="960"/>
      <c r="L5" s="960"/>
      <c r="M5" s="960"/>
      <c r="N5" s="960"/>
      <c r="O5" s="960"/>
      <c r="P5" s="960"/>
      <c r="Q5" s="960"/>
      <c r="R5" s="960"/>
      <c r="S5" s="960"/>
      <c r="T5" s="960"/>
      <c r="U5" s="960"/>
      <c r="V5" s="960"/>
      <c r="W5" s="960"/>
      <c r="X5" s="960"/>
      <c r="Y5" s="960"/>
      <c r="Z5" s="960"/>
      <c r="AA5" s="960"/>
      <c r="AB5" s="960"/>
      <c r="AC5" s="960"/>
      <c r="AD5" s="960"/>
      <c r="AE5" s="960"/>
      <c r="AF5" s="960"/>
      <c r="AG5" s="960"/>
      <c r="AH5" s="653"/>
      <c r="AI5" s="653"/>
    </row>
    <row r="6" spans="1:35" ht="22.5" customHeight="1" x14ac:dyDescent="0.25">
      <c r="A6" s="933" t="s">
        <v>2799</v>
      </c>
      <c r="B6" s="933" t="s">
        <v>2800</v>
      </c>
      <c r="C6" s="933" t="s">
        <v>2801</v>
      </c>
      <c r="D6" s="930" t="s">
        <v>2802</v>
      </c>
      <c r="E6" s="931"/>
      <c r="F6" s="932"/>
      <c r="G6" s="933" t="s">
        <v>2804</v>
      </c>
      <c r="H6" s="933" t="s">
        <v>28</v>
      </c>
      <c r="I6" s="928" t="s">
        <v>2</v>
      </c>
      <c r="J6" s="928" t="s">
        <v>1475</v>
      </c>
      <c r="K6" s="928" t="s">
        <v>4</v>
      </c>
      <c r="L6" s="933" t="s">
        <v>2805</v>
      </c>
      <c r="M6" s="928" t="s">
        <v>2806</v>
      </c>
      <c r="N6" s="928" t="s">
        <v>2807</v>
      </c>
      <c r="O6" s="934" t="s">
        <v>5</v>
      </c>
      <c r="P6" s="935"/>
      <c r="Q6" s="935"/>
      <c r="R6" s="936"/>
      <c r="S6" s="934" t="s">
        <v>6</v>
      </c>
      <c r="T6" s="935"/>
      <c r="U6" s="935"/>
      <c r="V6" s="936"/>
      <c r="W6" s="934" t="s">
        <v>7</v>
      </c>
      <c r="X6" s="935"/>
      <c r="Y6" s="935"/>
      <c r="Z6" s="936"/>
      <c r="AA6" s="934" t="s">
        <v>8</v>
      </c>
      <c r="AB6" s="935"/>
      <c r="AC6" s="935"/>
      <c r="AD6" s="936"/>
      <c r="AE6" s="934" t="s">
        <v>9</v>
      </c>
      <c r="AF6" s="935"/>
      <c r="AG6" s="936"/>
    </row>
    <row r="7" spans="1:35" x14ac:dyDescent="0.25">
      <c r="A7" s="933"/>
      <c r="B7" s="933"/>
      <c r="C7" s="933"/>
      <c r="D7" s="797" t="s">
        <v>10</v>
      </c>
      <c r="E7" s="797" t="s">
        <v>11</v>
      </c>
      <c r="F7" s="797" t="s">
        <v>2803</v>
      </c>
      <c r="G7" s="928"/>
      <c r="H7" s="928"/>
      <c r="I7" s="929"/>
      <c r="J7" s="929"/>
      <c r="K7" s="929"/>
      <c r="L7" s="928"/>
      <c r="M7" s="929"/>
      <c r="N7" s="929"/>
      <c r="O7" s="5" t="s">
        <v>10</v>
      </c>
      <c r="P7" s="5" t="s">
        <v>11</v>
      </c>
      <c r="Q7" s="6" t="s">
        <v>12</v>
      </c>
      <c r="R7" s="6" t="s">
        <v>2956</v>
      </c>
      <c r="S7" s="5" t="s">
        <v>10</v>
      </c>
      <c r="T7" s="5" t="s">
        <v>11</v>
      </c>
      <c r="U7" s="6" t="s">
        <v>12</v>
      </c>
      <c r="V7" s="6" t="s">
        <v>2956</v>
      </c>
      <c r="W7" s="5" t="s">
        <v>10</v>
      </c>
      <c r="X7" s="5" t="s">
        <v>11</v>
      </c>
      <c r="Y7" s="6" t="s">
        <v>12</v>
      </c>
      <c r="Z7" s="6" t="s">
        <v>2956</v>
      </c>
      <c r="AA7" s="5" t="s">
        <v>10</v>
      </c>
      <c r="AB7" s="5" t="s">
        <v>11</v>
      </c>
      <c r="AC7" s="6" t="s">
        <v>12</v>
      </c>
      <c r="AD7" s="6" t="s">
        <v>2956</v>
      </c>
      <c r="AE7" s="5" t="s">
        <v>10</v>
      </c>
      <c r="AF7" s="5" t="s">
        <v>11</v>
      </c>
      <c r="AG7" s="6" t="s">
        <v>12</v>
      </c>
    </row>
    <row r="8" spans="1:35" ht="38.25" x14ac:dyDescent="0.25">
      <c r="A8" s="998" t="s">
        <v>3869</v>
      </c>
      <c r="B8" s="993" t="s">
        <v>3870</v>
      </c>
      <c r="C8" s="993" t="s">
        <v>3871</v>
      </c>
      <c r="D8" s="1002">
        <v>0.25</v>
      </c>
      <c r="E8" s="969"/>
      <c r="F8" s="894">
        <f>E8/D8*100</f>
        <v>0</v>
      </c>
      <c r="G8" s="794" t="s">
        <v>3882</v>
      </c>
      <c r="H8" s="810" t="s">
        <v>3883</v>
      </c>
      <c r="I8" s="794" t="s">
        <v>3884</v>
      </c>
      <c r="J8" s="794" t="s">
        <v>3885</v>
      </c>
      <c r="K8" s="803" t="s">
        <v>2195</v>
      </c>
      <c r="L8" s="803">
        <v>0.25</v>
      </c>
      <c r="M8" s="813">
        <v>0</v>
      </c>
      <c r="N8" s="794" t="s">
        <v>3886</v>
      </c>
      <c r="O8" s="2">
        <v>0</v>
      </c>
      <c r="P8" s="2"/>
      <c r="Q8" s="11" t="e">
        <f>P8/O8*100</f>
        <v>#DIV/0!</v>
      </c>
      <c r="R8" s="12"/>
      <c r="S8" s="2">
        <v>25</v>
      </c>
      <c r="T8" s="2"/>
      <c r="U8" s="12">
        <f>T8/S8*100</f>
        <v>0</v>
      </c>
      <c r="V8" s="12"/>
      <c r="W8" s="2">
        <v>0</v>
      </c>
      <c r="X8" s="2"/>
      <c r="Y8" s="12" t="e">
        <f>X8/W8*100</f>
        <v>#DIV/0!</v>
      </c>
      <c r="Z8" s="12"/>
      <c r="AA8" s="2">
        <v>0</v>
      </c>
      <c r="AB8" s="2"/>
      <c r="AC8" s="12" t="e">
        <f>AB8/AA8*100</f>
        <v>#DIV/0!</v>
      </c>
      <c r="AD8" s="12"/>
      <c r="AE8" s="89">
        <f t="shared" ref="AE8:AE20" si="0">O8+S8+W8+AA8</f>
        <v>25</v>
      </c>
      <c r="AF8" s="89">
        <f t="shared" ref="AF8:AF20" si="1">P8+T8+X8+AB8</f>
        <v>0</v>
      </c>
      <c r="AG8" s="12">
        <f>AF8/AE8*100</f>
        <v>0</v>
      </c>
    </row>
    <row r="9" spans="1:35" ht="51" x14ac:dyDescent="0.25">
      <c r="A9" s="999"/>
      <c r="B9" s="1001"/>
      <c r="C9" s="994"/>
      <c r="D9" s="1003"/>
      <c r="E9" s="970"/>
      <c r="F9" s="896"/>
      <c r="G9" s="794" t="s">
        <v>3887</v>
      </c>
      <c r="H9" s="801" t="s">
        <v>3888</v>
      </c>
      <c r="I9" s="794" t="s">
        <v>3841</v>
      </c>
      <c r="J9" s="794" t="s">
        <v>3826</v>
      </c>
      <c r="K9" s="803" t="s">
        <v>3889</v>
      </c>
      <c r="L9" s="803" t="s">
        <v>3890</v>
      </c>
      <c r="M9" s="813">
        <v>0</v>
      </c>
      <c r="N9" s="794" t="s">
        <v>3891</v>
      </c>
      <c r="O9" s="2">
        <v>0</v>
      </c>
      <c r="P9" s="2"/>
      <c r="Q9" s="11" t="e">
        <f t="shared" ref="Q9:Q20" si="2">P9/O9*100</f>
        <v>#DIV/0!</v>
      </c>
      <c r="R9" s="12"/>
      <c r="S9" s="2">
        <v>0</v>
      </c>
      <c r="T9" s="2"/>
      <c r="U9" s="12" t="e">
        <f t="shared" ref="U9:U20" si="3">T9/S9*100</f>
        <v>#DIV/0!</v>
      </c>
      <c r="V9" s="12"/>
      <c r="W9" s="2">
        <v>0</v>
      </c>
      <c r="X9" s="2"/>
      <c r="Y9" s="12" t="e">
        <f t="shared" ref="Y9:Y20" si="4">X9/W9*100</f>
        <v>#DIV/0!</v>
      </c>
      <c r="Z9" s="12"/>
      <c r="AA9" s="2">
        <v>0</v>
      </c>
      <c r="AB9" s="2"/>
      <c r="AC9" s="12" t="e">
        <f t="shared" ref="AC9:AC20" si="5">AB9/AA9*100</f>
        <v>#DIV/0!</v>
      </c>
      <c r="AD9" s="12"/>
      <c r="AE9" s="89">
        <f t="shared" si="0"/>
        <v>0</v>
      </c>
      <c r="AF9" s="89">
        <f t="shared" si="1"/>
        <v>0</v>
      </c>
      <c r="AG9" s="12" t="e">
        <f t="shared" ref="AG9:AG20" si="6">AF9/AE9*100</f>
        <v>#DIV/0!</v>
      </c>
    </row>
    <row r="10" spans="1:35" ht="51" x14ac:dyDescent="0.25">
      <c r="A10" s="1000"/>
      <c r="B10" s="994"/>
      <c r="C10" s="811" t="s">
        <v>3872</v>
      </c>
      <c r="D10" s="812">
        <v>1</v>
      </c>
      <c r="E10" s="10"/>
      <c r="F10" s="11">
        <f>E10/D10*100</f>
        <v>0</v>
      </c>
      <c r="G10" s="794" t="s">
        <v>3892</v>
      </c>
      <c r="H10" s="810" t="s">
        <v>3893</v>
      </c>
      <c r="I10" s="794" t="s">
        <v>3826</v>
      </c>
      <c r="J10" s="794"/>
      <c r="K10" s="794" t="s">
        <v>2836</v>
      </c>
      <c r="L10" s="794">
        <v>1</v>
      </c>
      <c r="M10" s="813">
        <v>0</v>
      </c>
      <c r="N10" s="794" t="s">
        <v>3886</v>
      </c>
      <c r="O10" s="2">
        <v>1</v>
      </c>
      <c r="P10" s="2"/>
      <c r="Q10" s="11">
        <f t="shared" si="2"/>
        <v>0</v>
      </c>
      <c r="R10" s="12"/>
      <c r="S10" s="2">
        <v>0</v>
      </c>
      <c r="T10" s="2"/>
      <c r="U10" s="12" t="e">
        <f t="shared" si="3"/>
        <v>#DIV/0!</v>
      </c>
      <c r="V10" s="12"/>
      <c r="W10" s="2">
        <v>0</v>
      </c>
      <c r="X10" s="2"/>
      <c r="Y10" s="12" t="e">
        <f t="shared" si="4"/>
        <v>#DIV/0!</v>
      </c>
      <c r="Z10" s="12"/>
      <c r="AA10" s="2">
        <v>0</v>
      </c>
      <c r="AB10" s="2"/>
      <c r="AC10" s="12" t="e">
        <f t="shared" si="5"/>
        <v>#DIV/0!</v>
      </c>
      <c r="AD10" s="12"/>
      <c r="AE10" s="89">
        <f t="shared" si="0"/>
        <v>1</v>
      </c>
      <c r="AF10" s="89">
        <f t="shared" si="1"/>
        <v>0</v>
      </c>
      <c r="AG10" s="12">
        <f t="shared" si="6"/>
        <v>0</v>
      </c>
    </row>
    <row r="11" spans="1:35" ht="38.25" x14ac:dyDescent="0.25">
      <c r="A11" s="857" t="s">
        <v>3873</v>
      </c>
      <c r="B11" s="857" t="s">
        <v>3874</v>
      </c>
      <c r="C11" s="951" t="s">
        <v>3934</v>
      </c>
      <c r="D11" s="1004">
        <v>0.9</v>
      </c>
      <c r="E11" s="969"/>
      <c r="F11" s="894">
        <f>E11/D11*100</f>
        <v>0</v>
      </c>
      <c r="G11" s="794" t="s">
        <v>3894</v>
      </c>
      <c r="H11" s="801" t="s">
        <v>3895</v>
      </c>
      <c r="I11" s="794" t="s">
        <v>3826</v>
      </c>
      <c r="J11" s="794" t="s">
        <v>3896</v>
      </c>
      <c r="K11" s="794" t="s">
        <v>3897</v>
      </c>
      <c r="L11" s="794">
        <v>80</v>
      </c>
      <c r="M11" s="813">
        <v>0</v>
      </c>
      <c r="N11" s="794" t="s">
        <v>3898</v>
      </c>
      <c r="O11" s="2">
        <v>18</v>
      </c>
      <c r="P11" s="2"/>
      <c r="Q11" s="11">
        <f t="shared" si="2"/>
        <v>0</v>
      </c>
      <c r="R11" s="12"/>
      <c r="S11" s="2">
        <v>18</v>
      </c>
      <c r="T11" s="2"/>
      <c r="U11" s="12">
        <f t="shared" si="3"/>
        <v>0</v>
      </c>
      <c r="V11" s="12"/>
      <c r="W11" s="2">
        <v>18</v>
      </c>
      <c r="X11" s="2"/>
      <c r="Y11" s="12">
        <f t="shared" si="4"/>
        <v>0</v>
      </c>
      <c r="Z11" s="12"/>
      <c r="AA11" s="2">
        <v>26</v>
      </c>
      <c r="AB11" s="2"/>
      <c r="AC11" s="12">
        <f t="shared" si="5"/>
        <v>0</v>
      </c>
      <c r="AD11" s="12"/>
      <c r="AE11" s="89">
        <f t="shared" si="0"/>
        <v>80</v>
      </c>
      <c r="AF11" s="89">
        <f t="shared" si="1"/>
        <v>0</v>
      </c>
      <c r="AG11" s="12">
        <f t="shared" si="6"/>
        <v>0</v>
      </c>
    </row>
    <row r="12" spans="1:35" ht="51" x14ac:dyDescent="0.25">
      <c r="A12" s="858"/>
      <c r="B12" s="858"/>
      <c r="C12" s="952"/>
      <c r="D12" s="861"/>
      <c r="E12" s="971"/>
      <c r="F12" s="895"/>
      <c r="G12" s="794" t="s">
        <v>3899</v>
      </c>
      <c r="H12" s="801" t="s">
        <v>3900</v>
      </c>
      <c r="I12" s="794" t="s">
        <v>3826</v>
      </c>
      <c r="J12" s="794" t="s">
        <v>3901</v>
      </c>
      <c r="K12" s="794" t="s">
        <v>3897</v>
      </c>
      <c r="L12" s="794">
        <v>80</v>
      </c>
      <c r="M12" s="813">
        <v>0</v>
      </c>
      <c r="N12" s="794" t="s">
        <v>3902</v>
      </c>
      <c r="O12" s="2">
        <v>18</v>
      </c>
      <c r="P12" s="2"/>
      <c r="Q12" s="11">
        <f t="shared" si="2"/>
        <v>0</v>
      </c>
      <c r="R12" s="12"/>
      <c r="S12" s="2">
        <v>18</v>
      </c>
      <c r="T12" s="2"/>
      <c r="U12" s="12">
        <f t="shared" si="3"/>
        <v>0</v>
      </c>
      <c r="V12" s="12"/>
      <c r="W12" s="2">
        <v>18</v>
      </c>
      <c r="X12" s="2"/>
      <c r="Y12" s="12">
        <f t="shared" si="4"/>
        <v>0</v>
      </c>
      <c r="Z12" s="12"/>
      <c r="AA12" s="2">
        <v>26</v>
      </c>
      <c r="AB12" s="2"/>
      <c r="AC12" s="12">
        <f t="shared" si="5"/>
        <v>0</v>
      </c>
      <c r="AD12" s="12"/>
      <c r="AE12" s="89">
        <f t="shared" si="0"/>
        <v>80</v>
      </c>
      <c r="AF12" s="89">
        <f t="shared" si="1"/>
        <v>0</v>
      </c>
      <c r="AG12" s="12">
        <f t="shared" si="6"/>
        <v>0</v>
      </c>
    </row>
    <row r="13" spans="1:35" ht="51" x14ac:dyDescent="0.25">
      <c r="A13" s="859"/>
      <c r="B13" s="859"/>
      <c r="C13" s="953"/>
      <c r="D13" s="862"/>
      <c r="E13" s="970"/>
      <c r="F13" s="896"/>
      <c r="G13" s="794" t="s">
        <v>3903</v>
      </c>
      <c r="H13" s="801" t="s">
        <v>3904</v>
      </c>
      <c r="I13" s="794" t="s">
        <v>3826</v>
      </c>
      <c r="J13" s="794" t="s">
        <v>3905</v>
      </c>
      <c r="K13" s="794" t="s">
        <v>3897</v>
      </c>
      <c r="L13" s="794">
        <v>80</v>
      </c>
      <c r="M13" s="814">
        <v>625.65</v>
      </c>
      <c r="N13" s="794" t="s">
        <v>3906</v>
      </c>
      <c r="O13" s="2">
        <v>18</v>
      </c>
      <c r="P13" s="2"/>
      <c r="Q13" s="11">
        <f t="shared" si="2"/>
        <v>0</v>
      </c>
      <c r="R13" s="12"/>
      <c r="S13" s="2">
        <v>18</v>
      </c>
      <c r="T13" s="2"/>
      <c r="U13" s="12">
        <f t="shared" si="3"/>
        <v>0</v>
      </c>
      <c r="V13" s="12"/>
      <c r="W13" s="2">
        <v>18</v>
      </c>
      <c r="X13" s="2"/>
      <c r="Y13" s="12">
        <f t="shared" si="4"/>
        <v>0</v>
      </c>
      <c r="Z13" s="12"/>
      <c r="AA13" s="2">
        <v>26</v>
      </c>
      <c r="AB13" s="2"/>
      <c r="AC13" s="12">
        <f t="shared" si="5"/>
        <v>0</v>
      </c>
      <c r="AD13" s="12"/>
      <c r="AE13" s="89">
        <f t="shared" si="0"/>
        <v>80</v>
      </c>
      <c r="AF13" s="89">
        <f t="shared" si="1"/>
        <v>0</v>
      </c>
      <c r="AG13" s="12">
        <f t="shared" si="6"/>
        <v>0</v>
      </c>
    </row>
    <row r="14" spans="1:35" ht="76.5" x14ac:dyDescent="0.25">
      <c r="A14" s="857" t="s">
        <v>3875</v>
      </c>
      <c r="B14" s="872" t="s">
        <v>3876</v>
      </c>
      <c r="C14" s="995" t="s">
        <v>3877</v>
      </c>
      <c r="D14" s="996">
        <v>9</v>
      </c>
      <c r="E14" s="969"/>
      <c r="F14" s="894">
        <f>E14/D14*100</f>
        <v>0</v>
      </c>
      <c r="G14" s="794" t="s">
        <v>3907</v>
      </c>
      <c r="H14" s="801" t="s">
        <v>3908</v>
      </c>
      <c r="I14" s="794" t="s">
        <v>3826</v>
      </c>
      <c r="J14" s="794" t="s">
        <v>3909</v>
      </c>
      <c r="K14" s="794" t="s">
        <v>3897</v>
      </c>
      <c r="L14" s="794">
        <v>9</v>
      </c>
      <c r="M14" s="814">
        <v>3902.9</v>
      </c>
      <c r="N14" s="794" t="s">
        <v>3910</v>
      </c>
      <c r="O14" s="2">
        <v>2</v>
      </c>
      <c r="P14" s="2"/>
      <c r="Q14" s="11">
        <f t="shared" si="2"/>
        <v>0</v>
      </c>
      <c r="R14" s="12"/>
      <c r="S14" s="2">
        <v>3</v>
      </c>
      <c r="T14" s="2"/>
      <c r="U14" s="12">
        <f t="shared" si="3"/>
        <v>0</v>
      </c>
      <c r="V14" s="12"/>
      <c r="W14" s="2">
        <v>3</v>
      </c>
      <c r="X14" s="2"/>
      <c r="Y14" s="12">
        <f t="shared" si="4"/>
        <v>0</v>
      </c>
      <c r="Z14" s="12"/>
      <c r="AA14" s="2">
        <v>1</v>
      </c>
      <c r="AB14" s="2"/>
      <c r="AC14" s="12">
        <f t="shared" si="5"/>
        <v>0</v>
      </c>
      <c r="AD14" s="12"/>
      <c r="AE14" s="89">
        <f t="shared" si="0"/>
        <v>9</v>
      </c>
      <c r="AF14" s="89">
        <f t="shared" si="1"/>
        <v>0</v>
      </c>
      <c r="AG14" s="12">
        <f t="shared" si="6"/>
        <v>0</v>
      </c>
    </row>
    <row r="15" spans="1:35" ht="38.25" x14ac:dyDescent="0.25">
      <c r="A15" s="858"/>
      <c r="B15" s="872"/>
      <c r="C15" s="995"/>
      <c r="D15" s="996"/>
      <c r="E15" s="971"/>
      <c r="F15" s="895"/>
      <c r="G15" s="794" t="s">
        <v>3911</v>
      </c>
      <c r="H15" s="801" t="s">
        <v>3912</v>
      </c>
      <c r="I15" s="794" t="s">
        <v>3826</v>
      </c>
      <c r="J15" s="794" t="s">
        <v>3913</v>
      </c>
      <c r="K15" s="794" t="s">
        <v>3897</v>
      </c>
      <c r="L15" s="794">
        <v>2</v>
      </c>
      <c r="M15" s="814">
        <v>15.2</v>
      </c>
      <c r="N15" s="794" t="s">
        <v>3914</v>
      </c>
      <c r="O15" s="2">
        <v>1</v>
      </c>
      <c r="P15" s="2"/>
      <c r="Q15" s="11">
        <f t="shared" si="2"/>
        <v>0</v>
      </c>
      <c r="R15" s="12"/>
      <c r="S15" s="2">
        <v>1</v>
      </c>
      <c r="T15" s="2"/>
      <c r="U15" s="11">
        <f t="shared" si="3"/>
        <v>0</v>
      </c>
      <c r="V15" s="12"/>
      <c r="W15" s="2">
        <v>0</v>
      </c>
      <c r="X15" s="2"/>
      <c r="Y15" s="11" t="e">
        <f t="shared" si="4"/>
        <v>#DIV/0!</v>
      </c>
      <c r="Z15" s="12"/>
      <c r="AA15" s="2">
        <v>0</v>
      </c>
      <c r="AB15" s="2"/>
      <c r="AC15" s="11" t="e">
        <f t="shared" si="5"/>
        <v>#DIV/0!</v>
      </c>
      <c r="AD15" s="12"/>
      <c r="AE15" s="89">
        <f t="shared" si="0"/>
        <v>2</v>
      </c>
      <c r="AF15" s="89">
        <f t="shared" si="1"/>
        <v>0</v>
      </c>
      <c r="AG15" s="11">
        <f t="shared" si="6"/>
        <v>0</v>
      </c>
    </row>
    <row r="16" spans="1:35" ht="25.5" x14ac:dyDescent="0.25">
      <c r="A16" s="858"/>
      <c r="B16" s="872"/>
      <c r="C16" s="995"/>
      <c r="D16" s="996"/>
      <c r="E16" s="970"/>
      <c r="F16" s="896"/>
      <c r="G16" s="794" t="s">
        <v>3915</v>
      </c>
      <c r="H16" s="815" t="s">
        <v>3916</v>
      </c>
      <c r="I16" s="794" t="s">
        <v>3826</v>
      </c>
      <c r="J16" s="816" t="s">
        <v>3917</v>
      </c>
      <c r="K16" s="816" t="s">
        <v>3897</v>
      </c>
      <c r="L16" s="816">
        <v>3</v>
      </c>
      <c r="M16" s="813">
        <v>0</v>
      </c>
      <c r="N16" s="794" t="s">
        <v>3918</v>
      </c>
      <c r="O16" s="2">
        <v>1</v>
      </c>
      <c r="P16" s="2"/>
      <c r="Q16" s="11">
        <f t="shared" si="2"/>
        <v>0</v>
      </c>
      <c r="R16" s="12"/>
      <c r="S16" s="2">
        <v>0</v>
      </c>
      <c r="T16" s="2"/>
      <c r="U16" s="11" t="e">
        <f t="shared" si="3"/>
        <v>#DIV/0!</v>
      </c>
      <c r="V16" s="12"/>
      <c r="W16" s="2">
        <v>0</v>
      </c>
      <c r="X16" s="2"/>
      <c r="Y16" s="11" t="e">
        <f t="shared" si="4"/>
        <v>#DIV/0!</v>
      </c>
      <c r="Z16" s="12"/>
      <c r="AA16" s="2">
        <v>2</v>
      </c>
      <c r="AB16" s="2"/>
      <c r="AC16" s="11">
        <f t="shared" si="5"/>
        <v>0</v>
      </c>
      <c r="AD16" s="12"/>
      <c r="AE16" s="89">
        <f t="shared" si="0"/>
        <v>3</v>
      </c>
      <c r="AF16" s="89">
        <f t="shared" si="1"/>
        <v>0</v>
      </c>
      <c r="AG16" s="11">
        <f t="shared" si="6"/>
        <v>0</v>
      </c>
    </row>
    <row r="17" spans="1:33" ht="63.75" x14ac:dyDescent="0.25">
      <c r="A17" s="858"/>
      <c r="B17" s="872"/>
      <c r="C17" s="995" t="s">
        <v>3878</v>
      </c>
      <c r="D17" s="997">
        <v>0.2</v>
      </c>
      <c r="E17" s="969"/>
      <c r="F17" s="894">
        <f>E17/D17*100</f>
        <v>0</v>
      </c>
      <c r="G17" s="817" t="s">
        <v>3919</v>
      </c>
      <c r="H17" s="818" t="s">
        <v>3920</v>
      </c>
      <c r="I17" s="794" t="s">
        <v>3826</v>
      </c>
      <c r="J17" s="819" t="s">
        <v>3921</v>
      </c>
      <c r="K17" s="820" t="s">
        <v>2823</v>
      </c>
      <c r="L17" s="819" t="s">
        <v>3922</v>
      </c>
      <c r="M17" s="814">
        <v>22.599999999999998</v>
      </c>
      <c r="N17" s="817" t="s">
        <v>3923</v>
      </c>
      <c r="O17" s="2">
        <v>0</v>
      </c>
      <c r="P17" s="2"/>
      <c r="Q17" s="11" t="e">
        <f t="shared" si="2"/>
        <v>#DIV/0!</v>
      </c>
      <c r="R17" s="12"/>
      <c r="S17" s="2">
        <v>0</v>
      </c>
      <c r="T17" s="2"/>
      <c r="U17" s="11" t="e">
        <f t="shared" si="3"/>
        <v>#DIV/0!</v>
      </c>
      <c r="V17" s="12"/>
      <c r="W17" s="2">
        <v>0</v>
      </c>
      <c r="X17" s="2"/>
      <c r="Y17" s="11" t="e">
        <f t="shared" si="4"/>
        <v>#DIV/0!</v>
      </c>
      <c r="Z17" s="12"/>
      <c r="AA17" s="2">
        <v>0</v>
      </c>
      <c r="AB17" s="2"/>
      <c r="AC17" s="11" t="e">
        <f t="shared" si="5"/>
        <v>#DIV/0!</v>
      </c>
      <c r="AD17" s="12"/>
      <c r="AE17" s="89">
        <f t="shared" si="0"/>
        <v>0</v>
      </c>
      <c r="AF17" s="89">
        <f t="shared" si="1"/>
        <v>0</v>
      </c>
      <c r="AG17" s="11" t="e">
        <f t="shared" si="6"/>
        <v>#DIV/0!</v>
      </c>
    </row>
    <row r="18" spans="1:33" ht="38.25" x14ac:dyDescent="0.25">
      <c r="A18" s="859"/>
      <c r="B18" s="872"/>
      <c r="C18" s="995"/>
      <c r="D18" s="997"/>
      <c r="E18" s="970"/>
      <c r="F18" s="896"/>
      <c r="G18" s="817" t="s">
        <v>3924</v>
      </c>
      <c r="H18" s="821" t="s">
        <v>3925</v>
      </c>
      <c r="I18" s="794" t="s">
        <v>3826</v>
      </c>
      <c r="J18" s="822" t="s">
        <v>3926</v>
      </c>
      <c r="K18" s="823" t="s">
        <v>2133</v>
      </c>
      <c r="L18" s="822">
        <v>45</v>
      </c>
      <c r="M18" s="814">
        <v>900</v>
      </c>
      <c r="N18" s="817" t="s">
        <v>3927</v>
      </c>
      <c r="O18" s="2">
        <v>45</v>
      </c>
      <c r="P18" s="2"/>
      <c r="Q18" s="11">
        <f t="shared" si="2"/>
        <v>0</v>
      </c>
      <c r="R18" s="12"/>
      <c r="S18" s="2">
        <v>0</v>
      </c>
      <c r="T18" s="2"/>
      <c r="U18" s="11" t="e">
        <f t="shared" si="3"/>
        <v>#DIV/0!</v>
      </c>
      <c r="V18" s="12"/>
      <c r="W18" s="2">
        <v>0</v>
      </c>
      <c r="X18" s="2"/>
      <c r="Y18" s="11" t="e">
        <f t="shared" si="4"/>
        <v>#DIV/0!</v>
      </c>
      <c r="Z18" s="12"/>
      <c r="AA18" s="2">
        <v>0</v>
      </c>
      <c r="AB18" s="2"/>
      <c r="AC18" s="11" t="e">
        <f t="shared" si="5"/>
        <v>#DIV/0!</v>
      </c>
      <c r="AD18" s="12"/>
      <c r="AE18" s="89">
        <f t="shared" si="0"/>
        <v>45</v>
      </c>
      <c r="AF18" s="89">
        <f t="shared" si="1"/>
        <v>0</v>
      </c>
      <c r="AG18" s="11">
        <f t="shared" si="6"/>
        <v>0</v>
      </c>
    </row>
    <row r="19" spans="1:33" ht="25.5" x14ac:dyDescent="0.25">
      <c r="A19" s="857" t="s">
        <v>3879</v>
      </c>
      <c r="B19" s="857" t="s">
        <v>3880</v>
      </c>
      <c r="C19" s="857" t="s">
        <v>3881</v>
      </c>
      <c r="D19" s="993">
        <v>156</v>
      </c>
      <c r="E19" s="969"/>
      <c r="F19" s="894">
        <f>E19/D19*100</f>
        <v>0</v>
      </c>
      <c r="G19" s="794" t="s">
        <v>3928</v>
      </c>
      <c r="H19" s="801" t="s">
        <v>3929</v>
      </c>
      <c r="I19" s="794" t="s">
        <v>3826</v>
      </c>
      <c r="J19" s="794" t="s">
        <v>3930</v>
      </c>
      <c r="K19" s="803" t="s">
        <v>2823</v>
      </c>
      <c r="L19" s="794">
        <v>120</v>
      </c>
      <c r="M19" s="814">
        <v>1557.6100000000001</v>
      </c>
      <c r="N19" s="794" t="s">
        <v>104</v>
      </c>
      <c r="O19" s="2">
        <v>30</v>
      </c>
      <c r="P19" s="2"/>
      <c r="Q19" s="11">
        <f t="shared" si="2"/>
        <v>0</v>
      </c>
      <c r="R19" s="12"/>
      <c r="S19" s="2">
        <v>30</v>
      </c>
      <c r="T19" s="2"/>
      <c r="U19" s="11">
        <f t="shared" si="3"/>
        <v>0</v>
      </c>
      <c r="V19" s="12"/>
      <c r="W19" s="2">
        <v>30</v>
      </c>
      <c r="X19" s="2"/>
      <c r="Y19" s="11">
        <f t="shared" si="4"/>
        <v>0</v>
      </c>
      <c r="Z19" s="12"/>
      <c r="AA19" s="2">
        <v>30</v>
      </c>
      <c r="AB19" s="2"/>
      <c r="AC19" s="11">
        <f t="shared" si="5"/>
        <v>0</v>
      </c>
      <c r="AD19" s="12"/>
      <c r="AE19" s="89">
        <f t="shared" si="0"/>
        <v>120</v>
      </c>
      <c r="AF19" s="89">
        <f t="shared" si="1"/>
        <v>0</v>
      </c>
      <c r="AG19" s="11">
        <f t="shared" si="6"/>
        <v>0</v>
      </c>
    </row>
    <row r="20" spans="1:33" ht="25.5" x14ac:dyDescent="0.25">
      <c r="A20" s="859"/>
      <c r="B20" s="859"/>
      <c r="C20" s="859"/>
      <c r="D20" s="994"/>
      <c r="E20" s="970"/>
      <c r="F20" s="896"/>
      <c r="G20" s="794" t="s">
        <v>3931</v>
      </c>
      <c r="H20" s="801" t="s">
        <v>3932</v>
      </c>
      <c r="I20" s="794" t="s">
        <v>3826</v>
      </c>
      <c r="J20" s="794" t="s">
        <v>3000</v>
      </c>
      <c r="K20" s="794" t="s">
        <v>85</v>
      </c>
      <c r="L20" s="794">
        <v>150</v>
      </c>
      <c r="M20" s="814">
        <v>259.5</v>
      </c>
      <c r="N20" s="794" t="s">
        <v>3933</v>
      </c>
      <c r="O20" s="2">
        <v>5</v>
      </c>
      <c r="P20" s="2"/>
      <c r="Q20" s="11">
        <f t="shared" si="2"/>
        <v>0</v>
      </c>
      <c r="R20" s="12"/>
      <c r="S20" s="2">
        <v>30</v>
      </c>
      <c r="T20" s="2"/>
      <c r="U20" s="11">
        <f t="shared" si="3"/>
        <v>0</v>
      </c>
      <c r="V20" s="12"/>
      <c r="W20" s="2">
        <v>10</v>
      </c>
      <c r="X20" s="2"/>
      <c r="Y20" s="11">
        <f t="shared" si="4"/>
        <v>0</v>
      </c>
      <c r="Z20" s="12"/>
      <c r="AA20" s="2">
        <v>105</v>
      </c>
      <c r="AB20" s="2"/>
      <c r="AC20" s="11">
        <f t="shared" si="5"/>
        <v>0</v>
      </c>
      <c r="AD20" s="12"/>
      <c r="AE20" s="89">
        <f t="shared" si="0"/>
        <v>150</v>
      </c>
      <c r="AF20" s="89">
        <f t="shared" si="1"/>
        <v>0</v>
      </c>
      <c r="AG20" s="11">
        <f t="shared" si="6"/>
        <v>0</v>
      </c>
    </row>
    <row r="21" spans="1:33" x14ac:dyDescent="0.25">
      <c r="A21" s="843" t="s">
        <v>23</v>
      </c>
      <c r="B21" s="844"/>
      <c r="C21" s="844"/>
      <c r="D21" s="844"/>
      <c r="E21" s="844"/>
      <c r="F21" s="844"/>
      <c r="G21" s="844"/>
      <c r="H21" s="844"/>
      <c r="I21" s="844"/>
      <c r="J21" s="844"/>
      <c r="K21" s="844"/>
      <c r="L21" s="845"/>
      <c r="M21" s="792"/>
      <c r="N21" s="792"/>
      <c r="O21" s="3"/>
      <c r="P21" s="3"/>
      <c r="Q21" s="13" t="e">
        <f>SUM(Q27:Q39)/(COUNTIF(Q27:Q39,"&lt;&gt;0"))</f>
        <v>#DIV/0!</v>
      </c>
      <c r="R21" s="654"/>
      <c r="S21" s="3"/>
      <c r="T21" s="3"/>
      <c r="U21" s="13" t="e">
        <f>SUM(U27:U39)/(COUNTIF(U27:U39,"&lt;&gt;0"))</f>
        <v>#DIV/0!</v>
      </c>
      <c r="V21" s="654"/>
      <c r="W21" s="3"/>
      <c r="X21" s="3"/>
      <c r="Y21" s="13" t="e">
        <f>SUM(Y27:Y39)/(COUNTIF(Y27:Y39,"&lt;&gt;0"))</f>
        <v>#DIV/0!</v>
      </c>
      <c r="Z21" s="654"/>
      <c r="AA21" s="3"/>
      <c r="AB21" s="3"/>
      <c r="AC21" s="13" t="e">
        <f>SUM(AC27:AC39)/(COUNTIF(AC27:AC39,"&lt;&gt;0"))</f>
        <v>#DIV/0!</v>
      </c>
      <c r="AD21" s="654"/>
      <c r="AE21" s="3"/>
      <c r="AF21" s="3"/>
      <c r="AG21" s="13" t="e">
        <f>SUM(AG27:AG39)/(COUNTIF(AG27:AG39,"&lt;&gt;0"))</f>
        <v>#DIV/0!</v>
      </c>
    </row>
    <row r="22" spans="1:33" x14ac:dyDescent="0.25">
      <c r="A22" s="846" t="s">
        <v>24</v>
      </c>
      <c r="B22" s="847"/>
      <c r="C22" s="847"/>
      <c r="D22" s="847"/>
      <c r="E22" s="847"/>
      <c r="F22" s="847"/>
      <c r="G22" s="847"/>
      <c r="H22" s="847"/>
      <c r="I22" s="847"/>
      <c r="J22" s="847"/>
      <c r="K22" s="847"/>
      <c r="L22" s="848"/>
      <c r="M22" s="793"/>
      <c r="N22" s="793"/>
      <c r="O22" s="787"/>
      <c r="P22" s="787"/>
      <c r="Q22" s="787"/>
      <c r="R22" s="14"/>
      <c r="S22" s="787"/>
      <c r="T22" s="787"/>
      <c r="U22" s="787"/>
      <c r="V22" s="14"/>
      <c r="W22" s="787"/>
      <c r="X22" s="787"/>
      <c r="Y22" s="787"/>
      <c r="Z22" s="14"/>
      <c r="AA22" s="787"/>
      <c r="AB22" s="787"/>
      <c r="AC22" s="787"/>
      <c r="AD22" s="14"/>
      <c r="AE22" s="787"/>
      <c r="AF22" s="787"/>
      <c r="AG22" s="787"/>
    </row>
    <row r="23" spans="1:33" x14ac:dyDescent="0.25">
      <c r="A23" s="846" t="s">
        <v>1283</v>
      </c>
      <c r="B23" s="847"/>
      <c r="C23" s="847"/>
      <c r="D23" s="847"/>
      <c r="E23" s="847"/>
      <c r="F23" s="847"/>
      <c r="G23" s="847"/>
      <c r="H23" s="847"/>
      <c r="I23" s="847"/>
      <c r="J23" s="847"/>
      <c r="K23" s="847"/>
      <c r="L23" s="848"/>
      <c r="M23" s="793"/>
      <c r="N23" s="793"/>
      <c r="O23" s="787"/>
      <c r="P23" s="787"/>
      <c r="Q23" s="787"/>
      <c r="R23" s="14"/>
      <c r="S23" s="787"/>
      <c r="T23" s="787"/>
      <c r="U23" s="787"/>
      <c r="V23" s="14"/>
      <c r="W23" s="787"/>
      <c r="X23" s="787"/>
      <c r="Y23" s="787"/>
      <c r="Z23" s="14"/>
      <c r="AA23" s="787"/>
      <c r="AB23" s="787"/>
      <c r="AC23" s="787"/>
      <c r="AD23" s="14"/>
      <c r="AE23" s="787"/>
      <c r="AF23" s="787"/>
      <c r="AG23" s="787"/>
    </row>
    <row r="24" spans="1:33" x14ac:dyDescent="0.25">
      <c r="A24" s="846" t="s">
        <v>1339</v>
      </c>
      <c r="B24" s="847"/>
      <c r="C24" s="847"/>
      <c r="D24" s="847"/>
      <c r="E24" s="847"/>
      <c r="F24" s="847"/>
      <c r="G24" s="847"/>
      <c r="H24" s="847"/>
      <c r="I24" s="847"/>
      <c r="J24" s="847"/>
      <c r="K24" s="847"/>
      <c r="L24" s="848"/>
      <c r="M24" s="793"/>
      <c r="N24" s="793"/>
      <c r="O24" s="787"/>
      <c r="P24" s="787"/>
      <c r="Q24" s="787"/>
      <c r="R24" s="14"/>
      <c r="S24" s="787"/>
      <c r="T24" s="787"/>
      <c r="U24" s="787"/>
      <c r="V24" s="14"/>
      <c r="W24" s="787"/>
      <c r="X24" s="787"/>
      <c r="Y24" s="787"/>
      <c r="Z24" s="14"/>
      <c r="AA24" s="787"/>
      <c r="AB24" s="787"/>
      <c r="AC24" s="787"/>
      <c r="AD24" s="14"/>
      <c r="AE24" s="787"/>
      <c r="AF24" s="787"/>
      <c r="AG24" s="787"/>
    </row>
    <row r="25" spans="1:33" x14ac:dyDescent="0.25">
      <c r="A25" s="846" t="s">
        <v>1340</v>
      </c>
      <c r="B25" s="847"/>
      <c r="C25" s="847"/>
      <c r="D25" s="847"/>
      <c r="E25" s="847"/>
      <c r="F25" s="847"/>
      <c r="G25" s="847"/>
      <c r="H25" s="847"/>
      <c r="I25" s="847"/>
      <c r="J25" s="847"/>
      <c r="K25" s="847"/>
      <c r="L25" s="848"/>
      <c r="M25" s="793"/>
      <c r="N25" s="793"/>
      <c r="O25" s="787"/>
      <c r="P25" s="787"/>
      <c r="Q25" s="787"/>
      <c r="R25" s="14"/>
      <c r="S25" s="787"/>
      <c r="T25" s="787"/>
      <c r="U25" s="787"/>
      <c r="V25" s="14"/>
      <c r="W25" s="787"/>
      <c r="X25" s="787"/>
      <c r="Y25" s="787"/>
      <c r="Z25" s="14"/>
      <c r="AA25" s="787"/>
      <c r="AB25" s="787"/>
      <c r="AC25" s="787"/>
      <c r="AD25" s="14"/>
      <c r="AE25" s="787"/>
      <c r="AF25" s="787"/>
      <c r="AG25" s="787"/>
    </row>
    <row r="26" spans="1:33" x14ac:dyDescent="0.25">
      <c r="A26" s="846" t="s">
        <v>1341</v>
      </c>
      <c r="B26" s="847"/>
      <c r="C26" s="847"/>
      <c r="D26" s="847"/>
      <c r="E26" s="847"/>
      <c r="F26" s="847"/>
      <c r="G26" s="847"/>
      <c r="H26" s="847"/>
      <c r="I26" s="847"/>
      <c r="J26" s="847"/>
      <c r="K26" s="847"/>
      <c r="L26" s="848"/>
      <c r="M26" s="793"/>
      <c r="N26" s="793"/>
      <c r="O26" s="787"/>
      <c r="P26" s="787"/>
      <c r="Q26" s="787"/>
      <c r="R26" s="14"/>
      <c r="S26" s="787"/>
      <c r="T26" s="787"/>
      <c r="U26" s="787"/>
      <c r="V26" s="14"/>
      <c r="W26" s="787"/>
      <c r="X26" s="787"/>
      <c r="Y26" s="787"/>
      <c r="Z26" s="14"/>
      <c r="AA26" s="787"/>
      <c r="AB26" s="787"/>
      <c r="AC26" s="787"/>
      <c r="AD26" s="14"/>
      <c r="AE26" s="787"/>
      <c r="AF26" s="787"/>
      <c r="AG26" s="787"/>
    </row>
    <row r="27" spans="1:33" x14ac:dyDescent="0.25">
      <c r="Q27" s="32" t="e">
        <f>IF(Q8&gt;99.99,100,Q8)</f>
        <v>#DIV/0!</v>
      </c>
      <c r="R27" s="32"/>
      <c r="U27" s="32">
        <f>IF(U8&gt;99.99,100,U8)</f>
        <v>0</v>
      </c>
      <c r="Y27" s="32" t="e">
        <f>IF(Y8&gt;99.99,100,Y8)</f>
        <v>#DIV/0!</v>
      </c>
      <c r="AC27" s="32" t="e">
        <f>IF(AC8&gt;99.99,100,AC8)</f>
        <v>#DIV/0!</v>
      </c>
      <c r="AG27" s="32">
        <f>IF(AG8&gt;99.99,100,AG8)</f>
        <v>0</v>
      </c>
    </row>
    <row r="28" spans="1:33" x14ac:dyDescent="0.25">
      <c r="Q28" s="32" t="e">
        <f t="shared" ref="Q28:Q39" si="7">IF(Q9&gt;99.99,100,Q9)</f>
        <v>#DIV/0!</v>
      </c>
      <c r="U28" s="32" t="e">
        <f t="shared" ref="U28:U39" si="8">IF(U9&gt;99.99,100,U9)</f>
        <v>#DIV/0!</v>
      </c>
      <c r="Y28" s="32" t="e">
        <f t="shared" ref="Y28:Y39" si="9">IF(Y9&gt;99.99,100,Y9)</f>
        <v>#DIV/0!</v>
      </c>
      <c r="AC28" s="32" t="e">
        <f t="shared" ref="AC28:AC39" si="10">IF(AC9&gt;99.99,100,AC9)</f>
        <v>#DIV/0!</v>
      </c>
      <c r="AG28" s="32" t="e">
        <f t="shared" ref="AG28:AG39" si="11">IF(AG9&gt;99.99,100,AG9)</f>
        <v>#DIV/0!</v>
      </c>
    </row>
    <row r="29" spans="1:33" x14ac:dyDescent="0.25">
      <c r="Q29" s="32">
        <f t="shared" si="7"/>
        <v>0</v>
      </c>
      <c r="U29" s="32" t="e">
        <f t="shared" si="8"/>
        <v>#DIV/0!</v>
      </c>
      <c r="Y29" s="32" t="e">
        <f t="shared" si="9"/>
        <v>#DIV/0!</v>
      </c>
      <c r="AC29" s="32" t="e">
        <f t="shared" si="10"/>
        <v>#DIV/0!</v>
      </c>
      <c r="AG29" s="32">
        <f t="shared" si="11"/>
        <v>0</v>
      </c>
    </row>
    <row r="30" spans="1:33" x14ac:dyDescent="0.25">
      <c r="Q30" s="32">
        <f t="shared" si="7"/>
        <v>0</v>
      </c>
      <c r="U30" s="32">
        <f t="shared" si="8"/>
        <v>0</v>
      </c>
      <c r="Y30" s="32">
        <f t="shared" si="9"/>
        <v>0</v>
      </c>
      <c r="AC30" s="32">
        <f t="shared" si="10"/>
        <v>0</v>
      </c>
      <c r="AG30" s="32">
        <f t="shared" si="11"/>
        <v>0</v>
      </c>
    </row>
    <row r="31" spans="1:33" x14ac:dyDescent="0.25">
      <c r="Q31" s="32">
        <f t="shared" si="7"/>
        <v>0</v>
      </c>
      <c r="U31" s="32">
        <f t="shared" si="8"/>
        <v>0</v>
      </c>
      <c r="Y31" s="32">
        <f t="shared" si="9"/>
        <v>0</v>
      </c>
      <c r="AC31" s="32">
        <f t="shared" si="10"/>
        <v>0</v>
      </c>
      <c r="AG31" s="32">
        <f t="shared" si="11"/>
        <v>0</v>
      </c>
    </row>
    <row r="32" spans="1:33" x14ac:dyDescent="0.25">
      <c r="Q32" s="32">
        <f t="shared" si="7"/>
        <v>0</v>
      </c>
      <c r="U32" s="32">
        <f t="shared" si="8"/>
        <v>0</v>
      </c>
      <c r="Y32" s="32">
        <f t="shared" si="9"/>
        <v>0</v>
      </c>
      <c r="AC32" s="32">
        <f t="shared" si="10"/>
        <v>0</v>
      </c>
      <c r="AG32" s="32">
        <f t="shared" si="11"/>
        <v>0</v>
      </c>
    </row>
    <row r="33" spans="17:33" x14ac:dyDescent="0.25">
      <c r="Q33" s="32">
        <f t="shared" si="7"/>
        <v>0</v>
      </c>
      <c r="U33" s="32">
        <f t="shared" si="8"/>
        <v>0</v>
      </c>
      <c r="Y33" s="32">
        <f t="shared" si="9"/>
        <v>0</v>
      </c>
      <c r="AC33" s="32">
        <f t="shared" si="10"/>
        <v>0</v>
      </c>
      <c r="AG33" s="32">
        <f t="shared" si="11"/>
        <v>0</v>
      </c>
    </row>
    <row r="34" spans="17:33" x14ac:dyDescent="0.25">
      <c r="Q34" s="32">
        <f t="shared" si="7"/>
        <v>0</v>
      </c>
      <c r="U34" s="32">
        <f t="shared" si="8"/>
        <v>0</v>
      </c>
      <c r="Y34" s="32" t="e">
        <f t="shared" si="9"/>
        <v>#DIV/0!</v>
      </c>
      <c r="AC34" s="32" t="e">
        <f t="shared" si="10"/>
        <v>#DIV/0!</v>
      </c>
      <c r="AG34" s="32">
        <f t="shared" si="11"/>
        <v>0</v>
      </c>
    </row>
    <row r="35" spans="17:33" x14ac:dyDescent="0.25">
      <c r="Q35" s="32">
        <f t="shared" si="7"/>
        <v>0</v>
      </c>
      <c r="U35" s="32" t="e">
        <f t="shared" si="8"/>
        <v>#DIV/0!</v>
      </c>
      <c r="Y35" s="32" t="e">
        <f t="shared" si="9"/>
        <v>#DIV/0!</v>
      </c>
      <c r="AC35" s="32">
        <f t="shared" si="10"/>
        <v>0</v>
      </c>
      <c r="AG35" s="32">
        <f t="shared" si="11"/>
        <v>0</v>
      </c>
    </row>
    <row r="36" spans="17:33" x14ac:dyDescent="0.25">
      <c r="Q36" s="32" t="e">
        <f t="shared" si="7"/>
        <v>#DIV/0!</v>
      </c>
      <c r="U36" s="32" t="e">
        <f t="shared" si="8"/>
        <v>#DIV/0!</v>
      </c>
      <c r="Y36" s="32" t="e">
        <f t="shared" si="9"/>
        <v>#DIV/0!</v>
      </c>
      <c r="AC36" s="32" t="e">
        <f t="shared" si="10"/>
        <v>#DIV/0!</v>
      </c>
      <c r="AG36" s="32" t="e">
        <f t="shared" si="11"/>
        <v>#DIV/0!</v>
      </c>
    </row>
    <row r="37" spans="17:33" x14ac:dyDescent="0.25">
      <c r="Q37" s="32">
        <f t="shared" si="7"/>
        <v>0</v>
      </c>
      <c r="U37" s="32" t="e">
        <f t="shared" si="8"/>
        <v>#DIV/0!</v>
      </c>
      <c r="Y37" s="32" t="e">
        <f t="shared" si="9"/>
        <v>#DIV/0!</v>
      </c>
      <c r="AC37" s="32" t="e">
        <f t="shared" si="10"/>
        <v>#DIV/0!</v>
      </c>
      <c r="AG37" s="32">
        <f t="shared" si="11"/>
        <v>0</v>
      </c>
    </row>
    <row r="38" spans="17:33" x14ac:dyDescent="0.25">
      <c r="Q38" s="32">
        <f t="shared" si="7"/>
        <v>0</v>
      </c>
      <c r="U38" s="32">
        <f t="shared" si="8"/>
        <v>0</v>
      </c>
      <c r="Y38" s="32">
        <f t="shared" si="9"/>
        <v>0</v>
      </c>
      <c r="AC38" s="32">
        <f t="shared" si="10"/>
        <v>0</v>
      </c>
      <c r="AG38" s="32">
        <f t="shared" si="11"/>
        <v>0</v>
      </c>
    </row>
    <row r="39" spans="17:33" x14ac:dyDescent="0.25">
      <c r="Q39" s="32">
        <f t="shared" si="7"/>
        <v>0</v>
      </c>
      <c r="U39" s="32">
        <f t="shared" si="8"/>
        <v>0</v>
      </c>
      <c r="Y39" s="32">
        <f t="shared" si="9"/>
        <v>0</v>
      </c>
      <c r="AC39" s="32">
        <f t="shared" si="10"/>
        <v>0</v>
      </c>
      <c r="AG39" s="32">
        <f t="shared" si="11"/>
        <v>0</v>
      </c>
    </row>
  </sheetData>
  <mergeCells count="55">
    <mergeCell ref="N6:N7"/>
    <mergeCell ref="A2:AG2"/>
    <mergeCell ref="A3:AG3"/>
    <mergeCell ref="A4:AG4"/>
    <mergeCell ref="B5:AG5"/>
    <mergeCell ref="A6:A7"/>
    <mergeCell ref="B6:B7"/>
    <mergeCell ref="C6:C7"/>
    <mergeCell ref="D6:F6"/>
    <mergeCell ref="G6:G7"/>
    <mergeCell ref="H6:H7"/>
    <mergeCell ref="I6:I7"/>
    <mergeCell ref="J6:J7"/>
    <mergeCell ref="K6:K7"/>
    <mergeCell ref="L6:L7"/>
    <mergeCell ref="M6:M7"/>
    <mergeCell ref="O6:R6"/>
    <mergeCell ref="S6:V6"/>
    <mergeCell ref="W6:Z6"/>
    <mergeCell ref="AA6:AD6"/>
    <mergeCell ref="AE6:AG6"/>
    <mergeCell ref="A23:L23"/>
    <mergeCell ref="A24:L24"/>
    <mergeCell ref="A25:L25"/>
    <mergeCell ref="A26:L26"/>
    <mergeCell ref="A8:A10"/>
    <mergeCell ref="B8:B10"/>
    <mergeCell ref="C8:C9"/>
    <mergeCell ref="D8:D9"/>
    <mergeCell ref="A11:A13"/>
    <mergeCell ref="A21:L21"/>
    <mergeCell ref="B11:B13"/>
    <mergeCell ref="C11:C13"/>
    <mergeCell ref="D11:D13"/>
    <mergeCell ref="A14:A18"/>
    <mergeCell ref="A19:A20"/>
    <mergeCell ref="B19:B20"/>
    <mergeCell ref="C19:C20"/>
    <mergeCell ref="D19:D20"/>
    <mergeCell ref="A22:L22"/>
    <mergeCell ref="B14:B18"/>
    <mergeCell ref="C14:C16"/>
    <mergeCell ref="D14:D16"/>
    <mergeCell ref="C17:C18"/>
    <mergeCell ref="D17:D18"/>
    <mergeCell ref="E8:E9"/>
    <mergeCell ref="E11:E13"/>
    <mergeCell ref="E14:E16"/>
    <mergeCell ref="E17:E18"/>
    <mergeCell ref="E19:E20"/>
    <mergeCell ref="F8:F9"/>
    <mergeCell ref="F11:F13"/>
    <mergeCell ref="F14:F16"/>
    <mergeCell ref="F17:F18"/>
    <mergeCell ref="F19:F20"/>
  </mergeCells>
  <conditionalFormatting sqref="AG8:AG20 Q8:Q20 U15:U20 Y15:Y20 AC15:AC20">
    <cfRule type="cellIs" dxfId="1097" priority="31" stopIfTrue="1" operator="greaterThan">
      <formula>110</formula>
    </cfRule>
    <cfRule type="cellIs" dxfId="1096" priority="32" stopIfTrue="1" operator="between">
      <formula>1</formula>
      <formula>90</formula>
    </cfRule>
    <cfRule type="expression" dxfId="1095" priority="33" stopIfTrue="1">
      <formula>IF(O8=0,P8=0)</formula>
    </cfRule>
    <cfRule type="cellIs" dxfId="1094" priority="34" stopIfTrue="1" operator="between">
      <formula>90</formula>
      <formula>110</formula>
    </cfRule>
    <cfRule type="expression" dxfId="1093" priority="35" stopIfTrue="1">
      <formula>IF(O8&gt;0,P8=0)</formula>
    </cfRule>
    <cfRule type="expression" dxfId="1092" priority="36" stopIfTrue="1">
      <formula>IF(O8=0,P8&gt;0)</formula>
    </cfRule>
  </conditionalFormatting>
  <conditionalFormatting sqref="U8:U14">
    <cfRule type="cellIs" dxfId="1091" priority="49" stopIfTrue="1" operator="greaterThan">
      <formula>110</formula>
    </cfRule>
    <cfRule type="cellIs" dxfId="1090" priority="50" stopIfTrue="1" operator="between">
      <formula>1</formula>
      <formula>90</formula>
    </cfRule>
    <cfRule type="expression" dxfId="1089" priority="51" stopIfTrue="1">
      <formula>IF(S8=0,T8=0)</formula>
    </cfRule>
    <cfRule type="cellIs" dxfId="1088" priority="52" stopIfTrue="1" operator="between">
      <formula>90</formula>
      <formula>110</formula>
    </cfRule>
    <cfRule type="expression" dxfId="1087" priority="53" stopIfTrue="1">
      <formula>IF(S8&gt;0,T8=0)</formula>
    </cfRule>
    <cfRule type="expression" dxfId="1086" priority="54" stopIfTrue="1">
      <formula>IF(S8=0,T8&gt;0)</formula>
    </cfRule>
  </conditionalFormatting>
  <conditionalFormatting sqref="Y8:Y14">
    <cfRule type="cellIs" dxfId="1085" priority="43" stopIfTrue="1" operator="greaterThan">
      <formula>110</formula>
    </cfRule>
    <cfRule type="cellIs" dxfId="1084" priority="44" stopIfTrue="1" operator="between">
      <formula>1</formula>
      <formula>90</formula>
    </cfRule>
    <cfRule type="expression" dxfId="1083" priority="45" stopIfTrue="1">
      <formula>IF(W8=0,X8=0)</formula>
    </cfRule>
    <cfRule type="cellIs" dxfId="1082" priority="46" stopIfTrue="1" operator="between">
      <formula>90</formula>
      <formula>110</formula>
    </cfRule>
    <cfRule type="expression" dxfId="1081" priority="47" stopIfTrue="1">
      <formula>IF(W8&gt;0,X8=0)</formula>
    </cfRule>
    <cfRule type="expression" dxfId="1080" priority="48" stopIfTrue="1">
      <formula>IF(W8=0,X8&gt;0)</formula>
    </cfRule>
  </conditionalFormatting>
  <conditionalFormatting sqref="AC8:AC14">
    <cfRule type="cellIs" dxfId="1079" priority="37" stopIfTrue="1" operator="greaterThan">
      <formula>110</formula>
    </cfRule>
    <cfRule type="cellIs" dxfId="1078" priority="38" stopIfTrue="1" operator="between">
      <formula>1</formula>
      <formula>90</formula>
    </cfRule>
    <cfRule type="expression" dxfId="1077" priority="39" stopIfTrue="1">
      <formula>IF(AA8=0,AB8=0)</formula>
    </cfRule>
    <cfRule type="cellIs" dxfId="1076" priority="40" stopIfTrue="1" operator="between">
      <formula>90</formula>
      <formula>110</formula>
    </cfRule>
    <cfRule type="expression" dxfId="1075" priority="41" stopIfTrue="1">
      <formula>IF(AA8&gt;0,AB8=0)</formula>
    </cfRule>
    <cfRule type="expression" dxfId="1074" priority="42" stopIfTrue="1">
      <formula>IF(AA8=0,AB8&gt;0)</formula>
    </cfRule>
  </conditionalFormatting>
  <conditionalFormatting sqref="F8 F10:F11 F17 F19 F14">
    <cfRule type="cellIs" dxfId="1073" priority="1" stopIfTrue="1" operator="greaterThan">
      <formula>110</formula>
    </cfRule>
    <cfRule type="cellIs" dxfId="1072" priority="2" stopIfTrue="1" operator="between">
      <formula>1</formula>
      <formula>90</formula>
    </cfRule>
    <cfRule type="expression" dxfId="1071" priority="3" stopIfTrue="1">
      <formula>IF(D8=0,E8=0)</formula>
    </cfRule>
    <cfRule type="cellIs" dxfId="1070" priority="4" stopIfTrue="1" operator="between">
      <formula>90</formula>
      <formula>110</formula>
    </cfRule>
    <cfRule type="expression" dxfId="1069" priority="5" stopIfTrue="1">
      <formula>IF(D8&gt;0,E8=0)</formula>
    </cfRule>
    <cfRule type="expression" dxfId="1068" priority="6" stopIfTrue="1">
      <formula>IF(D8=0,E8&gt;0)</formula>
    </cfRule>
  </conditionalFormatting>
  <pageMargins left="0.7" right="0.7" top="0.75" bottom="0.75" header="0.3" footer="0.3"/>
  <pageSetup orientation="portrait" horizontalDpi="4294967293" verticalDpi="0" r:id="rId1"/>
  <legacy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2"/>
  <sheetViews>
    <sheetView topLeftCell="A7" workbookViewId="0">
      <selection activeCell="E8" sqref="E8"/>
    </sheetView>
  </sheetViews>
  <sheetFormatPr baseColWidth="10" defaultColWidth="11.42578125" defaultRowHeight="15" x14ac:dyDescent="0.25"/>
  <cols>
    <col min="1" max="1" width="16.85546875" style="7" customWidth="1"/>
    <col min="2" max="2" width="8.7109375" style="7" customWidth="1"/>
    <col min="3" max="3" width="38.28515625" style="7" customWidth="1"/>
    <col min="4" max="4" width="16" style="7" customWidth="1"/>
    <col min="5" max="5" width="24.5703125" style="7" customWidth="1"/>
    <col min="6" max="6" width="12.7109375" style="7" customWidth="1"/>
    <col min="7" max="7" width="8.85546875" style="7" customWidth="1"/>
    <col min="8" max="22" width="6.85546875" style="7" customWidth="1"/>
    <col min="23" max="23" width="51.7109375" style="7" customWidth="1"/>
    <col min="24" max="16384" width="11.42578125" style="7"/>
  </cols>
  <sheetData>
    <row r="1" spans="1:23" ht="15" customHeight="1" x14ac:dyDescent="0.25">
      <c r="A1" s="854" t="s">
        <v>26</v>
      </c>
      <c r="B1" s="854"/>
      <c r="C1" s="854"/>
      <c r="D1" s="854"/>
      <c r="E1" s="854"/>
      <c r="F1" s="854"/>
      <c r="G1" s="854"/>
      <c r="H1" s="854"/>
      <c r="I1" s="854"/>
      <c r="J1" s="854"/>
      <c r="K1" s="854"/>
      <c r="L1" s="854"/>
      <c r="M1" s="854"/>
      <c r="N1" s="854"/>
      <c r="O1" s="854"/>
      <c r="P1" s="854"/>
      <c r="Q1" s="854"/>
      <c r="R1" s="854"/>
      <c r="S1" s="854"/>
      <c r="T1" s="854"/>
      <c r="U1" s="854"/>
      <c r="V1" s="854"/>
    </row>
    <row r="2" spans="1:23" ht="15" customHeight="1" x14ac:dyDescent="0.25">
      <c r="A2" s="854" t="s">
        <v>0</v>
      </c>
      <c r="B2" s="854"/>
      <c r="C2" s="854"/>
      <c r="D2" s="854"/>
      <c r="E2" s="854"/>
      <c r="F2" s="854"/>
      <c r="G2" s="854"/>
      <c r="H2" s="854"/>
      <c r="I2" s="854"/>
      <c r="J2" s="854"/>
      <c r="K2" s="854"/>
      <c r="L2" s="854"/>
      <c r="M2" s="854"/>
      <c r="N2" s="854"/>
      <c r="O2" s="854"/>
      <c r="P2" s="854"/>
      <c r="Q2" s="854"/>
      <c r="R2" s="854"/>
      <c r="S2" s="854"/>
      <c r="T2" s="854"/>
      <c r="U2" s="854"/>
      <c r="V2" s="854"/>
    </row>
    <row r="3" spans="1:23" ht="15" customHeight="1" x14ac:dyDescent="0.25">
      <c r="A3" s="855" t="s">
        <v>330</v>
      </c>
      <c r="B3" s="855"/>
      <c r="C3" s="855"/>
      <c r="D3" s="855"/>
      <c r="E3" s="855"/>
      <c r="F3" s="855"/>
      <c r="G3" s="855"/>
      <c r="H3" s="855"/>
      <c r="I3" s="855"/>
      <c r="J3" s="855"/>
      <c r="K3" s="855"/>
      <c r="L3" s="855"/>
      <c r="M3" s="855"/>
      <c r="N3" s="855"/>
      <c r="O3" s="855"/>
      <c r="P3" s="855"/>
      <c r="Q3" s="855"/>
      <c r="R3" s="855"/>
      <c r="S3" s="855"/>
      <c r="T3" s="855"/>
      <c r="U3" s="855"/>
      <c r="V3" s="855"/>
    </row>
    <row r="4" spans="1:23" ht="22.5" customHeight="1" x14ac:dyDescent="0.25">
      <c r="A4" s="838" t="s">
        <v>30</v>
      </c>
      <c r="B4" s="856" t="s">
        <v>1</v>
      </c>
      <c r="C4" s="838" t="s">
        <v>28</v>
      </c>
      <c r="D4" s="838" t="s">
        <v>2</v>
      </c>
      <c r="E4" s="838" t="s">
        <v>3</v>
      </c>
      <c r="F4" s="838" t="s">
        <v>4</v>
      </c>
      <c r="G4" s="838" t="s">
        <v>29</v>
      </c>
      <c r="H4" s="853" t="s">
        <v>5</v>
      </c>
      <c r="I4" s="853"/>
      <c r="J4" s="853"/>
      <c r="K4" s="853" t="s">
        <v>6</v>
      </c>
      <c r="L4" s="853"/>
      <c r="M4" s="853"/>
      <c r="N4" s="853" t="s">
        <v>7</v>
      </c>
      <c r="O4" s="853"/>
      <c r="P4" s="853"/>
      <c r="Q4" s="853" t="s">
        <v>8</v>
      </c>
      <c r="R4" s="853"/>
      <c r="S4" s="853"/>
      <c r="T4" s="853" t="s">
        <v>9</v>
      </c>
      <c r="U4" s="853"/>
      <c r="V4" s="853"/>
      <c r="W4" s="838" t="s">
        <v>178</v>
      </c>
    </row>
    <row r="5" spans="1:23" x14ac:dyDescent="0.25">
      <c r="A5" s="838"/>
      <c r="B5" s="856"/>
      <c r="C5" s="838"/>
      <c r="D5" s="839"/>
      <c r="E5" s="839"/>
      <c r="F5" s="839"/>
      <c r="G5" s="839"/>
      <c r="H5" s="5" t="s">
        <v>10</v>
      </c>
      <c r="I5" s="5" t="s">
        <v>11</v>
      </c>
      <c r="J5" s="6" t="s">
        <v>12</v>
      </c>
      <c r="K5" s="5" t="s">
        <v>10</v>
      </c>
      <c r="L5" s="5" t="s">
        <v>11</v>
      </c>
      <c r="M5" s="6" t="s">
        <v>12</v>
      </c>
      <c r="N5" s="5" t="s">
        <v>10</v>
      </c>
      <c r="O5" s="5" t="s">
        <v>11</v>
      </c>
      <c r="P5" s="6" t="s">
        <v>12</v>
      </c>
      <c r="Q5" s="5" t="s">
        <v>10</v>
      </c>
      <c r="R5" s="5" t="s">
        <v>11</v>
      </c>
      <c r="S5" s="6" t="s">
        <v>12</v>
      </c>
      <c r="T5" s="5" t="s">
        <v>10</v>
      </c>
      <c r="U5" s="5" t="s">
        <v>11</v>
      </c>
      <c r="V5" s="6" t="s">
        <v>12</v>
      </c>
      <c r="W5" s="839"/>
    </row>
    <row r="6" spans="1:23" ht="36" x14ac:dyDescent="0.25">
      <c r="A6" s="91"/>
      <c r="B6" s="17" t="s">
        <v>331</v>
      </c>
      <c r="C6" s="19" t="s">
        <v>332</v>
      </c>
      <c r="D6" s="69" t="s">
        <v>333</v>
      </c>
      <c r="E6" s="69" t="s">
        <v>334</v>
      </c>
      <c r="F6" s="40" t="s">
        <v>62</v>
      </c>
      <c r="G6" s="17">
        <v>50</v>
      </c>
      <c r="H6" s="2">
        <v>0</v>
      </c>
      <c r="I6" s="2">
        <v>0</v>
      </c>
      <c r="J6" s="11" t="e">
        <f>I6/H6*100</f>
        <v>#DIV/0!</v>
      </c>
      <c r="K6" s="2">
        <v>0</v>
      </c>
      <c r="L6" s="2"/>
      <c r="M6" s="12" t="e">
        <f>L6/K6*100</f>
        <v>#DIV/0!</v>
      </c>
      <c r="N6" s="2">
        <v>0</v>
      </c>
      <c r="O6" s="2"/>
      <c r="P6" s="12" t="e">
        <f>O6/N6*100</f>
        <v>#DIV/0!</v>
      </c>
      <c r="Q6" s="2">
        <v>0</v>
      </c>
      <c r="R6" s="2"/>
      <c r="S6" s="12" t="e">
        <f>R6/Q6*100</f>
        <v>#DIV/0!</v>
      </c>
      <c r="T6" s="89">
        <f>H6+K6+N6+Q6</f>
        <v>0</v>
      </c>
      <c r="U6" s="89">
        <f>I6+L6+O6+R6</f>
        <v>0</v>
      </c>
      <c r="V6" s="12" t="e">
        <f>U6/T6*100</f>
        <v>#DIV/0!</v>
      </c>
      <c r="W6" s="30"/>
    </row>
    <row r="7" spans="1:23" ht="48" customHeight="1" x14ac:dyDescent="0.25">
      <c r="A7" s="966" t="s">
        <v>335</v>
      </c>
      <c r="B7" s="57" t="s">
        <v>336</v>
      </c>
      <c r="C7" s="21" t="s">
        <v>337</v>
      </c>
      <c r="D7" s="21" t="s">
        <v>338</v>
      </c>
      <c r="E7" s="21" t="s">
        <v>61</v>
      </c>
      <c r="F7" s="22" t="s">
        <v>62</v>
      </c>
      <c r="G7" s="22">
        <v>50</v>
      </c>
      <c r="H7" s="2">
        <v>10</v>
      </c>
      <c r="I7" s="2">
        <v>10</v>
      </c>
      <c r="J7" s="11">
        <f t="shared" ref="J7:J15" si="0">I7/H7*100</f>
        <v>100</v>
      </c>
      <c r="K7" s="2">
        <v>15</v>
      </c>
      <c r="L7" s="2"/>
      <c r="M7" s="12">
        <f t="shared" ref="M7:M15" si="1">L7/K7*100</f>
        <v>0</v>
      </c>
      <c r="N7" s="2">
        <v>15</v>
      </c>
      <c r="O7" s="2"/>
      <c r="P7" s="12">
        <f t="shared" ref="P7:P15" si="2">O7/N7*100</f>
        <v>0</v>
      </c>
      <c r="Q7" s="2">
        <v>10</v>
      </c>
      <c r="R7" s="2"/>
      <c r="S7" s="12">
        <f t="shared" ref="S7:S15" si="3">R7/Q7*100</f>
        <v>0</v>
      </c>
      <c r="T7" s="89">
        <f t="shared" ref="T7:U15" si="4">H7+K7+N7+Q7</f>
        <v>50</v>
      </c>
      <c r="U7" s="89">
        <f t="shared" si="4"/>
        <v>10</v>
      </c>
      <c r="V7" s="12">
        <f t="shared" ref="V7:V15" si="5">U7/T7*100</f>
        <v>20</v>
      </c>
      <c r="W7" s="30"/>
    </row>
    <row r="8" spans="1:23" ht="60" x14ac:dyDescent="0.25">
      <c r="A8" s="966"/>
      <c r="B8" s="57" t="s">
        <v>339</v>
      </c>
      <c r="C8" s="21" t="s">
        <v>340</v>
      </c>
      <c r="D8" s="21" t="s">
        <v>338</v>
      </c>
      <c r="E8" s="21" t="s">
        <v>341</v>
      </c>
      <c r="F8" s="22" t="s">
        <v>342</v>
      </c>
      <c r="G8" s="22">
        <v>1</v>
      </c>
      <c r="H8" s="2">
        <v>40</v>
      </c>
      <c r="I8" s="2">
        <v>0</v>
      </c>
      <c r="J8" s="11">
        <f t="shared" si="0"/>
        <v>0</v>
      </c>
      <c r="K8" s="2">
        <v>60</v>
      </c>
      <c r="L8" s="2"/>
      <c r="M8" s="12">
        <f t="shared" si="1"/>
        <v>0</v>
      </c>
      <c r="N8" s="2">
        <v>0</v>
      </c>
      <c r="O8" s="2"/>
      <c r="P8" s="12" t="e">
        <f t="shared" si="2"/>
        <v>#DIV/0!</v>
      </c>
      <c r="Q8" s="2">
        <v>0</v>
      </c>
      <c r="R8" s="2"/>
      <c r="S8" s="12" t="e">
        <f t="shared" si="3"/>
        <v>#DIV/0!</v>
      </c>
      <c r="T8" s="89">
        <f t="shared" si="4"/>
        <v>100</v>
      </c>
      <c r="U8" s="89">
        <f t="shared" si="4"/>
        <v>0</v>
      </c>
      <c r="V8" s="12">
        <f t="shared" si="5"/>
        <v>0</v>
      </c>
      <c r="W8" s="30"/>
    </row>
    <row r="9" spans="1:23" ht="48" x14ac:dyDescent="0.25">
      <c r="A9" s="966"/>
      <c r="B9" s="57" t="s">
        <v>343</v>
      </c>
      <c r="C9" s="21" t="s">
        <v>344</v>
      </c>
      <c r="D9" s="21" t="s">
        <v>338</v>
      </c>
      <c r="E9" s="21" t="s">
        <v>61</v>
      </c>
      <c r="F9" s="22" t="s">
        <v>62</v>
      </c>
      <c r="G9" s="22">
        <v>50</v>
      </c>
      <c r="H9" s="2">
        <v>10</v>
      </c>
      <c r="I9" s="2">
        <v>5</v>
      </c>
      <c r="J9" s="11">
        <f t="shared" si="0"/>
        <v>50</v>
      </c>
      <c r="K9" s="2">
        <v>15</v>
      </c>
      <c r="L9" s="2"/>
      <c r="M9" s="12">
        <f t="shared" si="1"/>
        <v>0</v>
      </c>
      <c r="N9" s="2">
        <v>15</v>
      </c>
      <c r="O9" s="2"/>
      <c r="P9" s="12">
        <f t="shared" si="2"/>
        <v>0</v>
      </c>
      <c r="Q9" s="2">
        <v>10</v>
      </c>
      <c r="R9" s="2"/>
      <c r="S9" s="12">
        <f t="shared" si="3"/>
        <v>0</v>
      </c>
      <c r="T9" s="89">
        <f t="shared" si="4"/>
        <v>50</v>
      </c>
      <c r="U9" s="89">
        <f t="shared" si="4"/>
        <v>5</v>
      </c>
      <c r="V9" s="12">
        <f t="shared" si="5"/>
        <v>10</v>
      </c>
      <c r="W9" s="30"/>
    </row>
    <row r="10" spans="1:23" ht="48" x14ac:dyDescent="0.25">
      <c r="A10" s="966"/>
      <c r="B10" s="57" t="s">
        <v>345</v>
      </c>
      <c r="C10" s="21" t="s">
        <v>346</v>
      </c>
      <c r="D10" s="21" t="s">
        <v>338</v>
      </c>
      <c r="E10" s="21" t="s">
        <v>61</v>
      </c>
      <c r="F10" s="22" t="s">
        <v>62</v>
      </c>
      <c r="G10" s="22">
        <v>50</v>
      </c>
      <c r="H10" s="2">
        <v>5</v>
      </c>
      <c r="I10" s="2">
        <v>3</v>
      </c>
      <c r="J10" s="11">
        <f t="shared" si="0"/>
        <v>60</v>
      </c>
      <c r="K10" s="2">
        <v>15</v>
      </c>
      <c r="L10" s="2"/>
      <c r="M10" s="12">
        <f t="shared" si="1"/>
        <v>0</v>
      </c>
      <c r="N10" s="2">
        <v>15</v>
      </c>
      <c r="O10" s="2"/>
      <c r="P10" s="12">
        <f t="shared" si="2"/>
        <v>0</v>
      </c>
      <c r="Q10" s="2">
        <v>15</v>
      </c>
      <c r="R10" s="2"/>
      <c r="S10" s="12">
        <f t="shared" si="3"/>
        <v>0</v>
      </c>
      <c r="T10" s="89">
        <f t="shared" si="4"/>
        <v>50</v>
      </c>
      <c r="U10" s="89">
        <f t="shared" si="4"/>
        <v>3</v>
      </c>
      <c r="V10" s="12">
        <f t="shared" si="5"/>
        <v>6</v>
      </c>
      <c r="W10" s="30"/>
    </row>
    <row r="11" spans="1:23" ht="24" x14ac:dyDescent="0.25">
      <c r="A11" s="966"/>
      <c r="B11" s="57" t="s">
        <v>347</v>
      </c>
      <c r="C11" s="21" t="s">
        <v>348</v>
      </c>
      <c r="D11" s="21" t="s">
        <v>338</v>
      </c>
      <c r="E11" s="21" t="s">
        <v>61</v>
      </c>
      <c r="F11" s="22" t="s">
        <v>62</v>
      </c>
      <c r="G11" s="22">
        <v>40</v>
      </c>
      <c r="H11" s="2">
        <v>5</v>
      </c>
      <c r="I11" s="2">
        <v>0</v>
      </c>
      <c r="J11" s="11">
        <f t="shared" si="0"/>
        <v>0</v>
      </c>
      <c r="K11" s="2">
        <v>15</v>
      </c>
      <c r="L11" s="2"/>
      <c r="M11" s="12">
        <f t="shared" si="1"/>
        <v>0</v>
      </c>
      <c r="N11" s="2">
        <v>8</v>
      </c>
      <c r="O11" s="2"/>
      <c r="P11" s="12">
        <f t="shared" si="2"/>
        <v>0</v>
      </c>
      <c r="Q11" s="2">
        <v>10</v>
      </c>
      <c r="R11" s="2"/>
      <c r="S11" s="12">
        <f t="shared" si="3"/>
        <v>0</v>
      </c>
      <c r="T11" s="89">
        <f t="shared" si="4"/>
        <v>38</v>
      </c>
      <c r="U11" s="89">
        <f t="shared" si="4"/>
        <v>0</v>
      </c>
      <c r="V11" s="12">
        <f t="shared" si="5"/>
        <v>0</v>
      </c>
      <c r="W11" s="30"/>
    </row>
    <row r="12" spans="1:23" ht="36" x14ac:dyDescent="0.25">
      <c r="A12" s="966"/>
      <c r="B12" s="57" t="s">
        <v>349</v>
      </c>
      <c r="C12" s="21" t="s">
        <v>350</v>
      </c>
      <c r="D12" s="21" t="s">
        <v>338</v>
      </c>
      <c r="E12" s="21" t="s">
        <v>61</v>
      </c>
      <c r="F12" s="22" t="s">
        <v>62</v>
      </c>
      <c r="G12" s="22">
        <v>40</v>
      </c>
      <c r="H12" s="2">
        <v>5</v>
      </c>
      <c r="I12" s="2">
        <v>5</v>
      </c>
      <c r="J12" s="11">
        <f t="shared" si="0"/>
        <v>100</v>
      </c>
      <c r="K12" s="2">
        <v>15</v>
      </c>
      <c r="L12" s="2"/>
      <c r="M12" s="12">
        <f t="shared" si="1"/>
        <v>0</v>
      </c>
      <c r="N12" s="2">
        <v>10</v>
      </c>
      <c r="O12" s="2"/>
      <c r="P12" s="12">
        <f t="shared" si="2"/>
        <v>0</v>
      </c>
      <c r="Q12" s="2">
        <v>10</v>
      </c>
      <c r="R12" s="2"/>
      <c r="S12" s="12">
        <f t="shared" si="3"/>
        <v>0</v>
      </c>
      <c r="T12" s="89">
        <f t="shared" si="4"/>
        <v>40</v>
      </c>
      <c r="U12" s="89">
        <f t="shared" si="4"/>
        <v>5</v>
      </c>
      <c r="V12" s="12">
        <f t="shared" si="5"/>
        <v>12.5</v>
      </c>
      <c r="W12" s="30"/>
    </row>
    <row r="13" spans="1:23" ht="24" x14ac:dyDescent="0.25">
      <c r="A13" s="966"/>
      <c r="B13" s="57" t="s">
        <v>351</v>
      </c>
      <c r="C13" s="21" t="s">
        <v>352</v>
      </c>
      <c r="D13" s="21" t="s">
        <v>338</v>
      </c>
      <c r="E13" s="21" t="s">
        <v>61</v>
      </c>
      <c r="F13" s="22" t="s">
        <v>62</v>
      </c>
      <c r="G13" s="22">
        <v>40</v>
      </c>
      <c r="H13" s="2">
        <v>5</v>
      </c>
      <c r="I13" s="2">
        <v>0</v>
      </c>
      <c r="J13" s="11">
        <f t="shared" si="0"/>
        <v>0</v>
      </c>
      <c r="K13" s="2">
        <v>15</v>
      </c>
      <c r="L13" s="2"/>
      <c r="M13" s="11">
        <f t="shared" si="1"/>
        <v>0</v>
      </c>
      <c r="N13" s="2">
        <v>10</v>
      </c>
      <c r="O13" s="2"/>
      <c r="P13" s="11">
        <f t="shared" si="2"/>
        <v>0</v>
      </c>
      <c r="Q13" s="2">
        <v>10</v>
      </c>
      <c r="R13" s="2"/>
      <c r="S13" s="11">
        <f t="shared" si="3"/>
        <v>0</v>
      </c>
      <c r="T13" s="89">
        <f t="shared" si="4"/>
        <v>40</v>
      </c>
      <c r="U13" s="89">
        <f t="shared" si="4"/>
        <v>0</v>
      </c>
      <c r="V13" s="11">
        <f t="shared" si="5"/>
        <v>0</v>
      </c>
      <c r="W13" s="30"/>
    </row>
    <row r="14" spans="1:23" ht="36" x14ac:dyDescent="0.25">
      <c r="A14" s="966"/>
      <c r="B14" s="57" t="s">
        <v>353</v>
      </c>
      <c r="C14" s="21" t="s">
        <v>354</v>
      </c>
      <c r="D14" s="21" t="s">
        <v>338</v>
      </c>
      <c r="E14" s="21" t="s">
        <v>61</v>
      </c>
      <c r="F14" s="22" t="s">
        <v>62</v>
      </c>
      <c r="G14" s="22">
        <v>50</v>
      </c>
      <c r="H14" s="2">
        <v>10</v>
      </c>
      <c r="I14" s="2">
        <v>10</v>
      </c>
      <c r="J14" s="11">
        <f t="shared" si="0"/>
        <v>100</v>
      </c>
      <c r="K14" s="2">
        <v>15</v>
      </c>
      <c r="L14" s="2"/>
      <c r="M14" s="11">
        <f t="shared" si="1"/>
        <v>0</v>
      </c>
      <c r="N14" s="2">
        <v>10</v>
      </c>
      <c r="O14" s="2"/>
      <c r="P14" s="11">
        <f t="shared" si="2"/>
        <v>0</v>
      </c>
      <c r="Q14" s="2">
        <v>15</v>
      </c>
      <c r="R14" s="2"/>
      <c r="S14" s="11">
        <f t="shared" si="3"/>
        <v>0</v>
      </c>
      <c r="T14" s="89">
        <f t="shared" si="4"/>
        <v>50</v>
      </c>
      <c r="U14" s="89">
        <f t="shared" si="4"/>
        <v>10</v>
      </c>
      <c r="V14" s="11">
        <f t="shared" si="5"/>
        <v>20</v>
      </c>
      <c r="W14" s="30"/>
    </row>
    <row r="15" spans="1:23" ht="15.75" x14ac:dyDescent="0.25">
      <c r="A15" s="10"/>
      <c r="B15" s="10"/>
      <c r="C15" s="10"/>
      <c r="D15" s="10"/>
      <c r="E15" s="10"/>
      <c r="F15" s="10"/>
      <c r="G15" s="10"/>
      <c r="H15" s="2"/>
      <c r="I15" s="2"/>
      <c r="J15" s="11" t="e">
        <f t="shared" si="0"/>
        <v>#DIV/0!</v>
      </c>
      <c r="K15" s="2"/>
      <c r="L15" s="2"/>
      <c r="M15" s="11" t="e">
        <f t="shared" si="1"/>
        <v>#DIV/0!</v>
      </c>
      <c r="N15" s="2"/>
      <c r="O15" s="2"/>
      <c r="P15" s="11" t="e">
        <f t="shared" si="2"/>
        <v>#DIV/0!</v>
      </c>
      <c r="Q15" s="2"/>
      <c r="R15" s="2"/>
      <c r="S15" s="11" t="e">
        <f t="shared" si="3"/>
        <v>#DIV/0!</v>
      </c>
      <c r="T15" s="89">
        <f t="shared" si="4"/>
        <v>0</v>
      </c>
      <c r="U15" s="89">
        <f t="shared" si="4"/>
        <v>0</v>
      </c>
      <c r="V15" s="11" t="e">
        <f t="shared" si="5"/>
        <v>#DIV/0!</v>
      </c>
      <c r="W15" s="30"/>
    </row>
    <row r="16" spans="1:23" x14ac:dyDescent="0.25">
      <c r="A16" s="10"/>
      <c r="B16" s="843" t="s">
        <v>23</v>
      </c>
      <c r="C16" s="844"/>
      <c r="D16" s="844"/>
      <c r="E16" s="844"/>
      <c r="F16" s="844"/>
      <c r="G16" s="845"/>
      <c r="H16" s="3"/>
      <c r="I16" s="3"/>
      <c r="J16" s="13" t="e">
        <f>SUM(J22:J30)/(COUNTIF(J22:J30,"&lt;&gt;0"))</f>
        <v>#DIV/0!</v>
      </c>
      <c r="K16" s="3"/>
      <c r="L16" s="3"/>
      <c r="M16" s="13">
        <f>SUM(M28:M46)/(COUNTIF(M28:M46,"&lt;&gt;0"))</f>
        <v>0</v>
      </c>
      <c r="N16" s="3"/>
      <c r="O16" s="3"/>
      <c r="P16" s="13">
        <f>SUM(P28:P46)/(COUNTIF(P28:P46,"&lt;&gt;0"))</f>
        <v>0</v>
      </c>
      <c r="Q16" s="3"/>
      <c r="R16" s="3"/>
      <c r="S16" s="13">
        <f>SUM(S28:S46)/(COUNTIF(S28:S46,"&lt;&gt;0"))</f>
        <v>0</v>
      </c>
      <c r="T16" s="3"/>
      <c r="U16" s="3"/>
      <c r="V16" s="13">
        <f>SUM(V28:V46)/(COUNTIF(V28:V46,"&lt;&gt;0"))</f>
        <v>1.8055555555555556</v>
      </c>
      <c r="W16" s="30"/>
    </row>
    <row r="17" spans="1:23" x14ac:dyDescent="0.25">
      <c r="A17" s="10"/>
      <c r="B17" s="846" t="s">
        <v>24</v>
      </c>
      <c r="C17" s="847"/>
      <c r="D17" s="847"/>
      <c r="E17" s="847"/>
      <c r="F17" s="847"/>
      <c r="G17" s="848"/>
      <c r="H17" s="4"/>
      <c r="I17" s="4"/>
      <c r="J17" s="14">
        <v>82</v>
      </c>
      <c r="K17" s="4"/>
      <c r="L17" s="4"/>
      <c r="M17" s="14"/>
      <c r="N17" s="4"/>
      <c r="O17" s="4"/>
      <c r="P17" s="14"/>
      <c r="Q17" s="4"/>
      <c r="R17" s="4"/>
      <c r="S17" s="14"/>
      <c r="T17" s="4"/>
      <c r="U17" s="4"/>
      <c r="V17" s="14"/>
      <c r="W17" s="30"/>
    </row>
    <row r="18" spans="1:23" x14ac:dyDescent="0.25">
      <c r="A18" s="846" t="s">
        <v>1283</v>
      </c>
      <c r="B18" s="847"/>
      <c r="C18" s="847"/>
      <c r="D18" s="847"/>
      <c r="E18" s="847"/>
      <c r="F18" s="847"/>
      <c r="G18" s="848"/>
      <c r="H18" s="4"/>
      <c r="I18" s="4"/>
      <c r="J18" s="14">
        <v>51</v>
      </c>
      <c r="K18" s="4"/>
      <c r="L18" s="4"/>
      <c r="M18" s="14"/>
      <c r="N18" s="4"/>
      <c r="O18" s="4"/>
      <c r="P18" s="14"/>
      <c r="Q18" s="4"/>
      <c r="R18" s="4"/>
      <c r="S18" s="14"/>
      <c r="T18" s="4"/>
      <c r="U18" s="4"/>
      <c r="V18" s="14"/>
      <c r="W18" s="30"/>
    </row>
    <row r="19" spans="1:23" x14ac:dyDescent="0.25">
      <c r="A19" s="846" t="s">
        <v>1339</v>
      </c>
      <c r="B19" s="847"/>
      <c r="C19" s="847"/>
      <c r="D19" s="847"/>
      <c r="E19" s="847"/>
      <c r="F19" s="847"/>
      <c r="G19" s="848"/>
      <c r="H19" s="4"/>
      <c r="I19" s="4"/>
      <c r="J19" s="14">
        <v>3</v>
      </c>
      <c r="K19" s="4"/>
      <c r="L19" s="4"/>
      <c r="M19" s="14"/>
      <c r="N19" s="4"/>
      <c r="O19" s="4"/>
      <c r="P19" s="14"/>
      <c r="Q19" s="4"/>
      <c r="R19" s="4"/>
      <c r="S19" s="14"/>
      <c r="T19" s="4"/>
      <c r="U19" s="4"/>
      <c r="V19" s="14"/>
      <c r="W19" s="292"/>
    </row>
    <row r="20" spans="1:23" x14ac:dyDescent="0.25">
      <c r="A20" s="846" t="s">
        <v>1340</v>
      </c>
      <c r="B20" s="847"/>
      <c r="C20" s="847"/>
      <c r="D20" s="847"/>
      <c r="E20" s="847"/>
      <c r="F20" s="847"/>
      <c r="G20" s="848"/>
      <c r="H20" s="4"/>
      <c r="I20" s="4"/>
      <c r="J20" s="14">
        <v>0</v>
      </c>
      <c r="K20" s="4"/>
      <c r="L20" s="4"/>
      <c r="M20" s="14"/>
      <c r="N20" s="4"/>
      <c r="O20" s="4"/>
      <c r="P20" s="14"/>
      <c r="Q20" s="4"/>
      <c r="R20" s="4"/>
      <c r="S20" s="14"/>
      <c r="T20" s="4"/>
      <c r="U20" s="4"/>
      <c r="V20" s="14"/>
      <c r="W20" s="292"/>
    </row>
    <row r="21" spans="1:23" x14ac:dyDescent="0.25">
      <c r="A21" s="846" t="s">
        <v>1341</v>
      </c>
      <c r="B21" s="847"/>
      <c r="C21" s="847"/>
      <c r="D21" s="847"/>
      <c r="E21" s="847"/>
      <c r="F21" s="847"/>
      <c r="G21" s="848"/>
      <c r="H21" s="4"/>
      <c r="I21" s="4"/>
      <c r="J21" s="14">
        <v>9</v>
      </c>
      <c r="K21" s="4"/>
      <c r="L21" s="4"/>
      <c r="M21" s="14"/>
      <c r="N21" s="4"/>
      <c r="O21" s="4"/>
      <c r="P21" s="14"/>
      <c r="Q21" s="4"/>
      <c r="R21" s="4"/>
      <c r="S21" s="14"/>
      <c r="T21" s="4"/>
      <c r="U21" s="4"/>
      <c r="V21" s="14"/>
      <c r="W21" s="292"/>
    </row>
    <row r="22" spans="1:23" x14ac:dyDescent="0.25">
      <c r="J22" s="32" t="e">
        <f>IF(J6&gt;99.99,100,J6)</f>
        <v>#DIV/0!</v>
      </c>
      <c r="M22" s="32" t="e">
        <f>IF(M6&gt;99.99,100,M6)</f>
        <v>#DIV/0!</v>
      </c>
      <c r="P22" s="32" t="e">
        <f>IF(P6&gt;99.99,100,P6)</f>
        <v>#DIV/0!</v>
      </c>
      <c r="S22" s="32" t="e">
        <f>IF(S6&gt;99.99,100,S6)</f>
        <v>#DIV/0!</v>
      </c>
      <c r="V22" s="32" t="e">
        <f>IF(V6&gt;99.99,100,V6)</f>
        <v>#DIV/0!</v>
      </c>
    </row>
    <row r="23" spans="1:23" x14ac:dyDescent="0.25">
      <c r="J23" s="32">
        <f t="shared" ref="J23:J30" si="6">IF(J7&gt;99.99,100,J7)</f>
        <v>100</v>
      </c>
      <c r="M23" s="32">
        <f t="shared" ref="M23:M30" si="7">IF(M7&gt;99.99,100,M7)</f>
        <v>0</v>
      </c>
      <c r="P23" s="32">
        <f t="shared" ref="P23:P30" si="8">IF(P7&gt;99.99,100,P7)</f>
        <v>0</v>
      </c>
      <c r="S23" s="32">
        <f t="shared" ref="S23:S30" si="9">IF(S7&gt;99.99,100,S7)</f>
        <v>0</v>
      </c>
      <c r="V23" s="32">
        <f t="shared" ref="V23:V30" si="10">IF(V7&gt;99.99,100,V7)</f>
        <v>20</v>
      </c>
    </row>
    <row r="24" spans="1:23" x14ac:dyDescent="0.25">
      <c r="J24" s="32">
        <f t="shared" si="6"/>
        <v>0</v>
      </c>
      <c r="M24" s="32">
        <f t="shared" si="7"/>
        <v>0</v>
      </c>
      <c r="P24" s="32" t="e">
        <f t="shared" si="8"/>
        <v>#DIV/0!</v>
      </c>
      <c r="S24" s="32" t="e">
        <f t="shared" si="9"/>
        <v>#DIV/0!</v>
      </c>
      <c r="V24" s="32">
        <f t="shared" si="10"/>
        <v>0</v>
      </c>
    </row>
    <row r="25" spans="1:23" x14ac:dyDescent="0.25">
      <c r="J25" s="32">
        <f t="shared" si="6"/>
        <v>50</v>
      </c>
      <c r="M25" s="32">
        <f t="shared" si="7"/>
        <v>0</v>
      </c>
      <c r="P25" s="32">
        <f t="shared" si="8"/>
        <v>0</v>
      </c>
      <c r="S25" s="32">
        <f t="shared" si="9"/>
        <v>0</v>
      </c>
      <c r="V25" s="32">
        <f t="shared" si="10"/>
        <v>10</v>
      </c>
    </row>
    <row r="26" spans="1:23" x14ac:dyDescent="0.25">
      <c r="J26" s="32">
        <f t="shared" si="6"/>
        <v>60</v>
      </c>
      <c r="M26" s="32">
        <f t="shared" si="7"/>
        <v>0</v>
      </c>
      <c r="P26" s="32">
        <f t="shared" si="8"/>
        <v>0</v>
      </c>
      <c r="S26" s="32">
        <f t="shared" si="9"/>
        <v>0</v>
      </c>
      <c r="V26" s="32">
        <f t="shared" si="10"/>
        <v>6</v>
      </c>
    </row>
    <row r="27" spans="1:23" x14ac:dyDescent="0.25">
      <c r="J27" s="32">
        <f t="shared" si="6"/>
        <v>0</v>
      </c>
      <c r="M27" s="32">
        <f t="shared" si="7"/>
        <v>0</v>
      </c>
      <c r="P27" s="32">
        <f t="shared" si="8"/>
        <v>0</v>
      </c>
      <c r="S27" s="32">
        <f t="shared" si="9"/>
        <v>0</v>
      </c>
      <c r="V27" s="32">
        <f t="shared" si="10"/>
        <v>0</v>
      </c>
    </row>
    <row r="28" spans="1:23" x14ac:dyDescent="0.25">
      <c r="J28" s="32">
        <f t="shared" si="6"/>
        <v>100</v>
      </c>
      <c r="M28" s="32">
        <f t="shared" si="7"/>
        <v>0</v>
      </c>
      <c r="P28" s="32">
        <f t="shared" si="8"/>
        <v>0</v>
      </c>
      <c r="S28" s="32">
        <f t="shared" si="9"/>
        <v>0</v>
      </c>
      <c r="V28" s="32">
        <f t="shared" si="10"/>
        <v>12.5</v>
      </c>
    </row>
    <row r="29" spans="1:23" x14ac:dyDescent="0.25">
      <c r="J29" s="32">
        <f t="shared" si="6"/>
        <v>0</v>
      </c>
      <c r="M29" s="32">
        <f t="shared" si="7"/>
        <v>0</v>
      </c>
      <c r="P29" s="32">
        <f t="shared" si="8"/>
        <v>0</v>
      </c>
      <c r="S29" s="32">
        <f t="shared" si="9"/>
        <v>0</v>
      </c>
      <c r="V29" s="32">
        <f t="shared" si="10"/>
        <v>0</v>
      </c>
    </row>
    <row r="30" spans="1:23" x14ac:dyDescent="0.25">
      <c r="J30" s="32">
        <f t="shared" si="6"/>
        <v>100</v>
      </c>
      <c r="M30" s="32">
        <f t="shared" si="7"/>
        <v>0</v>
      </c>
      <c r="P30" s="32">
        <f t="shared" si="8"/>
        <v>0</v>
      </c>
      <c r="S30" s="32">
        <f t="shared" si="9"/>
        <v>0</v>
      </c>
      <c r="V30" s="32">
        <f t="shared" si="10"/>
        <v>20</v>
      </c>
    </row>
    <row r="32" spans="1:23" x14ac:dyDescent="0.25">
      <c r="C32" s="7" t="s">
        <v>179</v>
      </c>
    </row>
    <row r="33" spans="2:7" ht="30.75" customHeight="1" x14ac:dyDescent="0.25">
      <c r="B33" s="10"/>
      <c r="C33" s="1006" t="s">
        <v>355</v>
      </c>
      <c r="D33" s="1007"/>
      <c r="E33" s="1007"/>
      <c r="F33" s="1007"/>
      <c r="G33" s="1007"/>
    </row>
    <row r="34" spans="2:7" ht="40.5" customHeight="1" x14ac:dyDescent="0.25">
      <c r="C34" s="1008" t="s">
        <v>356</v>
      </c>
      <c r="D34" s="1008"/>
      <c r="E34" s="1008"/>
      <c r="F34" s="1008"/>
      <c r="G34" s="1008"/>
    </row>
    <row r="35" spans="2:7" ht="30" customHeight="1" x14ac:dyDescent="0.25">
      <c r="C35" s="1008" t="s">
        <v>357</v>
      </c>
      <c r="D35" s="1008"/>
      <c r="E35" s="1008"/>
      <c r="F35" s="1008"/>
      <c r="G35" s="1008"/>
    </row>
    <row r="36" spans="2:7" ht="33" customHeight="1" x14ac:dyDescent="0.25">
      <c r="C36" s="1008" t="s">
        <v>358</v>
      </c>
      <c r="D36" s="1008"/>
      <c r="E36" s="1008"/>
      <c r="F36" s="1008"/>
      <c r="G36" s="1008"/>
    </row>
    <row r="37" spans="2:7" x14ac:dyDescent="0.25">
      <c r="C37" s="1008" t="s">
        <v>359</v>
      </c>
      <c r="D37" s="1008"/>
      <c r="E37" s="1008"/>
      <c r="F37" s="1008"/>
      <c r="G37" s="1008"/>
    </row>
    <row r="38" spans="2:7" x14ac:dyDescent="0.25">
      <c r="C38" s="92"/>
      <c r="D38" s="92"/>
      <c r="E38" s="92"/>
      <c r="F38" s="92"/>
      <c r="G38" s="92"/>
    </row>
    <row r="39" spans="2:7" x14ac:dyDescent="0.25">
      <c r="C39"/>
      <c r="D39"/>
      <c r="E39"/>
      <c r="F39"/>
      <c r="G39"/>
    </row>
    <row r="40" spans="2:7" ht="27.75" customHeight="1" x14ac:dyDescent="0.25">
      <c r="C40" s="1005" t="s">
        <v>360</v>
      </c>
      <c r="D40" s="1005"/>
      <c r="E40" s="1005"/>
      <c r="F40" s="1005"/>
      <c r="G40" s="1005"/>
    </row>
    <row r="41" spans="2:7" ht="32.25" customHeight="1" x14ac:dyDescent="0.25">
      <c r="C41" s="1005" t="s">
        <v>361</v>
      </c>
      <c r="D41" s="1005"/>
      <c r="E41" s="1005"/>
      <c r="F41" s="1005"/>
      <c r="G41" s="1005"/>
    </row>
    <row r="42" spans="2:7" ht="33" customHeight="1" x14ac:dyDescent="0.25">
      <c r="C42" s="1005" t="s">
        <v>362</v>
      </c>
      <c r="D42" s="1005"/>
      <c r="E42" s="1005"/>
      <c r="F42" s="1005"/>
      <c r="G42" s="1005"/>
    </row>
  </sheetData>
  <protectedRanges>
    <protectedRange sqref="C33:G42" name="Rango14"/>
  </protectedRanges>
  <mergeCells count="31">
    <mergeCell ref="W4:W5"/>
    <mergeCell ref="A1:V1"/>
    <mergeCell ref="A2:V2"/>
    <mergeCell ref="A3:V3"/>
    <mergeCell ref="A4:A5"/>
    <mergeCell ref="B4:B5"/>
    <mergeCell ref="C4:C5"/>
    <mergeCell ref="D4:D5"/>
    <mergeCell ref="E4:E5"/>
    <mergeCell ref="F4:F5"/>
    <mergeCell ref="G4:G5"/>
    <mergeCell ref="H4:J4"/>
    <mergeCell ref="K4:M4"/>
    <mergeCell ref="N4:P4"/>
    <mergeCell ref="Q4:S4"/>
    <mergeCell ref="T4:V4"/>
    <mergeCell ref="C42:G42"/>
    <mergeCell ref="B16:G16"/>
    <mergeCell ref="B17:G17"/>
    <mergeCell ref="A7:A14"/>
    <mergeCell ref="C33:G33"/>
    <mergeCell ref="C34:G34"/>
    <mergeCell ref="C35:G35"/>
    <mergeCell ref="C36:G36"/>
    <mergeCell ref="C37:G37"/>
    <mergeCell ref="C40:G40"/>
    <mergeCell ref="C41:G41"/>
    <mergeCell ref="A18:G18"/>
    <mergeCell ref="A19:G19"/>
    <mergeCell ref="A20:G20"/>
    <mergeCell ref="A21:G21"/>
  </mergeCells>
  <conditionalFormatting sqref="V6:V15 J6:J15 M13:M15 P13:P15 S13:S15">
    <cfRule type="cellIs" dxfId="1067" priority="25" stopIfTrue="1" operator="greaterThan">
      <formula>110</formula>
    </cfRule>
    <cfRule type="cellIs" dxfId="1066" priority="26" stopIfTrue="1" operator="between">
      <formula>1</formula>
      <formula>90</formula>
    </cfRule>
    <cfRule type="expression" dxfId="1065" priority="27" stopIfTrue="1">
      <formula>IF(H6=0,I6=0)</formula>
    </cfRule>
    <cfRule type="cellIs" dxfId="1064" priority="28" stopIfTrue="1" operator="between">
      <formula>90</formula>
      <formula>110</formula>
    </cfRule>
    <cfRule type="expression" dxfId="1063" priority="29" stopIfTrue="1">
      <formula>IF(H6&gt;0,I6=0)</formula>
    </cfRule>
    <cfRule type="expression" dxfId="1062" priority="30" stopIfTrue="1">
      <formula>IF(H6=0,I6&gt;0)</formula>
    </cfRule>
  </conditionalFormatting>
  <conditionalFormatting sqref="M6:M12">
    <cfRule type="cellIs" dxfId="1061" priority="43" stopIfTrue="1" operator="greaterThan">
      <formula>110</formula>
    </cfRule>
    <cfRule type="cellIs" dxfId="1060" priority="44" stopIfTrue="1" operator="between">
      <formula>1</formula>
      <formula>90</formula>
    </cfRule>
    <cfRule type="expression" dxfId="1059" priority="45" stopIfTrue="1">
      <formula>IF(K6=0,L6=0)</formula>
    </cfRule>
    <cfRule type="cellIs" dxfId="1058" priority="46" stopIfTrue="1" operator="between">
      <formula>90</formula>
      <formula>110</formula>
    </cfRule>
    <cfRule type="expression" dxfId="1057" priority="47" stopIfTrue="1">
      <formula>IF(K6&gt;0,L6=0)</formula>
    </cfRule>
    <cfRule type="expression" dxfId="1056" priority="48" stopIfTrue="1">
      <formula>IF(K6=0,L6&gt;0)</formula>
    </cfRule>
  </conditionalFormatting>
  <conditionalFormatting sqref="P6:P12">
    <cfRule type="cellIs" dxfId="1055" priority="37" stopIfTrue="1" operator="greaterThan">
      <formula>110</formula>
    </cfRule>
    <cfRule type="cellIs" dxfId="1054" priority="38" stopIfTrue="1" operator="between">
      <formula>1</formula>
      <formula>90</formula>
    </cfRule>
    <cfRule type="expression" dxfId="1053" priority="39" stopIfTrue="1">
      <formula>IF(N6=0,O6=0)</formula>
    </cfRule>
    <cfRule type="cellIs" dxfId="1052" priority="40" stopIfTrue="1" operator="between">
      <formula>90</formula>
      <formula>110</formula>
    </cfRule>
    <cfRule type="expression" dxfId="1051" priority="41" stopIfTrue="1">
      <formula>IF(N6&gt;0,O6=0)</formula>
    </cfRule>
    <cfRule type="expression" dxfId="1050" priority="42" stopIfTrue="1">
      <formula>IF(N6=0,O6&gt;0)</formula>
    </cfRule>
  </conditionalFormatting>
  <conditionalFormatting sqref="S6:S12">
    <cfRule type="cellIs" dxfId="1049" priority="31" stopIfTrue="1" operator="greaterThan">
      <formula>110</formula>
    </cfRule>
    <cfRule type="cellIs" dxfId="1048" priority="32" stopIfTrue="1" operator="between">
      <formula>1</formula>
      <formula>90</formula>
    </cfRule>
    <cfRule type="expression" dxfId="1047" priority="33" stopIfTrue="1">
      <formula>IF(Q6=0,R6=0)</formula>
    </cfRule>
    <cfRule type="cellIs" dxfId="1046" priority="34" stopIfTrue="1" operator="between">
      <formula>90</formula>
      <formula>110</formula>
    </cfRule>
    <cfRule type="expression" dxfId="1045" priority="35" stopIfTrue="1">
      <formula>IF(Q6&gt;0,R6=0)</formula>
    </cfRule>
    <cfRule type="expression" dxfId="1044" priority="36" stopIfTrue="1">
      <formula>IF(Q6=0,R6&gt;0)</formula>
    </cfRule>
  </conditionalFormatting>
  <pageMargins left="0.7" right="0.7" top="0.75" bottom="0.75" header="0.3" footer="0.3"/>
  <pageSetup orientation="portrait" horizontalDpi="4294967293" verticalDpi="0"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2"/>
  <sheetViews>
    <sheetView topLeftCell="B4" workbookViewId="0">
      <pane xSplit="6" ySplit="1" topLeftCell="J5" activePane="bottomRight" state="frozen"/>
      <selection activeCell="B4" sqref="B4"/>
      <selection pane="topRight" activeCell="H4" sqref="H4"/>
      <selection pane="bottomLeft" activeCell="B5" sqref="B5"/>
      <selection pane="bottomRight" activeCell="H8" sqref="H8"/>
    </sheetView>
  </sheetViews>
  <sheetFormatPr baseColWidth="10" defaultColWidth="11.42578125" defaultRowHeight="15" x14ac:dyDescent="0.25"/>
  <cols>
    <col min="1" max="1" width="16.85546875" style="7" customWidth="1"/>
    <col min="2" max="2" width="8.7109375" style="7" customWidth="1"/>
    <col min="3" max="3" width="38.28515625" style="7" customWidth="1"/>
    <col min="4" max="4" width="16" style="7" customWidth="1"/>
    <col min="5" max="5" width="24.5703125" style="7" customWidth="1"/>
    <col min="6" max="6" width="12.7109375" style="7" customWidth="1"/>
    <col min="7" max="7" width="8.85546875" style="7" customWidth="1"/>
    <col min="8" max="22" width="6.85546875" style="7" customWidth="1"/>
    <col min="23" max="23" width="51.7109375" style="7" customWidth="1"/>
    <col min="24" max="16384" width="11.42578125" style="7"/>
  </cols>
  <sheetData>
    <row r="1" spans="1:23" ht="15" customHeight="1" x14ac:dyDescent="0.25">
      <c r="A1" s="854" t="s">
        <v>26</v>
      </c>
      <c r="B1" s="854"/>
      <c r="C1" s="854"/>
      <c r="D1" s="854"/>
      <c r="E1" s="854"/>
      <c r="F1" s="854"/>
      <c r="G1" s="854"/>
      <c r="H1" s="854"/>
      <c r="I1" s="854"/>
      <c r="J1" s="854"/>
      <c r="K1" s="854"/>
      <c r="L1" s="854"/>
      <c r="M1" s="854"/>
      <c r="N1" s="854"/>
      <c r="O1" s="854"/>
      <c r="P1" s="854"/>
      <c r="Q1" s="854"/>
      <c r="R1" s="854"/>
      <c r="S1" s="854"/>
      <c r="T1" s="854"/>
      <c r="U1" s="854"/>
      <c r="V1" s="854"/>
    </row>
    <row r="2" spans="1:23" ht="15" customHeight="1" x14ac:dyDescent="0.25">
      <c r="A2" s="854" t="s">
        <v>0</v>
      </c>
      <c r="B2" s="854"/>
      <c r="C2" s="854"/>
      <c r="D2" s="854"/>
      <c r="E2" s="854"/>
      <c r="F2" s="854"/>
      <c r="G2" s="854"/>
      <c r="H2" s="854"/>
      <c r="I2" s="854"/>
      <c r="J2" s="854"/>
      <c r="K2" s="854"/>
      <c r="L2" s="854"/>
      <c r="M2" s="854"/>
      <c r="N2" s="854"/>
      <c r="O2" s="854"/>
      <c r="P2" s="854"/>
      <c r="Q2" s="854"/>
      <c r="R2" s="854"/>
      <c r="S2" s="854"/>
      <c r="T2" s="854"/>
      <c r="U2" s="854"/>
      <c r="V2" s="854"/>
    </row>
    <row r="3" spans="1:23" ht="15" customHeight="1" x14ac:dyDescent="0.25">
      <c r="A3" s="855" t="s">
        <v>330</v>
      </c>
      <c r="B3" s="855"/>
      <c r="C3" s="855"/>
      <c r="D3" s="855"/>
      <c r="E3" s="855"/>
      <c r="F3" s="855"/>
      <c r="G3" s="855"/>
      <c r="H3" s="855"/>
      <c r="I3" s="855"/>
      <c r="J3" s="855"/>
      <c r="K3" s="855"/>
      <c r="L3" s="855"/>
      <c r="M3" s="855"/>
      <c r="N3" s="855"/>
      <c r="O3" s="855"/>
      <c r="P3" s="855"/>
      <c r="Q3" s="855"/>
      <c r="R3" s="855"/>
      <c r="S3" s="855"/>
      <c r="T3" s="855"/>
      <c r="U3" s="855"/>
      <c r="V3" s="855"/>
    </row>
    <row r="4" spans="1:23" ht="22.5" customHeight="1" x14ac:dyDescent="0.25">
      <c r="A4" s="838" t="s">
        <v>30</v>
      </c>
      <c r="B4" s="856" t="s">
        <v>1</v>
      </c>
      <c r="C4" s="838" t="s">
        <v>28</v>
      </c>
      <c r="D4" s="838" t="s">
        <v>2</v>
      </c>
      <c r="E4" s="838" t="s">
        <v>3</v>
      </c>
      <c r="F4" s="838" t="s">
        <v>4</v>
      </c>
      <c r="G4" s="838" t="s">
        <v>29</v>
      </c>
      <c r="H4" s="853" t="s">
        <v>5</v>
      </c>
      <c r="I4" s="853"/>
      <c r="J4" s="853"/>
      <c r="K4" s="853" t="s">
        <v>6</v>
      </c>
      <c r="L4" s="853"/>
      <c r="M4" s="853"/>
      <c r="N4" s="853" t="s">
        <v>7</v>
      </c>
      <c r="O4" s="853"/>
      <c r="P4" s="853"/>
      <c r="Q4" s="853" t="s">
        <v>8</v>
      </c>
      <c r="R4" s="853"/>
      <c r="S4" s="853"/>
      <c r="T4" s="853" t="s">
        <v>9</v>
      </c>
      <c r="U4" s="853"/>
      <c r="V4" s="853"/>
      <c r="W4" s="838" t="s">
        <v>178</v>
      </c>
    </row>
    <row r="5" spans="1:23" x14ac:dyDescent="0.25">
      <c r="A5" s="838"/>
      <c r="B5" s="856"/>
      <c r="C5" s="838"/>
      <c r="D5" s="839"/>
      <c r="E5" s="839"/>
      <c r="F5" s="839"/>
      <c r="G5" s="839"/>
      <c r="H5" s="5" t="s">
        <v>10</v>
      </c>
      <c r="I5" s="5" t="s">
        <v>11</v>
      </c>
      <c r="J5" s="6" t="s">
        <v>12</v>
      </c>
      <c r="K5" s="5" t="s">
        <v>10</v>
      </c>
      <c r="L5" s="5" t="s">
        <v>11</v>
      </c>
      <c r="M5" s="6" t="s">
        <v>12</v>
      </c>
      <c r="N5" s="5" t="s">
        <v>10</v>
      </c>
      <c r="O5" s="5" t="s">
        <v>11</v>
      </c>
      <c r="P5" s="6" t="s">
        <v>12</v>
      </c>
      <c r="Q5" s="5" t="s">
        <v>10</v>
      </c>
      <c r="R5" s="5" t="s">
        <v>11</v>
      </c>
      <c r="S5" s="6" t="s">
        <v>12</v>
      </c>
      <c r="T5" s="5" t="s">
        <v>10</v>
      </c>
      <c r="U5" s="5" t="s">
        <v>11</v>
      </c>
      <c r="V5" s="6" t="s">
        <v>12</v>
      </c>
      <c r="W5" s="839"/>
    </row>
    <row r="6" spans="1:23" ht="36" x14ac:dyDescent="0.25">
      <c r="A6" s="91"/>
      <c r="B6" s="296" t="s">
        <v>331</v>
      </c>
      <c r="C6" s="297" t="s">
        <v>332</v>
      </c>
      <c r="D6" s="69" t="s">
        <v>333</v>
      </c>
      <c r="E6" s="69" t="s">
        <v>334</v>
      </c>
      <c r="F6" s="40" t="s">
        <v>62</v>
      </c>
      <c r="G6" s="296">
        <v>50</v>
      </c>
      <c r="H6" s="2">
        <v>0</v>
      </c>
      <c r="I6" s="2">
        <v>0</v>
      </c>
      <c r="J6" s="11" t="e">
        <f>I6/H6*100</f>
        <v>#DIV/0!</v>
      </c>
      <c r="K6" s="2">
        <v>0</v>
      </c>
      <c r="L6" s="2">
        <v>0</v>
      </c>
      <c r="M6" s="12" t="e">
        <f>L6/K6*100</f>
        <v>#DIV/0!</v>
      </c>
      <c r="N6" s="2">
        <v>0</v>
      </c>
      <c r="O6" s="2"/>
      <c r="P6" s="12" t="e">
        <f>O6/N6*100</f>
        <v>#DIV/0!</v>
      </c>
      <c r="Q6" s="2">
        <v>0</v>
      </c>
      <c r="R6" s="2"/>
      <c r="S6" s="12" t="e">
        <f>R6/Q6*100</f>
        <v>#DIV/0!</v>
      </c>
      <c r="T6" s="89">
        <f>H6+K6+N6+Q6</f>
        <v>0</v>
      </c>
      <c r="U6" s="89">
        <f>I6+L6+O6+R6</f>
        <v>0</v>
      </c>
      <c r="V6" s="12" t="e">
        <f>U6/T6*100</f>
        <v>#DIV/0!</v>
      </c>
      <c r="W6" s="30"/>
    </row>
    <row r="7" spans="1:23" ht="48" customHeight="1" x14ac:dyDescent="0.25">
      <c r="A7" s="966" t="s">
        <v>335</v>
      </c>
      <c r="B7" s="298" t="s">
        <v>336</v>
      </c>
      <c r="C7" s="21" t="s">
        <v>337</v>
      </c>
      <c r="D7" s="21" t="s">
        <v>338</v>
      </c>
      <c r="E7" s="21" t="s">
        <v>61</v>
      </c>
      <c r="F7" s="22" t="s">
        <v>62</v>
      </c>
      <c r="G7" s="22">
        <v>40</v>
      </c>
      <c r="H7" s="300">
        <v>10</v>
      </c>
      <c r="I7" s="2">
        <v>10</v>
      </c>
      <c r="J7" s="11">
        <f t="shared" ref="J7:J15" si="0">I7/H7*100</f>
        <v>100</v>
      </c>
      <c r="K7" s="300">
        <v>5</v>
      </c>
      <c r="L7" s="2">
        <v>5</v>
      </c>
      <c r="M7" s="12">
        <f t="shared" ref="M7:M15" si="1">L7/K7*100</f>
        <v>100</v>
      </c>
      <c r="N7" s="300">
        <v>15</v>
      </c>
      <c r="O7" s="2"/>
      <c r="P7" s="12">
        <f t="shared" ref="P7:P15" si="2">O7/N7*100</f>
        <v>0</v>
      </c>
      <c r="Q7" s="300">
        <v>10</v>
      </c>
      <c r="R7" s="2"/>
      <c r="S7" s="12">
        <f t="shared" ref="S7:S15" si="3">R7/Q7*100</f>
        <v>0</v>
      </c>
      <c r="T7" s="89">
        <f t="shared" ref="T7:U15" si="4">H7+K7+N7+Q7</f>
        <v>40</v>
      </c>
      <c r="U7" s="89">
        <f t="shared" si="4"/>
        <v>15</v>
      </c>
      <c r="V7" s="12">
        <f t="shared" ref="V7:V15" si="5">U7/T7*100</f>
        <v>37.5</v>
      </c>
      <c r="W7" s="30"/>
    </row>
    <row r="8" spans="1:23" ht="36" x14ac:dyDescent="0.25">
      <c r="A8" s="966"/>
      <c r="B8" s="311" t="s">
        <v>339</v>
      </c>
      <c r="C8" s="21" t="s">
        <v>340</v>
      </c>
      <c r="D8" s="21" t="s">
        <v>338</v>
      </c>
      <c r="E8" s="21" t="s">
        <v>342</v>
      </c>
      <c r="F8" s="22" t="s">
        <v>1380</v>
      </c>
      <c r="G8" s="22">
        <v>1</v>
      </c>
      <c r="H8" s="300">
        <v>0</v>
      </c>
      <c r="I8" s="2">
        <v>0</v>
      </c>
      <c r="J8" s="11" t="e">
        <f t="shared" si="0"/>
        <v>#DIV/0!</v>
      </c>
      <c r="K8" s="300">
        <v>0</v>
      </c>
      <c r="L8" s="2">
        <v>0</v>
      </c>
      <c r="M8" s="12" t="e">
        <f t="shared" si="1"/>
        <v>#DIV/0!</v>
      </c>
      <c r="N8" s="300"/>
      <c r="O8" s="2"/>
      <c r="P8" s="12" t="e">
        <f t="shared" si="2"/>
        <v>#DIV/0!</v>
      </c>
      <c r="Q8" s="300">
        <v>1</v>
      </c>
      <c r="R8" s="2"/>
      <c r="S8" s="12">
        <f t="shared" si="3"/>
        <v>0</v>
      </c>
      <c r="T8" s="89">
        <f t="shared" si="4"/>
        <v>1</v>
      </c>
      <c r="U8" s="89">
        <f t="shared" si="4"/>
        <v>0</v>
      </c>
      <c r="V8" s="12">
        <f t="shared" si="5"/>
        <v>0</v>
      </c>
      <c r="W8" s="30"/>
    </row>
    <row r="9" spans="1:23" ht="48" x14ac:dyDescent="0.25">
      <c r="A9" s="966"/>
      <c r="B9" s="311" t="s">
        <v>343</v>
      </c>
      <c r="C9" s="21" t="s">
        <v>1371</v>
      </c>
      <c r="D9" s="299" t="s">
        <v>338</v>
      </c>
      <c r="E9" s="299" t="s">
        <v>342</v>
      </c>
      <c r="F9" s="299" t="s">
        <v>595</v>
      </c>
      <c r="G9" s="299">
        <v>1</v>
      </c>
      <c r="H9" s="300">
        <v>0</v>
      </c>
      <c r="I9" s="2">
        <v>0</v>
      </c>
      <c r="J9" s="11" t="e">
        <f t="shared" si="0"/>
        <v>#DIV/0!</v>
      </c>
      <c r="K9" s="300">
        <v>0</v>
      </c>
      <c r="L9" s="2">
        <v>0</v>
      </c>
      <c r="M9" s="12" t="e">
        <f t="shared" si="1"/>
        <v>#DIV/0!</v>
      </c>
      <c r="N9" s="300">
        <v>0</v>
      </c>
      <c r="O9" s="2"/>
      <c r="P9" s="12" t="e">
        <f t="shared" si="2"/>
        <v>#DIV/0!</v>
      </c>
      <c r="Q9" s="300">
        <v>1</v>
      </c>
      <c r="R9" s="2"/>
      <c r="S9" s="12">
        <f t="shared" si="3"/>
        <v>0</v>
      </c>
      <c r="T9" s="89">
        <f t="shared" si="4"/>
        <v>1</v>
      </c>
      <c r="U9" s="89">
        <f t="shared" si="4"/>
        <v>0</v>
      </c>
      <c r="V9" s="12">
        <f t="shared" si="5"/>
        <v>0</v>
      </c>
      <c r="W9" s="30"/>
    </row>
    <row r="10" spans="1:23" ht="48" x14ac:dyDescent="0.25">
      <c r="A10" s="966"/>
      <c r="B10" s="298" t="s">
        <v>345</v>
      </c>
      <c r="C10" s="21" t="s">
        <v>344</v>
      </c>
      <c r="D10" s="21" t="s">
        <v>338</v>
      </c>
      <c r="E10" s="21" t="s">
        <v>61</v>
      </c>
      <c r="F10" s="22" t="s">
        <v>62</v>
      </c>
      <c r="G10" s="22">
        <v>20</v>
      </c>
      <c r="H10" s="300">
        <v>5</v>
      </c>
      <c r="I10" s="2">
        <v>3</v>
      </c>
      <c r="J10" s="11">
        <f t="shared" si="0"/>
        <v>60</v>
      </c>
      <c r="K10" s="300">
        <v>10</v>
      </c>
      <c r="L10" s="2">
        <v>10</v>
      </c>
      <c r="M10" s="12">
        <f t="shared" si="1"/>
        <v>100</v>
      </c>
      <c r="N10" s="300">
        <v>5</v>
      </c>
      <c r="O10" s="2"/>
      <c r="P10" s="12">
        <f t="shared" si="2"/>
        <v>0</v>
      </c>
      <c r="Q10" s="300">
        <v>0</v>
      </c>
      <c r="R10" s="2"/>
      <c r="S10" s="12" t="e">
        <f t="shared" si="3"/>
        <v>#DIV/0!</v>
      </c>
      <c r="T10" s="89">
        <f t="shared" si="4"/>
        <v>20</v>
      </c>
      <c r="U10" s="89">
        <f t="shared" si="4"/>
        <v>13</v>
      </c>
      <c r="V10" s="12">
        <f t="shared" si="5"/>
        <v>65</v>
      </c>
      <c r="W10" s="30"/>
    </row>
    <row r="11" spans="1:23" ht="48" x14ac:dyDescent="0.25">
      <c r="A11" s="966"/>
      <c r="B11" s="298" t="s">
        <v>347</v>
      </c>
      <c r="C11" s="21" t="s">
        <v>346</v>
      </c>
      <c r="D11" s="21" t="s">
        <v>338</v>
      </c>
      <c r="E11" s="21" t="s">
        <v>61</v>
      </c>
      <c r="F11" s="22" t="s">
        <v>62</v>
      </c>
      <c r="G11" s="22">
        <v>3</v>
      </c>
      <c r="H11" s="300">
        <v>3</v>
      </c>
      <c r="I11" s="2">
        <v>0</v>
      </c>
      <c r="J11" s="11">
        <f t="shared" si="0"/>
        <v>0</v>
      </c>
      <c r="K11" s="300">
        <v>0</v>
      </c>
      <c r="L11" s="2">
        <v>3</v>
      </c>
      <c r="M11" s="12" t="e">
        <f t="shared" si="1"/>
        <v>#DIV/0!</v>
      </c>
      <c r="N11" s="300">
        <v>0</v>
      </c>
      <c r="O11" s="2"/>
      <c r="P11" s="12" t="e">
        <f t="shared" si="2"/>
        <v>#DIV/0!</v>
      </c>
      <c r="Q11" s="300">
        <v>0</v>
      </c>
      <c r="R11" s="2"/>
      <c r="S11" s="12" t="e">
        <f t="shared" si="3"/>
        <v>#DIV/0!</v>
      </c>
      <c r="T11" s="89">
        <f t="shared" si="4"/>
        <v>3</v>
      </c>
      <c r="U11" s="89">
        <f t="shared" si="4"/>
        <v>3</v>
      </c>
      <c r="V11" s="12">
        <f t="shared" si="5"/>
        <v>100</v>
      </c>
      <c r="W11" s="30"/>
    </row>
    <row r="12" spans="1:23" ht="36" x14ac:dyDescent="0.25">
      <c r="A12" s="966"/>
      <c r="B12" s="298" t="s">
        <v>349</v>
      </c>
      <c r="C12" s="21" t="s">
        <v>350</v>
      </c>
      <c r="D12" s="21" t="s">
        <v>338</v>
      </c>
      <c r="E12" s="21" t="s">
        <v>61</v>
      </c>
      <c r="F12" s="22" t="s">
        <v>62</v>
      </c>
      <c r="G12" s="22">
        <v>20</v>
      </c>
      <c r="H12" s="300">
        <v>5</v>
      </c>
      <c r="I12" s="2">
        <v>5</v>
      </c>
      <c r="J12" s="11">
        <f t="shared" si="0"/>
        <v>100</v>
      </c>
      <c r="K12" s="300">
        <v>10</v>
      </c>
      <c r="L12" s="2">
        <v>10</v>
      </c>
      <c r="M12" s="12">
        <f t="shared" si="1"/>
        <v>100</v>
      </c>
      <c r="N12" s="300">
        <v>5</v>
      </c>
      <c r="O12" s="2"/>
      <c r="P12" s="12">
        <f t="shared" si="2"/>
        <v>0</v>
      </c>
      <c r="Q12" s="300">
        <v>0</v>
      </c>
      <c r="R12" s="2"/>
      <c r="S12" s="12" t="e">
        <f t="shared" si="3"/>
        <v>#DIV/0!</v>
      </c>
      <c r="T12" s="89">
        <f t="shared" si="4"/>
        <v>20</v>
      </c>
      <c r="U12" s="89">
        <f t="shared" si="4"/>
        <v>15</v>
      </c>
      <c r="V12" s="12">
        <f t="shared" si="5"/>
        <v>75</v>
      </c>
      <c r="W12" s="30"/>
    </row>
    <row r="13" spans="1:23" ht="24" x14ac:dyDescent="0.25">
      <c r="A13" s="966"/>
      <c r="B13" s="298" t="s">
        <v>351</v>
      </c>
      <c r="C13" s="21" t="s">
        <v>352</v>
      </c>
      <c r="D13" s="21" t="s">
        <v>338</v>
      </c>
      <c r="E13" s="21" t="s">
        <v>61</v>
      </c>
      <c r="F13" s="22" t="s">
        <v>62</v>
      </c>
      <c r="G13" s="22">
        <v>10</v>
      </c>
      <c r="H13" s="300">
        <v>0</v>
      </c>
      <c r="I13" s="2">
        <v>0</v>
      </c>
      <c r="J13" s="11" t="e">
        <f t="shared" si="0"/>
        <v>#DIV/0!</v>
      </c>
      <c r="K13" s="300">
        <v>5</v>
      </c>
      <c r="L13" s="2">
        <v>5</v>
      </c>
      <c r="M13" s="11">
        <f t="shared" si="1"/>
        <v>100</v>
      </c>
      <c r="N13" s="300">
        <v>5</v>
      </c>
      <c r="O13" s="2"/>
      <c r="P13" s="11">
        <f t="shared" si="2"/>
        <v>0</v>
      </c>
      <c r="Q13" s="300">
        <v>0</v>
      </c>
      <c r="R13" s="2"/>
      <c r="S13" s="11" t="e">
        <f t="shared" si="3"/>
        <v>#DIV/0!</v>
      </c>
      <c r="T13" s="89">
        <f t="shared" si="4"/>
        <v>10</v>
      </c>
      <c r="U13" s="89">
        <f t="shared" si="4"/>
        <v>5</v>
      </c>
      <c r="V13" s="11">
        <f t="shared" si="5"/>
        <v>50</v>
      </c>
      <c r="W13" s="30"/>
    </row>
    <row r="14" spans="1:23" ht="36" x14ac:dyDescent="0.25">
      <c r="A14" s="966"/>
      <c r="B14" s="298" t="s">
        <v>353</v>
      </c>
      <c r="C14" s="21" t="s">
        <v>354</v>
      </c>
      <c r="D14" s="21" t="s">
        <v>338</v>
      </c>
      <c r="E14" s="21" t="s">
        <v>61</v>
      </c>
      <c r="F14" s="22" t="s">
        <v>62</v>
      </c>
      <c r="G14" s="22">
        <v>90</v>
      </c>
      <c r="H14" s="300">
        <v>10</v>
      </c>
      <c r="I14" s="2">
        <v>10</v>
      </c>
      <c r="J14" s="11">
        <f t="shared" si="0"/>
        <v>100</v>
      </c>
      <c r="K14" s="300">
        <v>50</v>
      </c>
      <c r="L14" s="2">
        <v>50</v>
      </c>
      <c r="M14" s="11">
        <f t="shared" si="1"/>
        <v>100</v>
      </c>
      <c r="N14" s="300">
        <v>15</v>
      </c>
      <c r="O14" s="2"/>
      <c r="P14" s="11">
        <f t="shared" si="2"/>
        <v>0</v>
      </c>
      <c r="Q14" s="300">
        <v>15</v>
      </c>
      <c r="R14" s="2"/>
      <c r="S14" s="11">
        <f t="shared" si="3"/>
        <v>0</v>
      </c>
      <c r="T14" s="89">
        <f t="shared" si="4"/>
        <v>90</v>
      </c>
      <c r="U14" s="89">
        <f t="shared" si="4"/>
        <v>60</v>
      </c>
      <c r="V14" s="11">
        <f t="shared" si="5"/>
        <v>66.666666666666657</v>
      </c>
      <c r="W14" s="30"/>
    </row>
    <row r="15" spans="1:23" ht="15.75" x14ac:dyDescent="0.25">
      <c r="A15" s="10"/>
      <c r="B15" s="10"/>
      <c r="C15" s="10"/>
      <c r="D15" s="10"/>
      <c r="E15" s="10"/>
      <c r="F15" s="10"/>
      <c r="G15" s="10"/>
      <c r="H15" s="2"/>
      <c r="I15" s="2"/>
      <c r="J15" s="11" t="e">
        <f t="shared" si="0"/>
        <v>#DIV/0!</v>
      </c>
      <c r="K15" s="2"/>
      <c r="L15" s="2"/>
      <c r="M15" s="11" t="e">
        <f t="shared" si="1"/>
        <v>#DIV/0!</v>
      </c>
      <c r="N15" s="2"/>
      <c r="O15" s="2"/>
      <c r="P15" s="11" t="e">
        <f t="shared" si="2"/>
        <v>#DIV/0!</v>
      </c>
      <c r="Q15" s="2"/>
      <c r="R15" s="2"/>
      <c r="S15" s="11" t="e">
        <f t="shared" si="3"/>
        <v>#DIV/0!</v>
      </c>
      <c r="T15" s="89">
        <f t="shared" si="4"/>
        <v>0</v>
      </c>
      <c r="U15" s="89">
        <f t="shared" si="4"/>
        <v>0</v>
      </c>
      <c r="V15" s="11" t="e">
        <f t="shared" si="5"/>
        <v>#DIV/0!</v>
      </c>
      <c r="W15" s="30"/>
    </row>
    <row r="16" spans="1:23" x14ac:dyDescent="0.25">
      <c r="A16" s="10"/>
      <c r="B16" s="843" t="s">
        <v>23</v>
      </c>
      <c r="C16" s="844"/>
      <c r="D16" s="844"/>
      <c r="E16" s="844"/>
      <c r="F16" s="844"/>
      <c r="G16" s="845"/>
      <c r="H16" s="3"/>
      <c r="I16" s="3"/>
      <c r="J16" s="13" t="e">
        <f>SUM(J22:J30)/(COUNTIF(J22:J30,"&lt;&gt;0"))</f>
        <v>#DIV/0!</v>
      </c>
      <c r="K16" s="3"/>
      <c r="L16" s="3"/>
      <c r="M16" s="13" t="e">
        <f>SUM(M22:M30)/(COUNTIF(M22:M30,"&lt;&gt;0"))</f>
        <v>#DIV/0!</v>
      </c>
      <c r="N16" s="3"/>
      <c r="O16" s="3"/>
      <c r="P16" s="13" t="e">
        <f>SUM(P22:P30)/(COUNTIF(P22:P30,"&lt;&gt;0"))</f>
        <v>#DIV/0!</v>
      </c>
      <c r="Q16" s="3"/>
      <c r="R16" s="3"/>
      <c r="S16" s="13" t="e">
        <f>SUM(S22:S30)/(COUNTIF(S22:S30,"&lt;&gt;0"))</f>
        <v>#DIV/0!</v>
      </c>
      <c r="T16" s="3"/>
      <c r="U16" s="3"/>
      <c r="V16" s="13" t="e">
        <f>SUM(V22:V30)/(COUNTIF(V22:V30,"&lt;&gt;0"))</f>
        <v>#DIV/0!</v>
      </c>
      <c r="W16" s="30"/>
    </row>
    <row r="17" spans="1:23" x14ac:dyDescent="0.25">
      <c r="A17" s="10"/>
      <c r="B17" s="846" t="s">
        <v>24</v>
      </c>
      <c r="C17" s="847"/>
      <c r="D17" s="847"/>
      <c r="E17" s="847"/>
      <c r="F17" s="847"/>
      <c r="G17" s="848"/>
      <c r="H17" s="4"/>
      <c r="I17" s="4"/>
      <c r="J17" s="14">
        <v>82</v>
      </c>
      <c r="K17" s="4"/>
      <c r="L17" s="4"/>
      <c r="M17" s="14">
        <v>100</v>
      </c>
      <c r="N17" s="4">
        <v>91</v>
      </c>
      <c r="O17" s="4"/>
      <c r="P17" s="14"/>
      <c r="Q17" s="4"/>
      <c r="R17" s="4"/>
      <c r="S17" s="14"/>
      <c r="T17" s="4"/>
      <c r="U17" s="4"/>
      <c r="V17" s="14"/>
      <c r="W17" s="30"/>
    </row>
    <row r="18" spans="1:23" x14ac:dyDescent="0.25">
      <c r="A18" s="846" t="s">
        <v>1283</v>
      </c>
      <c r="B18" s="847"/>
      <c r="C18" s="847"/>
      <c r="D18" s="847"/>
      <c r="E18" s="847"/>
      <c r="F18" s="847"/>
      <c r="G18" s="848"/>
      <c r="H18" s="4"/>
      <c r="I18" s="4"/>
      <c r="J18" s="14">
        <v>51</v>
      </c>
      <c r="K18" s="4"/>
      <c r="L18" s="4"/>
      <c r="M18" s="14">
        <v>100</v>
      </c>
      <c r="N18" s="4">
        <v>76</v>
      </c>
      <c r="O18" s="4"/>
      <c r="P18" s="14"/>
      <c r="Q18" s="4"/>
      <c r="R18" s="4"/>
      <c r="S18" s="14"/>
      <c r="T18" s="4"/>
      <c r="U18" s="4"/>
      <c r="V18" s="14"/>
      <c r="W18" s="30"/>
    </row>
    <row r="19" spans="1:23" x14ac:dyDescent="0.25">
      <c r="A19" s="846" t="s">
        <v>1339</v>
      </c>
      <c r="B19" s="847"/>
      <c r="C19" s="847"/>
      <c r="D19" s="847"/>
      <c r="E19" s="847"/>
      <c r="F19" s="847"/>
      <c r="G19" s="848"/>
      <c r="H19" s="4"/>
      <c r="I19" s="4"/>
      <c r="J19" s="14">
        <v>3</v>
      </c>
      <c r="K19" s="4"/>
      <c r="L19" s="4"/>
      <c r="M19" s="14">
        <v>0</v>
      </c>
      <c r="N19" s="4">
        <v>3</v>
      </c>
      <c r="O19" s="4"/>
      <c r="P19" s="14"/>
      <c r="Q19" s="4"/>
      <c r="R19" s="4"/>
      <c r="S19" s="14"/>
      <c r="T19" s="4"/>
      <c r="U19" s="4"/>
      <c r="V19" s="14"/>
      <c r="W19" s="292"/>
    </row>
    <row r="20" spans="1:23" x14ac:dyDescent="0.25">
      <c r="A20" s="846" t="s">
        <v>1340</v>
      </c>
      <c r="B20" s="847"/>
      <c r="C20" s="847"/>
      <c r="D20" s="847"/>
      <c r="E20" s="847"/>
      <c r="F20" s="847"/>
      <c r="G20" s="848"/>
      <c r="H20" s="4"/>
      <c r="I20" s="4"/>
      <c r="J20" s="14">
        <v>0</v>
      </c>
      <c r="K20" s="4"/>
      <c r="L20" s="4"/>
      <c r="M20" s="14">
        <v>1</v>
      </c>
      <c r="N20" s="4">
        <v>1</v>
      </c>
      <c r="O20" s="4"/>
      <c r="P20" s="14"/>
      <c r="Q20" s="4"/>
      <c r="R20" s="4"/>
      <c r="S20" s="14"/>
      <c r="T20" s="4"/>
      <c r="U20" s="4"/>
      <c r="V20" s="14"/>
      <c r="W20" s="292"/>
    </row>
    <row r="21" spans="1:23" x14ac:dyDescent="0.25">
      <c r="A21" s="846" t="s">
        <v>1341</v>
      </c>
      <c r="B21" s="847"/>
      <c r="C21" s="847"/>
      <c r="D21" s="847"/>
      <c r="E21" s="847"/>
      <c r="F21" s="847"/>
      <c r="G21" s="848"/>
      <c r="H21" s="4"/>
      <c r="I21" s="4"/>
      <c r="J21" s="14">
        <v>9</v>
      </c>
      <c r="K21" s="4"/>
      <c r="L21" s="4"/>
      <c r="M21" s="14">
        <v>49</v>
      </c>
      <c r="N21" s="4">
        <v>49</v>
      </c>
      <c r="O21" s="4"/>
      <c r="P21" s="14"/>
      <c r="Q21" s="4"/>
      <c r="R21" s="4"/>
      <c r="S21" s="14"/>
      <c r="T21" s="4"/>
      <c r="U21" s="4"/>
      <c r="V21" s="14"/>
      <c r="W21" s="292"/>
    </row>
    <row r="22" spans="1:23" x14ac:dyDescent="0.25">
      <c r="J22" s="32" t="e">
        <f>IF(J6&gt;99.99,100,J6)</f>
        <v>#DIV/0!</v>
      </c>
      <c r="M22" s="32" t="e">
        <f>IF(M6&gt;99.99,100,M6)</f>
        <v>#DIV/0!</v>
      </c>
      <c r="P22" s="32" t="e">
        <f>IF(P6&gt;99.99,100,P6)</f>
        <v>#DIV/0!</v>
      </c>
      <c r="S22" s="32" t="e">
        <f>IF(S6&gt;99.99,100,S6)</f>
        <v>#DIV/0!</v>
      </c>
      <c r="V22" s="32" t="e">
        <f>IF(V6&gt;99.99,100,V6)</f>
        <v>#DIV/0!</v>
      </c>
    </row>
    <row r="23" spans="1:23" x14ac:dyDescent="0.25">
      <c r="J23" s="32">
        <f t="shared" ref="J23:J30" si="6">IF(J7&gt;99.99,100,J7)</f>
        <v>100</v>
      </c>
      <c r="M23" s="32">
        <f t="shared" ref="M23:M30" si="7">IF(M7&gt;99.99,100,M7)</f>
        <v>100</v>
      </c>
      <c r="P23" s="32">
        <f t="shared" ref="P23:P30" si="8">IF(P7&gt;99.99,100,P7)</f>
        <v>0</v>
      </c>
      <c r="S23" s="32">
        <f t="shared" ref="S23:S30" si="9">IF(S7&gt;99.99,100,S7)</f>
        <v>0</v>
      </c>
      <c r="V23" s="32">
        <f t="shared" ref="V23:V30" si="10">IF(V7&gt;99.99,100,V7)</f>
        <v>37.5</v>
      </c>
    </row>
    <row r="24" spans="1:23" x14ac:dyDescent="0.25">
      <c r="J24" s="32" t="e">
        <f t="shared" si="6"/>
        <v>#DIV/0!</v>
      </c>
      <c r="M24" s="32" t="e">
        <f t="shared" si="7"/>
        <v>#DIV/0!</v>
      </c>
      <c r="P24" s="32" t="e">
        <f t="shared" si="8"/>
        <v>#DIV/0!</v>
      </c>
      <c r="S24" s="32">
        <f t="shared" si="9"/>
        <v>0</v>
      </c>
      <c r="V24" s="32">
        <f t="shared" si="10"/>
        <v>0</v>
      </c>
    </row>
    <row r="25" spans="1:23" x14ac:dyDescent="0.25">
      <c r="J25" s="32" t="e">
        <f t="shared" si="6"/>
        <v>#DIV/0!</v>
      </c>
      <c r="M25" s="32" t="e">
        <f t="shared" si="7"/>
        <v>#DIV/0!</v>
      </c>
      <c r="P25" s="32" t="e">
        <f t="shared" si="8"/>
        <v>#DIV/0!</v>
      </c>
      <c r="S25" s="32">
        <f t="shared" si="9"/>
        <v>0</v>
      </c>
      <c r="V25" s="32">
        <f t="shared" si="10"/>
        <v>0</v>
      </c>
    </row>
    <row r="26" spans="1:23" x14ac:dyDescent="0.25">
      <c r="J26" s="32">
        <f t="shared" si="6"/>
        <v>60</v>
      </c>
      <c r="M26" s="32">
        <f t="shared" si="7"/>
        <v>100</v>
      </c>
      <c r="P26" s="32">
        <f t="shared" si="8"/>
        <v>0</v>
      </c>
      <c r="S26" s="32" t="e">
        <f t="shared" si="9"/>
        <v>#DIV/0!</v>
      </c>
      <c r="V26" s="32">
        <f t="shared" si="10"/>
        <v>65</v>
      </c>
    </row>
    <row r="27" spans="1:23" x14ac:dyDescent="0.25">
      <c r="J27" s="32">
        <f t="shared" si="6"/>
        <v>0</v>
      </c>
      <c r="M27" s="32" t="e">
        <f t="shared" si="7"/>
        <v>#DIV/0!</v>
      </c>
      <c r="P27" s="32" t="e">
        <f t="shared" si="8"/>
        <v>#DIV/0!</v>
      </c>
      <c r="S27" s="32" t="e">
        <f t="shared" si="9"/>
        <v>#DIV/0!</v>
      </c>
      <c r="V27" s="32">
        <f t="shared" si="10"/>
        <v>100</v>
      </c>
    </row>
    <row r="28" spans="1:23" x14ac:dyDescent="0.25">
      <c r="J28" s="32">
        <f t="shared" si="6"/>
        <v>100</v>
      </c>
      <c r="M28" s="32">
        <f t="shared" si="7"/>
        <v>100</v>
      </c>
      <c r="P28" s="32">
        <f t="shared" si="8"/>
        <v>0</v>
      </c>
      <c r="S28" s="32" t="e">
        <f t="shared" si="9"/>
        <v>#DIV/0!</v>
      </c>
      <c r="V28" s="32">
        <f t="shared" si="10"/>
        <v>75</v>
      </c>
    </row>
    <row r="29" spans="1:23" x14ac:dyDescent="0.25">
      <c r="J29" s="32" t="e">
        <f t="shared" si="6"/>
        <v>#DIV/0!</v>
      </c>
      <c r="M29" s="32">
        <f t="shared" si="7"/>
        <v>100</v>
      </c>
      <c r="P29" s="32">
        <f t="shared" si="8"/>
        <v>0</v>
      </c>
      <c r="S29" s="32" t="e">
        <f t="shared" si="9"/>
        <v>#DIV/0!</v>
      </c>
      <c r="V29" s="32">
        <f t="shared" si="10"/>
        <v>50</v>
      </c>
    </row>
    <row r="30" spans="1:23" x14ac:dyDescent="0.25">
      <c r="J30" s="32">
        <f t="shared" si="6"/>
        <v>100</v>
      </c>
      <c r="M30" s="32">
        <f t="shared" si="7"/>
        <v>100</v>
      </c>
      <c r="P30" s="32">
        <f t="shared" si="8"/>
        <v>0</v>
      </c>
      <c r="S30" s="32">
        <f t="shared" si="9"/>
        <v>0</v>
      </c>
      <c r="V30" s="32">
        <f t="shared" si="10"/>
        <v>66.666666666666657</v>
      </c>
    </row>
    <row r="32" spans="1:23" x14ac:dyDescent="0.25">
      <c r="C32" s="7" t="s">
        <v>179</v>
      </c>
    </row>
    <row r="33" spans="2:7" ht="30.75" customHeight="1" x14ac:dyDescent="0.25">
      <c r="B33" s="10"/>
      <c r="C33" s="1006" t="s">
        <v>355</v>
      </c>
      <c r="D33" s="1007"/>
      <c r="E33" s="1007"/>
      <c r="F33" s="1007"/>
      <c r="G33" s="1007"/>
    </row>
    <row r="34" spans="2:7" ht="40.5" customHeight="1" x14ac:dyDescent="0.25">
      <c r="C34" s="1008" t="s">
        <v>356</v>
      </c>
      <c r="D34" s="1008"/>
      <c r="E34" s="1008"/>
      <c r="F34" s="1008"/>
      <c r="G34" s="1008"/>
    </row>
    <row r="35" spans="2:7" ht="30" customHeight="1" x14ac:dyDescent="0.25">
      <c r="C35" s="1008" t="s">
        <v>357</v>
      </c>
      <c r="D35" s="1008"/>
      <c r="E35" s="1008"/>
      <c r="F35" s="1008"/>
      <c r="G35" s="1008"/>
    </row>
    <row r="36" spans="2:7" ht="33" customHeight="1" x14ac:dyDescent="0.25">
      <c r="C36" s="1008" t="s">
        <v>358</v>
      </c>
      <c r="D36" s="1008"/>
      <c r="E36" s="1008"/>
      <c r="F36" s="1008"/>
      <c r="G36" s="1008"/>
    </row>
    <row r="37" spans="2:7" x14ac:dyDescent="0.25">
      <c r="C37" s="1008" t="s">
        <v>359</v>
      </c>
      <c r="D37" s="1008"/>
      <c r="E37" s="1008"/>
      <c r="F37" s="1008"/>
      <c r="G37" s="1008"/>
    </row>
    <row r="38" spans="2:7" x14ac:dyDescent="0.25">
      <c r="C38" s="92"/>
      <c r="D38" s="92"/>
      <c r="E38" s="92"/>
      <c r="F38" s="92"/>
      <c r="G38" s="92"/>
    </row>
    <row r="39" spans="2:7" x14ac:dyDescent="0.25">
      <c r="C39"/>
      <c r="D39"/>
      <c r="E39"/>
      <c r="F39"/>
      <c r="G39"/>
    </row>
    <row r="40" spans="2:7" ht="27.75" customHeight="1" x14ac:dyDescent="0.25">
      <c r="C40" s="1005" t="s">
        <v>360</v>
      </c>
      <c r="D40" s="1005"/>
      <c r="E40" s="1005"/>
      <c r="F40" s="1005"/>
      <c r="G40" s="1005"/>
    </row>
    <row r="41" spans="2:7" ht="32.25" customHeight="1" x14ac:dyDescent="0.25">
      <c r="C41" s="1005" t="s">
        <v>361</v>
      </c>
      <c r="D41" s="1005"/>
      <c r="E41" s="1005"/>
      <c r="F41" s="1005"/>
      <c r="G41" s="1005"/>
    </row>
    <row r="42" spans="2:7" ht="33" customHeight="1" x14ac:dyDescent="0.25">
      <c r="C42" s="1005" t="s">
        <v>362</v>
      </c>
      <c r="D42" s="1005"/>
      <c r="E42" s="1005"/>
      <c r="F42" s="1005"/>
      <c r="G42" s="1005"/>
    </row>
  </sheetData>
  <protectedRanges>
    <protectedRange sqref="C33:G42" name="Rango14"/>
  </protectedRanges>
  <mergeCells count="31">
    <mergeCell ref="C40:G40"/>
    <mergeCell ref="C41:G41"/>
    <mergeCell ref="C42:G42"/>
    <mergeCell ref="A21:G21"/>
    <mergeCell ref="C33:G33"/>
    <mergeCell ref="C34:G34"/>
    <mergeCell ref="C35:G35"/>
    <mergeCell ref="C36:G36"/>
    <mergeCell ref="C37:G37"/>
    <mergeCell ref="A20:G20"/>
    <mergeCell ref="H4:J4"/>
    <mergeCell ref="K4:M4"/>
    <mergeCell ref="N4:P4"/>
    <mergeCell ref="Q4:S4"/>
    <mergeCell ref="A7:A14"/>
    <mergeCell ref="B16:G16"/>
    <mergeCell ref="B17:G17"/>
    <mergeCell ref="A18:G18"/>
    <mergeCell ref="A19:G19"/>
    <mergeCell ref="T4:V4"/>
    <mergeCell ref="W4:W5"/>
    <mergeCell ref="A1:V1"/>
    <mergeCell ref="A2:V2"/>
    <mergeCell ref="A3:V3"/>
    <mergeCell ref="A4:A5"/>
    <mergeCell ref="B4:B5"/>
    <mergeCell ref="C4:C5"/>
    <mergeCell ref="D4:D5"/>
    <mergeCell ref="E4:E5"/>
    <mergeCell ref="F4:F5"/>
    <mergeCell ref="G4:G5"/>
  </mergeCells>
  <conditionalFormatting sqref="V6:V15 J6:J15 M13:M15 P13:P15 S13:S15">
    <cfRule type="cellIs" dxfId="1043" priority="1" stopIfTrue="1" operator="greaterThan">
      <formula>110</formula>
    </cfRule>
    <cfRule type="cellIs" dxfId="1042" priority="2" stopIfTrue="1" operator="between">
      <formula>1</formula>
      <formula>90</formula>
    </cfRule>
    <cfRule type="expression" dxfId="1041" priority="3" stopIfTrue="1">
      <formula>IF(H6=0,I6=0)</formula>
    </cfRule>
    <cfRule type="cellIs" dxfId="1040" priority="4" stopIfTrue="1" operator="between">
      <formula>90</formula>
      <formula>110</formula>
    </cfRule>
    <cfRule type="expression" dxfId="1039" priority="5" stopIfTrue="1">
      <formula>IF(H6&gt;0,I6=0)</formula>
    </cfRule>
    <cfRule type="expression" dxfId="1038" priority="6" stopIfTrue="1">
      <formula>IF(H6=0,I6&gt;0)</formula>
    </cfRule>
  </conditionalFormatting>
  <conditionalFormatting sqref="M6:M12">
    <cfRule type="cellIs" dxfId="1037" priority="19" stopIfTrue="1" operator="greaterThan">
      <formula>110</formula>
    </cfRule>
    <cfRule type="cellIs" dxfId="1036" priority="20" stopIfTrue="1" operator="between">
      <formula>1</formula>
      <formula>90</formula>
    </cfRule>
    <cfRule type="expression" dxfId="1035" priority="21" stopIfTrue="1">
      <formula>IF(K6=0,L6=0)</formula>
    </cfRule>
    <cfRule type="cellIs" dxfId="1034" priority="22" stopIfTrue="1" operator="between">
      <formula>90</formula>
      <formula>110</formula>
    </cfRule>
    <cfRule type="expression" dxfId="1033" priority="23" stopIfTrue="1">
      <formula>IF(K6&gt;0,L6=0)</formula>
    </cfRule>
    <cfRule type="expression" dxfId="1032" priority="24" stopIfTrue="1">
      <formula>IF(K6=0,L6&gt;0)</formula>
    </cfRule>
  </conditionalFormatting>
  <conditionalFormatting sqref="P6:P12">
    <cfRule type="cellIs" dxfId="1031" priority="13" stopIfTrue="1" operator="greaterThan">
      <formula>110</formula>
    </cfRule>
    <cfRule type="cellIs" dxfId="1030" priority="14" stopIfTrue="1" operator="between">
      <formula>1</formula>
      <formula>90</formula>
    </cfRule>
    <cfRule type="expression" dxfId="1029" priority="15" stopIfTrue="1">
      <formula>IF(N6=0,O6=0)</formula>
    </cfRule>
    <cfRule type="cellIs" dxfId="1028" priority="16" stopIfTrue="1" operator="between">
      <formula>90</formula>
      <formula>110</formula>
    </cfRule>
    <cfRule type="expression" dxfId="1027" priority="17" stopIfTrue="1">
      <formula>IF(N6&gt;0,O6=0)</formula>
    </cfRule>
    <cfRule type="expression" dxfId="1026" priority="18" stopIfTrue="1">
      <formula>IF(N6=0,O6&gt;0)</formula>
    </cfRule>
  </conditionalFormatting>
  <conditionalFormatting sqref="S6:S12">
    <cfRule type="cellIs" dxfId="1025" priority="7" stopIfTrue="1" operator="greaterThan">
      <formula>110</formula>
    </cfRule>
    <cfRule type="cellIs" dxfId="1024" priority="8" stopIfTrue="1" operator="between">
      <formula>1</formula>
      <formula>90</formula>
    </cfRule>
    <cfRule type="expression" dxfId="1023" priority="9" stopIfTrue="1">
      <formula>IF(Q6=0,R6=0)</formula>
    </cfRule>
    <cfRule type="cellIs" dxfId="1022" priority="10" stopIfTrue="1" operator="between">
      <formula>90</formula>
      <formula>110</formula>
    </cfRule>
    <cfRule type="expression" dxfId="1021" priority="11" stopIfTrue="1">
      <formula>IF(Q6&gt;0,R6=0)</formula>
    </cfRule>
    <cfRule type="expression" dxfId="1020" priority="12" stopIfTrue="1">
      <formula>IF(Q6=0,R6&gt;0)</formula>
    </cfRule>
  </conditionalFormatting>
  <pageMargins left="0.7" right="0.7" top="0.75" bottom="0.75" header="0.3" footer="0.3"/>
  <pageSetup orientation="portrait" horizontalDpi="4294967293" verticalDpi="0" r:id="rId1"/>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249977111117893"/>
  </sheetPr>
  <dimension ref="A1:W52"/>
  <sheetViews>
    <sheetView workbookViewId="0">
      <pane xSplit="5" ySplit="5" topLeftCell="W6" activePane="bottomRight" state="frozen"/>
      <selection pane="topRight" activeCell="F1" sqref="F1"/>
      <selection pane="bottomLeft" activeCell="A6" sqref="A6"/>
      <selection pane="bottomRight" activeCell="X7" sqref="X7"/>
    </sheetView>
  </sheetViews>
  <sheetFormatPr baseColWidth="10" defaultColWidth="11.42578125" defaultRowHeight="15" x14ac:dyDescent="0.25"/>
  <cols>
    <col min="1" max="1" width="16.85546875" style="7" customWidth="1"/>
    <col min="2" max="2" width="8.7109375" style="7" customWidth="1"/>
    <col min="3" max="3" width="38.28515625" style="7" customWidth="1"/>
    <col min="4" max="4" width="16" style="7" customWidth="1"/>
    <col min="5" max="5" width="24.5703125" style="7" customWidth="1"/>
    <col min="6" max="6" width="12.7109375" style="7" customWidth="1"/>
    <col min="7" max="7" width="8.7109375" style="7" customWidth="1"/>
    <col min="8" max="17" width="6.85546875" style="7" customWidth="1"/>
    <col min="18" max="18" width="9.7109375" style="7" customWidth="1"/>
    <col min="19" max="22" width="6.85546875" style="7" customWidth="1"/>
    <col min="23" max="23" width="51.7109375" style="7" customWidth="1"/>
    <col min="24" max="16384" width="11.42578125" style="7"/>
  </cols>
  <sheetData>
    <row r="1" spans="1:23" ht="15" customHeight="1" x14ac:dyDescent="0.25">
      <c r="A1" s="854" t="s">
        <v>26</v>
      </c>
      <c r="B1" s="854"/>
      <c r="C1" s="854"/>
      <c r="D1" s="854"/>
      <c r="E1" s="854"/>
      <c r="F1" s="854"/>
      <c r="G1" s="854"/>
      <c r="H1" s="854"/>
      <c r="I1" s="854"/>
      <c r="J1" s="854"/>
      <c r="K1" s="854"/>
      <c r="L1" s="854"/>
      <c r="M1" s="854"/>
      <c r="N1" s="854"/>
      <c r="O1" s="854"/>
      <c r="P1" s="854"/>
      <c r="Q1" s="854"/>
      <c r="R1" s="854"/>
      <c r="S1" s="854"/>
      <c r="T1" s="854"/>
      <c r="U1" s="854"/>
      <c r="V1" s="854"/>
    </row>
    <row r="2" spans="1:23" ht="15" customHeight="1" x14ac:dyDescent="0.25">
      <c r="A2" s="854" t="s">
        <v>0</v>
      </c>
      <c r="B2" s="854"/>
      <c r="C2" s="854"/>
      <c r="D2" s="854"/>
      <c r="E2" s="854"/>
      <c r="F2" s="854"/>
      <c r="G2" s="854"/>
      <c r="H2" s="854"/>
      <c r="I2" s="854"/>
      <c r="J2" s="854"/>
      <c r="K2" s="854"/>
      <c r="L2" s="854"/>
      <c r="M2" s="854"/>
      <c r="N2" s="854"/>
      <c r="O2" s="854"/>
      <c r="P2" s="854"/>
      <c r="Q2" s="854"/>
      <c r="R2" s="854"/>
      <c r="S2" s="854"/>
      <c r="T2" s="854"/>
      <c r="U2" s="854"/>
      <c r="V2" s="854"/>
    </row>
    <row r="3" spans="1:23" ht="15" customHeight="1" x14ac:dyDescent="0.25">
      <c r="A3" s="855" t="s">
        <v>469</v>
      </c>
      <c r="B3" s="855"/>
      <c r="C3" s="855"/>
      <c r="D3" s="855"/>
      <c r="E3" s="855"/>
      <c r="F3" s="855"/>
      <c r="G3" s="855"/>
      <c r="H3" s="855"/>
      <c r="I3" s="855"/>
      <c r="J3" s="855"/>
      <c r="K3" s="855"/>
      <c r="L3" s="855"/>
      <c r="M3" s="855"/>
      <c r="N3" s="855"/>
      <c r="O3" s="855"/>
      <c r="P3" s="855"/>
      <c r="Q3" s="855"/>
      <c r="R3" s="855"/>
      <c r="S3" s="855"/>
      <c r="T3" s="855"/>
      <c r="U3" s="855"/>
      <c r="V3" s="855"/>
    </row>
    <row r="4" spans="1:23" ht="22.5" customHeight="1" x14ac:dyDescent="0.25">
      <c r="A4" s="838" t="s">
        <v>30</v>
      </c>
      <c r="B4" s="856" t="s">
        <v>1</v>
      </c>
      <c r="C4" s="838" t="s">
        <v>28</v>
      </c>
      <c r="D4" s="838" t="s">
        <v>2</v>
      </c>
      <c r="E4" s="838" t="s">
        <v>3</v>
      </c>
      <c r="F4" s="838" t="s">
        <v>4</v>
      </c>
      <c r="G4" s="838" t="s">
        <v>29</v>
      </c>
      <c r="H4" s="853" t="s">
        <v>5</v>
      </c>
      <c r="I4" s="853"/>
      <c r="J4" s="853"/>
      <c r="K4" s="853" t="s">
        <v>6</v>
      </c>
      <c r="L4" s="853"/>
      <c r="M4" s="853"/>
      <c r="N4" s="853" t="s">
        <v>7</v>
      </c>
      <c r="O4" s="853"/>
      <c r="P4" s="853"/>
      <c r="Q4" s="853" t="s">
        <v>8</v>
      </c>
      <c r="R4" s="853"/>
      <c r="S4" s="853"/>
      <c r="T4" s="853" t="s">
        <v>9</v>
      </c>
      <c r="U4" s="853"/>
      <c r="V4" s="853"/>
      <c r="W4" s="838" t="s">
        <v>178</v>
      </c>
    </row>
    <row r="5" spans="1:23" x14ac:dyDescent="0.25">
      <c r="A5" s="838"/>
      <c r="B5" s="856"/>
      <c r="C5" s="838"/>
      <c r="D5" s="839"/>
      <c r="E5" s="839"/>
      <c r="F5" s="839"/>
      <c r="G5" s="839"/>
      <c r="H5" s="5" t="s">
        <v>10</v>
      </c>
      <c r="I5" s="5" t="s">
        <v>11</v>
      </c>
      <c r="J5" s="6" t="s">
        <v>12</v>
      </c>
      <c r="K5" s="5" t="s">
        <v>10</v>
      </c>
      <c r="L5" s="5" t="s">
        <v>11</v>
      </c>
      <c r="M5" s="6" t="s">
        <v>12</v>
      </c>
      <c r="N5" s="5" t="s">
        <v>10</v>
      </c>
      <c r="O5" s="5" t="s">
        <v>11</v>
      </c>
      <c r="P5" s="6" t="s">
        <v>12</v>
      </c>
      <c r="Q5" s="5" t="s">
        <v>10</v>
      </c>
      <c r="R5" s="5" t="s">
        <v>11</v>
      </c>
      <c r="S5" s="6" t="s">
        <v>12</v>
      </c>
      <c r="T5" s="5" t="s">
        <v>10</v>
      </c>
      <c r="U5" s="5" t="s">
        <v>11</v>
      </c>
      <c r="V5" s="6" t="s">
        <v>12</v>
      </c>
      <c r="W5" s="839"/>
    </row>
    <row r="6" spans="1:23" ht="15.75" customHeight="1" x14ac:dyDescent="0.25">
      <c r="A6" s="1015"/>
      <c r="B6" s="979" t="s">
        <v>395</v>
      </c>
      <c r="C6" s="1017" t="s">
        <v>396</v>
      </c>
      <c r="D6" s="18" t="s">
        <v>397</v>
      </c>
      <c r="E6" s="19" t="s">
        <v>61</v>
      </c>
      <c r="F6" s="17" t="s">
        <v>62</v>
      </c>
      <c r="G6" s="95">
        <v>20</v>
      </c>
      <c r="H6" s="33">
        <v>0</v>
      </c>
      <c r="I6" s="33">
        <v>0</v>
      </c>
      <c r="J6" s="11" t="e">
        <f>I6/H6*100</f>
        <v>#DIV/0!</v>
      </c>
      <c r="K6" s="33">
        <v>0</v>
      </c>
      <c r="L6" s="33">
        <v>0</v>
      </c>
      <c r="M6" s="12" t="e">
        <f>L6/K6*100</f>
        <v>#DIV/0!</v>
      </c>
      <c r="N6" s="33">
        <v>0</v>
      </c>
      <c r="O6" s="33">
        <v>0</v>
      </c>
      <c r="P6" s="12" t="e">
        <f>O6/N6*100</f>
        <v>#DIV/0!</v>
      </c>
      <c r="Q6" s="33">
        <v>20</v>
      </c>
      <c r="R6" s="33">
        <v>0</v>
      </c>
      <c r="S6" s="12">
        <f>R6/Q6*100</f>
        <v>0</v>
      </c>
      <c r="T6" s="90">
        <f>H6+K6+N6+Q6</f>
        <v>20</v>
      </c>
      <c r="U6" s="90">
        <f>I6+L6+O6+R6</f>
        <v>0</v>
      </c>
      <c r="V6" s="12">
        <f>U6/T6*100</f>
        <v>0</v>
      </c>
      <c r="W6" s="30"/>
    </row>
    <row r="7" spans="1:23" ht="24" x14ac:dyDescent="0.25">
      <c r="A7" s="1016"/>
      <c r="B7" s="980"/>
      <c r="C7" s="1018"/>
      <c r="D7" s="68" t="s">
        <v>397</v>
      </c>
      <c r="E7" s="69" t="s">
        <v>398</v>
      </c>
      <c r="F7" s="17" t="s">
        <v>62</v>
      </c>
      <c r="G7" s="95">
        <v>3</v>
      </c>
      <c r="H7" s="33">
        <v>0</v>
      </c>
      <c r="I7" s="33">
        <v>0</v>
      </c>
      <c r="J7" s="11" t="e">
        <f t="shared" ref="J7:J26" si="0">I7/H7*100</f>
        <v>#DIV/0!</v>
      </c>
      <c r="K7" s="33">
        <v>0</v>
      </c>
      <c r="L7" s="33">
        <v>0</v>
      </c>
      <c r="M7" s="12" t="e">
        <f t="shared" ref="M7:M19" si="1">L7/K7*100</f>
        <v>#DIV/0!</v>
      </c>
      <c r="N7" s="33">
        <v>0</v>
      </c>
      <c r="O7" s="33">
        <v>0</v>
      </c>
      <c r="P7" s="12" t="e">
        <f t="shared" ref="P7:P26" si="2">O7/N7*100</f>
        <v>#DIV/0!</v>
      </c>
      <c r="Q7" s="33">
        <v>0</v>
      </c>
      <c r="R7" s="33">
        <v>0</v>
      </c>
      <c r="S7" s="12" t="e">
        <f t="shared" ref="S7:S26" si="3">R7/Q7*100</f>
        <v>#DIV/0!</v>
      </c>
      <c r="T7" s="90">
        <f t="shared" ref="T7:U26" si="4">H7+K7+N7+Q7</f>
        <v>0</v>
      </c>
      <c r="U7" s="90">
        <f t="shared" si="4"/>
        <v>0</v>
      </c>
      <c r="V7" s="12" t="e">
        <f t="shared" ref="V7:V26" si="5">U7/T7*100</f>
        <v>#DIV/0!</v>
      </c>
      <c r="W7" s="30"/>
    </row>
    <row r="8" spans="1:23" ht="48" x14ac:dyDescent="0.25">
      <c r="A8" s="961" t="s">
        <v>399</v>
      </c>
      <c r="B8" s="57" t="s">
        <v>14</v>
      </c>
      <c r="C8" s="23" t="s">
        <v>400</v>
      </c>
      <c r="D8" s="23" t="s">
        <v>401</v>
      </c>
      <c r="E8" s="21" t="s">
        <v>402</v>
      </c>
      <c r="F8" s="22" t="s">
        <v>403</v>
      </c>
      <c r="G8" s="22">
        <v>6</v>
      </c>
      <c r="H8" s="2">
        <v>4</v>
      </c>
      <c r="I8" s="2">
        <v>4</v>
      </c>
      <c r="J8" s="11">
        <f t="shared" si="0"/>
        <v>100</v>
      </c>
      <c r="K8" s="2">
        <v>2</v>
      </c>
      <c r="L8" s="2">
        <v>1</v>
      </c>
      <c r="M8" s="12">
        <f t="shared" si="1"/>
        <v>50</v>
      </c>
      <c r="N8" s="2">
        <v>0</v>
      </c>
      <c r="O8" s="2">
        <v>0</v>
      </c>
      <c r="P8" s="12" t="e">
        <f t="shared" si="2"/>
        <v>#DIV/0!</v>
      </c>
      <c r="Q8" s="2">
        <v>0</v>
      </c>
      <c r="R8" s="2">
        <v>0</v>
      </c>
      <c r="S8" s="12" t="e">
        <f t="shared" si="3"/>
        <v>#DIV/0!</v>
      </c>
      <c r="T8" s="89">
        <f t="shared" si="4"/>
        <v>6</v>
      </c>
      <c r="U8" s="89">
        <f t="shared" si="4"/>
        <v>5</v>
      </c>
      <c r="V8" s="12">
        <f t="shared" si="5"/>
        <v>83.333333333333343</v>
      </c>
      <c r="W8" s="30"/>
    </row>
    <row r="9" spans="1:23" ht="48" x14ac:dyDescent="0.25">
      <c r="A9" s="973"/>
      <c r="B9" s="57" t="s">
        <v>16</v>
      </c>
      <c r="C9" s="23" t="s">
        <v>404</v>
      </c>
      <c r="D9" s="23" t="s">
        <v>405</v>
      </c>
      <c r="E9" s="21" t="s">
        <v>406</v>
      </c>
      <c r="F9" s="22" t="s">
        <v>407</v>
      </c>
      <c r="G9" s="22">
        <v>1</v>
      </c>
      <c r="H9" s="2">
        <v>0</v>
      </c>
      <c r="I9" s="2">
        <v>0</v>
      </c>
      <c r="J9" s="11" t="e">
        <f t="shared" si="0"/>
        <v>#DIV/0!</v>
      </c>
      <c r="K9" s="2">
        <v>0</v>
      </c>
      <c r="L9" s="2">
        <v>0</v>
      </c>
      <c r="M9" s="12" t="e">
        <f t="shared" si="1"/>
        <v>#DIV/0!</v>
      </c>
      <c r="N9" s="2">
        <v>1</v>
      </c>
      <c r="O9" s="2">
        <v>0.75</v>
      </c>
      <c r="P9" s="12">
        <f t="shared" si="2"/>
        <v>75</v>
      </c>
      <c r="Q9" s="2">
        <v>0</v>
      </c>
      <c r="R9" s="2">
        <v>0</v>
      </c>
      <c r="S9" s="12" t="e">
        <f t="shared" si="3"/>
        <v>#DIV/0!</v>
      </c>
      <c r="T9" s="89">
        <f t="shared" si="4"/>
        <v>1</v>
      </c>
      <c r="U9" s="89">
        <f t="shared" si="4"/>
        <v>0.75</v>
      </c>
      <c r="V9" s="12">
        <f t="shared" si="5"/>
        <v>75</v>
      </c>
      <c r="W9" s="30"/>
    </row>
    <row r="10" spans="1:23" ht="29.25" customHeight="1" x14ac:dyDescent="0.25">
      <c r="A10" s="962"/>
      <c r="B10" s="57" t="s">
        <v>159</v>
      </c>
      <c r="C10" s="23" t="s">
        <v>408</v>
      </c>
      <c r="D10" s="23" t="s">
        <v>405</v>
      </c>
      <c r="E10" s="21" t="s">
        <v>409</v>
      </c>
      <c r="F10" s="22" t="s">
        <v>410</v>
      </c>
      <c r="G10" s="22">
        <v>1</v>
      </c>
      <c r="H10" s="2">
        <v>0</v>
      </c>
      <c r="I10" s="2">
        <v>0</v>
      </c>
      <c r="J10" s="11" t="e">
        <f t="shared" si="0"/>
        <v>#DIV/0!</v>
      </c>
      <c r="K10" s="2">
        <v>0</v>
      </c>
      <c r="L10" s="2">
        <v>0</v>
      </c>
      <c r="M10" s="12" t="e">
        <f t="shared" si="1"/>
        <v>#DIV/0!</v>
      </c>
      <c r="N10" s="2">
        <v>0</v>
      </c>
      <c r="O10" s="2">
        <v>0</v>
      </c>
      <c r="P10" s="12" t="e">
        <f t="shared" si="2"/>
        <v>#DIV/0!</v>
      </c>
      <c r="Q10" s="2">
        <v>1</v>
      </c>
      <c r="R10" s="2">
        <v>0</v>
      </c>
      <c r="S10" s="12">
        <f t="shared" si="3"/>
        <v>0</v>
      </c>
      <c r="T10" s="89">
        <f t="shared" si="4"/>
        <v>1</v>
      </c>
      <c r="U10" s="89">
        <f t="shared" si="4"/>
        <v>0</v>
      </c>
      <c r="V10" s="12">
        <f t="shared" si="5"/>
        <v>0</v>
      </c>
      <c r="W10" s="30"/>
    </row>
    <row r="11" spans="1:23" ht="36" x14ac:dyDescent="0.25">
      <c r="A11" s="18"/>
      <c r="B11" s="18" t="s">
        <v>411</v>
      </c>
      <c r="C11" s="68" t="s">
        <v>412</v>
      </c>
      <c r="D11" s="18" t="s">
        <v>413</v>
      </c>
      <c r="E11" s="19" t="s">
        <v>61</v>
      </c>
      <c r="F11" s="17" t="s">
        <v>62</v>
      </c>
      <c r="G11" s="95">
        <v>20</v>
      </c>
      <c r="H11" s="33">
        <v>0</v>
      </c>
      <c r="I11" s="33">
        <v>0</v>
      </c>
      <c r="J11" s="11" t="e">
        <f t="shared" si="0"/>
        <v>#DIV/0!</v>
      </c>
      <c r="K11" s="33">
        <v>0</v>
      </c>
      <c r="L11" s="33">
        <v>0</v>
      </c>
      <c r="M11" s="12" t="e">
        <f t="shared" si="1"/>
        <v>#DIV/0!</v>
      </c>
      <c r="N11" s="33">
        <v>20</v>
      </c>
      <c r="O11" s="33">
        <v>0</v>
      </c>
      <c r="P11" s="12">
        <f t="shared" si="2"/>
        <v>0</v>
      </c>
      <c r="Q11" s="33">
        <v>0</v>
      </c>
      <c r="R11" s="33">
        <v>0</v>
      </c>
      <c r="S11" s="12" t="e">
        <f t="shared" si="3"/>
        <v>#DIV/0!</v>
      </c>
      <c r="T11" s="90">
        <f t="shared" si="4"/>
        <v>20</v>
      </c>
      <c r="U11" s="90">
        <f t="shared" si="4"/>
        <v>0</v>
      </c>
      <c r="V11" s="12">
        <f t="shared" si="5"/>
        <v>0</v>
      </c>
      <c r="W11" s="30"/>
    </row>
    <row r="12" spans="1:23" ht="84" customHeight="1" x14ac:dyDescent="0.25">
      <c r="A12" s="961" t="s">
        <v>414</v>
      </c>
      <c r="B12" s="97" t="s">
        <v>415</v>
      </c>
      <c r="C12" s="23" t="s">
        <v>416</v>
      </c>
      <c r="D12" s="23" t="s">
        <v>417</v>
      </c>
      <c r="E12" s="21" t="s">
        <v>418</v>
      </c>
      <c r="F12" s="22" t="s">
        <v>419</v>
      </c>
      <c r="G12" s="22">
        <v>1</v>
      </c>
      <c r="H12" s="2">
        <v>0</v>
      </c>
      <c r="I12" s="2">
        <v>0</v>
      </c>
      <c r="J12" s="11" t="e">
        <f t="shared" si="0"/>
        <v>#DIV/0!</v>
      </c>
      <c r="K12" s="2">
        <v>1</v>
      </c>
      <c r="L12" s="2">
        <v>1</v>
      </c>
      <c r="M12" s="12">
        <f t="shared" si="1"/>
        <v>100</v>
      </c>
      <c r="N12" s="2">
        <v>0</v>
      </c>
      <c r="O12" s="2">
        <v>0</v>
      </c>
      <c r="P12" s="12" t="e">
        <f t="shared" si="2"/>
        <v>#DIV/0!</v>
      </c>
      <c r="Q12" s="2">
        <v>0</v>
      </c>
      <c r="R12" s="2">
        <v>0</v>
      </c>
      <c r="S12" s="12" t="e">
        <f t="shared" si="3"/>
        <v>#DIV/0!</v>
      </c>
      <c r="T12" s="89">
        <f t="shared" si="4"/>
        <v>1</v>
      </c>
      <c r="U12" s="89">
        <f t="shared" si="4"/>
        <v>1</v>
      </c>
      <c r="V12" s="12">
        <f t="shared" si="5"/>
        <v>100</v>
      </c>
      <c r="W12" s="30"/>
    </row>
    <row r="13" spans="1:23" ht="72" x14ac:dyDescent="0.25">
      <c r="A13" s="962"/>
      <c r="B13" s="97" t="s">
        <v>420</v>
      </c>
      <c r="C13" s="23" t="s">
        <v>408</v>
      </c>
      <c r="D13" s="23" t="s">
        <v>417</v>
      </c>
      <c r="E13" s="21" t="s">
        <v>421</v>
      </c>
      <c r="F13" s="22" t="s">
        <v>422</v>
      </c>
      <c r="G13" s="22">
        <v>8</v>
      </c>
      <c r="H13" s="2">
        <v>0</v>
      </c>
      <c r="I13" s="2">
        <v>0</v>
      </c>
      <c r="J13" s="11" t="e">
        <f t="shared" si="0"/>
        <v>#DIV/0!</v>
      </c>
      <c r="K13" s="2">
        <v>0</v>
      </c>
      <c r="L13" s="2">
        <v>0</v>
      </c>
      <c r="M13" s="11" t="e">
        <f t="shared" si="1"/>
        <v>#DIV/0!</v>
      </c>
      <c r="N13" s="2">
        <v>4</v>
      </c>
      <c r="O13" s="2">
        <v>3.9</v>
      </c>
      <c r="P13" s="11">
        <f t="shared" si="2"/>
        <v>97.5</v>
      </c>
      <c r="Q13" s="2">
        <v>4</v>
      </c>
      <c r="R13" s="2">
        <v>4</v>
      </c>
      <c r="S13" s="11">
        <f t="shared" si="3"/>
        <v>100</v>
      </c>
      <c r="T13" s="89">
        <f t="shared" si="4"/>
        <v>8</v>
      </c>
      <c r="U13" s="89">
        <f t="shared" si="4"/>
        <v>7.9</v>
      </c>
      <c r="V13" s="11">
        <f t="shared" si="5"/>
        <v>98.75</v>
      </c>
      <c r="W13" s="30"/>
    </row>
    <row r="14" spans="1:23" ht="180" x14ac:dyDescent="0.25">
      <c r="A14" s="60" t="s">
        <v>423</v>
      </c>
      <c r="B14" s="60" t="s">
        <v>461</v>
      </c>
      <c r="C14" s="21" t="s">
        <v>424</v>
      </c>
      <c r="D14" s="21" t="s">
        <v>413</v>
      </c>
      <c r="E14" s="98" t="s">
        <v>425</v>
      </c>
      <c r="F14" s="22" t="s">
        <v>426</v>
      </c>
      <c r="G14" s="22">
        <v>134</v>
      </c>
      <c r="H14" s="2">
        <v>34</v>
      </c>
      <c r="I14" s="2">
        <v>43</v>
      </c>
      <c r="J14" s="11">
        <f t="shared" si="0"/>
        <v>126.47058823529412</v>
      </c>
      <c r="K14" s="2">
        <v>32</v>
      </c>
      <c r="L14" s="2">
        <v>39</v>
      </c>
      <c r="M14" s="11">
        <f t="shared" si="1"/>
        <v>121.875</v>
      </c>
      <c r="N14" s="2">
        <v>34</v>
      </c>
      <c r="O14" s="2">
        <v>56</v>
      </c>
      <c r="P14" s="11">
        <f t="shared" si="2"/>
        <v>164.70588235294116</v>
      </c>
      <c r="Q14" s="2">
        <v>34</v>
      </c>
      <c r="R14" s="2">
        <v>66</v>
      </c>
      <c r="S14" s="11">
        <f t="shared" si="3"/>
        <v>194.11764705882354</v>
      </c>
      <c r="T14" s="89">
        <f t="shared" si="4"/>
        <v>134</v>
      </c>
      <c r="U14" s="89">
        <f t="shared" si="4"/>
        <v>204</v>
      </c>
      <c r="V14" s="11">
        <f t="shared" si="5"/>
        <v>152.23880597014926</v>
      </c>
      <c r="W14" s="30"/>
    </row>
    <row r="15" spans="1:23" ht="120" x14ac:dyDescent="0.25">
      <c r="A15" s="53" t="s">
        <v>427</v>
      </c>
      <c r="B15" s="53" t="s">
        <v>462</v>
      </c>
      <c r="C15" s="21" t="s">
        <v>428</v>
      </c>
      <c r="D15" s="21" t="s">
        <v>413</v>
      </c>
      <c r="E15" s="98" t="s">
        <v>429</v>
      </c>
      <c r="F15" s="22" t="s">
        <v>430</v>
      </c>
      <c r="G15" s="22">
        <v>144</v>
      </c>
      <c r="H15" s="2">
        <v>36</v>
      </c>
      <c r="I15" s="2">
        <v>36</v>
      </c>
      <c r="J15" s="11">
        <f t="shared" si="0"/>
        <v>100</v>
      </c>
      <c r="K15" s="2">
        <v>36</v>
      </c>
      <c r="L15" s="2">
        <v>36</v>
      </c>
      <c r="M15" s="11">
        <f t="shared" si="1"/>
        <v>100</v>
      </c>
      <c r="N15" s="2">
        <v>36</v>
      </c>
      <c r="O15" s="2">
        <v>36</v>
      </c>
      <c r="P15" s="11">
        <f t="shared" si="2"/>
        <v>100</v>
      </c>
      <c r="Q15" s="2">
        <v>36</v>
      </c>
      <c r="R15" s="2">
        <v>36</v>
      </c>
      <c r="S15" s="11">
        <f t="shared" si="3"/>
        <v>100</v>
      </c>
      <c r="T15" s="89">
        <f t="shared" si="4"/>
        <v>144</v>
      </c>
      <c r="U15" s="89">
        <f t="shared" si="4"/>
        <v>144</v>
      </c>
      <c r="V15" s="11">
        <f t="shared" si="5"/>
        <v>100</v>
      </c>
      <c r="W15" s="30"/>
    </row>
    <row r="16" spans="1:23" ht="48" customHeight="1" x14ac:dyDescent="0.25">
      <c r="A16" s="53" t="s">
        <v>431</v>
      </c>
      <c r="B16" s="53" t="s">
        <v>463</v>
      </c>
      <c r="C16" s="99" t="s">
        <v>432</v>
      </c>
      <c r="D16" s="99" t="s">
        <v>417</v>
      </c>
      <c r="E16" s="98" t="s">
        <v>433</v>
      </c>
      <c r="F16" s="22" t="s">
        <v>434</v>
      </c>
      <c r="G16" s="22">
        <v>96</v>
      </c>
      <c r="H16" s="2">
        <v>24</v>
      </c>
      <c r="I16" s="2">
        <v>35</v>
      </c>
      <c r="J16" s="11">
        <f t="shared" si="0"/>
        <v>145.83333333333331</v>
      </c>
      <c r="K16" s="2">
        <v>24</v>
      </c>
      <c r="L16" s="2">
        <v>36</v>
      </c>
      <c r="M16" s="11">
        <f t="shared" si="1"/>
        <v>150</v>
      </c>
      <c r="N16" s="2">
        <v>24</v>
      </c>
      <c r="O16" s="2">
        <v>56</v>
      </c>
      <c r="P16" s="11">
        <f t="shared" si="2"/>
        <v>233.33333333333334</v>
      </c>
      <c r="Q16" s="2">
        <v>24</v>
      </c>
      <c r="R16" s="2">
        <v>66</v>
      </c>
      <c r="S16" s="11">
        <f t="shared" si="3"/>
        <v>275</v>
      </c>
      <c r="T16" s="89">
        <f t="shared" si="4"/>
        <v>96</v>
      </c>
      <c r="U16" s="89">
        <f t="shared" si="4"/>
        <v>193</v>
      </c>
      <c r="V16" s="11">
        <f t="shared" si="5"/>
        <v>201.04166666666666</v>
      </c>
      <c r="W16" s="30"/>
    </row>
    <row r="17" spans="1:23" ht="156" x14ac:dyDescent="0.25">
      <c r="A17" s="100" t="s">
        <v>435</v>
      </c>
      <c r="B17" s="961" t="s">
        <v>464</v>
      </c>
      <c r="C17" s="101" t="s">
        <v>436</v>
      </c>
      <c r="D17" s="99" t="s">
        <v>417</v>
      </c>
      <c r="E17" s="102" t="s">
        <v>437</v>
      </c>
      <c r="F17" s="22" t="s">
        <v>438</v>
      </c>
      <c r="G17" s="22">
        <v>72</v>
      </c>
      <c r="H17" s="2">
        <v>18</v>
      </c>
      <c r="I17" s="2">
        <v>10</v>
      </c>
      <c r="J17" s="11">
        <f t="shared" si="0"/>
        <v>55.555555555555557</v>
      </c>
      <c r="K17" s="2">
        <v>18</v>
      </c>
      <c r="L17" s="2">
        <v>24</v>
      </c>
      <c r="M17" s="11">
        <f t="shared" si="1"/>
        <v>133.33333333333331</v>
      </c>
      <c r="N17" s="2">
        <v>18</v>
      </c>
      <c r="O17" s="2">
        <v>18</v>
      </c>
      <c r="P17" s="11">
        <f t="shared" si="2"/>
        <v>100</v>
      </c>
      <c r="Q17" s="2">
        <v>18</v>
      </c>
      <c r="R17" s="2">
        <v>10</v>
      </c>
      <c r="S17" s="11">
        <f t="shared" si="3"/>
        <v>55.555555555555557</v>
      </c>
      <c r="T17" s="89">
        <f t="shared" si="4"/>
        <v>72</v>
      </c>
      <c r="U17" s="89">
        <f t="shared" si="4"/>
        <v>62</v>
      </c>
      <c r="V17" s="11">
        <f t="shared" si="5"/>
        <v>86.111111111111114</v>
      </c>
      <c r="W17" s="30"/>
    </row>
    <row r="18" spans="1:23" ht="36" x14ac:dyDescent="0.25">
      <c r="A18" s="103"/>
      <c r="B18" s="962"/>
      <c r="C18" s="104"/>
      <c r="D18" s="105"/>
      <c r="E18" s="102" t="s">
        <v>439</v>
      </c>
      <c r="F18" s="22" t="s">
        <v>440</v>
      </c>
      <c r="G18" s="22">
        <v>12</v>
      </c>
      <c r="H18" s="2">
        <v>3</v>
      </c>
      <c r="I18" s="2">
        <v>3</v>
      </c>
      <c r="J18" s="11">
        <f t="shared" si="0"/>
        <v>100</v>
      </c>
      <c r="K18" s="2">
        <v>3</v>
      </c>
      <c r="L18" s="2">
        <v>3</v>
      </c>
      <c r="M18" s="11">
        <f t="shared" si="1"/>
        <v>100</v>
      </c>
      <c r="N18" s="2">
        <v>3</v>
      </c>
      <c r="O18" s="2">
        <v>3</v>
      </c>
      <c r="P18" s="11">
        <f t="shared" si="2"/>
        <v>100</v>
      </c>
      <c r="Q18" s="2">
        <v>3</v>
      </c>
      <c r="R18" s="2">
        <v>3</v>
      </c>
      <c r="S18" s="11">
        <f t="shared" si="3"/>
        <v>100</v>
      </c>
      <c r="T18" s="89">
        <f t="shared" si="4"/>
        <v>12</v>
      </c>
      <c r="U18" s="89">
        <f t="shared" si="4"/>
        <v>12</v>
      </c>
      <c r="V18" s="11">
        <f t="shared" si="5"/>
        <v>100</v>
      </c>
      <c r="W18" s="30"/>
    </row>
    <row r="19" spans="1:23" ht="48" customHeight="1" x14ac:dyDescent="0.25">
      <c r="A19" s="961" t="s">
        <v>441</v>
      </c>
      <c r="B19" s="961" t="s">
        <v>465</v>
      </c>
      <c r="C19" s="1009" t="s">
        <v>442</v>
      </c>
      <c r="D19" s="1012" t="s">
        <v>417</v>
      </c>
      <c r="E19" s="102" t="s">
        <v>443</v>
      </c>
      <c r="F19" s="22" t="s">
        <v>444</v>
      </c>
      <c r="G19" s="22">
        <v>400</v>
      </c>
      <c r="H19" s="2">
        <v>105</v>
      </c>
      <c r="I19" s="2">
        <v>149</v>
      </c>
      <c r="J19" s="11">
        <f t="shared" si="0"/>
        <v>141.9047619047619</v>
      </c>
      <c r="K19" s="2">
        <v>95</v>
      </c>
      <c r="L19" s="2">
        <v>155</v>
      </c>
      <c r="M19" s="11">
        <f t="shared" si="1"/>
        <v>163.15789473684211</v>
      </c>
      <c r="N19" s="2">
        <v>100</v>
      </c>
      <c r="O19" s="2">
        <v>164</v>
      </c>
      <c r="P19" s="11">
        <f t="shared" si="2"/>
        <v>164</v>
      </c>
      <c r="Q19" s="2">
        <v>100</v>
      </c>
      <c r="R19" s="2">
        <v>156</v>
      </c>
      <c r="S19" s="11">
        <f t="shared" si="3"/>
        <v>156</v>
      </c>
      <c r="T19" s="89">
        <f t="shared" si="4"/>
        <v>400</v>
      </c>
      <c r="U19" s="89">
        <f t="shared" si="4"/>
        <v>624</v>
      </c>
      <c r="V19" s="11">
        <f t="shared" si="5"/>
        <v>156</v>
      </c>
      <c r="W19" s="30"/>
    </row>
    <row r="20" spans="1:23" ht="48" customHeight="1" x14ac:dyDescent="0.25">
      <c r="A20" s="962"/>
      <c r="B20" s="962"/>
      <c r="C20" s="1011"/>
      <c r="D20" s="1014"/>
      <c r="E20" s="312" t="s">
        <v>447</v>
      </c>
      <c r="F20" s="313" t="s">
        <v>448</v>
      </c>
      <c r="G20" s="293">
        <v>540</v>
      </c>
      <c r="H20" s="2">
        <v>140</v>
      </c>
      <c r="I20" s="2">
        <v>227</v>
      </c>
      <c r="J20" s="11">
        <f>I20/H20*100</f>
        <v>162.14285714285714</v>
      </c>
      <c r="K20" s="2">
        <v>120</v>
      </c>
      <c r="L20" s="2">
        <v>180</v>
      </c>
      <c r="M20" s="11">
        <f>L20/K20*100</f>
        <v>150</v>
      </c>
      <c r="N20" s="2">
        <v>140</v>
      </c>
      <c r="O20" s="2">
        <v>166</v>
      </c>
      <c r="P20" s="11">
        <f>O20/N20*100</f>
        <v>118.57142857142857</v>
      </c>
      <c r="Q20" s="2">
        <v>140</v>
      </c>
      <c r="R20" s="2">
        <v>167</v>
      </c>
      <c r="S20" s="11">
        <f>R20/Q20*100</f>
        <v>119.28571428571428</v>
      </c>
      <c r="T20" s="89">
        <f>H20+K20+N20+Q20</f>
        <v>540</v>
      </c>
      <c r="U20" s="89">
        <f>I20+L20+O20+R20</f>
        <v>740</v>
      </c>
      <c r="V20" s="11">
        <f>U20/T20*100</f>
        <v>137.03703703703704</v>
      </c>
      <c r="W20" s="30"/>
    </row>
    <row r="21" spans="1:23" ht="36" x14ac:dyDescent="0.25">
      <c r="A21" s="961" t="s">
        <v>1347</v>
      </c>
      <c r="B21" s="961" t="s">
        <v>466</v>
      </c>
      <c r="C21" s="1009" t="s">
        <v>1348</v>
      </c>
      <c r="D21" s="1012" t="s">
        <v>417</v>
      </c>
      <c r="E21" s="102" t="s">
        <v>445</v>
      </c>
      <c r="F21" s="22" t="s">
        <v>446</v>
      </c>
      <c r="G21" s="22">
        <v>1800</v>
      </c>
      <c r="H21" s="2">
        <v>450</v>
      </c>
      <c r="I21" s="2">
        <v>1731</v>
      </c>
      <c r="J21" s="11">
        <f t="shared" si="0"/>
        <v>384.66666666666669</v>
      </c>
      <c r="K21" s="2">
        <v>450</v>
      </c>
      <c r="L21" s="2">
        <v>1333</v>
      </c>
      <c r="M21" s="11">
        <f t="shared" ref="M21:M26" si="6">L21/K21*100</f>
        <v>296.22222222222223</v>
      </c>
      <c r="N21" s="2">
        <v>450</v>
      </c>
      <c r="O21" s="2">
        <v>1237</v>
      </c>
      <c r="P21" s="11">
        <f t="shared" si="2"/>
        <v>274.88888888888886</v>
      </c>
      <c r="Q21" s="2">
        <v>450</v>
      </c>
      <c r="R21" s="2">
        <v>1274</v>
      </c>
      <c r="S21" s="11">
        <f t="shared" si="3"/>
        <v>283.11111111111109</v>
      </c>
      <c r="T21" s="89">
        <f t="shared" si="4"/>
        <v>1800</v>
      </c>
      <c r="U21" s="89">
        <f t="shared" ref="U21:U26" si="7">I21+L21+O21+R21</f>
        <v>5575</v>
      </c>
      <c r="V21" s="11">
        <f t="shared" si="5"/>
        <v>309.72222222222223</v>
      </c>
      <c r="W21" s="30"/>
    </row>
    <row r="22" spans="1:23" ht="36" x14ac:dyDescent="0.25">
      <c r="A22" s="973"/>
      <c r="B22" s="973"/>
      <c r="C22" s="1010"/>
      <c r="D22" s="1013"/>
      <c r="E22" s="312" t="s">
        <v>1349</v>
      </c>
      <c r="F22" s="313" t="s">
        <v>1350</v>
      </c>
      <c r="G22" s="22">
        <v>4000</v>
      </c>
      <c r="H22" s="2">
        <v>1000</v>
      </c>
      <c r="I22" s="2">
        <v>5266</v>
      </c>
      <c r="J22" s="11">
        <f t="shared" si="0"/>
        <v>526.6</v>
      </c>
      <c r="K22" s="2">
        <v>1000</v>
      </c>
      <c r="L22" s="2">
        <v>180</v>
      </c>
      <c r="M22" s="11">
        <f t="shared" si="6"/>
        <v>18</v>
      </c>
      <c r="N22" s="2">
        <v>1000</v>
      </c>
      <c r="O22" s="2"/>
      <c r="P22" s="11">
        <f t="shared" si="2"/>
        <v>0</v>
      </c>
      <c r="Q22" s="2">
        <v>1000</v>
      </c>
      <c r="R22" s="2">
        <v>3043</v>
      </c>
      <c r="S22" s="11">
        <f t="shared" si="3"/>
        <v>304.3</v>
      </c>
      <c r="T22" s="89">
        <f t="shared" si="4"/>
        <v>4000</v>
      </c>
      <c r="U22" s="89">
        <f t="shared" si="7"/>
        <v>8489</v>
      </c>
      <c r="V22" s="11">
        <f t="shared" si="5"/>
        <v>212.22500000000002</v>
      </c>
      <c r="W22" s="30"/>
    </row>
    <row r="23" spans="1:23" ht="36" x14ac:dyDescent="0.25">
      <c r="A23" s="962"/>
      <c r="B23" s="962"/>
      <c r="C23" s="1011"/>
      <c r="D23" s="1014"/>
      <c r="E23" s="102" t="s">
        <v>449</v>
      </c>
      <c r="F23" s="22" t="s">
        <v>1351</v>
      </c>
      <c r="G23" s="22">
        <v>125000</v>
      </c>
      <c r="H23" s="2">
        <v>15000</v>
      </c>
      <c r="I23" s="2">
        <v>15866</v>
      </c>
      <c r="J23" s="11">
        <f t="shared" si="0"/>
        <v>105.77333333333334</v>
      </c>
      <c r="K23" s="2">
        <v>15000</v>
      </c>
      <c r="L23" s="2">
        <v>15652</v>
      </c>
      <c r="M23" s="11">
        <f t="shared" si="6"/>
        <v>104.34666666666668</v>
      </c>
      <c r="N23" s="2">
        <v>15000</v>
      </c>
      <c r="O23" s="2">
        <v>20869</v>
      </c>
      <c r="P23" s="11">
        <f t="shared" si="2"/>
        <v>139.12666666666667</v>
      </c>
      <c r="Q23" s="2">
        <v>15000</v>
      </c>
      <c r="R23" s="2">
        <v>1587263</v>
      </c>
      <c r="S23" s="11">
        <f t="shared" si="3"/>
        <v>10581.753333333332</v>
      </c>
      <c r="T23" s="89">
        <f t="shared" si="4"/>
        <v>60000</v>
      </c>
      <c r="U23" s="89">
        <f t="shared" si="7"/>
        <v>1639650</v>
      </c>
      <c r="V23" s="11">
        <f t="shared" si="5"/>
        <v>2732.75</v>
      </c>
      <c r="W23" s="30"/>
    </row>
    <row r="24" spans="1:23" ht="84" x14ac:dyDescent="0.25">
      <c r="A24" s="60" t="s">
        <v>450</v>
      </c>
      <c r="B24" s="60" t="s">
        <v>467</v>
      </c>
      <c r="C24" s="107" t="s">
        <v>451</v>
      </c>
      <c r="D24" s="108" t="s">
        <v>417</v>
      </c>
      <c r="E24" s="102" t="s">
        <v>452</v>
      </c>
      <c r="F24" s="22" t="s">
        <v>453</v>
      </c>
      <c r="G24" s="22">
        <v>3</v>
      </c>
      <c r="H24" s="2">
        <v>1</v>
      </c>
      <c r="I24" s="2">
        <v>1</v>
      </c>
      <c r="J24" s="11">
        <f t="shared" si="0"/>
        <v>100</v>
      </c>
      <c r="K24" s="2">
        <v>1</v>
      </c>
      <c r="L24" s="2">
        <v>0</v>
      </c>
      <c r="M24" s="11">
        <f t="shared" si="6"/>
        <v>0</v>
      </c>
      <c r="N24" s="2">
        <v>1</v>
      </c>
      <c r="O24" s="2">
        <v>0</v>
      </c>
      <c r="P24" s="11">
        <f t="shared" si="2"/>
        <v>0</v>
      </c>
      <c r="Q24" s="2">
        <v>0</v>
      </c>
      <c r="R24" s="2">
        <v>3</v>
      </c>
      <c r="S24" s="11" t="e">
        <f t="shared" si="3"/>
        <v>#DIV/0!</v>
      </c>
      <c r="T24" s="89">
        <f t="shared" si="4"/>
        <v>3</v>
      </c>
      <c r="U24" s="89">
        <f t="shared" si="7"/>
        <v>4</v>
      </c>
      <c r="V24" s="11">
        <f t="shared" si="5"/>
        <v>133.33333333333331</v>
      </c>
      <c r="W24" s="30"/>
    </row>
    <row r="25" spans="1:23" ht="108" x14ac:dyDescent="0.25">
      <c r="A25" s="60" t="s">
        <v>454</v>
      </c>
      <c r="B25" s="60" t="s">
        <v>468</v>
      </c>
      <c r="C25" s="107" t="s">
        <v>455</v>
      </c>
      <c r="D25" s="108" t="s">
        <v>417</v>
      </c>
      <c r="E25" s="102" t="s">
        <v>456</v>
      </c>
      <c r="F25" s="22" t="s">
        <v>457</v>
      </c>
      <c r="G25" s="22">
        <v>2</v>
      </c>
      <c r="H25" s="2">
        <v>0</v>
      </c>
      <c r="I25" s="2">
        <v>0</v>
      </c>
      <c r="J25" s="11" t="e">
        <f t="shared" si="0"/>
        <v>#DIV/0!</v>
      </c>
      <c r="K25" s="2">
        <v>0</v>
      </c>
      <c r="L25" s="2">
        <v>0</v>
      </c>
      <c r="M25" s="11" t="e">
        <f t="shared" si="6"/>
        <v>#DIV/0!</v>
      </c>
      <c r="N25" s="2">
        <v>1</v>
      </c>
      <c r="O25" s="2">
        <v>0</v>
      </c>
      <c r="P25" s="11">
        <f t="shared" si="2"/>
        <v>0</v>
      </c>
      <c r="Q25" s="2">
        <v>1</v>
      </c>
      <c r="R25" s="2">
        <v>2</v>
      </c>
      <c r="S25" s="11">
        <f t="shared" si="3"/>
        <v>200</v>
      </c>
      <c r="T25" s="89">
        <f t="shared" si="4"/>
        <v>2</v>
      </c>
      <c r="U25" s="89">
        <f t="shared" si="7"/>
        <v>2</v>
      </c>
      <c r="V25" s="11">
        <f t="shared" si="5"/>
        <v>100</v>
      </c>
      <c r="W25" s="30"/>
    </row>
    <row r="26" spans="1:23" ht="72" x14ac:dyDescent="0.25">
      <c r="A26" s="60" t="s">
        <v>458</v>
      </c>
      <c r="B26" s="60" t="s">
        <v>1352</v>
      </c>
      <c r="C26" s="108" t="s">
        <v>1381</v>
      </c>
      <c r="D26" s="108" t="s">
        <v>413</v>
      </c>
      <c r="E26" s="21" t="s">
        <v>459</v>
      </c>
      <c r="F26" s="22" t="s">
        <v>460</v>
      </c>
      <c r="G26" s="22">
        <v>11</v>
      </c>
      <c r="H26" s="2">
        <v>3</v>
      </c>
      <c r="I26" s="2">
        <v>2.5</v>
      </c>
      <c r="J26" s="11">
        <f t="shared" si="0"/>
        <v>83.333333333333343</v>
      </c>
      <c r="K26" s="2">
        <v>2</v>
      </c>
      <c r="L26" s="2">
        <v>2</v>
      </c>
      <c r="M26" s="11">
        <f t="shared" si="6"/>
        <v>100</v>
      </c>
      <c r="N26" s="2">
        <v>3</v>
      </c>
      <c r="O26" s="2">
        <v>3</v>
      </c>
      <c r="P26" s="11">
        <f t="shared" si="2"/>
        <v>100</v>
      </c>
      <c r="Q26" s="2">
        <v>3</v>
      </c>
      <c r="R26" s="2">
        <v>3</v>
      </c>
      <c r="S26" s="11">
        <f t="shared" si="3"/>
        <v>100</v>
      </c>
      <c r="T26" s="89">
        <f t="shared" si="4"/>
        <v>11</v>
      </c>
      <c r="U26" s="89">
        <f t="shared" si="7"/>
        <v>10.5</v>
      </c>
      <c r="V26" s="11">
        <f t="shared" si="5"/>
        <v>95.454545454545453</v>
      </c>
      <c r="W26" s="30"/>
    </row>
    <row r="27" spans="1:23" x14ac:dyDescent="0.25">
      <c r="A27" s="10"/>
      <c r="B27" s="843" t="s">
        <v>23</v>
      </c>
      <c r="C27" s="844"/>
      <c r="D27" s="844"/>
      <c r="E27" s="844"/>
      <c r="F27" s="844"/>
      <c r="G27" s="845"/>
      <c r="H27" s="3"/>
      <c r="I27" s="3"/>
      <c r="J27" s="13" t="e">
        <f>SUM(J33:J52)/(COUNTIF(J33:J52,"&lt;&gt;0"))</f>
        <v>#DIV/0!</v>
      </c>
      <c r="K27" s="3"/>
      <c r="L27" s="3"/>
      <c r="M27" s="13" t="e">
        <f>SUM(M33:M52)/(COUNTIF(M33:M52,"&lt;&gt;0"))</f>
        <v>#DIV/0!</v>
      </c>
      <c r="N27" s="3"/>
      <c r="O27" s="3"/>
      <c r="P27" s="13" t="e">
        <f>SUM(P33:P52)/(COUNTIF(P33:P52,"&lt;&gt;0"))</f>
        <v>#DIV/0!</v>
      </c>
      <c r="Q27" s="3"/>
      <c r="R27" s="3"/>
      <c r="S27" s="13" t="e">
        <f>SUM(S33:S52)/(COUNTIF(S33:S52,"&lt;&gt;0"))</f>
        <v>#DIV/0!</v>
      </c>
      <c r="T27" s="3"/>
      <c r="U27" s="3"/>
      <c r="V27" s="13" t="e">
        <f>SUM(V33:V52)/(COUNTIF(V33:V52,"&lt;&gt;0"))</f>
        <v>#DIV/0!</v>
      </c>
      <c r="W27" s="30"/>
    </row>
    <row r="28" spans="1:23" x14ac:dyDescent="0.25">
      <c r="A28" s="10"/>
      <c r="B28" s="846" t="s">
        <v>24</v>
      </c>
      <c r="C28" s="847"/>
      <c r="D28" s="847"/>
      <c r="E28" s="847"/>
      <c r="F28" s="847"/>
      <c r="G28" s="848"/>
      <c r="H28" s="4"/>
      <c r="I28" s="4"/>
      <c r="J28" s="14">
        <v>95</v>
      </c>
      <c r="K28" s="4"/>
      <c r="L28" s="4"/>
      <c r="M28" s="14">
        <v>89</v>
      </c>
      <c r="N28" s="4"/>
      <c r="O28" s="4"/>
      <c r="P28" s="14"/>
      <c r="Q28" s="4"/>
      <c r="R28" s="4"/>
      <c r="S28" s="14"/>
      <c r="T28" s="4"/>
      <c r="U28" s="4"/>
      <c r="V28" s="14"/>
      <c r="W28" s="30"/>
    </row>
    <row r="29" spans="1:23" x14ac:dyDescent="0.25">
      <c r="A29" s="846" t="s">
        <v>1283</v>
      </c>
      <c r="B29" s="847"/>
      <c r="C29" s="847"/>
      <c r="D29" s="847"/>
      <c r="E29" s="847"/>
      <c r="F29" s="847"/>
      <c r="G29" s="848"/>
      <c r="H29" s="4"/>
      <c r="I29" s="4"/>
      <c r="J29" s="14">
        <v>95</v>
      </c>
      <c r="K29" s="4"/>
      <c r="L29" s="4"/>
      <c r="M29" s="14">
        <v>82</v>
      </c>
      <c r="N29" s="4"/>
      <c r="O29" s="4"/>
      <c r="P29" s="14"/>
      <c r="Q29" s="4"/>
      <c r="R29" s="4"/>
      <c r="S29" s="14"/>
      <c r="T29" s="4"/>
      <c r="U29" s="4"/>
      <c r="V29" s="14"/>
      <c r="W29" s="30"/>
    </row>
    <row r="30" spans="1:23" x14ac:dyDescent="0.25">
      <c r="A30" s="846" t="s">
        <v>1339</v>
      </c>
      <c r="B30" s="847"/>
      <c r="C30" s="847"/>
      <c r="D30" s="847"/>
      <c r="E30" s="847"/>
      <c r="F30" s="847"/>
      <c r="G30" s="848"/>
      <c r="H30" s="4"/>
      <c r="I30" s="4"/>
      <c r="J30" s="14">
        <v>0</v>
      </c>
      <c r="K30" s="4"/>
      <c r="L30" s="4"/>
      <c r="M30" s="14">
        <v>1</v>
      </c>
      <c r="N30" s="4"/>
      <c r="O30" s="4"/>
      <c r="P30" s="14"/>
      <c r="Q30" s="4"/>
      <c r="R30" s="4"/>
      <c r="S30" s="14"/>
      <c r="T30" s="4"/>
      <c r="U30" s="4"/>
      <c r="V30" s="14"/>
      <c r="W30" s="292"/>
    </row>
    <row r="31" spans="1:23" x14ac:dyDescent="0.25">
      <c r="A31" s="846" t="s">
        <v>1340</v>
      </c>
      <c r="B31" s="847"/>
      <c r="C31" s="847"/>
      <c r="D31" s="847"/>
      <c r="E31" s="847"/>
      <c r="F31" s="847"/>
      <c r="G31" s="848"/>
      <c r="H31" s="4"/>
      <c r="I31" s="4"/>
      <c r="J31" s="14">
        <v>0</v>
      </c>
      <c r="K31" s="4"/>
      <c r="L31" s="4"/>
      <c r="M31" s="14">
        <v>0</v>
      </c>
      <c r="N31" s="4"/>
      <c r="O31" s="4"/>
      <c r="P31" s="14"/>
      <c r="Q31" s="4"/>
      <c r="R31" s="4"/>
      <c r="S31" s="14"/>
      <c r="T31" s="4"/>
      <c r="U31" s="4"/>
      <c r="V31" s="14"/>
      <c r="W31" s="292"/>
    </row>
    <row r="32" spans="1:23" x14ac:dyDescent="0.25">
      <c r="A32" s="846" t="s">
        <v>1341</v>
      </c>
      <c r="B32" s="847"/>
      <c r="C32" s="847"/>
      <c r="D32" s="847"/>
      <c r="E32" s="847"/>
      <c r="F32" s="847"/>
      <c r="G32" s="848"/>
      <c r="H32" s="4"/>
      <c r="I32" s="4"/>
      <c r="J32" s="14">
        <v>26</v>
      </c>
      <c r="K32" s="4"/>
      <c r="L32" s="4"/>
      <c r="M32" s="14">
        <v>43</v>
      </c>
      <c r="N32" s="4"/>
      <c r="O32" s="4"/>
      <c r="P32" s="14"/>
      <c r="Q32" s="4"/>
      <c r="R32" s="4"/>
      <c r="S32" s="14"/>
      <c r="T32" s="4"/>
      <c r="U32" s="4"/>
      <c r="V32" s="14"/>
      <c r="W32" s="292"/>
    </row>
    <row r="33" spans="10:22" x14ac:dyDescent="0.25">
      <c r="J33" s="32" t="e">
        <f t="shared" ref="J33:J46" si="8">IF(J6&gt;99.99,100,J6)</f>
        <v>#DIV/0!</v>
      </c>
      <c r="M33" s="32" t="e">
        <f t="shared" ref="M33:M46" si="9">IF(M6&gt;99.99,100,M6)</f>
        <v>#DIV/0!</v>
      </c>
      <c r="P33" s="32" t="e">
        <f t="shared" ref="P33:P46" si="10">IF(P6&gt;99.99,100,P6)</f>
        <v>#DIV/0!</v>
      </c>
      <c r="S33" s="32">
        <f t="shared" ref="S33:S46" si="11">IF(S6&gt;99.99,100,S6)</f>
        <v>0</v>
      </c>
      <c r="V33" s="32">
        <f t="shared" ref="V33:V46" si="12">IF(V6&gt;99.99,100,V6)</f>
        <v>0</v>
      </c>
    </row>
    <row r="34" spans="10:22" x14ac:dyDescent="0.25">
      <c r="J34" s="32" t="e">
        <f t="shared" si="8"/>
        <v>#DIV/0!</v>
      </c>
      <c r="M34" s="32" t="e">
        <f t="shared" si="9"/>
        <v>#DIV/0!</v>
      </c>
      <c r="P34" s="32" t="e">
        <f t="shared" si="10"/>
        <v>#DIV/0!</v>
      </c>
      <c r="S34" s="32" t="e">
        <f t="shared" si="11"/>
        <v>#DIV/0!</v>
      </c>
      <c r="V34" s="32" t="e">
        <f t="shared" si="12"/>
        <v>#DIV/0!</v>
      </c>
    </row>
    <row r="35" spans="10:22" x14ac:dyDescent="0.25">
      <c r="J35" s="32">
        <f t="shared" si="8"/>
        <v>100</v>
      </c>
      <c r="M35" s="32">
        <f t="shared" si="9"/>
        <v>50</v>
      </c>
      <c r="P35" s="32" t="e">
        <f t="shared" si="10"/>
        <v>#DIV/0!</v>
      </c>
      <c r="S35" s="32" t="e">
        <f t="shared" si="11"/>
        <v>#DIV/0!</v>
      </c>
      <c r="V35" s="110">
        <f t="shared" si="12"/>
        <v>83.333333333333343</v>
      </c>
    </row>
    <row r="36" spans="10:22" x14ac:dyDescent="0.25">
      <c r="J36" s="32" t="e">
        <f t="shared" si="8"/>
        <v>#DIV/0!</v>
      </c>
      <c r="M36" s="32" t="e">
        <f t="shared" si="9"/>
        <v>#DIV/0!</v>
      </c>
      <c r="P36" s="32">
        <f t="shared" si="10"/>
        <v>75</v>
      </c>
      <c r="S36" s="32" t="e">
        <f t="shared" si="11"/>
        <v>#DIV/0!</v>
      </c>
      <c r="V36" s="110">
        <f t="shared" si="12"/>
        <v>75</v>
      </c>
    </row>
    <row r="37" spans="10:22" x14ac:dyDescent="0.25">
      <c r="J37" s="32" t="e">
        <f t="shared" si="8"/>
        <v>#DIV/0!</v>
      </c>
      <c r="M37" s="32" t="e">
        <f t="shared" si="9"/>
        <v>#DIV/0!</v>
      </c>
      <c r="P37" s="32" t="e">
        <f t="shared" si="10"/>
        <v>#DIV/0!</v>
      </c>
      <c r="S37" s="32">
        <f t="shared" si="11"/>
        <v>0</v>
      </c>
      <c r="V37" s="110">
        <f t="shared" si="12"/>
        <v>0</v>
      </c>
    </row>
    <row r="38" spans="10:22" x14ac:dyDescent="0.25">
      <c r="J38" s="32" t="e">
        <f t="shared" si="8"/>
        <v>#DIV/0!</v>
      </c>
      <c r="M38" s="32" t="e">
        <f t="shared" si="9"/>
        <v>#DIV/0!</v>
      </c>
      <c r="P38" s="32">
        <f t="shared" si="10"/>
        <v>0</v>
      </c>
      <c r="S38" s="32" t="e">
        <f t="shared" si="11"/>
        <v>#DIV/0!</v>
      </c>
      <c r="V38" s="110">
        <f t="shared" si="12"/>
        <v>0</v>
      </c>
    </row>
    <row r="39" spans="10:22" x14ac:dyDescent="0.25">
      <c r="J39" s="32" t="e">
        <f t="shared" si="8"/>
        <v>#DIV/0!</v>
      </c>
      <c r="M39" s="32">
        <f t="shared" si="9"/>
        <v>100</v>
      </c>
      <c r="P39" s="32" t="e">
        <f t="shared" si="10"/>
        <v>#DIV/0!</v>
      </c>
      <c r="S39" s="32" t="e">
        <f t="shared" si="11"/>
        <v>#DIV/0!</v>
      </c>
      <c r="V39" s="110">
        <f t="shared" si="12"/>
        <v>100</v>
      </c>
    </row>
    <row r="40" spans="10:22" x14ac:dyDescent="0.25">
      <c r="J40" s="32" t="e">
        <f t="shared" si="8"/>
        <v>#DIV/0!</v>
      </c>
      <c r="M40" s="32" t="e">
        <f t="shared" si="9"/>
        <v>#DIV/0!</v>
      </c>
      <c r="P40" s="32">
        <f t="shared" si="10"/>
        <v>97.5</v>
      </c>
      <c r="S40" s="32">
        <f t="shared" si="11"/>
        <v>100</v>
      </c>
      <c r="V40" s="110">
        <f t="shared" si="12"/>
        <v>98.75</v>
      </c>
    </row>
    <row r="41" spans="10:22" x14ac:dyDescent="0.25">
      <c r="J41" s="32">
        <f t="shared" si="8"/>
        <v>100</v>
      </c>
      <c r="M41" s="32">
        <f t="shared" si="9"/>
        <v>100</v>
      </c>
      <c r="P41" s="32">
        <f t="shared" si="10"/>
        <v>100</v>
      </c>
      <c r="S41" s="32">
        <f t="shared" si="11"/>
        <v>100</v>
      </c>
      <c r="V41" s="110">
        <f t="shared" si="12"/>
        <v>100</v>
      </c>
    </row>
    <row r="42" spans="10:22" x14ac:dyDescent="0.25">
      <c r="J42" s="32">
        <f t="shared" si="8"/>
        <v>100</v>
      </c>
      <c r="M42" s="32">
        <f t="shared" si="9"/>
        <v>100</v>
      </c>
      <c r="P42" s="32">
        <f t="shared" si="10"/>
        <v>100</v>
      </c>
      <c r="S42" s="32">
        <f t="shared" si="11"/>
        <v>100</v>
      </c>
      <c r="V42" s="110">
        <f t="shared" si="12"/>
        <v>100</v>
      </c>
    </row>
    <row r="43" spans="10:22" x14ac:dyDescent="0.25">
      <c r="J43" s="32">
        <f t="shared" si="8"/>
        <v>100</v>
      </c>
      <c r="M43" s="32">
        <f t="shared" si="9"/>
        <v>100</v>
      </c>
      <c r="P43" s="32">
        <f t="shared" si="10"/>
        <v>100</v>
      </c>
      <c r="S43" s="32">
        <f t="shared" si="11"/>
        <v>100</v>
      </c>
      <c r="V43" s="110">
        <f t="shared" si="12"/>
        <v>100</v>
      </c>
    </row>
    <row r="44" spans="10:22" x14ac:dyDescent="0.25">
      <c r="J44" s="110">
        <f t="shared" si="8"/>
        <v>55.555555555555557</v>
      </c>
      <c r="M44" s="32">
        <f t="shared" si="9"/>
        <v>100</v>
      </c>
      <c r="P44" s="32">
        <f t="shared" si="10"/>
        <v>100</v>
      </c>
      <c r="S44" s="32">
        <f t="shared" si="11"/>
        <v>55.555555555555557</v>
      </c>
      <c r="V44" s="110">
        <f t="shared" si="12"/>
        <v>86.111111111111114</v>
      </c>
    </row>
    <row r="45" spans="10:22" x14ac:dyDescent="0.25">
      <c r="J45" s="32">
        <f t="shared" si="8"/>
        <v>100</v>
      </c>
      <c r="M45" s="32">
        <f t="shared" si="9"/>
        <v>100</v>
      </c>
      <c r="P45" s="32">
        <f t="shared" si="10"/>
        <v>100</v>
      </c>
      <c r="S45" s="32">
        <f t="shared" si="11"/>
        <v>100</v>
      </c>
      <c r="V45" s="110">
        <f t="shared" si="12"/>
        <v>100</v>
      </c>
    </row>
    <row r="46" spans="10:22" x14ac:dyDescent="0.25">
      <c r="J46" s="32">
        <f t="shared" si="8"/>
        <v>100</v>
      </c>
      <c r="M46" s="32">
        <f t="shared" si="9"/>
        <v>100</v>
      </c>
      <c r="P46" s="32">
        <f t="shared" si="10"/>
        <v>100</v>
      </c>
      <c r="S46" s="32">
        <f t="shared" si="11"/>
        <v>100</v>
      </c>
      <c r="V46" s="110">
        <f t="shared" si="12"/>
        <v>100</v>
      </c>
    </row>
    <row r="47" spans="10:22" x14ac:dyDescent="0.25">
      <c r="J47" s="110">
        <f t="shared" ref="J47:J52" si="13">IF(J21&gt;99.99,100,J21)</f>
        <v>100</v>
      </c>
      <c r="M47" s="32">
        <f t="shared" ref="M47:M52" si="14">IF(M21&gt;99.99,100,M21)</f>
        <v>100</v>
      </c>
      <c r="P47" s="32">
        <f t="shared" ref="P47:P52" si="15">IF(P21&gt;99.99,100,P21)</f>
        <v>100</v>
      </c>
      <c r="S47" s="32">
        <f t="shared" ref="S47:S52" si="16">IF(S21&gt;99.99,100,S21)</f>
        <v>100</v>
      </c>
      <c r="V47" s="110">
        <f t="shared" ref="V47:V52" si="17">IF(V21&gt;99.99,100,V21)</f>
        <v>100</v>
      </c>
    </row>
    <row r="48" spans="10:22" x14ac:dyDescent="0.25">
      <c r="J48" s="32">
        <f t="shared" si="13"/>
        <v>100</v>
      </c>
      <c r="M48" s="32">
        <f t="shared" si="14"/>
        <v>18</v>
      </c>
      <c r="P48" s="32">
        <f t="shared" si="15"/>
        <v>0</v>
      </c>
      <c r="S48" s="32">
        <f t="shared" si="16"/>
        <v>100</v>
      </c>
      <c r="V48" s="110">
        <f t="shared" si="17"/>
        <v>100</v>
      </c>
    </row>
    <row r="49" spans="10:22" x14ac:dyDescent="0.25">
      <c r="J49" s="110">
        <f t="shared" si="13"/>
        <v>100</v>
      </c>
      <c r="M49" s="32">
        <f t="shared" si="14"/>
        <v>100</v>
      </c>
      <c r="P49" s="32">
        <f t="shared" si="15"/>
        <v>100</v>
      </c>
      <c r="S49" s="32">
        <f t="shared" si="16"/>
        <v>100</v>
      </c>
      <c r="V49" s="110">
        <f t="shared" si="17"/>
        <v>100</v>
      </c>
    </row>
    <row r="50" spans="10:22" x14ac:dyDescent="0.25">
      <c r="J50" s="32">
        <f t="shared" si="13"/>
        <v>100</v>
      </c>
      <c r="M50" s="32">
        <f t="shared" si="14"/>
        <v>0</v>
      </c>
      <c r="P50" s="32">
        <f t="shared" si="15"/>
        <v>0</v>
      </c>
      <c r="S50" s="32" t="e">
        <f t="shared" si="16"/>
        <v>#DIV/0!</v>
      </c>
      <c r="V50" s="110">
        <f t="shared" si="17"/>
        <v>100</v>
      </c>
    </row>
    <row r="51" spans="10:22" x14ac:dyDescent="0.25">
      <c r="J51" s="32" t="e">
        <f t="shared" si="13"/>
        <v>#DIV/0!</v>
      </c>
      <c r="M51" s="32" t="e">
        <f t="shared" si="14"/>
        <v>#DIV/0!</v>
      </c>
      <c r="P51" s="32">
        <f t="shared" si="15"/>
        <v>0</v>
      </c>
      <c r="S51" s="32">
        <f t="shared" si="16"/>
        <v>100</v>
      </c>
      <c r="V51" s="110">
        <f t="shared" si="17"/>
        <v>100</v>
      </c>
    </row>
    <row r="52" spans="10:22" x14ac:dyDescent="0.25">
      <c r="J52" s="32">
        <f t="shared" si="13"/>
        <v>83.333333333333343</v>
      </c>
      <c r="M52" s="32">
        <f t="shared" si="14"/>
        <v>100</v>
      </c>
      <c r="P52" s="32">
        <f t="shared" si="15"/>
        <v>100</v>
      </c>
      <c r="S52" s="32">
        <f t="shared" si="16"/>
        <v>100</v>
      </c>
      <c r="V52" s="110">
        <f t="shared" si="17"/>
        <v>95.454545454545453</v>
      </c>
    </row>
  </sheetData>
  <mergeCells count="36">
    <mergeCell ref="A30:G30"/>
    <mergeCell ref="A31:G31"/>
    <mergeCell ref="A32:G32"/>
    <mergeCell ref="B21:B23"/>
    <mergeCell ref="A19:A20"/>
    <mergeCell ref="B19:B20"/>
    <mergeCell ref="C19:C20"/>
    <mergeCell ref="D19:D20"/>
    <mergeCell ref="W4:W5"/>
    <mergeCell ref="A1:V1"/>
    <mergeCell ref="A2:V2"/>
    <mergeCell ref="A3:V3"/>
    <mergeCell ref="A4:A5"/>
    <mergeCell ref="B4:B5"/>
    <mergeCell ref="C4:C5"/>
    <mergeCell ref="D4:D5"/>
    <mergeCell ref="E4:E5"/>
    <mergeCell ref="F4:F5"/>
    <mergeCell ref="G4:G5"/>
    <mergeCell ref="H4:J4"/>
    <mergeCell ref="K4:M4"/>
    <mergeCell ref="N4:P4"/>
    <mergeCell ref="Q4:S4"/>
    <mergeCell ref="T4:V4"/>
    <mergeCell ref="A6:A7"/>
    <mergeCell ref="B6:B7"/>
    <mergeCell ref="C6:C7"/>
    <mergeCell ref="A8:A10"/>
    <mergeCell ref="A12:A13"/>
    <mergeCell ref="B17:B18"/>
    <mergeCell ref="B27:G27"/>
    <mergeCell ref="B28:G28"/>
    <mergeCell ref="A29:G29"/>
    <mergeCell ref="A21:A23"/>
    <mergeCell ref="C21:C23"/>
    <mergeCell ref="D21:D23"/>
  </mergeCells>
  <conditionalFormatting sqref="S13:S26 P13:P26 M13:M26 J6:J26 V6:V26">
    <cfRule type="cellIs" dxfId="1019" priority="25" stopIfTrue="1" operator="greaterThan">
      <formula>110</formula>
    </cfRule>
    <cfRule type="cellIs" dxfId="1018" priority="26" stopIfTrue="1" operator="between">
      <formula>1</formula>
      <formula>90</formula>
    </cfRule>
    <cfRule type="expression" dxfId="1017" priority="27" stopIfTrue="1">
      <formula>IF(H6=0,I6=0)</formula>
    </cfRule>
    <cfRule type="cellIs" dxfId="1016" priority="28" stopIfTrue="1" operator="between">
      <formula>90</formula>
      <formula>110</formula>
    </cfRule>
    <cfRule type="expression" dxfId="1015" priority="29" stopIfTrue="1">
      <formula>IF(H6&gt;0,I6=0)</formula>
    </cfRule>
    <cfRule type="expression" dxfId="1014" priority="30" stopIfTrue="1">
      <formula>IF(H6=0,I6&gt;0)</formula>
    </cfRule>
  </conditionalFormatting>
  <conditionalFormatting sqref="M6:M12">
    <cfRule type="cellIs" dxfId="1013" priority="43" stopIfTrue="1" operator="greaterThan">
      <formula>110</formula>
    </cfRule>
    <cfRule type="cellIs" dxfId="1012" priority="44" stopIfTrue="1" operator="between">
      <formula>1</formula>
      <formula>90</formula>
    </cfRule>
    <cfRule type="expression" dxfId="1011" priority="45" stopIfTrue="1">
      <formula>IF(K6=0,L6=0)</formula>
    </cfRule>
    <cfRule type="cellIs" dxfId="1010" priority="46" stopIfTrue="1" operator="between">
      <formula>90</formula>
      <formula>110</formula>
    </cfRule>
    <cfRule type="expression" dxfId="1009" priority="47" stopIfTrue="1">
      <formula>IF(K6&gt;0,L6=0)</formula>
    </cfRule>
    <cfRule type="expression" dxfId="1008" priority="48" stopIfTrue="1">
      <formula>IF(K6=0,L6&gt;0)</formula>
    </cfRule>
  </conditionalFormatting>
  <conditionalFormatting sqref="P6:P12">
    <cfRule type="cellIs" dxfId="1007" priority="37" stopIfTrue="1" operator="greaterThan">
      <formula>110</formula>
    </cfRule>
    <cfRule type="cellIs" dxfId="1006" priority="38" stopIfTrue="1" operator="between">
      <formula>1</formula>
      <formula>90</formula>
    </cfRule>
    <cfRule type="expression" dxfId="1005" priority="39" stopIfTrue="1">
      <formula>IF(N6=0,O6=0)</formula>
    </cfRule>
    <cfRule type="cellIs" dxfId="1004" priority="40" stopIfTrue="1" operator="between">
      <formula>90</formula>
      <formula>110</formula>
    </cfRule>
    <cfRule type="expression" dxfId="1003" priority="41" stopIfTrue="1">
      <formula>IF(N6&gt;0,O6=0)</formula>
    </cfRule>
    <cfRule type="expression" dxfId="1002" priority="42" stopIfTrue="1">
      <formula>IF(N6=0,O6&gt;0)</formula>
    </cfRule>
  </conditionalFormatting>
  <conditionalFormatting sqref="S6:S12">
    <cfRule type="cellIs" dxfId="1001" priority="31" stopIfTrue="1" operator="greaterThan">
      <formula>110</formula>
    </cfRule>
    <cfRule type="cellIs" dxfId="1000" priority="32" stopIfTrue="1" operator="between">
      <formula>1</formula>
      <formula>90</formula>
    </cfRule>
    <cfRule type="expression" dxfId="999" priority="33" stopIfTrue="1">
      <formula>IF(Q6=0,R6=0)</formula>
    </cfRule>
    <cfRule type="cellIs" dxfId="998" priority="34" stopIfTrue="1" operator="between">
      <formula>90</formula>
      <formula>110</formula>
    </cfRule>
    <cfRule type="expression" dxfId="997" priority="35" stopIfTrue="1">
      <formula>IF(Q6&gt;0,R6=0)</formula>
    </cfRule>
    <cfRule type="expression" dxfId="996" priority="36" stopIfTrue="1">
      <formula>IF(Q6=0,R6&gt;0)</formula>
    </cfRule>
  </conditionalFormatting>
  <pageMargins left="0.7" right="0.7" top="0.75" bottom="0.75" header="0.3" footer="0.3"/>
  <pageSetup orientation="portrait" horizontalDpi="4294967293" verticalDpi="0" r:id="rId1"/>
  <legacyDrawing r:id="rId2"/>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249977111117893"/>
  </sheetPr>
  <dimension ref="A1:AA67"/>
  <sheetViews>
    <sheetView topLeftCell="E13" workbookViewId="0">
      <selection activeCell="A3" sqref="A3:W3"/>
    </sheetView>
  </sheetViews>
  <sheetFormatPr baseColWidth="10" defaultColWidth="11.42578125" defaultRowHeight="15" x14ac:dyDescent="0.25"/>
  <cols>
    <col min="1" max="1" width="23.5703125" style="7" customWidth="1"/>
    <col min="2" max="2" width="8.7109375" style="7" customWidth="1"/>
    <col min="3" max="3" width="38.28515625" style="7" customWidth="1"/>
    <col min="4" max="5" width="16" style="7" customWidth="1"/>
    <col min="6" max="6" width="24.5703125" style="7" customWidth="1"/>
    <col min="7" max="7" width="12.7109375" style="7" customWidth="1"/>
    <col min="8" max="8" width="8.7109375" style="7" customWidth="1"/>
    <col min="9" max="23" width="6.85546875" style="7" customWidth="1"/>
    <col min="24" max="27" width="15" style="7" customWidth="1"/>
    <col min="28" max="16384" width="11.42578125" style="7"/>
  </cols>
  <sheetData>
    <row r="1" spans="1:27" ht="15" customHeight="1" x14ac:dyDescent="0.25">
      <c r="A1" s="854" t="s">
        <v>26</v>
      </c>
      <c r="B1" s="854"/>
      <c r="C1" s="854"/>
      <c r="D1" s="854"/>
      <c r="E1" s="854"/>
      <c r="F1" s="854"/>
      <c r="G1" s="854"/>
      <c r="H1" s="854"/>
      <c r="I1" s="854"/>
      <c r="J1" s="854"/>
      <c r="K1" s="854"/>
      <c r="L1" s="854"/>
      <c r="M1" s="854"/>
      <c r="N1" s="854"/>
      <c r="O1" s="854"/>
      <c r="P1" s="854"/>
      <c r="Q1" s="854"/>
      <c r="R1" s="854"/>
      <c r="S1" s="854"/>
      <c r="T1" s="854"/>
      <c r="U1" s="854"/>
      <c r="V1" s="854"/>
      <c r="W1" s="854"/>
    </row>
    <row r="2" spans="1:27" ht="15" customHeight="1" x14ac:dyDescent="0.25">
      <c r="A2" s="854" t="s">
        <v>0</v>
      </c>
      <c r="B2" s="854"/>
      <c r="C2" s="854"/>
      <c r="D2" s="854"/>
      <c r="E2" s="854"/>
      <c r="F2" s="854"/>
      <c r="G2" s="854"/>
      <c r="H2" s="854"/>
      <c r="I2" s="854"/>
      <c r="J2" s="854"/>
      <c r="K2" s="854"/>
      <c r="L2" s="854"/>
      <c r="M2" s="854"/>
      <c r="N2" s="854"/>
      <c r="O2" s="854"/>
      <c r="P2" s="854"/>
      <c r="Q2" s="854"/>
      <c r="R2" s="854"/>
      <c r="S2" s="854"/>
      <c r="T2" s="854"/>
      <c r="U2" s="854"/>
      <c r="V2" s="854"/>
      <c r="W2" s="854"/>
    </row>
    <row r="3" spans="1:27" ht="15" customHeight="1" x14ac:dyDescent="0.25">
      <c r="A3" s="880" t="s">
        <v>2724</v>
      </c>
      <c r="B3" s="880"/>
      <c r="C3" s="880"/>
      <c r="D3" s="880"/>
      <c r="E3" s="880"/>
      <c r="F3" s="880"/>
      <c r="G3" s="880"/>
      <c r="H3" s="880"/>
      <c r="I3" s="880"/>
      <c r="J3" s="880"/>
      <c r="K3" s="880"/>
      <c r="L3" s="880"/>
      <c r="M3" s="880"/>
      <c r="N3" s="880"/>
      <c r="O3" s="880"/>
      <c r="P3" s="880"/>
      <c r="Q3" s="880"/>
      <c r="R3" s="880"/>
      <c r="S3" s="880"/>
      <c r="T3" s="880"/>
      <c r="U3" s="880"/>
      <c r="V3" s="880"/>
      <c r="W3" s="880"/>
    </row>
    <row r="4" spans="1:27" ht="22.5" customHeight="1" x14ac:dyDescent="0.25">
      <c r="A4" s="838" t="s">
        <v>30</v>
      </c>
      <c r="B4" s="856" t="s">
        <v>1</v>
      </c>
      <c r="C4" s="838" t="s">
        <v>28</v>
      </c>
      <c r="D4" s="838" t="s">
        <v>2</v>
      </c>
      <c r="E4" s="839" t="s">
        <v>1475</v>
      </c>
      <c r="F4" s="838" t="s">
        <v>3</v>
      </c>
      <c r="G4" s="838" t="s">
        <v>4</v>
      </c>
      <c r="H4" s="838" t="s">
        <v>1474</v>
      </c>
      <c r="I4" s="853" t="s">
        <v>5</v>
      </c>
      <c r="J4" s="853"/>
      <c r="K4" s="853"/>
      <c r="L4" s="853" t="s">
        <v>6</v>
      </c>
      <c r="M4" s="853"/>
      <c r="N4" s="853"/>
      <c r="O4" s="853" t="s">
        <v>7</v>
      </c>
      <c r="P4" s="853"/>
      <c r="Q4" s="853"/>
      <c r="R4" s="853" t="s">
        <v>8</v>
      </c>
      <c r="S4" s="853"/>
      <c r="T4" s="853"/>
      <c r="U4" s="853" t="s">
        <v>9</v>
      </c>
      <c r="V4" s="853"/>
      <c r="W4" s="853"/>
      <c r="X4" s="838" t="s">
        <v>1489</v>
      </c>
      <c r="Y4" s="838" t="s">
        <v>1490</v>
      </c>
      <c r="Z4" s="838" t="s">
        <v>1491</v>
      </c>
      <c r="AA4" s="838" t="s">
        <v>1492</v>
      </c>
    </row>
    <row r="5" spans="1:27" x14ac:dyDescent="0.25">
      <c r="A5" s="838"/>
      <c r="B5" s="856"/>
      <c r="C5" s="838"/>
      <c r="D5" s="839"/>
      <c r="E5" s="852"/>
      <c r="F5" s="839"/>
      <c r="G5" s="839"/>
      <c r="H5" s="839"/>
      <c r="I5" s="5" t="s">
        <v>10</v>
      </c>
      <c r="J5" s="5" t="s">
        <v>11</v>
      </c>
      <c r="K5" s="6" t="s">
        <v>12</v>
      </c>
      <c r="L5" s="5" t="s">
        <v>10</v>
      </c>
      <c r="M5" s="5" t="s">
        <v>11</v>
      </c>
      <c r="N5" s="6" t="s">
        <v>12</v>
      </c>
      <c r="O5" s="5" t="s">
        <v>10</v>
      </c>
      <c r="P5" s="5" t="s">
        <v>11</v>
      </c>
      <c r="Q5" s="6" t="s">
        <v>12</v>
      </c>
      <c r="R5" s="5" t="s">
        <v>10</v>
      </c>
      <c r="S5" s="5" t="s">
        <v>11</v>
      </c>
      <c r="T5" s="6" t="s">
        <v>12</v>
      </c>
      <c r="U5" s="5" t="s">
        <v>10</v>
      </c>
      <c r="V5" s="5" t="s">
        <v>11</v>
      </c>
      <c r="W5" s="6" t="s">
        <v>12</v>
      </c>
      <c r="X5" s="839"/>
      <c r="Y5" s="839"/>
      <c r="Z5" s="839"/>
      <c r="AA5" s="839"/>
    </row>
    <row r="6" spans="1:27" ht="15.75" x14ac:dyDescent="0.25">
      <c r="A6" s="1020"/>
      <c r="B6" s="1021" t="s">
        <v>395</v>
      </c>
      <c r="C6" s="1022" t="s">
        <v>396</v>
      </c>
      <c r="D6" s="188" t="s">
        <v>1556</v>
      </c>
      <c r="E6" s="1021" t="s">
        <v>1557</v>
      </c>
      <c r="F6" s="352" t="s">
        <v>61</v>
      </c>
      <c r="G6" s="188" t="s">
        <v>62</v>
      </c>
      <c r="H6" s="1023" t="s">
        <v>1558</v>
      </c>
      <c r="I6" s="2">
        <v>0</v>
      </c>
      <c r="J6" s="2">
        <v>0</v>
      </c>
      <c r="K6" s="11" t="e">
        <f>J6/I6*100</f>
        <v>#DIV/0!</v>
      </c>
      <c r="L6" s="2">
        <v>0</v>
      </c>
      <c r="M6" s="2">
        <v>0</v>
      </c>
      <c r="N6" s="12" t="e">
        <f>M6/L6*100</f>
        <v>#DIV/0!</v>
      </c>
      <c r="O6" s="2">
        <v>0</v>
      </c>
      <c r="P6" s="2">
        <v>0</v>
      </c>
      <c r="Q6" s="12" t="e">
        <f>P6/O6*100</f>
        <v>#DIV/0!</v>
      </c>
      <c r="R6" s="2">
        <v>0</v>
      </c>
      <c r="S6" s="2">
        <v>0</v>
      </c>
      <c r="T6" s="12" t="e">
        <f>S6/R6*100</f>
        <v>#DIV/0!</v>
      </c>
      <c r="U6" s="89">
        <f>I6+L6+O6+R6</f>
        <v>0</v>
      </c>
      <c r="V6" s="89">
        <f>J6+M6+P6+S6</f>
        <v>0</v>
      </c>
      <c r="W6" s="12" t="e">
        <f>V6/U6*100</f>
        <v>#DIV/0!</v>
      </c>
      <c r="X6" s="30"/>
      <c r="Y6" s="30"/>
      <c r="Z6" s="30"/>
      <c r="AA6" s="30"/>
    </row>
    <row r="7" spans="1:27" ht="36" x14ac:dyDescent="0.25">
      <c r="A7" s="1020"/>
      <c r="B7" s="1021"/>
      <c r="C7" s="1022"/>
      <c r="D7" s="188" t="s">
        <v>1556</v>
      </c>
      <c r="E7" s="1021"/>
      <c r="F7" s="357" t="s">
        <v>398</v>
      </c>
      <c r="G7" s="188" t="s">
        <v>62</v>
      </c>
      <c r="H7" s="1023"/>
      <c r="I7" s="2">
        <v>0</v>
      </c>
      <c r="J7" s="2">
        <v>0</v>
      </c>
      <c r="K7" s="11" t="e">
        <f t="shared" ref="K7:K36" si="0">J7/I7*100</f>
        <v>#DIV/0!</v>
      </c>
      <c r="L7" s="2">
        <v>0</v>
      </c>
      <c r="M7" s="2">
        <v>0</v>
      </c>
      <c r="N7" s="12" t="e">
        <f t="shared" ref="N7:N36" si="1">M7/L7*100</f>
        <v>#DIV/0!</v>
      </c>
      <c r="O7" s="2">
        <v>0</v>
      </c>
      <c r="P7" s="2">
        <v>0</v>
      </c>
      <c r="Q7" s="12" t="e">
        <f t="shared" ref="Q7:Q36" si="2">P7/O7*100</f>
        <v>#DIV/0!</v>
      </c>
      <c r="R7" s="2">
        <v>0</v>
      </c>
      <c r="S7" s="2">
        <v>0</v>
      </c>
      <c r="T7" s="12" t="e">
        <f t="shared" ref="T7:T36" si="3">S7/R7*100</f>
        <v>#DIV/0!</v>
      </c>
      <c r="U7" s="89">
        <f t="shared" ref="U7:V36" si="4">I7+L7+O7+R7</f>
        <v>0</v>
      </c>
      <c r="V7" s="89">
        <f t="shared" si="4"/>
        <v>0</v>
      </c>
      <c r="W7" s="12" t="e">
        <f t="shared" ref="W7:W36" si="5">V7/U7*100</f>
        <v>#DIV/0!</v>
      </c>
      <c r="X7" s="30"/>
      <c r="Y7" s="30"/>
      <c r="Z7" s="30"/>
      <c r="AA7" s="30"/>
    </row>
    <row r="8" spans="1:27" ht="36" x14ac:dyDescent="0.25">
      <c r="A8" s="966" t="s">
        <v>399</v>
      </c>
      <c r="B8" s="349" t="s">
        <v>1559</v>
      </c>
      <c r="C8" s="23" t="s">
        <v>1560</v>
      </c>
      <c r="D8" s="22" t="s">
        <v>1561</v>
      </c>
      <c r="E8" s="349" t="s">
        <v>1562</v>
      </c>
      <c r="F8" s="21" t="s">
        <v>1563</v>
      </c>
      <c r="G8" s="22" t="s">
        <v>403</v>
      </c>
      <c r="H8" s="22">
        <v>6</v>
      </c>
      <c r="I8" s="2">
        <v>6</v>
      </c>
      <c r="J8" s="2">
        <v>6</v>
      </c>
      <c r="K8" s="11">
        <f t="shared" si="0"/>
        <v>100</v>
      </c>
      <c r="L8" s="2">
        <v>0</v>
      </c>
      <c r="M8" s="2">
        <v>0</v>
      </c>
      <c r="N8" s="12" t="e">
        <f t="shared" si="1"/>
        <v>#DIV/0!</v>
      </c>
      <c r="O8" s="2">
        <v>0</v>
      </c>
      <c r="P8" s="2">
        <v>0</v>
      </c>
      <c r="Q8" s="12" t="e">
        <f t="shared" si="2"/>
        <v>#DIV/0!</v>
      </c>
      <c r="R8" s="2">
        <v>0</v>
      </c>
      <c r="S8" s="2">
        <v>0</v>
      </c>
      <c r="T8" s="12" t="e">
        <f t="shared" si="3"/>
        <v>#DIV/0!</v>
      </c>
      <c r="U8" s="89">
        <f t="shared" si="4"/>
        <v>6</v>
      </c>
      <c r="V8" s="89">
        <f t="shared" si="4"/>
        <v>6</v>
      </c>
      <c r="W8" s="12">
        <f t="shared" si="5"/>
        <v>100</v>
      </c>
      <c r="X8" s="30"/>
      <c r="Y8" s="30"/>
      <c r="Z8" s="30"/>
      <c r="AA8" s="30"/>
    </row>
    <row r="9" spans="1:27" ht="36" x14ac:dyDescent="0.25">
      <c r="A9" s="966"/>
      <c r="B9" s="349" t="s">
        <v>1564</v>
      </c>
      <c r="C9" s="23" t="s">
        <v>1565</v>
      </c>
      <c r="D9" s="22" t="s">
        <v>1561</v>
      </c>
      <c r="E9" s="20" t="s">
        <v>1562</v>
      </c>
      <c r="F9" s="21" t="s">
        <v>1566</v>
      </c>
      <c r="G9" s="22" t="s">
        <v>1567</v>
      </c>
      <c r="H9" s="22">
        <v>1</v>
      </c>
      <c r="I9" s="2">
        <v>0</v>
      </c>
      <c r="J9" s="2">
        <v>0</v>
      </c>
      <c r="K9" s="11" t="e">
        <f t="shared" si="0"/>
        <v>#DIV/0!</v>
      </c>
      <c r="L9" s="2">
        <v>0</v>
      </c>
      <c r="M9" s="2">
        <v>0</v>
      </c>
      <c r="N9" s="12" t="e">
        <f t="shared" si="1"/>
        <v>#DIV/0!</v>
      </c>
      <c r="O9" s="2">
        <v>1</v>
      </c>
      <c r="P9" s="2">
        <v>1</v>
      </c>
      <c r="Q9" s="12">
        <f t="shared" si="2"/>
        <v>100</v>
      </c>
      <c r="R9" s="2">
        <v>0</v>
      </c>
      <c r="S9" s="2">
        <v>0</v>
      </c>
      <c r="T9" s="12" t="e">
        <f t="shared" si="3"/>
        <v>#DIV/0!</v>
      </c>
      <c r="U9" s="89">
        <f t="shared" si="4"/>
        <v>1</v>
      </c>
      <c r="V9" s="89">
        <f t="shared" si="4"/>
        <v>1</v>
      </c>
      <c r="W9" s="12">
        <f t="shared" si="5"/>
        <v>100</v>
      </c>
      <c r="X9" s="30"/>
      <c r="Y9" s="30"/>
      <c r="Z9" s="30"/>
      <c r="AA9" s="30"/>
    </row>
    <row r="10" spans="1:27" ht="24" x14ac:dyDescent="0.25">
      <c r="A10" s="966"/>
      <c r="B10" s="349" t="s">
        <v>1568</v>
      </c>
      <c r="C10" s="23" t="s">
        <v>1569</v>
      </c>
      <c r="D10" s="22" t="s">
        <v>1561</v>
      </c>
      <c r="E10" s="20" t="s">
        <v>1570</v>
      </c>
      <c r="F10" s="21" t="s">
        <v>1571</v>
      </c>
      <c r="G10" s="22" t="s">
        <v>1572</v>
      </c>
      <c r="H10" s="22">
        <v>1</v>
      </c>
      <c r="I10" s="2">
        <v>0</v>
      </c>
      <c r="J10" s="2">
        <v>0</v>
      </c>
      <c r="K10" s="11" t="e">
        <f t="shared" si="0"/>
        <v>#DIV/0!</v>
      </c>
      <c r="L10" s="2">
        <v>0</v>
      </c>
      <c r="M10" s="2">
        <v>0</v>
      </c>
      <c r="N10" s="12" t="e">
        <f t="shared" si="1"/>
        <v>#DIV/0!</v>
      </c>
      <c r="O10" s="2">
        <v>0</v>
      </c>
      <c r="P10" s="2">
        <v>0</v>
      </c>
      <c r="Q10" s="12" t="e">
        <f t="shared" si="2"/>
        <v>#DIV/0!</v>
      </c>
      <c r="R10" s="2">
        <v>1</v>
      </c>
      <c r="S10" s="2">
        <v>1</v>
      </c>
      <c r="T10" s="12">
        <f t="shared" si="3"/>
        <v>100</v>
      </c>
      <c r="U10" s="89">
        <f t="shared" si="4"/>
        <v>1</v>
      </c>
      <c r="V10" s="89">
        <f t="shared" si="4"/>
        <v>1</v>
      </c>
      <c r="W10" s="12">
        <f t="shared" si="5"/>
        <v>100</v>
      </c>
      <c r="X10" s="30"/>
      <c r="Y10" s="30"/>
      <c r="Z10" s="30"/>
      <c r="AA10" s="30"/>
    </row>
    <row r="11" spans="1:27" ht="36" x14ac:dyDescent="0.25">
      <c r="A11" s="344"/>
      <c r="B11" s="188" t="s">
        <v>411</v>
      </c>
      <c r="C11" s="363" t="s">
        <v>1573</v>
      </c>
      <c r="D11" s="188" t="s">
        <v>1574</v>
      </c>
      <c r="E11" s="77" t="s">
        <v>1575</v>
      </c>
      <c r="F11" s="352" t="s">
        <v>61</v>
      </c>
      <c r="G11" s="188" t="s">
        <v>62</v>
      </c>
      <c r="H11" s="358">
        <v>20</v>
      </c>
      <c r="I11" s="279">
        <f>((2.5/$H$12)*I12)+((2.5/$H$13)*I13)+((2.5/$H$14)*I14)+((2.5/$H$15)*I15)+((2.5/$H$21)*I21)+((2.5/$H$28)*I28)+((2.5/$H$29)*I29)+((2.5/$H$30)*I30)</f>
        <v>4.5517676767676765</v>
      </c>
      <c r="J11" s="279">
        <f>((2.5/$H$12)*J12)+((2.5/$H$13)*J13)+((2.5/$H$14)*J14)+((2.5/$H$15)*J15)+((2.5/$H$21)*J21)+((2.5/$H$28)*J28)+((2.5/$H$29)*J29)+((2.5/$H$30)*J30)</f>
        <v>4.5896464646464645</v>
      </c>
      <c r="K11" s="11">
        <f t="shared" si="0"/>
        <v>100.83217753120665</v>
      </c>
      <c r="L11" s="279">
        <f>((2.5/$H$12)*L12)+((2.5/$H$13)*L13)+((2.5/$H$14)*L14)+((2.5/$H$15)*L15)+((2.5/$H$21)*L21)+((2.5/$H$28)*L28)+((2.5/$H$29)*L29)+((2.5/$H$30)*L30)</f>
        <v>4.987373737373737</v>
      </c>
      <c r="M11" s="279">
        <f>((2.5/$H$12)*M12)+((2.5/$H$13)*M13)+((2.5/$H$14)*M14)+((2.5/$H$15)*M15)+((2.5/$H$21)*M21)+((2.5/$H$28)*M28)+((2.5/$H$29)*M29)+((2.5/$H$30)*M30)</f>
        <v>4.362373737373737</v>
      </c>
      <c r="N11" s="12">
        <f t="shared" si="1"/>
        <v>87.468354430379748</v>
      </c>
      <c r="O11" s="279">
        <f>((2.5/$H$12)*O12)+((2.5/$H$13)*O13)+((2.5/$H$14)*O14)+((2.5/$H$15)*O15)+((2.5/$H$21)*O21)+((2.5/$H$28)*O28)+((2.5/$H$29)*O29)+((2.5/$H$30)*O30)</f>
        <v>6.7234848484848477</v>
      </c>
      <c r="P11" s="279">
        <f>((2.5/$H$12)*P12)+((2.5/$H$13)*P13)+((2.5/$H$14)*P14)+((2.5/$H$15)*P15)+((2.5/$H$21)*P21)+((2.5/$H$28)*P28)+((2.5/$H$29)*P29)+((2.5/$H$30)*P30)</f>
        <v>10.890151515151516</v>
      </c>
      <c r="Q11" s="12">
        <f t="shared" si="2"/>
        <v>161.97183098591552</v>
      </c>
      <c r="R11" s="279">
        <f>((2.5/$H$12)*R12)+((2.5/$H$13)*R13)+((2.5/$H$14)*R14)+((2.5/$H$15)*R15)+((2.5/$H$21)*R21)+((2.5/$H$28)*R28)+((2.5/$H$29)*R29)+((2.5/$H$30)*R30)</f>
        <v>3.737373737373737</v>
      </c>
      <c r="S11" s="279">
        <f>((2.5/$H$12)*S12)+((2.5/$H$13)*S13)+((2.5/$H$14)*S14)+((2.5/$H$15)*S15)+((2.5/$H$21)*S21)+((2.5/$H$28)*S28)+((2.5/$H$29)*S29)+((2.5/$H$30)*S30)</f>
        <v>8.3207070707070709</v>
      </c>
      <c r="T11" s="12">
        <f t="shared" si="3"/>
        <v>222.63513513513519</v>
      </c>
      <c r="U11" s="89">
        <f t="shared" si="4"/>
        <v>20</v>
      </c>
      <c r="V11" s="89">
        <f t="shared" si="4"/>
        <v>28.162878787878789</v>
      </c>
      <c r="W11" s="12">
        <f t="shared" si="5"/>
        <v>140.81439393939394</v>
      </c>
      <c r="X11" s="30"/>
      <c r="Y11" s="30"/>
      <c r="Z11" s="30"/>
      <c r="AA11" s="30"/>
    </row>
    <row r="12" spans="1:27" ht="48" x14ac:dyDescent="0.25">
      <c r="A12" s="343" t="s">
        <v>1576</v>
      </c>
      <c r="B12" s="349" t="s">
        <v>415</v>
      </c>
      <c r="C12" s="23" t="s">
        <v>1577</v>
      </c>
      <c r="D12" s="22" t="s">
        <v>1574</v>
      </c>
      <c r="E12" s="20" t="s">
        <v>1578</v>
      </c>
      <c r="F12" s="21" t="s">
        <v>1579</v>
      </c>
      <c r="G12" s="371" t="s">
        <v>1580</v>
      </c>
      <c r="H12" s="371">
        <v>11</v>
      </c>
      <c r="I12" s="2">
        <v>2</v>
      </c>
      <c r="J12" s="2">
        <v>4</v>
      </c>
      <c r="K12" s="11">
        <f t="shared" si="0"/>
        <v>200</v>
      </c>
      <c r="L12" s="2">
        <v>3</v>
      </c>
      <c r="M12" s="2">
        <v>3</v>
      </c>
      <c r="N12" s="12">
        <f t="shared" si="1"/>
        <v>100</v>
      </c>
      <c r="O12" s="2">
        <v>3</v>
      </c>
      <c r="P12" s="2">
        <v>3</v>
      </c>
      <c r="Q12" s="12">
        <f t="shared" si="2"/>
        <v>100</v>
      </c>
      <c r="R12" s="2">
        <v>3</v>
      </c>
      <c r="S12" s="2">
        <v>3</v>
      </c>
      <c r="T12" s="12">
        <f t="shared" si="3"/>
        <v>100</v>
      </c>
      <c r="U12" s="89">
        <f t="shared" si="4"/>
        <v>11</v>
      </c>
      <c r="V12" s="89">
        <f t="shared" si="4"/>
        <v>13</v>
      </c>
      <c r="W12" s="12">
        <f t="shared" si="5"/>
        <v>118.18181818181819</v>
      </c>
      <c r="X12" s="30"/>
      <c r="Y12" s="30"/>
      <c r="Z12" s="30"/>
      <c r="AA12" s="30"/>
    </row>
    <row r="13" spans="1:27" ht="36" x14ac:dyDescent="0.25">
      <c r="A13" s="966" t="s">
        <v>423</v>
      </c>
      <c r="B13" s="349" t="s">
        <v>1581</v>
      </c>
      <c r="C13" s="23" t="s">
        <v>1582</v>
      </c>
      <c r="D13" s="22" t="s">
        <v>1574</v>
      </c>
      <c r="E13" s="20" t="s">
        <v>1578</v>
      </c>
      <c r="F13" s="21" t="s">
        <v>1583</v>
      </c>
      <c r="G13" s="371" t="s">
        <v>1584</v>
      </c>
      <c r="H13" s="371">
        <v>4</v>
      </c>
      <c r="I13" s="2">
        <v>2</v>
      </c>
      <c r="J13" s="2">
        <v>3</v>
      </c>
      <c r="K13" s="11">
        <f t="shared" si="0"/>
        <v>150</v>
      </c>
      <c r="L13" s="2">
        <v>1</v>
      </c>
      <c r="M13" s="2">
        <v>2</v>
      </c>
      <c r="N13" s="11">
        <f t="shared" si="1"/>
        <v>200</v>
      </c>
      <c r="O13" s="2">
        <v>0</v>
      </c>
      <c r="P13" s="2">
        <v>2</v>
      </c>
      <c r="Q13" s="11" t="e">
        <f t="shared" si="2"/>
        <v>#DIV/0!</v>
      </c>
      <c r="R13" s="2">
        <v>1</v>
      </c>
      <c r="S13" s="2">
        <v>2</v>
      </c>
      <c r="T13" s="11">
        <f t="shared" si="3"/>
        <v>200</v>
      </c>
      <c r="U13" s="89">
        <f t="shared" si="4"/>
        <v>4</v>
      </c>
      <c r="V13" s="89">
        <f t="shared" si="4"/>
        <v>9</v>
      </c>
      <c r="W13" s="11">
        <f t="shared" si="5"/>
        <v>225</v>
      </c>
      <c r="X13" s="30"/>
      <c r="Y13" s="30"/>
      <c r="Z13" s="30"/>
      <c r="AA13" s="30"/>
    </row>
    <row r="14" spans="1:27" ht="24" x14ac:dyDescent="0.25">
      <c r="A14" s="966"/>
      <c r="B14" s="349" t="s">
        <v>1585</v>
      </c>
      <c r="C14" s="23" t="s">
        <v>1586</v>
      </c>
      <c r="D14" s="22" t="s">
        <v>1574</v>
      </c>
      <c r="E14" s="20" t="s">
        <v>1578</v>
      </c>
      <c r="F14" s="21" t="s">
        <v>1587</v>
      </c>
      <c r="G14" s="371" t="s">
        <v>1588</v>
      </c>
      <c r="H14" s="371">
        <v>1</v>
      </c>
      <c r="I14" s="2">
        <v>0</v>
      </c>
      <c r="J14" s="2">
        <v>0</v>
      </c>
      <c r="K14" s="11" t="e">
        <f t="shared" si="0"/>
        <v>#DIV/0!</v>
      </c>
      <c r="L14" s="2">
        <v>0</v>
      </c>
      <c r="M14" s="2">
        <v>0</v>
      </c>
      <c r="N14" s="11" t="e">
        <f t="shared" si="1"/>
        <v>#DIV/0!</v>
      </c>
      <c r="O14" s="2">
        <v>1</v>
      </c>
      <c r="P14" s="2">
        <v>2</v>
      </c>
      <c r="Q14" s="11">
        <f t="shared" si="2"/>
        <v>200</v>
      </c>
      <c r="R14" s="2">
        <v>0</v>
      </c>
      <c r="S14" s="2">
        <v>2</v>
      </c>
      <c r="T14" s="11" t="e">
        <f t="shared" si="3"/>
        <v>#DIV/0!</v>
      </c>
      <c r="U14" s="89">
        <f t="shared" si="4"/>
        <v>1</v>
      </c>
      <c r="V14" s="89">
        <f t="shared" si="4"/>
        <v>4</v>
      </c>
      <c r="W14" s="11">
        <f t="shared" si="5"/>
        <v>400</v>
      </c>
      <c r="X14" s="30"/>
      <c r="Y14" s="30"/>
      <c r="Z14" s="30"/>
      <c r="AA14" s="30"/>
    </row>
    <row r="15" spans="1:27" ht="36" x14ac:dyDescent="0.25">
      <c r="A15" s="966"/>
      <c r="B15" s="349" t="s">
        <v>1589</v>
      </c>
      <c r="C15" s="23" t="s">
        <v>1590</v>
      </c>
      <c r="D15" s="22" t="s">
        <v>1574</v>
      </c>
      <c r="E15" s="20" t="s">
        <v>1578</v>
      </c>
      <c r="F15" s="21" t="s">
        <v>1591</v>
      </c>
      <c r="G15" s="371" t="s">
        <v>1592</v>
      </c>
      <c r="H15" s="371">
        <v>2</v>
      </c>
      <c r="I15" s="2">
        <v>0</v>
      </c>
      <c r="J15" s="2">
        <v>0</v>
      </c>
      <c r="K15" s="11" t="e">
        <f t="shared" si="0"/>
        <v>#DIV/0!</v>
      </c>
      <c r="L15" s="2">
        <v>1</v>
      </c>
      <c r="M15" s="2">
        <v>0</v>
      </c>
      <c r="N15" s="11">
        <f t="shared" si="1"/>
        <v>0</v>
      </c>
      <c r="O15" s="2">
        <v>0</v>
      </c>
      <c r="P15" s="2">
        <v>0</v>
      </c>
      <c r="Q15" s="11" t="e">
        <f t="shared" si="2"/>
        <v>#DIV/0!</v>
      </c>
      <c r="R15" s="2">
        <v>1</v>
      </c>
      <c r="S15" s="2">
        <v>0</v>
      </c>
      <c r="T15" s="11">
        <f t="shared" si="3"/>
        <v>0</v>
      </c>
      <c r="U15" s="89">
        <f t="shared" si="4"/>
        <v>2</v>
      </c>
      <c r="V15" s="89">
        <f t="shared" si="4"/>
        <v>0</v>
      </c>
      <c r="W15" s="11">
        <f t="shared" si="5"/>
        <v>0</v>
      </c>
      <c r="X15" s="30"/>
      <c r="Y15" s="30"/>
      <c r="Z15" s="30"/>
      <c r="AA15" s="30"/>
    </row>
    <row r="16" spans="1:27" ht="36" x14ac:dyDescent="0.25">
      <c r="A16" s="966"/>
      <c r="B16" s="349" t="s">
        <v>1593</v>
      </c>
      <c r="C16" s="23" t="s">
        <v>1594</v>
      </c>
      <c r="D16" s="22" t="s">
        <v>1574</v>
      </c>
      <c r="E16" s="20" t="s">
        <v>1578</v>
      </c>
      <c r="F16" s="21" t="s">
        <v>1595</v>
      </c>
      <c r="G16" s="22" t="s">
        <v>1596</v>
      </c>
      <c r="H16" s="22">
        <v>3</v>
      </c>
      <c r="I16" s="2">
        <v>1</v>
      </c>
      <c r="J16" s="2">
        <v>1</v>
      </c>
      <c r="K16" s="11">
        <f t="shared" si="0"/>
        <v>100</v>
      </c>
      <c r="L16" s="2">
        <v>0</v>
      </c>
      <c r="M16" s="2">
        <v>0</v>
      </c>
      <c r="N16" s="11" t="e">
        <f t="shared" si="1"/>
        <v>#DIV/0!</v>
      </c>
      <c r="O16" s="2">
        <v>1</v>
      </c>
      <c r="P16" s="2">
        <v>1</v>
      </c>
      <c r="Q16" s="11">
        <f t="shared" si="2"/>
        <v>100</v>
      </c>
      <c r="R16" s="2">
        <v>1</v>
      </c>
      <c r="S16" s="2">
        <v>1</v>
      </c>
      <c r="T16" s="11">
        <f t="shared" si="3"/>
        <v>100</v>
      </c>
      <c r="U16" s="89">
        <f t="shared" si="4"/>
        <v>3</v>
      </c>
      <c r="V16" s="89">
        <f t="shared" si="4"/>
        <v>3</v>
      </c>
      <c r="W16" s="11">
        <f t="shared" si="5"/>
        <v>100</v>
      </c>
      <c r="X16" s="30"/>
      <c r="Y16" s="30"/>
      <c r="Z16" s="30"/>
      <c r="AA16" s="30"/>
    </row>
    <row r="17" spans="1:27" ht="96" x14ac:dyDescent="0.25">
      <c r="A17" s="966"/>
      <c r="B17" s="349" t="s">
        <v>1597</v>
      </c>
      <c r="C17" s="21" t="s">
        <v>424</v>
      </c>
      <c r="D17" s="22" t="s">
        <v>1574</v>
      </c>
      <c r="E17" s="22" t="s">
        <v>1598</v>
      </c>
      <c r="F17" s="98" t="s">
        <v>425</v>
      </c>
      <c r="G17" s="22" t="s">
        <v>426</v>
      </c>
      <c r="H17" s="22">
        <v>144</v>
      </c>
      <c r="I17" s="2">
        <v>36</v>
      </c>
      <c r="J17" s="2">
        <v>33</v>
      </c>
      <c r="K17" s="11">
        <f t="shared" si="0"/>
        <v>91.666666666666657</v>
      </c>
      <c r="L17" s="2">
        <v>36</v>
      </c>
      <c r="M17" s="2">
        <v>55</v>
      </c>
      <c r="N17" s="11">
        <f t="shared" si="1"/>
        <v>152.77777777777777</v>
      </c>
      <c r="O17" s="2">
        <v>36</v>
      </c>
      <c r="P17" s="2">
        <v>42</v>
      </c>
      <c r="Q17" s="11">
        <f t="shared" si="2"/>
        <v>116.66666666666667</v>
      </c>
      <c r="R17" s="2">
        <v>36</v>
      </c>
      <c r="S17" s="2">
        <v>42</v>
      </c>
      <c r="T17" s="11">
        <f t="shared" si="3"/>
        <v>116.66666666666667</v>
      </c>
      <c r="U17" s="89">
        <f t="shared" si="4"/>
        <v>144</v>
      </c>
      <c r="V17" s="89">
        <f t="shared" si="4"/>
        <v>172</v>
      </c>
      <c r="W17" s="11">
        <f t="shared" si="5"/>
        <v>119.44444444444444</v>
      </c>
      <c r="X17" s="30"/>
      <c r="Y17" s="30"/>
      <c r="Z17" s="30"/>
      <c r="AA17" s="30"/>
    </row>
    <row r="18" spans="1:27" ht="72" x14ac:dyDescent="0.25">
      <c r="A18" s="343" t="s">
        <v>427</v>
      </c>
      <c r="B18" s="349" t="s">
        <v>1599</v>
      </c>
      <c r="C18" s="21" t="s">
        <v>428</v>
      </c>
      <c r="D18" s="22" t="s">
        <v>1574</v>
      </c>
      <c r="E18" s="22" t="s">
        <v>1598</v>
      </c>
      <c r="F18" s="98" t="s">
        <v>429</v>
      </c>
      <c r="G18" s="22" t="s">
        <v>430</v>
      </c>
      <c r="H18" s="22">
        <v>120</v>
      </c>
      <c r="I18" s="2">
        <v>30</v>
      </c>
      <c r="J18" s="2">
        <v>33</v>
      </c>
      <c r="K18" s="11">
        <f t="shared" si="0"/>
        <v>110.00000000000001</v>
      </c>
      <c r="L18" s="2">
        <v>30</v>
      </c>
      <c r="M18" s="2">
        <v>51</v>
      </c>
      <c r="N18" s="11">
        <f t="shared" si="1"/>
        <v>170</v>
      </c>
      <c r="O18" s="2">
        <v>30</v>
      </c>
      <c r="P18" s="2">
        <v>35</v>
      </c>
      <c r="Q18" s="11">
        <f t="shared" si="2"/>
        <v>116.66666666666667</v>
      </c>
      <c r="R18" s="2">
        <v>30</v>
      </c>
      <c r="S18" s="2">
        <v>33</v>
      </c>
      <c r="T18" s="11">
        <f t="shared" si="3"/>
        <v>110.00000000000001</v>
      </c>
      <c r="U18" s="89">
        <f t="shared" si="4"/>
        <v>120</v>
      </c>
      <c r="V18" s="89">
        <f t="shared" si="4"/>
        <v>152</v>
      </c>
      <c r="W18" s="11">
        <f t="shared" si="5"/>
        <v>126.66666666666666</v>
      </c>
      <c r="X18" s="30"/>
      <c r="Y18" s="30"/>
      <c r="Z18" s="30"/>
      <c r="AA18" s="30"/>
    </row>
    <row r="19" spans="1:27" ht="120" x14ac:dyDescent="0.25">
      <c r="A19" s="343" t="s">
        <v>431</v>
      </c>
      <c r="B19" s="349" t="s">
        <v>1600</v>
      </c>
      <c r="C19" s="21" t="s">
        <v>432</v>
      </c>
      <c r="D19" s="22" t="s">
        <v>1574</v>
      </c>
      <c r="E19" s="22" t="s">
        <v>1598</v>
      </c>
      <c r="F19" s="98" t="s">
        <v>433</v>
      </c>
      <c r="G19" s="22" t="s">
        <v>434</v>
      </c>
      <c r="H19" s="22">
        <v>148</v>
      </c>
      <c r="I19" s="2">
        <v>28</v>
      </c>
      <c r="J19" s="2">
        <v>33</v>
      </c>
      <c r="K19" s="11">
        <f t="shared" si="0"/>
        <v>117.85714285714286</v>
      </c>
      <c r="L19" s="2">
        <v>36</v>
      </c>
      <c r="M19" s="2">
        <v>55</v>
      </c>
      <c r="N19" s="11">
        <f t="shared" si="1"/>
        <v>152.77777777777777</v>
      </c>
      <c r="O19" s="2">
        <v>42</v>
      </c>
      <c r="P19" s="2">
        <v>55</v>
      </c>
      <c r="Q19" s="11">
        <f t="shared" si="2"/>
        <v>130.95238095238096</v>
      </c>
      <c r="R19" s="2">
        <v>42</v>
      </c>
      <c r="S19" s="2">
        <v>42</v>
      </c>
      <c r="T19" s="11">
        <f t="shared" si="3"/>
        <v>100</v>
      </c>
      <c r="U19" s="89">
        <f t="shared" si="4"/>
        <v>148</v>
      </c>
      <c r="V19" s="89">
        <f t="shared" si="4"/>
        <v>185</v>
      </c>
      <c r="W19" s="11">
        <f t="shared" si="5"/>
        <v>125</v>
      </c>
      <c r="X19" s="30"/>
      <c r="Y19" s="30"/>
      <c r="Z19" s="30"/>
      <c r="AA19" s="30"/>
    </row>
    <row r="20" spans="1:27" ht="48" x14ac:dyDescent="0.25">
      <c r="A20" s="966" t="s">
        <v>435</v>
      </c>
      <c r="B20" s="912" t="s">
        <v>1601</v>
      </c>
      <c r="C20" s="1019" t="s">
        <v>436</v>
      </c>
      <c r="D20" s="1019" t="s">
        <v>1574</v>
      </c>
      <c r="E20" s="1019" t="s">
        <v>1602</v>
      </c>
      <c r="F20" s="98" t="s">
        <v>437</v>
      </c>
      <c r="G20" s="22" t="s">
        <v>438</v>
      </c>
      <c r="H20" s="22">
        <v>64</v>
      </c>
      <c r="I20" s="2">
        <v>10</v>
      </c>
      <c r="J20" s="2">
        <v>16</v>
      </c>
      <c r="K20" s="11">
        <f t="shared" si="0"/>
        <v>160</v>
      </c>
      <c r="L20" s="2">
        <v>18</v>
      </c>
      <c r="M20" s="2">
        <v>18</v>
      </c>
      <c r="N20" s="11">
        <f t="shared" si="1"/>
        <v>100</v>
      </c>
      <c r="O20" s="2">
        <v>18</v>
      </c>
      <c r="P20" s="2">
        <v>18</v>
      </c>
      <c r="Q20" s="11">
        <f t="shared" si="2"/>
        <v>100</v>
      </c>
      <c r="R20" s="2">
        <v>18</v>
      </c>
      <c r="S20" s="2">
        <v>5</v>
      </c>
      <c r="T20" s="11">
        <f t="shared" si="3"/>
        <v>27.777777777777779</v>
      </c>
      <c r="U20" s="89">
        <f t="shared" si="4"/>
        <v>64</v>
      </c>
      <c r="V20" s="89">
        <f t="shared" si="4"/>
        <v>57</v>
      </c>
      <c r="W20" s="11">
        <f t="shared" si="5"/>
        <v>89.0625</v>
      </c>
      <c r="X20" s="30"/>
      <c r="Y20" s="30"/>
      <c r="Z20" s="30"/>
      <c r="AA20" s="30"/>
    </row>
    <row r="21" spans="1:27" ht="48" x14ac:dyDescent="0.25">
      <c r="A21" s="966"/>
      <c r="B21" s="912"/>
      <c r="C21" s="1019"/>
      <c r="D21" s="1019"/>
      <c r="E21" s="1019"/>
      <c r="F21" s="98" t="s">
        <v>1603</v>
      </c>
      <c r="G21" s="371" t="s">
        <v>1604</v>
      </c>
      <c r="H21" s="371">
        <v>3</v>
      </c>
      <c r="I21" s="2">
        <v>2</v>
      </c>
      <c r="J21" s="2">
        <v>0</v>
      </c>
      <c r="K21" s="11">
        <f t="shared" si="0"/>
        <v>0</v>
      </c>
      <c r="L21" s="2">
        <v>0</v>
      </c>
      <c r="M21" s="2">
        <v>0</v>
      </c>
      <c r="N21" s="11" t="e">
        <f t="shared" si="1"/>
        <v>#DIV/0!</v>
      </c>
      <c r="O21" s="2">
        <v>1</v>
      </c>
      <c r="P21" s="2">
        <v>3</v>
      </c>
      <c r="Q21" s="11">
        <f t="shared" si="2"/>
        <v>300</v>
      </c>
      <c r="R21" s="2">
        <v>0</v>
      </c>
      <c r="S21" s="2">
        <v>1</v>
      </c>
      <c r="T21" s="11" t="e">
        <f t="shared" si="3"/>
        <v>#DIV/0!</v>
      </c>
      <c r="U21" s="89">
        <f t="shared" si="4"/>
        <v>3</v>
      </c>
      <c r="V21" s="89">
        <f t="shared" si="4"/>
        <v>4</v>
      </c>
      <c r="W21" s="11">
        <f t="shared" si="5"/>
        <v>133.33333333333331</v>
      </c>
      <c r="X21" s="30"/>
      <c r="Y21" s="30"/>
      <c r="Z21" s="30"/>
      <c r="AA21" s="30"/>
    </row>
    <row r="22" spans="1:27" ht="36" x14ac:dyDescent="0.25">
      <c r="A22" s="966"/>
      <c r="B22" s="912"/>
      <c r="C22" s="1019"/>
      <c r="D22" s="1019"/>
      <c r="E22" s="1019"/>
      <c r="F22" s="98" t="s">
        <v>439</v>
      </c>
      <c r="G22" s="22" t="s">
        <v>440</v>
      </c>
      <c r="H22" s="22">
        <v>24</v>
      </c>
      <c r="I22" s="2">
        <v>6</v>
      </c>
      <c r="J22" s="2">
        <v>5</v>
      </c>
      <c r="K22" s="11">
        <f t="shared" si="0"/>
        <v>83.333333333333343</v>
      </c>
      <c r="L22" s="2">
        <v>6</v>
      </c>
      <c r="M22" s="2">
        <v>6</v>
      </c>
      <c r="N22" s="11">
        <f t="shared" si="1"/>
        <v>100</v>
      </c>
      <c r="O22" s="2">
        <v>6</v>
      </c>
      <c r="P22" s="2">
        <v>8</v>
      </c>
      <c r="Q22" s="11">
        <f t="shared" si="2"/>
        <v>133.33333333333331</v>
      </c>
      <c r="R22" s="2">
        <v>6</v>
      </c>
      <c r="S22" s="2">
        <v>7</v>
      </c>
      <c r="T22" s="11">
        <f t="shared" si="3"/>
        <v>116.66666666666667</v>
      </c>
      <c r="U22" s="89">
        <f t="shared" si="4"/>
        <v>24</v>
      </c>
      <c r="V22" s="89">
        <f t="shared" si="4"/>
        <v>26</v>
      </c>
      <c r="W22" s="11">
        <f t="shared" si="5"/>
        <v>108.33333333333333</v>
      </c>
      <c r="X22" s="30"/>
      <c r="Y22" s="30"/>
      <c r="Z22" s="30"/>
      <c r="AA22" s="30"/>
    </row>
    <row r="23" spans="1:27" ht="24" x14ac:dyDescent="0.25">
      <c r="A23" s="966" t="s">
        <v>1605</v>
      </c>
      <c r="B23" s="912" t="s">
        <v>1606</v>
      </c>
      <c r="C23" s="1019" t="s">
        <v>442</v>
      </c>
      <c r="D23" s="1019" t="s">
        <v>1574</v>
      </c>
      <c r="E23" s="1019" t="s">
        <v>1598</v>
      </c>
      <c r="F23" s="98" t="s">
        <v>443</v>
      </c>
      <c r="G23" s="22" t="s">
        <v>444</v>
      </c>
      <c r="H23" s="22">
        <v>588</v>
      </c>
      <c r="I23" s="2">
        <v>148</v>
      </c>
      <c r="J23" s="2">
        <v>122</v>
      </c>
      <c r="K23" s="11">
        <f t="shared" si="0"/>
        <v>82.432432432432435</v>
      </c>
      <c r="L23" s="2">
        <v>140</v>
      </c>
      <c r="M23" s="2">
        <v>138</v>
      </c>
      <c r="N23" s="11">
        <f t="shared" si="1"/>
        <v>98.571428571428584</v>
      </c>
      <c r="O23" s="2">
        <v>150</v>
      </c>
      <c r="P23" s="2">
        <v>159</v>
      </c>
      <c r="Q23" s="11">
        <f t="shared" si="2"/>
        <v>106</v>
      </c>
      <c r="R23" s="2">
        <v>150</v>
      </c>
      <c r="S23" s="2">
        <v>99</v>
      </c>
      <c r="T23" s="11">
        <f t="shared" si="3"/>
        <v>66</v>
      </c>
      <c r="U23" s="89">
        <f t="shared" si="4"/>
        <v>588</v>
      </c>
      <c r="V23" s="89">
        <f t="shared" si="4"/>
        <v>518</v>
      </c>
      <c r="W23" s="11">
        <f t="shared" si="5"/>
        <v>88.095238095238088</v>
      </c>
      <c r="X23" s="30"/>
      <c r="Y23" s="30"/>
      <c r="Z23" s="30"/>
      <c r="AA23" s="30"/>
    </row>
    <row r="24" spans="1:27" ht="24" x14ac:dyDescent="0.25">
      <c r="A24" s="966"/>
      <c r="B24" s="912"/>
      <c r="C24" s="1019"/>
      <c r="D24" s="1019"/>
      <c r="E24" s="1019"/>
      <c r="F24" s="98" t="s">
        <v>447</v>
      </c>
      <c r="G24" s="22" t="s">
        <v>448</v>
      </c>
      <c r="H24" s="22">
        <v>665</v>
      </c>
      <c r="I24" s="2">
        <v>170</v>
      </c>
      <c r="J24" s="2">
        <v>160</v>
      </c>
      <c r="K24" s="11">
        <f t="shared" si="0"/>
        <v>94.117647058823522</v>
      </c>
      <c r="L24" s="2">
        <v>165</v>
      </c>
      <c r="M24" s="2">
        <v>165</v>
      </c>
      <c r="N24" s="11">
        <f t="shared" si="1"/>
        <v>100</v>
      </c>
      <c r="O24" s="2">
        <v>165</v>
      </c>
      <c r="P24" s="2">
        <v>164</v>
      </c>
      <c r="Q24" s="11">
        <f t="shared" si="2"/>
        <v>99.393939393939391</v>
      </c>
      <c r="R24" s="2">
        <v>165</v>
      </c>
      <c r="S24" s="2">
        <v>165</v>
      </c>
      <c r="T24" s="11">
        <f t="shared" si="3"/>
        <v>100</v>
      </c>
      <c r="U24" s="89">
        <f t="shared" si="4"/>
        <v>665</v>
      </c>
      <c r="V24" s="89">
        <f t="shared" si="4"/>
        <v>654</v>
      </c>
      <c r="W24" s="11">
        <f t="shared" si="5"/>
        <v>98.345864661654133</v>
      </c>
      <c r="X24" s="30"/>
      <c r="Y24" s="30"/>
      <c r="Z24" s="30"/>
      <c r="AA24" s="30"/>
    </row>
    <row r="25" spans="1:27" ht="36" x14ac:dyDescent="0.25">
      <c r="A25" s="966" t="s">
        <v>1347</v>
      </c>
      <c r="B25" s="912" t="s">
        <v>1607</v>
      </c>
      <c r="C25" s="1019" t="s">
        <v>1348</v>
      </c>
      <c r="D25" s="1019" t="s">
        <v>1574</v>
      </c>
      <c r="E25" s="1019" t="s">
        <v>1562</v>
      </c>
      <c r="F25" s="98" t="s">
        <v>1608</v>
      </c>
      <c r="G25" s="22" t="s">
        <v>446</v>
      </c>
      <c r="H25" s="22">
        <v>3200</v>
      </c>
      <c r="I25" s="2">
        <v>800</v>
      </c>
      <c r="J25" s="2">
        <v>974</v>
      </c>
      <c r="K25" s="11">
        <f t="shared" si="0"/>
        <v>121.75</v>
      </c>
      <c r="L25" s="2">
        <v>800</v>
      </c>
      <c r="M25" s="2">
        <v>1703</v>
      </c>
      <c r="N25" s="11">
        <f t="shared" si="1"/>
        <v>212.875</v>
      </c>
      <c r="O25" s="2">
        <v>800</v>
      </c>
      <c r="P25" s="2">
        <v>1935</v>
      </c>
      <c r="Q25" s="11">
        <f t="shared" si="2"/>
        <v>241.87500000000003</v>
      </c>
      <c r="R25" s="2">
        <v>800</v>
      </c>
      <c r="S25" s="2">
        <v>1123</v>
      </c>
      <c r="T25" s="11">
        <f t="shared" si="3"/>
        <v>140.375</v>
      </c>
      <c r="U25" s="89">
        <f t="shared" si="4"/>
        <v>3200</v>
      </c>
      <c r="V25" s="89">
        <f t="shared" si="4"/>
        <v>5735</v>
      </c>
      <c r="W25" s="11">
        <f t="shared" si="5"/>
        <v>179.21875</v>
      </c>
      <c r="X25" s="30"/>
      <c r="Y25" s="30"/>
      <c r="Z25" s="30"/>
      <c r="AA25" s="30"/>
    </row>
    <row r="26" spans="1:27" ht="36" x14ac:dyDescent="0.25">
      <c r="A26" s="966"/>
      <c r="B26" s="912"/>
      <c r="C26" s="1019"/>
      <c r="D26" s="1019"/>
      <c r="E26" s="1019"/>
      <c r="F26" s="98" t="s">
        <v>1349</v>
      </c>
      <c r="G26" s="22" t="s">
        <v>1609</v>
      </c>
      <c r="H26" s="22">
        <v>3000</v>
      </c>
      <c r="I26" s="2">
        <v>750</v>
      </c>
      <c r="J26" s="2">
        <v>849</v>
      </c>
      <c r="K26" s="11">
        <f t="shared" si="0"/>
        <v>113.19999999999999</v>
      </c>
      <c r="L26" s="2">
        <v>750</v>
      </c>
      <c r="M26" s="2">
        <v>575</v>
      </c>
      <c r="N26" s="11">
        <f t="shared" si="1"/>
        <v>76.666666666666671</v>
      </c>
      <c r="O26" s="2">
        <v>750</v>
      </c>
      <c r="P26" s="2">
        <v>925</v>
      </c>
      <c r="Q26" s="11">
        <f t="shared" si="2"/>
        <v>123.33333333333334</v>
      </c>
      <c r="R26" s="2">
        <v>750</v>
      </c>
      <c r="S26" s="2">
        <v>6540</v>
      </c>
      <c r="T26" s="11">
        <f t="shared" si="3"/>
        <v>872.00000000000011</v>
      </c>
      <c r="U26" s="89">
        <f t="shared" si="4"/>
        <v>3000</v>
      </c>
      <c r="V26" s="89">
        <f t="shared" si="4"/>
        <v>8889</v>
      </c>
      <c r="W26" s="11">
        <f t="shared" si="5"/>
        <v>296.3</v>
      </c>
      <c r="X26" s="30"/>
      <c r="Y26" s="30"/>
      <c r="Z26" s="30"/>
      <c r="AA26" s="30"/>
    </row>
    <row r="27" spans="1:27" ht="36" x14ac:dyDescent="0.25">
      <c r="A27" s="966"/>
      <c r="B27" s="912"/>
      <c r="C27" s="1019"/>
      <c r="D27" s="1019"/>
      <c r="E27" s="1019"/>
      <c r="F27" s="98" t="s">
        <v>1610</v>
      </c>
      <c r="G27" s="22" t="s">
        <v>1351</v>
      </c>
      <c r="H27" s="22">
        <v>60000</v>
      </c>
      <c r="I27" s="2">
        <v>15000</v>
      </c>
      <c r="J27" s="2">
        <v>10716</v>
      </c>
      <c r="K27" s="11">
        <f t="shared" si="0"/>
        <v>71.44</v>
      </c>
      <c r="L27" s="2">
        <v>15000</v>
      </c>
      <c r="M27" s="2">
        <v>19815</v>
      </c>
      <c r="N27" s="11">
        <f t="shared" si="1"/>
        <v>132.1</v>
      </c>
      <c r="O27" s="2">
        <v>15000</v>
      </c>
      <c r="P27" s="2">
        <v>429459</v>
      </c>
      <c r="Q27" s="11">
        <f t="shared" si="2"/>
        <v>2863.06</v>
      </c>
      <c r="R27" s="2">
        <v>15000</v>
      </c>
      <c r="S27" s="2">
        <v>126956</v>
      </c>
      <c r="T27" s="11">
        <f t="shared" si="3"/>
        <v>846.37333333333333</v>
      </c>
      <c r="U27" s="89">
        <f t="shared" si="4"/>
        <v>60000</v>
      </c>
      <c r="V27" s="89">
        <f t="shared" si="4"/>
        <v>586946</v>
      </c>
      <c r="W27" s="11">
        <f t="shared" si="5"/>
        <v>978.24333333333334</v>
      </c>
      <c r="X27" s="30"/>
      <c r="Y27" s="30"/>
      <c r="Z27" s="30"/>
      <c r="AA27" s="30"/>
    </row>
    <row r="28" spans="1:27" ht="48" x14ac:dyDescent="0.25">
      <c r="A28" s="343" t="s">
        <v>450</v>
      </c>
      <c r="B28" s="343" t="s">
        <v>1611</v>
      </c>
      <c r="C28" s="21" t="s">
        <v>451</v>
      </c>
      <c r="D28" s="22" t="s">
        <v>1574</v>
      </c>
      <c r="E28" s="22" t="s">
        <v>1612</v>
      </c>
      <c r="F28" s="98" t="s">
        <v>452</v>
      </c>
      <c r="G28" s="371" t="s">
        <v>1613</v>
      </c>
      <c r="H28" s="371">
        <v>4</v>
      </c>
      <c r="I28" s="2">
        <v>1</v>
      </c>
      <c r="J28" s="2">
        <v>2</v>
      </c>
      <c r="K28" s="11">
        <f t="shared" si="0"/>
        <v>200</v>
      </c>
      <c r="L28" s="2">
        <v>1</v>
      </c>
      <c r="M28" s="2">
        <v>1</v>
      </c>
      <c r="N28" s="11">
        <f t="shared" si="1"/>
        <v>100</v>
      </c>
      <c r="O28" s="2">
        <v>1</v>
      </c>
      <c r="P28" s="2">
        <v>1</v>
      </c>
      <c r="Q28" s="11">
        <f t="shared" si="2"/>
        <v>100</v>
      </c>
      <c r="R28" s="2">
        <v>1</v>
      </c>
      <c r="S28" s="2">
        <v>0</v>
      </c>
      <c r="T28" s="11">
        <f t="shared" si="3"/>
        <v>0</v>
      </c>
      <c r="U28" s="89">
        <f t="shared" si="4"/>
        <v>4</v>
      </c>
      <c r="V28" s="89">
        <f t="shared" si="4"/>
        <v>4</v>
      </c>
      <c r="W28" s="11">
        <f t="shared" si="5"/>
        <v>100</v>
      </c>
      <c r="X28" s="30"/>
      <c r="Y28" s="30"/>
      <c r="Z28" s="30"/>
      <c r="AA28" s="30"/>
    </row>
    <row r="29" spans="1:27" ht="72" x14ac:dyDescent="0.25">
      <c r="A29" s="343" t="s">
        <v>454</v>
      </c>
      <c r="B29" s="343" t="s">
        <v>1614</v>
      </c>
      <c r="C29" s="21" t="s">
        <v>455</v>
      </c>
      <c r="D29" s="22" t="s">
        <v>1574</v>
      </c>
      <c r="E29" s="22" t="s">
        <v>1562</v>
      </c>
      <c r="F29" s="98" t="s">
        <v>456</v>
      </c>
      <c r="G29" s="371" t="s">
        <v>457</v>
      </c>
      <c r="H29" s="371">
        <v>2</v>
      </c>
      <c r="I29" s="2">
        <v>0</v>
      </c>
      <c r="J29" s="2">
        <v>0</v>
      </c>
      <c r="K29" s="11" t="e">
        <f t="shared" si="0"/>
        <v>#DIV/0!</v>
      </c>
      <c r="L29" s="2">
        <v>1</v>
      </c>
      <c r="M29" s="2">
        <v>1</v>
      </c>
      <c r="N29" s="11">
        <f t="shared" si="1"/>
        <v>100</v>
      </c>
      <c r="O29" s="2">
        <v>1</v>
      </c>
      <c r="P29" s="2">
        <v>0</v>
      </c>
      <c r="Q29" s="11">
        <f t="shared" si="2"/>
        <v>0</v>
      </c>
      <c r="R29" s="2">
        <v>0</v>
      </c>
      <c r="S29" s="2">
        <v>0</v>
      </c>
      <c r="T29" s="11" t="e">
        <f t="shared" si="3"/>
        <v>#DIV/0!</v>
      </c>
      <c r="U29" s="89">
        <f t="shared" si="4"/>
        <v>2</v>
      </c>
      <c r="V29" s="89">
        <f t="shared" si="4"/>
        <v>1</v>
      </c>
      <c r="W29" s="11">
        <f t="shared" si="5"/>
        <v>50</v>
      </c>
      <c r="X29" s="30"/>
      <c r="Y29" s="30"/>
      <c r="Z29" s="30"/>
      <c r="AA29" s="30"/>
    </row>
    <row r="30" spans="1:27" ht="48" x14ac:dyDescent="0.25">
      <c r="A30" s="343" t="s">
        <v>458</v>
      </c>
      <c r="B30" s="343" t="s">
        <v>1615</v>
      </c>
      <c r="C30" s="21" t="s">
        <v>1616</v>
      </c>
      <c r="D30" s="22" t="s">
        <v>1574</v>
      </c>
      <c r="E30" s="22" t="s">
        <v>1562</v>
      </c>
      <c r="F30" s="98" t="s">
        <v>459</v>
      </c>
      <c r="G30" s="371" t="s">
        <v>460</v>
      </c>
      <c r="H30" s="371">
        <v>9</v>
      </c>
      <c r="I30" s="2">
        <v>2</v>
      </c>
      <c r="J30" s="2">
        <v>2</v>
      </c>
      <c r="K30" s="11">
        <f t="shared" si="0"/>
        <v>100</v>
      </c>
      <c r="L30" s="2">
        <v>2</v>
      </c>
      <c r="M30" s="2">
        <v>2</v>
      </c>
      <c r="N30" s="11">
        <f t="shared" si="1"/>
        <v>100</v>
      </c>
      <c r="O30" s="2">
        <v>3</v>
      </c>
      <c r="P30" s="2">
        <v>3</v>
      </c>
      <c r="Q30" s="11">
        <f t="shared" si="2"/>
        <v>100</v>
      </c>
      <c r="R30" s="2">
        <v>2</v>
      </c>
      <c r="S30" s="2">
        <v>2</v>
      </c>
      <c r="T30" s="11">
        <f t="shared" si="3"/>
        <v>100</v>
      </c>
      <c r="U30" s="89">
        <f t="shared" si="4"/>
        <v>9</v>
      </c>
      <c r="V30" s="89">
        <f t="shared" si="4"/>
        <v>9</v>
      </c>
      <c r="W30" s="11">
        <f t="shared" si="5"/>
        <v>100</v>
      </c>
      <c r="X30" s="30"/>
      <c r="Y30" s="30"/>
      <c r="Z30" s="30"/>
      <c r="AA30" s="30"/>
    </row>
    <row r="31" spans="1:27" ht="15.75" x14ac:dyDescent="0.25">
      <c r="A31" s="349"/>
      <c r="B31" s="349" t="s">
        <v>14</v>
      </c>
      <c r="C31" s="1024" t="s">
        <v>1617</v>
      </c>
      <c r="D31" s="1024"/>
      <c r="E31" s="1024"/>
      <c r="F31" s="1024"/>
      <c r="G31" s="1024"/>
      <c r="H31" s="1024"/>
      <c r="I31" s="2">
        <v>0</v>
      </c>
      <c r="J31" s="2">
        <v>0</v>
      </c>
      <c r="K31" s="11" t="e">
        <f t="shared" si="0"/>
        <v>#DIV/0!</v>
      </c>
      <c r="L31" s="2">
        <v>0</v>
      </c>
      <c r="M31" s="2">
        <v>0</v>
      </c>
      <c r="N31" s="11" t="e">
        <f t="shared" si="1"/>
        <v>#DIV/0!</v>
      </c>
      <c r="O31" s="2">
        <v>0</v>
      </c>
      <c r="P31" s="2">
        <v>0</v>
      </c>
      <c r="Q31" s="11" t="e">
        <f t="shared" si="2"/>
        <v>#DIV/0!</v>
      </c>
      <c r="R31" s="2">
        <v>0</v>
      </c>
      <c r="S31" s="2">
        <v>0</v>
      </c>
      <c r="T31" s="11" t="e">
        <f t="shared" si="3"/>
        <v>#DIV/0!</v>
      </c>
      <c r="U31" s="89">
        <f t="shared" si="4"/>
        <v>0</v>
      </c>
      <c r="V31" s="89">
        <f t="shared" si="4"/>
        <v>0</v>
      </c>
      <c r="W31" s="11" t="e">
        <f t="shared" si="5"/>
        <v>#DIV/0!</v>
      </c>
      <c r="X31" s="30"/>
      <c r="Y31" s="30"/>
      <c r="Z31" s="30"/>
      <c r="AA31" s="30"/>
    </row>
    <row r="32" spans="1:27" ht="36" x14ac:dyDescent="0.25">
      <c r="A32" s="966" t="s">
        <v>1618</v>
      </c>
      <c r="B32" s="343" t="s">
        <v>15</v>
      </c>
      <c r="C32" s="114" t="s">
        <v>1619</v>
      </c>
      <c r="D32" s="342" t="s">
        <v>1574</v>
      </c>
      <c r="E32" s="342" t="s">
        <v>1620</v>
      </c>
      <c r="F32" s="62" t="s">
        <v>1621</v>
      </c>
      <c r="G32" s="342" t="s">
        <v>1622</v>
      </c>
      <c r="H32" s="342">
        <v>4</v>
      </c>
      <c r="I32" s="2">
        <v>0</v>
      </c>
      <c r="J32" s="2">
        <v>0</v>
      </c>
      <c r="K32" s="11" t="e">
        <f t="shared" si="0"/>
        <v>#DIV/0!</v>
      </c>
      <c r="L32" s="2">
        <v>4</v>
      </c>
      <c r="M32" s="2">
        <v>0</v>
      </c>
      <c r="N32" s="11">
        <f t="shared" si="1"/>
        <v>0</v>
      </c>
      <c r="O32" s="2">
        <v>0</v>
      </c>
      <c r="P32" s="2">
        <v>0</v>
      </c>
      <c r="Q32" s="11" t="e">
        <f t="shared" si="2"/>
        <v>#DIV/0!</v>
      </c>
      <c r="R32" s="2">
        <v>0</v>
      </c>
      <c r="S32" s="2">
        <v>0</v>
      </c>
      <c r="T32" s="11" t="e">
        <f t="shared" si="3"/>
        <v>#DIV/0!</v>
      </c>
      <c r="U32" s="89">
        <f t="shared" si="4"/>
        <v>4</v>
      </c>
      <c r="V32" s="89">
        <f t="shared" si="4"/>
        <v>0</v>
      </c>
      <c r="W32" s="11">
        <f t="shared" si="5"/>
        <v>0</v>
      </c>
      <c r="X32" s="30"/>
      <c r="Y32" s="30"/>
      <c r="Z32" s="30"/>
      <c r="AA32" s="30"/>
    </row>
    <row r="33" spans="1:27" ht="24" x14ac:dyDescent="0.25">
      <c r="A33" s="966"/>
      <c r="B33" s="343" t="s">
        <v>1623</v>
      </c>
      <c r="C33" s="114" t="s">
        <v>1624</v>
      </c>
      <c r="D33" s="342" t="s">
        <v>1574</v>
      </c>
      <c r="E33" s="342" t="s">
        <v>1620</v>
      </c>
      <c r="F33" s="62" t="s">
        <v>1625</v>
      </c>
      <c r="G33" s="342" t="s">
        <v>1626</v>
      </c>
      <c r="H33" s="342">
        <v>3</v>
      </c>
      <c r="I33" s="2">
        <v>0</v>
      </c>
      <c r="J33" s="2">
        <v>0</v>
      </c>
      <c r="K33" s="11" t="e">
        <f t="shared" si="0"/>
        <v>#DIV/0!</v>
      </c>
      <c r="L33" s="2">
        <v>0</v>
      </c>
      <c r="M33" s="2">
        <v>0</v>
      </c>
      <c r="N33" s="11" t="e">
        <f t="shared" si="1"/>
        <v>#DIV/0!</v>
      </c>
      <c r="O33" s="2">
        <v>3</v>
      </c>
      <c r="P33" s="2">
        <v>0</v>
      </c>
      <c r="Q33" s="11">
        <f t="shared" si="2"/>
        <v>0</v>
      </c>
      <c r="R33" s="2">
        <v>0</v>
      </c>
      <c r="S33" s="2">
        <v>0</v>
      </c>
      <c r="T33" s="11" t="e">
        <f t="shared" si="3"/>
        <v>#DIV/0!</v>
      </c>
      <c r="U33" s="89">
        <f t="shared" si="4"/>
        <v>3</v>
      </c>
      <c r="V33" s="89">
        <f t="shared" si="4"/>
        <v>0</v>
      </c>
      <c r="W33" s="11">
        <f t="shared" si="5"/>
        <v>0</v>
      </c>
      <c r="X33" s="30"/>
      <c r="Y33" s="30"/>
      <c r="Z33" s="30"/>
      <c r="AA33" s="30"/>
    </row>
    <row r="34" spans="1:27" ht="24" x14ac:dyDescent="0.25">
      <c r="A34" s="966"/>
      <c r="B34" s="343" t="s">
        <v>1627</v>
      </c>
      <c r="C34" s="21" t="s">
        <v>1628</v>
      </c>
      <c r="D34" s="22" t="s">
        <v>1574</v>
      </c>
      <c r="E34" s="22" t="s">
        <v>1620</v>
      </c>
      <c r="F34" s="21" t="s">
        <v>1629</v>
      </c>
      <c r="G34" s="22" t="s">
        <v>1630</v>
      </c>
      <c r="H34" s="22">
        <v>1</v>
      </c>
      <c r="I34" s="2">
        <v>0</v>
      </c>
      <c r="J34" s="2">
        <v>0</v>
      </c>
      <c r="K34" s="11" t="e">
        <f t="shared" si="0"/>
        <v>#DIV/0!</v>
      </c>
      <c r="L34" s="2">
        <v>0</v>
      </c>
      <c r="M34" s="2">
        <v>0</v>
      </c>
      <c r="N34" s="11" t="e">
        <f t="shared" si="1"/>
        <v>#DIV/0!</v>
      </c>
      <c r="O34" s="2">
        <v>0</v>
      </c>
      <c r="P34" s="2">
        <v>0</v>
      </c>
      <c r="Q34" s="11" t="e">
        <f t="shared" si="2"/>
        <v>#DIV/0!</v>
      </c>
      <c r="R34" s="2">
        <v>1</v>
      </c>
      <c r="S34" s="2">
        <v>0</v>
      </c>
      <c r="T34" s="11">
        <f t="shared" si="3"/>
        <v>0</v>
      </c>
      <c r="U34" s="89">
        <f t="shared" si="4"/>
        <v>1</v>
      </c>
      <c r="V34" s="89">
        <f t="shared" si="4"/>
        <v>0</v>
      </c>
      <c r="W34" s="11">
        <f t="shared" si="5"/>
        <v>0</v>
      </c>
      <c r="X34" s="30"/>
      <c r="Y34" s="30"/>
      <c r="Z34" s="30"/>
      <c r="AA34" s="30"/>
    </row>
    <row r="35" spans="1:27" ht="15.75" x14ac:dyDescent="0.25">
      <c r="A35" s="10"/>
      <c r="B35" s="10"/>
      <c r="C35" s="10"/>
      <c r="D35" s="10"/>
      <c r="E35" s="10"/>
      <c r="F35" s="10"/>
      <c r="G35" s="10"/>
      <c r="H35" s="10"/>
      <c r="I35" s="2"/>
      <c r="J35" s="2"/>
      <c r="K35" s="11" t="e">
        <f t="shared" si="0"/>
        <v>#DIV/0!</v>
      </c>
      <c r="L35" s="2"/>
      <c r="M35" s="2"/>
      <c r="N35" s="11" t="e">
        <f t="shared" si="1"/>
        <v>#DIV/0!</v>
      </c>
      <c r="O35" s="2"/>
      <c r="P35" s="2"/>
      <c r="Q35" s="11" t="e">
        <f t="shared" si="2"/>
        <v>#DIV/0!</v>
      </c>
      <c r="R35" s="2"/>
      <c r="S35" s="2"/>
      <c r="T35" s="11" t="e">
        <f t="shared" si="3"/>
        <v>#DIV/0!</v>
      </c>
      <c r="U35" s="89">
        <f t="shared" si="4"/>
        <v>0</v>
      </c>
      <c r="V35" s="89">
        <f t="shared" si="4"/>
        <v>0</v>
      </c>
      <c r="W35" s="11" t="e">
        <f t="shared" si="5"/>
        <v>#DIV/0!</v>
      </c>
      <c r="X35" s="30"/>
      <c r="Y35" s="30"/>
      <c r="Z35" s="30"/>
      <c r="AA35" s="30"/>
    </row>
    <row r="36" spans="1:27" ht="15.75" x14ac:dyDescent="0.25">
      <c r="A36" s="10"/>
      <c r="B36" s="10"/>
      <c r="C36" s="10"/>
      <c r="D36" s="10"/>
      <c r="E36" s="10"/>
      <c r="F36" s="10"/>
      <c r="G36" s="10"/>
      <c r="H36" s="10"/>
      <c r="I36" s="2"/>
      <c r="J36" s="2"/>
      <c r="K36" s="11" t="e">
        <f t="shared" si="0"/>
        <v>#DIV/0!</v>
      </c>
      <c r="L36" s="2"/>
      <c r="M36" s="2"/>
      <c r="N36" s="11" t="e">
        <f t="shared" si="1"/>
        <v>#DIV/0!</v>
      </c>
      <c r="O36" s="2"/>
      <c r="P36" s="2"/>
      <c r="Q36" s="11" t="e">
        <f t="shared" si="2"/>
        <v>#DIV/0!</v>
      </c>
      <c r="R36" s="2"/>
      <c r="S36" s="2"/>
      <c r="T36" s="11" t="e">
        <f t="shared" si="3"/>
        <v>#DIV/0!</v>
      </c>
      <c r="U36" s="89">
        <f t="shared" si="4"/>
        <v>0</v>
      </c>
      <c r="V36" s="89">
        <f t="shared" si="4"/>
        <v>0</v>
      </c>
      <c r="W36" s="11" t="e">
        <f t="shared" si="5"/>
        <v>#DIV/0!</v>
      </c>
      <c r="X36" s="30"/>
      <c r="Y36" s="30"/>
      <c r="Z36" s="30"/>
      <c r="AA36" s="30"/>
    </row>
    <row r="37" spans="1:27" x14ac:dyDescent="0.25">
      <c r="A37" s="843" t="s">
        <v>23</v>
      </c>
      <c r="B37" s="844"/>
      <c r="C37" s="844"/>
      <c r="D37" s="844"/>
      <c r="E37" s="844"/>
      <c r="F37" s="844"/>
      <c r="G37" s="844"/>
      <c r="H37" s="845"/>
      <c r="I37" s="3"/>
      <c r="J37" s="3"/>
      <c r="K37" s="13" t="e">
        <f>SUM(K46:K64)/(COUNTIF(K46:K64,"&lt;&gt;0"))</f>
        <v>#DIV/0!</v>
      </c>
      <c r="L37" s="3"/>
      <c r="M37" s="3"/>
      <c r="N37" s="13" t="e">
        <f>SUM(N46:N64)/(COUNTIF(N46:N64,"&lt;&gt;0"))</f>
        <v>#DIV/0!</v>
      </c>
      <c r="O37" s="3"/>
      <c r="P37" s="3"/>
      <c r="Q37" s="13" t="e">
        <f>SUM(Q46:Q64)/(COUNTIF(Q46:Q64,"&lt;&gt;0"))</f>
        <v>#DIV/0!</v>
      </c>
      <c r="R37" s="3"/>
      <c r="S37" s="3"/>
      <c r="T37" s="13" t="e">
        <f>SUM(T46:T64)/(COUNTIF(T46:T64,"&lt;&gt;0"))</f>
        <v>#DIV/0!</v>
      </c>
      <c r="U37" s="3"/>
      <c r="V37" s="3"/>
      <c r="W37" s="13">
        <f>SUM(W46:W64)/(COUNTIF(W46:W64,"&lt;&gt;0"))</f>
        <v>95.861311264271791</v>
      </c>
      <c r="X37" s="30"/>
      <c r="Y37" s="30"/>
      <c r="Z37" s="30"/>
      <c r="AA37" s="30"/>
    </row>
    <row r="38" spans="1:27" x14ac:dyDescent="0.25">
      <c r="A38" s="846" t="s">
        <v>24</v>
      </c>
      <c r="B38" s="847"/>
      <c r="C38" s="847"/>
      <c r="D38" s="847"/>
      <c r="E38" s="847"/>
      <c r="F38" s="847"/>
      <c r="G38" s="847"/>
      <c r="H38" s="848"/>
      <c r="I38" s="4"/>
      <c r="J38" s="4"/>
      <c r="K38" s="14">
        <v>95</v>
      </c>
      <c r="L38" s="4"/>
      <c r="M38" s="4"/>
      <c r="N38" s="14"/>
      <c r="O38" s="4"/>
      <c r="P38" s="4"/>
      <c r="Q38" s="14"/>
      <c r="R38" s="4"/>
      <c r="S38" s="4"/>
      <c r="T38" s="14"/>
      <c r="U38" s="4"/>
      <c r="V38" s="4"/>
      <c r="W38" s="14"/>
      <c r="X38" s="30"/>
      <c r="Y38" s="30"/>
      <c r="Z38" s="30"/>
      <c r="AA38" s="30"/>
    </row>
    <row r="39" spans="1:27" x14ac:dyDescent="0.25">
      <c r="A39" s="846" t="s">
        <v>1283</v>
      </c>
      <c r="B39" s="847"/>
      <c r="C39" s="847"/>
      <c r="D39" s="847"/>
      <c r="E39" s="847"/>
      <c r="F39" s="847"/>
      <c r="G39" s="847"/>
      <c r="H39" s="848"/>
      <c r="I39" s="4"/>
      <c r="J39" s="4"/>
      <c r="K39" s="14">
        <v>90</v>
      </c>
      <c r="L39" s="4"/>
      <c r="M39" s="4"/>
      <c r="N39" s="14"/>
      <c r="O39" s="4"/>
      <c r="P39" s="4"/>
      <c r="Q39" s="14"/>
      <c r="R39" s="4"/>
      <c r="S39" s="4"/>
      <c r="T39" s="14"/>
      <c r="U39" s="4"/>
      <c r="V39" s="4"/>
      <c r="W39" s="14"/>
      <c r="X39" s="30"/>
      <c r="Y39" s="30"/>
      <c r="Z39" s="30"/>
      <c r="AA39" s="30"/>
    </row>
    <row r="40" spans="1:27" x14ac:dyDescent="0.25">
      <c r="A40" s="846" t="s">
        <v>1339</v>
      </c>
      <c r="B40" s="847"/>
      <c r="C40" s="847"/>
      <c r="D40" s="847"/>
      <c r="E40" s="847"/>
      <c r="F40" s="847"/>
      <c r="G40" s="847"/>
      <c r="H40" s="848"/>
      <c r="I40" s="4"/>
      <c r="J40" s="4"/>
      <c r="K40" s="14">
        <v>0</v>
      </c>
      <c r="L40" s="4"/>
      <c r="M40" s="4"/>
      <c r="N40" s="14"/>
      <c r="O40" s="4"/>
      <c r="P40" s="4"/>
      <c r="Q40" s="14"/>
      <c r="R40" s="4"/>
      <c r="S40" s="4"/>
      <c r="T40" s="14"/>
      <c r="U40" s="4"/>
      <c r="V40" s="4"/>
      <c r="W40" s="14"/>
      <c r="X40" s="30"/>
      <c r="Y40" s="30"/>
      <c r="Z40" s="30"/>
      <c r="AA40" s="30"/>
    </row>
    <row r="41" spans="1:27" x14ac:dyDescent="0.25">
      <c r="A41" s="846" t="s">
        <v>1340</v>
      </c>
      <c r="B41" s="847"/>
      <c r="C41" s="847"/>
      <c r="D41" s="847"/>
      <c r="E41" s="847"/>
      <c r="F41" s="847"/>
      <c r="G41" s="847"/>
      <c r="H41" s="848"/>
      <c r="I41" s="4"/>
      <c r="J41" s="4"/>
      <c r="K41" s="14">
        <v>0</v>
      </c>
      <c r="L41" s="4"/>
      <c r="M41" s="4"/>
      <c r="N41" s="14"/>
      <c r="O41" s="4"/>
      <c r="P41" s="4"/>
      <c r="Q41" s="14"/>
      <c r="R41" s="4"/>
      <c r="S41" s="4"/>
      <c r="T41" s="14"/>
      <c r="U41" s="4"/>
      <c r="V41" s="4"/>
      <c r="W41" s="14"/>
      <c r="X41" s="30"/>
      <c r="Y41" s="30"/>
      <c r="Z41" s="30"/>
      <c r="AA41" s="30"/>
    </row>
    <row r="42" spans="1:27" x14ac:dyDescent="0.25">
      <c r="A42" s="846" t="s">
        <v>1341</v>
      </c>
      <c r="B42" s="847"/>
      <c r="C42" s="847"/>
      <c r="D42" s="847"/>
      <c r="E42" s="847"/>
      <c r="F42" s="847"/>
      <c r="G42" s="847"/>
      <c r="H42" s="848"/>
      <c r="I42" s="4"/>
      <c r="J42" s="4"/>
      <c r="K42" s="14">
        <v>22</v>
      </c>
      <c r="L42" s="4"/>
      <c r="M42" s="4"/>
      <c r="N42" s="14"/>
      <c r="O42" s="4"/>
      <c r="P42" s="4"/>
      <c r="Q42" s="14"/>
      <c r="R42" s="4"/>
      <c r="S42" s="4"/>
      <c r="T42" s="14"/>
      <c r="U42" s="4"/>
      <c r="V42" s="4"/>
      <c r="W42" s="14"/>
      <c r="X42" s="30"/>
      <c r="Y42" s="30"/>
      <c r="Z42" s="30"/>
      <c r="AA42" s="30"/>
    </row>
    <row r="43" spans="1:27" x14ac:dyDescent="0.25">
      <c r="K43" s="32">
        <f>IF(K8&gt;99.99,100,K8)</f>
        <v>100</v>
      </c>
      <c r="N43" s="32" t="e">
        <f>IF(N8&gt;99.99,100,N8)</f>
        <v>#DIV/0!</v>
      </c>
      <c r="Q43" s="32" t="e">
        <f>IF(Q8&gt;99.99,100,Q8)</f>
        <v>#DIV/0!</v>
      </c>
      <c r="T43" s="32" t="e">
        <f>IF(T8&gt;99.99,100,T8)</f>
        <v>#DIV/0!</v>
      </c>
      <c r="W43" s="32">
        <f>IF(W8&gt;99.99,100,W8)</f>
        <v>100</v>
      </c>
    </row>
    <row r="44" spans="1:27" x14ac:dyDescent="0.25">
      <c r="K44" s="32" t="e">
        <f>IF(K9&gt;99.99,100,K9)</f>
        <v>#DIV/0!</v>
      </c>
      <c r="N44" s="32" t="e">
        <f>IF(N9&gt;99.99,100,N9)</f>
        <v>#DIV/0!</v>
      </c>
      <c r="Q44" s="32">
        <f>IF(Q9&gt;99.99,100,Q9)</f>
        <v>100</v>
      </c>
      <c r="T44" s="32" t="e">
        <f>IF(T9&gt;99.99,100,T9)</f>
        <v>#DIV/0!</v>
      </c>
      <c r="W44" s="32">
        <f>IF(W9&gt;99.99,100,W9)</f>
        <v>100</v>
      </c>
    </row>
    <row r="45" spans="1:27" x14ac:dyDescent="0.25">
      <c r="K45" s="32" t="e">
        <f>IF(K10&gt;99.99,100,K10)</f>
        <v>#DIV/0!</v>
      </c>
      <c r="N45" s="32" t="e">
        <f>IF(N10&gt;99.99,100,N10)</f>
        <v>#DIV/0!</v>
      </c>
      <c r="Q45" s="32" t="e">
        <f>IF(Q10&gt;99.99,100,Q10)</f>
        <v>#DIV/0!</v>
      </c>
      <c r="T45" s="32">
        <f>IF(T10&gt;99.99,100,T10)</f>
        <v>100</v>
      </c>
      <c r="W45" s="32">
        <f>IF(W10&gt;99.99,100,W10)</f>
        <v>100</v>
      </c>
    </row>
    <row r="46" spans="1:27" x14ac:dyDescent="0.25">
      <c r="K46" s="32">
        <f t="shared" ref="K46:K64" si="6">IF(K12&gt;99.99,100,K12)</f>
        <v>100</v>
      </c>
      <c r="N46" s="32">
        <f t="shared" ref="N46:N64" si="7">IF(N12&gt;99.99,100,N12)</f>
        <v>100</v>
      </c>
      <c r="Q46" s="32">
        <f t="shared" ref="Q46:Q64" si="8">IF(Q12&gt;99.99,100,Q12)</f>
        <v>100</v>
      </c>
      <c r="T46" s="32">
        <f t="shared" ref="T46:T64" si="9">IF(T12&gt;99.99,100,T12)</f>
        <v>100</v>
      </c>
      <c r="W46" s="32">
        <f t="shared" ref="W46:W64" si="10">IF(W12&gt;99.99,100,W12)</f>
        <v>100</v>
      </c>
    </row>
    <row r="47" spans="1:27" x14ac:dyDescent="0.25">
      <c r="K47" s="32">
        <f t="shared" si="6"/>
        <v>100</v>
      </c>
      <c r="N47" s="32">
        <f t="shared" si="7"/>
        <v>100</v>
      </c>
      <c r="Q47" s="32" t="e">
        <f t="shared" si="8"/>
        <v>#DIV/0!</v>
      </c>
      <c r="T47" s="32">
        <f t="shared" si="9"/>
        <v>100</v>
      </c>
      <c r="W47" s="32">
        <f t="shared" si="10"/>
        <v>100</v>
      </c>
    </row>
    <row r="48" spans="1:27" x14ac:dyDescent="0.25">
      <c r="K48" s="32" t="e">
        <f t="shared" si="6"/>
        <v>#DIV/0!</v>
      </c>
      <c r="N48" s="32" t="e">
        <f t="shared" si="7"/>
        <v>#DIV/0!</v>
      </c>
      <c r="Q48" s="32">
        <f t="shared" si="8"/>
        <v>100</v>
      </c>
      <c r="T48" s="32" t="e">
        <f t="shared" si="9"/>
        <v>#DIV/0!</v>
      </c>
      <c r="W48" s="32">
        <f t="shared" si="10"/>
        <v>100</v>
      </c>
    </row>
    <row r="49" spans="11:23" x14ac:dyDescent="0.25">
      <c r="K49" s="32" t="e">
        <f t="shared" si="6"/>
        <v>#DIV/0!</v>
      </c>
      <c r="N49" s="32">
        <f t="shared" si="7"/>
        <v>0</v>
      </c>
      <c r="Q49" s="32" t="e">
        <f t="shared" si="8"/>
        <v>#DIV/0!</v>
      </c>
      <c r="T49" s="32">
        <f t="shared" si="9"/>
        <v>0</v>
      </c>
      <c r="W49" s="32">
        <f t="shared" si="10"/>
        <v>0</v>
      </c>
    </row>
    <row r="50" spans="11:23" x14ac:dyDescent="0.25">
      <c r="K50" s="32">
        <f t="shared" si="6"/>
        <v>100</v>
      </c>
      <c r="N50" s="32" t="e">
        <f t="shared" si="7"/>
        <v>#DIV/0!</v>
      </c>
      <c r="Q50" s="32">
        <f t="shared" si="8"/>
        <v>100</v>
      </c>
      <c r="T50" s="32">
        <f t="shared" si="9"/>
        <v>100</v>
      </c>
      <c r="W50" s="32">
        <f t="shared" si="10"/>
        <v>100</v>
      </c>
    </row>
    <row r="51" spans="11:23" x14ac:dyDescent="0.25">
      <c r="K51" s="32">
        <f t="shared" si="6"/>
        <v>91.666666666666657</v>
      </c>
      <c r="N51" s="32">
        <f t="shared" si="7"/>
        <v>100</v>
      </c>
      <c r="Q51" s="32">
        <f t="shared" si="8"/>
        <v>100</v>
      </c>
      <c r="T51" s="32">
        <f t="shared" si="9"/>
        <v>100</v>
      </c>
      <c r="W51" s="32">
        <f t="shared" si="10"/>
        <v>100</v>
      </c>
    </row>
    <row r="52" spans="11:23" x14ac:dyDescent="0.25">
      <c r="K52" s="32">
        <f t="shared" si="6"/>
        <v>100</v>
      </c>
      <c r="N52" s="32">
        <f t="shared" si="7"/>
        <v>100</v>
      </c>
      <c r="Q52" s="32">
        <f t="shared" si="8"/>
        <v>100</v>
      </c>
      <c r="T52" s="32">
        <f t="shared" si="9"/>
        <v>100</v>
      </c>
      <c r="W52" s="32">
        <f t="shared" si="10"/>
        <v>100</v>
      </c>
    </row>
    <row r="53" spans="11:23" x14ac:dyDescent="0.25">
      <c r="K53" s="32">
        <f t="shared" si="6"/>
        <v>100</v>
      </c>
      <c r="N53" s="32">
        <f t="shared" si="7"/>
        <v>100</v>
      </c>
      <c r="Q53" s="32">
        <f t="shared" si="8"/>
        <v>100</v>
      </c>
      <c r="T53" s="32">
        <f t="shared" si="9"/>
        <v>100</v>
      </c>
      <c r="W53" s="32">
        <f t="shared" si="10"/>
        <v>100</v>
      </c>
    </row>
    <row r="54" spans="11:23" x14ac:dyDescent="0.25">
      <c r="K54" s="32">
        <f t="shared" si="6"/>
        <v>100</v>
      </c>
      <c r="N54" s="32">
        <f t="shared" si="7"/>
        <v>100</v>
      </c>
      <c r="Q54" s="32">
        <f t="shared" si="8"/>
        <v>100</v>
      </c>
      <c r="T54" s="32">
        <f t="shared" si="9"/>
        <v>27.777777777777779</v>
      </c>
      <c r="W54" s="32">
        <f t="shared" si="10"/>
        <v>89.0625</v>
      </c>
    </row>
    <row r="55" spans="11:23" x14ac:dyDescent="0.25">
      <c r="K55" s="32">
        <f t="shared" si="6"/>
        <v>0</v>
      </c>
      <c r="N55" s="32" t="e">
        <f t="shared" si="7"/>
        <v>#DIV/0!</v>
      </c>
      <c r="Q55" s="32">
        <f t="shared" si="8"/>
        <v>100</v>
      </c>
      <c r="T55" s="32" t="e">
        <f t="shared" si="9"/>
        <v>#DIV/0!</v>
      </c>
      <c r="W55" s="32">
        <f t="shared" si="10"/>
        <v>100</v>
      </c>
    </row>
    <row r="56" spans="11:23" x14ac:dyDescent="0.25">
      <c r="K56" s="32">
        <f t="shared" si="6"/>
        <v>83.333333333333343</v>
      </c>
      <c r="N56" s="32">
        <f t="shared" si="7"/>
        <v>100</v>
      </c>
      <c r="Q56" s="32">
        <f t="shared" si="8"/>
        <v>100</v>
      </c>
      <c r="T56" s="32">
        <f t="shared" si="9"/>
        <v>100</v>
      </c>
      <c r="W56" s="32">
        <f t="shared" si="10"/>
        <v>100</v>
      </c>
    </row>
    <row r="57" spans="11:23" x14ac:dyDescent="0.25">
      <c r="K57" s="32">
        <f t="shared" si="6"/>
        <v>82.432432432432435</v>
      </c>
      <c r="N57" s="32">
        <f t="shared" si="7"/>
        <v>98.571428571428584</v>
      </c>
      <c r="Q57" s="32">
        <f t="shared" si="8"/>
        <v>100</v>
      </c>
      <c r="T57" s="32">
        <f t="shared" si="9"/>
        <v>66</v>
      </c>
      <c r="W57" s="32">
        <f t="shared" si="10"/>
        <v>88.095238095238088</v>
      </c>
    </row>
    <row r="58" spans="11:23" x14ac:dyDescent="0.25">
      <c r="K58" s="32">
        <f t="shared" si="6"/>
        <v>94.117647058823522</v>
      </c>
      <c r="N58" s="32">
        <f t="shared" si="7"/>
        <v>100</v>
      </c>
      <c r="Q58" s="32">
        <f t="shared" si="8"/>
        <v>99.393939393939391</v>
      </c>
      <c r="T58" s="32">
        <f t="shared" si="9"/>
        <v>100</v>
      </c>
      <c r="W58" s="32">
        <f t="shared" si="10"/>
        <v>98.345864661654133</v>
      </c>
    </row>
    <row r="59" spans="11:23" x14ac:dyDescent="0.25">
      <c r="K59" s="32">
        <f t="shared" si="6"/>
        <v>100</v>
      </c>
      <c r="N59" s="32">
        <f t="shared" si="7"/>
        <v>100</v>
      </c>
      <c r="Q59" s="32">
        <f t="shared" si="8"/>
        <v>100</v>
      </c>
      <c r="T59" s="32">
        <f t="shared" si="9"/>
        <v>100</v>
      </c>
      <c r="W59" s="32">
        <f t="shared" si="10"/>
        <v>100</v>
      </c>
    </row>
    <row r="60" spans="11:23" x14ac:dyDescent="0.25">
      <c r="K60" s="32">
        <f t="shared" si="6"/>
        <v>100</v>
      </c>
      <c r="N60" s="32">
        <f t="shared" si="7"/>
        <v>76.666666666666671</v>
      </c>
      <c r="Q60" s="32">
        <f t="shared" si="8"/>
        <v>100</v>
      </c>
      <c r="T60" s="32">
        <f t="shared" si="9"/>
        <v>100</v>
      </c>
      <c r="W60" s="32">
        <f t="shared" si="10"/>
        <v>100</v>
      </c>
    </row>
    <row r="61" spans="11:23" x14ac:dyDescent="0.25">
      <c r="K61" s="32">
        <f t="shared" si="6"/>
        <v>71.44</v>
      </c>
      <c r="N61" s="32">
        <f t="shared" si="7"/>
        <v>100</v>
      </c>
      <c r="Q61" s="32">
        <f t="shared" si="8"/>
        <v>100</v>
      </c>
      <c r="T61" s="32">
        <f t="shared" si="9"/>
        <v>100</v>
      </c>
      <c r="W61" s="32">
        <f t="shared" si="10"/>
        <v>100</v>
      </c>
    </row>
    <row r="62" spans="11:23" x14ac:dyDescent="0.25">
      <c r="K62" s="32">
        <f t="shared" si="6"/>
        <v>100</v>
      </c>
      <c r="N62" s="32">
        <f t="shared" si="7"/>
        <v>100</v>
      </c>
      <c r="Q62" s="32">
        <f t="shared" si="8"/>
        <v>100</v>
      </c>
      <c r="T62" s="32">
        <f t="shared" si="9"/>
        <v>0</v>
      </c>
      <c r="W62" s="32">
        <f t="shared" si="10"/>
        <v>100</v>
      </c>
    </row>
    <row r="63" spans="11:23" x14ac:dyDescent="0.25">
      <c r="K63" s="32" t="e">
        <f t="shared" si="6"/>
        <v>#DIV/0!</v>
      </c>
      <c r="N63" s="32">
        <f t="shared" si="7"/>
        <v>100</v>
      </c>
      <c r="Q63" s="32">
        <f t="shared" si="8"/>
        <v>0</v>
      </c>
      <c r="T63" s="32" t="e">
        <f t="shared" si="9"/>
        <v>#DIV/0!</v>
      </c>
      <c r="W63" s="32">
        <f t="shared" si="10"/>
        <v>50</v>
      </c>
    </row>
    <row r="64" spans="11:23" x14ac:dyDescent="0.25">
      <c r="K64" s="32">
        <f t="shared" si="6"/>
        <v>100</v>
      </c>
      <c r="N64" s="32">
        <f t="shared" si="7"/>
        <v>100</v>
      </c>
      <c r="Q64" s="32">
        <f t="shared" si="8"/>
        <v>100</v>
      </c>
      <c r="T64" s="32">
        <f t="shared" si="9"/>
        <v>100</v>
      </c>
      <c r="W64" s="32">
        <f t="shared" si="10"/>
        <v>100</v>
      </c>
    </row>
    <row r="65" spans="11:23" x14ac:dyDescent="0.25">
      <c r="K65" s="32" t="e">
        <f>IF(K32&gt;99.99,100,K32)</f>
        <v>#DIV/0!</v>
      </c>
      <c r="N65" s="32">
        <f>IF(N32&gt;99.99,100,N32)</f>
        <v>0</v>
      </c>
      <c r="Q65" s="32" t="e">
        <f>IF(Q32&gt;99.99,100,Q32)</f>
        <v>#DIV/0!</v>
      </c>
      <c r="T65" s="32" t="e">
        <f>IF(T32&gt;99.99,100,T32)</f>
        <v>#DIV/0!</v>
      </c>
      <c r="W65" s="32">
        <f>IF(W32&gt;99.99,100,W32)</f>
        <v>0</v>
      </c>
    </row>
    <row r="66" spans="11:23" x14ac:dyDescent="0.25">
      <c r="K66" s="32" t="e">
        <f>IF(K33&gt;99.99,100,K33)</f>
        <v>#DIV/0!</v>
      </c>
      <c r="N66" s="32" t="e">
        <f>IF(N33&gt;99.99,100,N33)</f>
        <v>#DIV/0!</v>
      </c>
      <c r="Q66" s="32">
        <f>IF(Q33&gt;99.99,100,Q33)</f>
        <v>0</v>
      </c>
      <c r="T66" s="32" t="e">
        <f>IF(T33&gt;99.99,100,T33)</f>
        <v>#DIV/0!</v>
      </c>
      <c r="W66" s="32">
        <f>IF(W33&gt;99.99,100,W33)</f>
        <v>0</v>
      </c>
    </row>
    <row r="67" spans="11:23" x14ac:dyDescent="0.25">
      <c r="K67" s="32" t="e">
        <f>IF(K34&gt;99.99,100,K34)</f>
        <v>#DIV/0!</v>
      </c>
      <c r="N67" s="32" t="e">
        <f>IF(N34&gt;99.99,100,N34)</f>
        <v>#DIV/0!</v>
      </c>
      <c r="Q67" s="32" t="e">
        <f>IF(Q34&gt;99.99,100,Q34)</f>
        <v>#DIV/0!</v>
      </c>
      <c r="T67" s="32">
        <f>IF(T34&gt;99.99,100,T34)</f>
        <v>0</v>
      </c>
      <c r="W67" s="32">
        <f>IF(W34&gt;99.99,100,W34)</f>
        <v>0</v>
      </c>
    </row>
  </sheetData>
  <mergeCells count="50">
    <mergeCell ref="C23:C24"/>
    <mergeCell ref="D23:D24"/>
    <mergeCell ref="E23:E24"/>
    <mergeCell ref="A32:A34"/>
    <mergeCell ref="A25:A27"/>
    <mergeCell ref="B25:B27"/>
    <mergeCell ref="C25:C27"/>
    <mergeCell ref="D25:D27"/>
    <mergeCell ref="A39:H39"/>
    <mergeCell ref="A40:H40"/>
    <mergeCell ref="A41:H41"/>
    <mergeCell ref="A42:H42"/>
    <mergeCell ref="A6:A7"/>
    <mergeCell ref="B6:B7"/>
    <mergeCell ref="C6:C7"/>
    <mergeCell ref="E6:E7"/>
    <mergeCell ref="H6:H7"/>
    <mergeCell ref="A8:A10"/>
    <mergeCell ref="A38:H38"/>
    <mergeCell ref="E25:E27"/>
    <mergeCell ref="C31:H31"/>
    <mergeCell ref="D20:D22"/>
    <mergeCell ref="E20:E22"/>
    <mergeCell ref="A23:A24"/>
    <mergeCell ref="X4:X5"/>
    <mergeCell ref="Y4:Y5"/>
    <mergeCell ref="Z4:Z5"/>
    <mergeCell ref="AA4:AA5"/>
    <mergeCell ref="A37:H37"/>
    <mergeCell ref="A13:A17"/>
    <mergeCell ref="A20:A22"/>
    <mergeCell ref="B20:B22"/>
    <mergeCell ref="C20:C22"/>
    <mergeCell ref="H4:H5"/>
    <mergeCell ref="I4:K4"/>
    <mergeCell ref="L4:N4"/>
    <mergeCell ref="O4:Q4"/>
    <mergeCell ref="R4:T4"/>
    <mergeCell ref="U4:W4"/>
    <mergeCell ref="B23:B24"/>
    <mergeCell ref="A1:W1"/>
    <mergeCell ref="A2:W2"/>
    <mergeCell ref="A3:W3"/>
    <mergeCell ref="A4:A5"/>
    <mergeCell ref="B4:B5"/>
    <mergeCell ref="C4:C5"/>
    <mergeCell ref="D4:D5"/>
    <mergeCell ref="E4:E5"/>
    <mergeCell ref="F4:F5"/>
    <mergeCell ref="G4:G5"/>
  </mergeCells>
  <conditionalFormatting sqref="W6:W36 K6:K36 N13:N36 Q13:Q36 T13:T36">
    <cfRule type="cellIs" dxfId="995" priority="25" stopIfTrue="1" operator="greaterThan">
      <formula>110</formula>
    </cfRule>
    <cfRule type="cellIs" dxfId="994" priority="26" stopIfTrue="1" operator="between">
      <formula>1</formula>
      <formula>90</formula>
    </cfRule>
    <cfRule type="expression" dxfId="993" priority="27" stopIfTrue="1">
      <formula>IF(I6=0,J6=0)</formula>
    </cfRule>
    <cfRule type="cellIs" dxfId="992" priority="28" stopIfTrue="1" operator="between">
      <formula>90</formula>
      <formula>110</formula>
    </cfRule>
    <cfRule type="expression" dxfId="991" priority="29" stopIfTrue="1">
      <formula>IF(I6&gt;0,J6=0)</formula>
    </cfRule>
    <cfRule type="expression" dxfId="990" priority="30" stopIfTrue="1">
      <formula>IF(I6=0,J6&gt;0)</formula>
    </cfRule>
  </conditionalFormatting>
  <conditionalFormatting sqref="N6:N12">
    <cfRule type="cellIs" dxfId="989" priority="43" stopIfTrue="1" operator="greaterThan">
      <formula>110</formula>
    </cfRule>
    <cfRule type="cellIs" dxfId="988" priority="44" stopIfTrue="1" operator="between">
      <formula>1</formula>
      <formula>90</formula>
    </cfRule>
    <cfRule type="expression" dxfId="987" priority="45" stopIfTrue="1">
      <formula>IF(L6=0,M6=0)</formula>
    </cfRule>
    <cfRule type="cellIs" dxfId="986" priority="46" stopIfTrue="1" operator="between">
      <formula>90</formula>
      <formula>110</formula>
    </cfRule>
    <cfRule type="expression" dxfId="985" priority="47" stopIfTrue="1">
      <formula>IF(L6&gt;0,M6=0)</formula>
    </cfRule>
    <cfRule type="expression" dxfId="984" priority="48" stopIfTrue="1">
      <formula>IF(L6=0,M6&gt;0)</formula>
    </cfRule>
  </conditionalFormatting>
  <conditionalFormatting sqref="Q6:Q12">
    <cfRule type="cellIs" dxfId="983" priority="37" stopIfTrue="1" operator="greaterThan">
      <formula>110</formula>
    </cfRule>
    <cfRule type="cellIs" dxfId="982" priority="38" stopIfTrue="1" operator="between">
      <formula>1</formula>
      <formula>90</formula>
    </cfRule>
    <cfRule type="expression" dxfId="981" priority="39" stopIfTrue="1">
      <formula>IF(O6=0,P6=0)</formula>
    </cfRule>
    <cfRule type="cellIs" dxfId="980" priority="40" stopIfTrue="1" operator="between">
      <formula>90</formula>
      <formula>110</formula>
    </cfRule>
    <cfRule type="expression" dxfId="979" priority="41" stopIfTrue="1">
      <formula>IF(O6&gt;0,P6=0)</formula>
    </cfRule>
    <cfRule type="expression" dxfId="978" priority="42" stopIfTrue="1">
      <formula>IF(O6=0,P6&gt;0)</formula>
    </cfRule>
  </conditionalFormatting>
  <conditionalFormatting sqref="T6:T12">
    <cfRule type="cellIs" dxfId="977" priority="31" stopIfTrue="1" operator="greaterThan">
      <formula>110</formula>
    </cfRule>
    <cfRule type="cellIs" dxfId="976" priority="32" stopIfTrue="1" operator="between">
      <formula>1</formula>
      <formula>90</formula>
    </cfRule>
    <cfRule type="expression" dxfId="975" priority="33" stopIfTrue="1">
      <formula>IF(R6=0,S6=0)</formula>
    </cfRule>
    <cfRule type="cellIs" dxfId="974" priority="34" stopIfTrue="1" operator="between">
      <formula>90</formula>
      <formula>110</formula>
    </cfRule>
    <cfRule type="expression" dxfId="973" priority="35" stopIfTrue="1">
      <formula>IF(R6&gt;0,S6=0)</formula>
    </cfRule>
    <cfRule type="expression" dxfId="972" priority="36" stopIfTrue="1">
      <formula>IF(R6=0,S6&gt;0)</formula>
    </cfRule>
  </conditionalFormatting>
  <pageMargins left="0.7" right="0.7" top="0.75" bottom="0.75" header="0.3" footer="0.3"/>
  <pageSetup orientation="portrait" horizontalDpi="4294967293" verticalDpi="0" r:id="rId1"/>
  <legacyDrawing r:id="rId2"/>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249977111117893"/>
  </sheetPr>
  <dimension ref="A2:AI69"/>
  <sheetViews>
    <sheetView showGridLines="0" topLeftCell="J31" workbookViewId="0">
      <selection activeCell="Q42" sqref="Q42"/>
    </sheetView>
  </sheetViews>
  <sheetFormatPr baseColWidth="10" defaultColWidth="11.42578125" defaultRowHeight="15" x14ac:dyDescent="0.25"/>
  <cols>
    <col min="1" max="2" width="16.85546875" style="7" customWidth="1"/>
    <col min="3" max="3" width="26.85546875" style="7" customWidth="1"/>
    <col min="4" max="4" width="10.28515625" style="7" customWidth="1"/>
    <col min="5" max="5" width="10.7109375" style="7" customWidth="1"/>
    <col min="6" max="6" width="14.42578125" style="7" customWidth="1"/>
    <col min="7" max="7" width="9.7109375" style="7" customWidth="1"/>
    <col min="8" max="8" width="47.5703125" style="7" customWidth="1"/>
    <col min="9" max="10" width="12.7109375" style="7" customWidth="1"/>
    <col min="11" max="11" width="15.42578125" style="7" customWidth="1"/>
    <col min="12" max="12" width="8.7109375" style="7" customWidth="1"/>
    <col min="13" max="13" width="13.42578125" style="7" customWidth="1"/>
    <col min="14" max="14" width="12.5703125" style="7" customWidth="1"/>
    <col min="15" max="17" width="6.85546875" style="7" customWidth="1"/>
    <col min="18" max="18" width="35" style="7" hidden="1" customWidth="1"/>
    <col min="19" max="21" width="6.85546875" style="7" customWidth="1"/>
    <col min="22" max="22" width="20.85546875" style="7" hidden="1" customWidth="1"/>
    <col min="23" max="25" width="6.85546875" style="7" customWidth="1"/>
    <col min="26" max="26" width="20.85546875" style="7" hidden="1" customWidth="1"/>
    <col min="27" max="29" width="6.85546875" style="7" customWidth="1"/>
    <col min="30" max="30" width="20.42578125" style="7" hidden="1" customWidth="1"/>
    <col min="31" max="33" width="6.85546875" style="7" customWidth="1"/>
    <col min="34" max="16384" width="11.42578125" style="7"/>
  </cols>
  <sheetData>
    <row r="2" spans="1:35" ht="15.75" customHeight="1" x14ac:dyDescent="0.25">
      <c r="A2" s="925" t="s">
        <v>2795</v>
      </c>
      <c r="B2" s="925"/>
      <c r="C2" s="925"/>
      <c r="D2" s="925"/>
      <c r="E2" s="925"/>
      <c r="F2" s="925"/>
      <c r="G2" s="925"/>
      <c r="H2" s="925"/>
      <c r="I2" s="925"/>
      <c r="J2" s="925"/>
      <c r="K2" s="925"/>
      <c r="L2" s="925"/>
      <c r="M2" s="925"/>
      <c r="N2" s="925"/>
      <c r="O2" s="925"/>
      <c r="P2" s="925"/>
      <c r="Q2" s="925"/>
      <c r="R2" s="925"/>
      <c r="S2" s="925"/>
      <c r="T2" s="925"/>
      <c r="U2" s="925"/>
      <c r="V2" s="925"/>
      <c r="W2" s="925"/>
      <c r="X2" s="925"/>
      <c r="Y2" s="925"/>
      <c r="Z2" s="925"/>
      <c r="AA2" s="925"/>
      <c r="AB2" s="925"/>
      <c r="AC2" s="925"/>
      <c r="AD2" s="925"/>
      <c r="AE2" s="925"/>
      <c r="AF2" s="925"/>
      <c r="AG2" s="925"/>
      <c r="AH2" s="651"/>
      <c r="AI2" s="651"/>
    </row>
    <row r="3" spans="1:35" ht="15" customHeight="1" x14ac:dyDescent="0.25">
      <c r="A3" s="925" t="s">
        <v>2796</v>
      </c>
      <c r="B3" s="925"/>
      <c r="C3" s="925"/>
      <c r="D3" s="925"/>
      <c r="E3" s="925"/>
      <c r="F3" s="925"/>
      <c r="G3" s="925"/>
      <c r="H3" s="925"/>
      <c r="I3" s="925"/>
      <c r="J3" s="925"/>
      <c r="K3" s="925"/>
      <c r="L3" s="925"/>
      <c r="M3" s="925"/>
      <c r="N3" s="925"/>
      <c r="O3" s="925"/>
      <c r="P3" s="925"/>
      <c r="Q3" s="925"/>
      <c r="R3" s="925"/>
      <c r="S3" s="925"/>
      <c r="T3" s="925"/>
      <c r="U3" s="925"/>
      <c r="V3" s="925"/>
      <c r="W3" s="925"/>
      <c r="X3" s="925"/>
      <c r="Y3" s="925"/>
      <c r="Z3" s="925"/>
      <c r="AA3" s="925"/>
      <c r="AB3" s="925"/>
      <c r="AC3" s="925"/>
      <c r="AD3" s="925"/>
      <c r="AE3" s="925"/>
      <c r="AF3" s="925"/>
      <c r="AG3" s="925"/>
      <c r="AH3" s="651"/>
      <c r="AI3" s="651"/>
    </row>
    <row r="4" spans="1:35" ht="15" customHeight="1" x14ac:dyDescent="0.25">
      <c r="A4" s="926" t="s">
        <v>3646</v>
      </c>
      <c r="B4" s="926"/>
      <c r="C4" s="926"/>
      <c r="D4" s="926"/>
      <c r="E4" s="926"/>
      <c r="F4" s="926"/>
      <c r="G4" s="926"/>
      <c r="H4" s="926"/>
      <c r="I4" s="926"/>
      <c r="J4" s="926"/>
      <c r="K4" s="926"/>
      <c r="L4" s="926"/>
      <c r="M4" s="926"/>
      <c r="N4" s="926"/>
      <c r="O4" s="926"/>
      <c r="P4" s="926"/>
      <c r="Q4" s="926"/>
      <c r="R4" s="926"/>
      <c r="S4" s="926"/>
      <c r="T4" s="926"/>
      <c r="U4" s="926"/>
      <c r="V4" s="926"/>
      <c r="W4" s="926"/>
      <c r="X4" s="926"/>
      <c r="Y4" s="926"/>
      <c r="Z4" s="926"/>
      <c r="AA4" s="926"/>
      <c r="AB4" s="926"/>
      <c r="AC4" s="926"/>
      <c r="AD4" s="926"/>
      <c r="AE4" s="926"/>
      <c r="AF4" s="926"/>
      <c r="AG4" s="926"/>
      <c r="AH4" s="652"/>
      <c r="AI4" s="652"/>
    </row>
    <row r="5" spans="1:35" ht="15" customHeight="1" x14ac:dyDescent="0.25">
      <c r="A5" s="649" t="s">
        <v>2798</v>
      </c>
      <c r="B5" s="960" t="s">
        <v>3647</v>
      </c>
      <c r="C5" s="960"/>
      <c r="D5" s="960"/>
      <c r="E5" s="960"/>
      <c r="F5" s="960"/>
      <c r="G5" s="960"/>
      <c r="H5" s="960"/>
      <c r="I5" s="960"/>
      <c r="J5" s="960"/>
      <c r="K5" s="960"/>
      <c r="L5" s="960"/>
      <c r="M5" s="960"/>
      <c r="N5" s="960"/>
      <c r="O5" s="960"/>
      <c r="P5" s="960"/>
      <c r="Q5" s="960"/>
      <c r="R5" s="960"/>
      <c r="S5" s="960"/>
      <c r="T5" s="960"/>
      <c r="U5" s="960"/>
      <c r="V5" s="960"/>
      <c r="W5" s="960"/>
      <c r="X5" s="960"/>
      <c r="Y5" s="960"/>
      <c r="Z5" s="960"/>
      <c r="AA5" s="960"/>
      <c r="AB5" s="960"/>
      <c r="AC5" s="960"/>
      <c r="AD5" s="960"/>
      <c r="AE5" s="960"/>
      <c r="AF5" s="960"/>
      <c r="AG5" s="960"/>
      <c r="AH5" s="653"/>
      <c r="AI5" s="653"/>
    </row>
    <row r="6" spans="1:35" ht="22.5" customHeight="1" x14ac:dyDescent="0.25">
      <c r="A6" s="933" t="s">
        <v>2799</v>
      </c>
      <c r="B6" s="933" t="s">
        <v>2800</v>
      </c>
      <c r="C6" s="933" t="s">
        <v>2801</v>
      </c>
      <c r="D6" s="930" t="s">
        <v>2802</v>
      </c>
      <c r="E6" s="931"/>
      <c r="F6" s="932"/>
      <c r="G6" s="933" t="s">
        <v>2804</v>
      </c>
      <c r="H6" s="933" t="s">
        <v>28</v>
      </c>
      <c r="I6" s="928" t="s">
        <v>2</v>
      </c>
      <c r="J6" s="928" t="s">
        <v>1475</v>
      </c>
      <c r="K6" s="928" t="s">
        <v>4</v>
      </c>
      <c r="L6" s="933" t="s">
        <v>2805</v>
      </c>
      <c r="M6" s="928" t="s">
        <v>2806</v>
      </c>
      <c r="N6" s="928" t="s">
        <v>2807</v>
      </c>
      <c r="O6" s="934" t="s">
        <v>5</v>
      </c>
      <c r="P6" s="935"/>
      <c r="Q6" s="935"/>
      <c r="R6" s="936"/>
      <c r="S6" s="934" t="s">
        <v>6</v>
      </c>
      <c r="T6" s="935"/>
      <c r="U6" s="935"/>
      <c r="V6" s="936"/>
      <c r="W6" s="934" t="s">
        <v>7</v>
      </c>
      <c r="X6" s="935"/>
      <c r="Y6" s="935"/>
      <c r="Z6" s="936"/>
      <c r="AA6" s="934" t="s">
        <v>8</v>
      </c>
      <c r="AB6" s="935"/>
      <c r="AC6" s="935"/>
      <c r="AD6" s="936"/>
      <c r="AE6" s="934" t="s">
        <v>9</v>
      </c>
      <c r="AF6" s="935"/>
      <c r="AG6" s="936"/>
    </row>
    <row r="7" spans="1:35" x14ac:dyDescent="0.25">
      <c r="A7" s="933"/>
      <c r="B7" s="933"/>
      <c r="C7" s="933"/>
      <c r="D7" s="738" t="s">
        <v>10</v>
      </c>
      <c r="E7" s="738" t="s">
        <v>11</v>
      </c>
      <c r="F7" s="738" t="s">
        <v>2803</v>
      </c>
      <c r="G7" s="928"/>
      <c r="H7" s="928"/>
      <c r="I7" s="929"/>
      <c r="J7" s="929"/>
      <c r="K7" s="929"/>
      <c r="L7" s="928"/>
      <c r="M7" s="929"/>
      <c r="N7" s="929"/>
      <c r="O7" s="5" t="s">
        <v>10</v>
      </c>
      <c r="P7" s="5" t="s">
        <v>11</v>
      </c>
      <c r="Q7" s="6" t="s">
        <v>12</v>
      </c>
      <c r="R7" s="6" t="s">
        <v>2956</v>
      </c>
      <c r="S7" s="5" t="s">
        <v>10</v>
      </c>
      <c r="T7" s="5" t="s">
        <v>11</v>
      </c>
      <c r="U7" s="6" t="s">
        <v>12</v>
      </c>
      <c r="V7" s="6" t="s">
        <v>2956</v>
      </c>
      <c r="W7" s="5" t="s">
        <v>10</v>
      </c>
      <c r="X7" s="5" t="s">
        <v>11</v>
      </c>
      <c r="Y7" s="6" t="s">
        <v>12</v>
      </c>
      <c r="Z7" s="6" t="s">
        <v>2956</v>
      </c>
      <c r="AA7" s="5" t="s">
        <v>10</v>
      </c>
      <c r="AB7" s="5" t="s">
        <v>11</v>
      </c>
      <c r="AC7" s="6" t="s">
        <v>12</v>
      </c>
      <c r="AD7" s="6" t="s">
        <v>2956</v>
      </c>
      <c r="AE7" s="5" t="s">
        <v>10</v>
      </c>
      <c r="AF7" s="5" t="s">
        <v>11</v>
      </c>
      <c r="AG7" s="6" t="s">
        <v>12</v>
      </c>
    </row>
    <row r="8" spans="1:35" ht="38.25" x14ac:dyDescent="0.25">
      <c r="A8" s="871" t="s">
        <v>3648</v>
      </c>
      <c r="B8" s="872" t="s">
        <v>3649</v>
      </c>
      <c r="C8" s="872" t="s">
        <v>3650</v>
      </c>
      <c r="D8" s="872">
        <v>2</v>
      </c>
      <c r="E8" s="10"/>
      <c r="F8" s="10"/>
      <c r="G8" s="871" t="s">
        <v>3665</v>
      </c>
      <c r="H8" s="1026" t="s">
        <v>396</v>
      </c>
      <c r="I8" s="888" t="s">
        <v>1433</v>
      </c>
      <c r="J8" s="877"/>
      <c r="K8" s="734" t="s">
        <v>3666</v>
      </c>
      <c r="L8" s="654">
        <v>100</v>
      </c>
      <c r="M8" s="654"/>
      <c r="N8" s="734" t="s">
        <v>387</v>
      </c>
      <c r="O8" s="2">
        <f>((20/$L$10)*O10)+((80/$L$11)*O11)</f>
        <v>0</v>
      </c>
      <c r="P8" s="2">
        <f>((20/$L$10)*P10)+((80/$L$11)*P11)</f>
        <v>0</v>
      </c>
      <c r="Q8" s="11" t="e">
        <f>P8/O8*100</f>
        <v>#DIV/0!</v>
      </c>
      <c r="R8" s="654"/>
      <c r="S8" s="2">
        <f>((20/$L$10)*S10)+((80/$L$11)*S11)</f>
        <v>0</v>
      </c>
      <c r="T8" s="2">
        <f>((20/$L$10)*T10)+((80/$L$11)*T11)</f>
        <v>0</v>
      </c>
      <c r="U8" s="12" t="e">
        <f>T8/S8*100</f>
        <v>#DIV/0!</v>
      </c>
      <c r="V8" s="12"/>
      <c r="W8" s="2">
        <f>((20/$L$10)*W10)+((80/$L$11)*W11)</f>
        <v>100</v>
      </c>
      <c r="X8" s="2">
        <f>((20/$L$10)*X10)+((80/$L$11)*X11)</f>
        <v>0</v>
      </c>
      <c r="Y8" s="12">
        <f>X8/W8*100</f>
        <v>0</v>
      </c>
      <c r="Z8" s="12"/>
      <c r="AA8" s="2">
        <f>((20/$L$10)*AA10)+((80/$L$11)*AA11)</f>
        <v>0</v>
      </c>
      <c r="AB8" s="2">
        <f>((20/$L$10)*AB10)+((80/$L$11)*AB11)</f>
        <v>0</v>
      </c>
      <c r="AC8" s="12" t="e">
        <f>AB8/AA8*100</f>
        <v>#DIV/0!</v>
      </c>
      <c r="AD8" s="12"/>
      <c r="AE8" s="89">
        <f t="shared" ref="AE8:AF35" si="0">O8+S8+W8+AA8</f>
        <v>100</v>
      </c>
      <c r="AF8" s="89">
        <f t="shared" si="0"/>
        <v>0</v>
      </c>
      <c r="AG8" s="12">
        <f>AF8/AE8*100</f>
        <v>0</v>
      </c>
    </row>
    <row r="9" spans="1:35" ht="51" x14ac:dyDescent="0.25">
      <c r="A9" s="871"/>
      <c r="B9" s="872"/>
      <c r="C9" s="872"/>
      <c r="D9" s="872"/>
      <c r="E9" s="10"/>
      <c r="F9" s="10"/>
      <c r="G9" s="871"/>
      <c r="H9" s="1026"/>
      <c r="I9" s="888"/>
      <c r="J9" s="879"/>
      <c r="K9" s="734" t="s">
        <v>398</v>
      </c>
      <c r="L9" s="734">
        <v>1</v>
      </c>
      <c r="M9" s="734"/>
      <c r="N9" s="734" t="s">
        <v>387</v>
      </c>
      <c r="O9" s="2">
        <v>0</v>
      </c>
      <c r="P9" s="2">
        <v>0</v>
      </c>
      <c r="Q9" s="11" t="e">
        <f t="shared" ref="Q9:Q35" si="1">P9/O9*100</f>
        <v>#DIV/0!</v>
      </c>
      <c r="R9" s="654"/>
      <c r="S9" s="2">
        <v>0</v>
      </c>
      <c r="T9" s="2"/>
      <c r="U9" s="12" t="e">
        <f t="shared" ref="U9:U35" si="2">T9/S9*100</f>
        <v>#DIV/0!</v>
      </c>
      <c r="V9" s="12"/>
      <c r="W9" s="2">
        <v>0</v>
      </c>
      <c r="X9" s="2"/>
      <c r="Y9" s="12" t="e">
        <f t="shared" ref="Y9:Y35" si="3">X9/W9*100</f>
        <v>#DIV/0!</v>
      </c>
      <c r="Z9" s="12"/>
      <c r="AA9" s="2">
        <v>1</v>
      </c>
      <c r="AB9" s="2"/>
      <c r="AC9" s="12">
        <f t="shared" ref="AC9:AC35" si="4">AB9/AA9*100</f>
        <v>0</v>
      </c>
      <c r="AD9" s="12"/>
      <c r="AE9" s="89">
        <f t="shared" si="0"/>
        <v>1</v>
      </c>
      <c r="AF9" s="89">
        <f t="shared" si="0"/>
        <v>0</v>
      </c>
      <c r="AG9" s="12">
        <f t="shared" ref="AG9:AG35" si="5">AF9/AE9*100</f>
        <v>0</v>
      </c>
    </row>
    <row r="10" spans="1:35" ht="15.75" x14ac:dyDescent="0.25">
      <c r="A10" s="871"/>
      <c r="B10" s="872"/>
      <c r="C10" s="872"/>
      <c r="D10" s="872"/>
      <c r="E10" s="10"/>
      <c r="F10" s="10"/>
      <c r="G10" s="730" t="s">
        <v>3667</v>
      </c>
      <c r="H10" s="785" t="s">
        <v>3668</v>
      </c>
      <c r="I10" s="730" t="s">
        <v>3669</v>
      </c>
      <c r="J10" s="730" t="s">
        <v>3670</v>
      </c>
      <c r="K10" s="774" t="s">
        <v>57</v>
      </c>
      <c r="L10" s="774">
        <v>2</v>
      </c>
      <c r="M10" s="730"/>
      <c r="N10" s="730" t="s">
        <v>745</v>
      </c>
      <c r="O10" s="2">
        <v>0</v>
      </c>
      <c r="P10" s="2">
        <v>0</v>
      </c>
      <c r="Q10" s="11" t="e">
        <f t="shared" si="1"/>
        <v>#DIV/0!</v>
      </c>
      <c r="R10" s="654"/>
      <c r="S10" s="2">
        <v>0</v>
      </c>
      <c r="T10" s="2"/>
      <c r="U10" s="12" t="e">
        <f t="shared" si="2"/>
        <v>#DIV/0!</v>
      </c>
      <c r="V10" s="12"/>
      <c r="W10" s="2">
        <v>2</v>
      </c>
      <c r="X10" s="2"/>
      <c r="Y10" s="12">
        <f t="shared" si="3"/>
        <v>0</v>
      </c>
      <c r="Z10" s="12"/>
      <c r="AA10" s="2">
        <v>0</v>
      </c>
      <c r="AB10" s="2"/>
      <c r="AC10" s="12" t="e">
        <f t="shared" si="4"/>
        <v>#DIV/0!</v>
      </c>
      <c r="AD10" s="12"/>
      <c r="AE10" s="89">
        <f t="shared" si="0"/>
        <v>2</v>
      </c>
      <c r="AF10" s="89">
        <f t="shared" si="0"/>
        <v>0</v>
      </c>
      <c r="AG10" s="12">
        <f t="shared" si="5"/>
        <v>0</v>
      </c>
    </row>
    <row r="11" spans="1:35" ht="51" x14ac:dyDescent="0.25">
      <c r="A11" s="871"/>
      <c r="B11" s="872"/>
      <c r="C11" s="872"/>
      <c r="D11" s="872"/>
      <c r="E11" s="10"/>
      <c r="F11" s="10"/>
      <c r="G11" s="730" t="s">
        <v>3671</v>
      </c>
      <c r="H11" s="785" t="s">
        <v>3672</v>
      </c>
      <c r="I11" s="730" t="s">
        <v>3669</v>
      </c>
      <c r="J11" s="730" t="s">
        <v>3670</v>
      </c>
      <c r="K11" s="774" t="s">
        <v>3673</v>
      </c>
      <c r="L11" s="774">
        <v>2</v>
      </c>
      <c r="M11" s="730"/>
      <c r="N11" s="730" t="s">
        <v>3674</v>
      </c>
      <c r="O11" s="2">
        <v>0</v>
      </c>
      <c r="P11" s="2">
        <v>0</v>
      </c>
      <c r="Q11" s="11" t="e">
        <f t="shared" si="1"/>
        <v>#DIV/0!</v>
      </c>
      <c r="R11" s="654"/>
      <c r="S11" s="2">
        <v>0</v>
      </c>
      <c r="T11" s="2"/>
      <c r="U11" s="12" t="e">
        <f t="shared" si="2"/>
        <v>#DIV/0!</v>
      </c>
      <c r="V11" s="12"/>
      <c r="W11" s="2">
        <v>2</v>
      </c>
      <c r="X11" s="2"/>
      <c r="Y11" s="12">
        <f t="shared" si="3"/>
        <v>0</v>
      </c>
      <c r="Z11" s="12"/>
      <c r="AA11" s="2">
        <v>0</v>
      </c>
      <c r="AB11" s="2"/>
      <c r="AC11" s="12" t="e">
        <f t="shared" si="4"/>
        <v>#DIV/0!</v>
      </c>
      <c r="AD11" s="12"/>
      <c r="AE11" s="89">
        <f t="shared" si="0"/>
        <v>2</v>
      </c>
      <c r="AF11" s="89">
        <f t="shared" si="0"/>
        <v>0</v>
      </c>
      <c r="AG11" s="12">
        <f t="shared" si="5"/>
        <v>0</v>
      </c>
    </row>
    <row r="12" spans="1:35" ht="63.75" x14ac:dyDescent="0.25">
      <c r="A12" s="857" t="s">
        <v>3651</v>
      </c>
      <c r="B12" s="872" t="s">
        <v>3652</v>
      </c>
      <c r="C12" s="872" t="s">
        <v>3653</v>
      </c>
      <c r="D12" s="872">
        <v>7</v>
      </c>
      <c r="E12" s="10"/>
      <c r="F12" s="10"/>
      <c r="G12" s="730" t="s">
        <v>3675</v>
      </c>
      <c r="H12" s="785" t="s">
        <v>3676</v>
      </c>
      <c r="I12" s="730" t="s">
        <v>3669</v>
      </c>
      <c r="J12" s="730" t="s">
        <v>3677</v>
      </c>
      <c r="K12" s="730" t="s">
        <v>3678</v>
      </c>
      <c r="L12" s="731">
        <v>5</v>
      </c>
      <c r="M12" s="730"/>
      <c r="N12" s="730" t="s">
        <v>3679</v>
      </c>
      <c r="O12" s="2">
        <v>1</v>
      </c>
      <c r="P12" s="2">
        <v>1</v>
      </c>
      <c r="Q12" s="11">
        <f t="shared" si="1"/>
        <v>100</v>
      </c>
      <c r="R12" s="654" t="s">
        <v>3751</v>
      </c>
      <c r="S12" s="2">
        <v>2</v>
      </c>
      <c r="T12" s="2"/>
      <c r="U12" s="12">
        <f t="shared" si="2"/>
        <v>0</v>
      </c>
      <c r="V12" s="12"/>
      <c r="W12" s="2">
        <v>1</v>
      </c>
      <c r="X12" s="2"/>
      <c r="Y12" s="12">
        <f t="shared" si="3"/>
        <v>0</v>
      </c>
      <c r="Z12" s="12"/>
      <c r="AA12" s="2">
        <v>1</v>
      </c>
      <c r="AB12" s="2"/>
      <c r="AC12" s="12">
        <f t="shared" si="4"/>
        <v>0</v>
      </c>
      <c r="AD12" s="12"/>
      <c r="AE12" s="89">
        <f t="shared" si="0"/>
        <v>5</v>
      </c>
      <c r="AF12" s="89">
        <f t="shared" si="0"/>
        <v>1</v>
      </c>
      <c r="AG12" s="12">
        <f t="shared" si="5"/>
        <v>20</v>
      </c>
    </row>
    <row r="13" spans="1:35" ht="25.5" x14ac:dyDescent="0.25">
      <c r="A13" s="858"/>
      <c r="B13" s="872"/>
      <c r="C13" s="872"/>
      <c r="D13" s="872"/>
      <c r="E13" s="10"/>
      <c r="F13" s="10"/>
      <c r="G13" s="730" t="s">
        <v>3680</v>
      </c>
      <c r="H13" s="785" t="s">
        <v>1586</v>
      </c>
      <c r="I13" s="730" t="s">
        <v>3669</v>
      </c>
      <c r="J13" s="730"/>
      <c r="K13" s="730" t="s">
        <v>3681</v>
      </c>
      <c r="L13" s="730">
        <v>2</v>
      </c>
      <c r="M13" s="730"/>
      <c r="N13" s="730" t="s">
        <v>3682</v>
      </c>
      <c r="O13" s="2">
        <v>0</v>
      </c>
      <c r="P13" s="2">
        <v>0</v>
      </c>
      <c r="Q13" s="11" t="e">
        <f t="shared" si="1"/>
        <v>#DIV/0!</v>
      </c>
      <c r="R13" s="654"/>
      <c r="S13" s="2">
        <v>0</v>
      </c>
      <c r="T13" s="2"/>
      <c r="U13" s="12" t="e">
        <f t="shared" si="2"/>
        <v>#DIV/0!</v>
      </c>
      <c r="V13" s="12"/>
      <c r="W13" s="2">
        <v>1</v>
      </c>
      <c r="X13" s="2"/>
      <c r="Y13" s="12">
        <f t="shared" si="3"/>
        <v>0</v>
      </c>
      <c r="Z13" s="12"/>
      <c r="AA13" s="2">
        <v>1</v>
      </c>
      <c r="AB13" s="2"/>
      <c r="AC13" s="12">
        <f t="shared" si="4"/>
        <v>0</v>
      </c>
      <c r="AD13" s="12"/>
      <c r="AE13" s="89">
        <f t="shared" si="0"/>
        <v>2</v>
      </c>
      <c r="AF13" s="89">
        <f t="shared" si="0"/>
        <v>0</v>
      </c>
      <c r="AG13" s="12">
        <f t="shared" si="5"/>
        <v>0</v>
      </c>
    </row>
    <row r="14" spans="1:35" ht="25.5" x14ac:dyDescent="0.25">
      <c r="A14" s="858"/>
      <c r="B14" s="872"/>
      <c r="C14" s="872"/>
      <c r="D14" s="872"/>
      <c r="E14" s="10"/>
      <c r="F14" s="10"/>
      <c r="G14" s="730" t="s">
        <v>3683</v>
      </c>
      <c r="H14" s="785" t="s">
        <v>1590</v>
      </c>
      <c r="I14" s="730" t="s">
        <v>3669</v>
      </c>
      <c r="J14" s="730" t="s">
        <v>1656</v>
      </c>
      <c r="K14" s="730" t="s">
        <v>3684</v>
      </c>
      <c r="L14" s="730">
        <v>2</v>
      </c>
      <c r="M14" s="730"/>
      <c r="N14" s="730" t="s">
        <v>3685</v>
      </c>
      <c r="O14" s="2">
        <v>0</v>
      </c>
      <c r="P14" s="2">
        <v>0</v>
      </c>
      <c r="Q14" s="11" t="e">
        <f t="shared" si="1"/>
        <v>#DIV/0!</v>
      </c>
      <c r="R14" s="654"/>
      <c r="S14" s="2">
        <v>1</v>
      </c>
      <c r="T14" s="2"/>
      <c r="U14" s="12">
        <f t="shared" si="2"/>
        <v>0</v>
      </c>
      <c r="V14" s="12"/>
      <c r="W14" s="2">
        <v>0</v>
      </c>
      <c r="X14" s="2"/>
      <c r="Y14" s="12" t="e">
        <f t="shared" si="3"/>
        <v>#DIV/0!</v>
      </c>
      <c r="Z14" s="12"/>
      <c r="AA14" s="2">
        <v>1</v>
      </c>
      <c r="AB14" s="2"/>
      <c r="AC14" s="12">
        <f t="shared" si="4"/>
        <v>0</v>
      </c>
      <c r="AD14" s="12"/>
      <c r="AE14" s="89">
        <f t="shared" si="0"/>
        <v>2</v>
      </c>
      <c r="AF14" s="89">
        <f t="shared" si="0"/>
        <v>0</v>
      </c>
      <c r="AG14" s="12">
        <f t="shared" si="5"/>
        <v>0</v>
      </c>
    </row>
    <row r="15" spans="1:35" ht="89.25" x14ac:dyDescent="0.25">
      <c r="A15" s="858"/>
      <c r="B15" s="872"/>
      <c r="C15" s="872"/>
      <c r="D15" s="872"/>
      <c r="E15" s="10"/>
      <c r="F15" s="10"/>
      <c r="G15" s="730" t="s">
        <v>3686</v>
      </c>
      <c r="H15" s="785" t="s">
        <v>3687</v>
      </c>
      <c r="I15" s="730" t="s">
        <v>3669</v>
      </c>
      <c r="J15" s="730"/>
      <c r="K15" s="730" t="s">
        <v>3688</v>
      </c>
      <c r="L15" s="730">
        <v>3</v>
      </c>
      <c r="M15" s="730"/>
      <c r="N15" s="730" t="s">
        <v>3685</v>
      </c>
      <c r="O15" s="2">
        <v>1</v>
      </c>
      <c r="P15" s="2">
        <v>1</v>
      </c>
      <c r="Q15" s="11">
        <f t="shared" si="1"/>
        <v>100</v>
      </c>
      <c r="R15" s="654" t="s">
        <v>3752</v>
      </c>
      <c r="S15" s="2">
        <v>0</v>
      </c>
      <c r="T15" s="2"/>
      <c r="U15" s="11" t="e">
        <f t="shared" si="2"/>
        <v>#DIV/0!</v>
      </c>
      <c r="V15" s="12"/>
      <c r="W15" s="2">
        <v>1</v>
      </c>
      <c r="X15" s="2"/>
      <c r="Y15" s="11">
        <f t="shared" si="3"/>
        <v>0</v>
      </c>
      <c r="Z15" s="12"/>
      <c r="AA15" s="2">
        <v>1</v>
      </c>
      <c r="AB15" s="2"/>
      <c r="AC15" s="11">
        <f t="shared" si="4"/>
        <v>0</v>
      </c>
      <c r="AD15" s="12"/>
      <c r="AE15" s="89">
        <f t="shared" si="0"/>
        <v>3</v>
      </c>
      <c r="AF15" s="89">
        <f t="shared" si="0"/>
        <v>1</v>
      </c>
      <c r="AG15" s="11">
        <f t="shared" si="5"/>
        <v>33.333333333333329</v>
      </c>
    </row>
    <row r="16" spans="1:35" ht="25.5" x14ac:dyDescent="0.25">
      <c r="A16" s="858"/>
      <c r="B16" s="872"/>
      <c r="C16" s="872"/>
      <c r="D16" s="872"/>
      <c r="E16" s="10"/>
      <c r="F16" s="10"/>
      <c r="G16" s="730" t="s">
        <v>3689</v>
      </c>
      <c r="H16" s="785" t="s">
        <v>424</v>
      </c>
      <c r="I16" s="730" t="s">
        <v>3669</v>
      </c>
      <c r="J16" s="730" t="s">
        <v>3677</v>
      </c>
      <c r="K16" s="730" t="s">
        <v>3690</v>
      </c>
      <c r="L16" s="730">
        <v>144</v>
      </c>
      <c r="M16" s="730"/>
      <c r="N16" s="730" t="s">
        <v>3691</v>
      </c>
      <c r="O16" s="2">
        <v>36</v>
      </c>
      <c r="P16" s="2">
        <v>38</v>
      </c>
      <c r="Q16" s="11">
        <f t="shared" si="1"/>
        <v>105.55555555555556</v>
      </c>
      <c r="R16" s="654"/>
      <c r="S16" s="2">
        <v>36</v>
      </c>
      <c r="T16" s="2"/>
      <c r="U16" s="11">
        <f t="shared" si="2"/>
        <v>0</v>
      </c>
      <c r="V16" s="12"/>
      <c r="W16" s="2">
        <v>36</v>
      </c>
      <c r="X16" s="2"/>
      <c r="Y16" s="11">
        <f t="shared" si="3"/>
        <v>0</v>
      </c>
      <c r="Z16" s="12"/>
      <c r="AA16" s="2">
        <v>36</v>
      </c>
      <c r="AB16" s="2"/>
      <c r="AC16" s="11">
        <f t="shared" si="4"/>
        <v>0</v>
      </c>
      <c r="AD16" s="12"/>
      <c r="AE16" s="89">
        <f t="shared" si="0"/>
        <v>144</v>
      </c>
      <c r="AF16" s="89">
        <f t="shared" si="0"/>
        <v>38</v>
      </c>
      <c r="AG16" s="11">
        <f t="shared" si="5"/>
        <v>26.388888888888889</v>
      </c>
    </row>
    <row r="17" spans="1:33" ht="38.25" x14ac:dyDescent="0.25">
      <c r="A17" s="858"/>
      <c r="B17" s="872"/>
      <c r="C17" s="872"/>
      <c r="D17" s="872"/>
      <c r="E17" s="10"/>
      <c r="F17" s="10"/>
      <c r="G17" s="730" t="s">
        <v>3692</v>
      </c>
      <c r="H17" s="785" t="s">
        <v>3693</v>
      </c>
      <c r="I17" s="730" t="s">
        <v>3669</v>
      </c>
      <c r="J17" s="730"/>
      <c r="K17" s="730" t="s">
        <v>3694</v>
      </c>
      <c r="L17" s="730">
        <v>85</v>
      </c>
      <c r="M17" s="730"/>
      <c r="N17" s="730" t="s">
        <v>3695</v>
      </c>
      <c r="O17" s="2">
        <v>21</v>
      </c>
      <c r="P17" s="2">
        <v>32</v>
      </c>
      <c r="Q17" s="11">
        <f t="shared" si="1"/>
        <v>152.38095238095238</v>
      </c>
      <c r="R17" s="654"/>
      <c r="S17" s="2">
        <v>21</v>
      </c>
      <c r="T17" s="2"/>
      <c r="U17" s="11">
        <f t="shared" si="2"/>
        <v>0</v>
      </c>
      <c r="V17" s="12"/>
      <c r="W17" s="2">
        <v>21</v>
      </c>
      <c r="X17" s="2"/>
      <c r="Y17" s="11">
        <f t="shared" si="3"/>
        <v>0</v>
      </c>
      <c r="Z17" s="12"/>
      <c r="AA17" s="2">
        <v>22</v>
      </c>
      <c r="AB17" s="2"/>
      <c r="AC17" s="11">
        <f t="shared" si="4"/>
        <v>0</v>
      </c>
      <c r="AD17" s="12"/>
      <c r="AE17" s="89">
        <f t="shared" si="0"/>
        <v>85</v>
      </c>
      <c r="AF17" s="89">
        <f t="shared" si="0"/>
        <v>32</v>
      </c>
      <c r="AG17" s="11">
        <f t="shared" si="5"/>
        <v>37.647058823529413</v>
      </c>
    </row>
    <row r="18" spans="1:33" ht="38.25" x14ac:dyDescent="0.25">
      <c r="A18" s="858"/>
      <c r="B18" s="872"/>
      <c r="C18" s="872"/>
      <c r="D18" s="872"/>
      <c r="E18" s="10"/>
      <c r="F18" s="10"/>
      <c r="G18" s="730" t="s">
        <v>3696</v>
      </c>
      <c r="H18" s="785" t="s">
        <v>442</v>
      </c>
      <c r="I18" s="730" t="s">
        <v>3669</v>
      </c>
      <c r="J18" s="730"/>
      <c r="K18" s="730" t="s">
        <v>3697</v>
      </c>
      <c r="L18" s="730">
        <v>800</v>
      </c>
      <c r="M18" s="730"/>
      <c r="N18" s="730" t="s">
        <v>3698</v>
      </c>
      <c r="O18" s="2">
        <v>198</v>
      </c>
      <c r="P18" s="2">
        <v>243</v>
      </c>
      <c r="Q18" s="11">
        <f t="shared" si="1"/>
        <v>122.72727272727273</v>
      </c>
      <c r="R18" s="654"/>
      <c r="S18" s="2">
        <v>202</v>
      </c>
      <c r="T18" s="2"/>
      <c r="U18" s="11">
        <f t="shared" si="2"/>
        <v>0</v>
      </c>
      <c r="V18" s="12"/>
      <c r="W18" s="2">
        <v>202</v>
      </c>
      <c r="X18" s="2"/>
      <c r="Y18" s="11">
        <f t="shared" si="3"/>
        <v>0</v>
      </c>
      <c r="Z18" s="12"/>
      <c r="AA18" s="2">
        <v>198</v>
      </c>
      <c r="AB18" s="2"/>
      <c r="AC18" s="11">
        <f t="shared" si="4"/>
        <v>0</v>
      </c>
      <c r="AD18" s="12"/>
      <c r="AE18" s="89">
        <f t="shared" si="0"/>
        <v>800</v>
      </c>
      <c r="AF18" s="89">
        <f t="shared" si="0"/>
        <v>243</v>
      </c>
      <c r="AG18" s="11">
        <f t="shared" si="5"/>
        <v>30.375000000000004</v>
      </c>
    </row>
    <row r="19" spans="1:33" ht="25.5" x14ac:dyDescent="0.25">
      <c r="A19" s="858"/>
      <c r="B19" s="872"/>
      <c r="C19" s="872"/>
      <c r="D19" s="872"/>
      <c r="E19" s="10"/>
      <c r="F19" s="10"/>
      <c r="G19" s="730" t="s">
        <v>3699</v>
      </c>
      <c r="H19" s="785" t="s">
        <v>1381</v>
      </c>
      <c r="I19" s="730" t="s">
        <v>3669</v>
      </c>
      <c r="J19" s="730" t="s">
        <v>3677</v>
      </c>
      <c r="K19" s="730" t="s">
        <v>3700</v>
      </c>
      <c r="L19" s="730">
        <v>6</v>
      </c>
      <c r="M19" s="730"/>
      <c r="N19" s="730" t="s">
        <v>460</v>
      </c>
      <c r="O19" s="2">
        <v>2</v>
      </c>
      <c r="P19" s="2">
        <v>2</v>
      </c>
      <c r="Q19" s="11">
        <f t="shared" si="1"/>
        <v>100</v>
      </c>
      <c r="R19" s="654"/>
      <c r="S19" s="2">
        <v>1</v>
      </c>
      <c r="T19" s="2"/>
      <c r="U19" s="11">
        <f t="shared" si="2"/>
        <v>0</v>
      </c>
      <c r="V19" s="12"/>
      <c r="W19" s="2">
        <v>1</v>
      </c>
      <c r="X19" s="2"/>
      <c r="Y19" s="11">
        <f t="shared" si="3"/>
        <v>0</v>
      </c>
      <c r="Z19" s="12"/>
      <c r="AA19" s="2">
        <v>2</v>
      </c>
      <c r="AB19" s="2"/>
      <c r="AC19" s="11">
        <f t="shared" si="4"/>
        <v>0</v>
      </c>
      <c r="AD19" s="12"/>
      <c r="AE19" s="89">
        <f t="shared" si="0"/>
        <v>6</v>
      </c>
      <c r="AF19" s="89">
        <f t="shared" si="0"/>
        <v>2</v>
      </c>
      <c r="AG19" s="11">
        <f t="shared" si="5"/>
        <v>33.333333333333329</v>
      </c>
    </row>
    <row r="20" spans="1:33" ht="102" x14ac:dyDescent="0.25">
      <c r="A20" s="858"/>
      <c r="B20" s="872"/>
      <c r="C20" s="872"/>
      <c r="D20" s="872"/>
      <c r="E20" s="10"/>
      <c r="F20" s="10"/>
      <c r="G20" s="730" t="s">
        <v>3701</v>
      </c>
      <c r="H20" s="785" t="s">
        <v>3702</v>
      </c>
      <c r="I20" s="730" t="s">
        <v>3669</v>
      </c>
      <c r="J20" s="730"/>
      <c r="K20" s="730" t="s">
        <v>3703</v>
      </c>
      <c r="L20" s="730">
        <v>1</v>
      </c>
      <c r="M20" s="730"/>
      <c r="N20" s="730" t="s">
        <v>3704</v>
      </c>
      <c r="O20" s="2">
        <v>1</v>
      </c>
      <c r="P20" s="2">
        <v>0</v>
      </c>
      <c r="Q20" s="11">
        <f t="shared" si="1"/>
        <v>0</v>
      </c>
      <c r="R20" s="654" t="s">
        <v>3753</v>
      </c>
      <c r="S20" s="2">
        <v>0</v>
      </c>
      <c r="T20" s="2"/>
      <c r="U20" s="11" t="e">
        <f t="shared" si="2"/>
        <v>#DIV/0!</v>
      </c>
      <c r="V20" s="12"/>
      <c r="W20" s="2">
        <v>0</v>
      </c>
      <c r="X20" s="2"/>
      <c r="Y20" s="11" t="e">
        <f t="shared" si="3"/>
        <v>#DIV/0!</v>
      </c>
      <c r="Z20" s="12"/>
      <c r="AA20" s="2">
        <v>0</v>
      </c>
      <c r="AB20" s="2"/>
      <c r="AC20" s="11" t="e">
        <f t="shared" si="4"/>
        <v>#DIV/0!</v>
      </c>
      <c r="AD20" s="12"/>
      <c r="AE20" s="89">
        <f t="shared" si="0"/>
        <v>1</v>
      </c>
      <c r="AF20" s="89">
        <f t="shared" si="0"/>
        <v>0</v>
      </c>
      <c r="AG20" s="11">
        <f t="shared" si="5"/>
        <v>0</v>
      </c>
    </row>
    <row r="21" spans="1:33" ht="25.5" x14ac:dyDescent="0.25">
      <c r="A21" s="858"/>
      <c r="B21" s="872"/>
      <c r="C21" s="872"/>
      <c r="D21" s="872"/>
      <c r="E21" s="10"/>
      <c r="F21" s="10"/>
      <c r="G21" s="730" t="s">
        <v>3705</v>
      </c>
      <c r="H21" s="785" t="s">
        <v>439</v>
      </c>
      <c r="I21" s="730" t="s">
        <v>3669</v>
      </c>
      <c r="J21" s="730"/>
      <c r="K21" s="730" t="s">
        <v>3706</v>
      </c>
      <c r="L21" s="730">
        <v>24</v>
      </c>
      <c r="M21" s="730"/>
      <c r="N21" s="730" t="s">
        <v>3707</v>
      </c>
      <c r="O21" s="2">
        <v>6</v>
      </c>
      <c r="P21" s="2">
        <v>13</v>
      </c>
      <c r="Q21" s="11">
        <f t="shared" si="1"/>
        <v>216.66666666666666</v>
      </c>
      <c r="R21" s="654"/>
      <c r="S21" s="2">
        <v>6</v>
      </c>
      <c r="T21" s="2"/>
      <c r="U21" s="11">
        <f t="shared" si="2"/>
        <v>0</v>
      </c>
      <c r="V21" s="12"/>
      <c r="W21" s="2">
        <v>6</v>
      </c>
      <c r="X21" s="2"/>
      <c r="Y21" s="11">
        <f t="shared" si="3"/>
        <v>0</v>
      </c>
      <c r="Z21" s="12"/>
      <c r="AA21" s="2">
        <v>6</v>
      </c>
      <c r="AB21" s="2"/>
      <c r="AC21" s="11">
        <f t="shared" si="4"/>
        <v>0</v>
      </c>
      <c r="AD21" s="12"/>
      <c r="AE21" s="89">
        <f t="shared" si="0"/>
        <v>24</v>
      </c>
      <c r="AF21" s="89">
        <f t="shared" si="0"/>
        <v>13</v>
      </c>
      <c r="AG21" s="11">
        <f t="shared" si="5"/>
        <v>54.166666666666664</v>
      </c>
    </row>
    <row r="22" spans="1:33" ht="38.25" x14ac:dyDescent="0.25">
      <c r="A22" s="858"/>
      <c r="B22" s="730" t="s">
        <v>3654</v>
      </c>
      <c r="C22" s="730" t="s">
        <v>3655</v>
      </c>
      <c r="D22" s="730">
        <v>2</v>
      </c>
      <c r="E22" s="10"/>
      <c r="F22" s="10"/>
      <c r="G22" s="730" t="s">
        <v>3708</v>
      </c>
      <c r="H22" s="785" t="s">
        <v>3709</v>
      </c>
      <c r="I22" s="730" t="s">
        <v>3669</v>
      </c>
      <c r="J22" s="730" t="s">
        <v>1289</v>
      </c>
      <c r="K22" s="730" t="s">
        <v>3710</v>
      </c>
      <c r="L22" s="730">
        <v>2</v>
      </c>
      <c r="M22" s="730"/>
      <c r="N22" s="730" t="s">
        <v>745</v>
      </c>
      <c r="O22" s="2">
        <v>1</v>
      </c>
      <c r="P22" s="2">
        <v>0</v>
      </c>
      <c r="Q22" s="11">
        <f t="shared" si="1"/>
        <v>0</v>
      </c>
      <c r="R22" s="654"/>
      <c r="S22" s="2">
        <v>0</v>
      </c>
      <c r="T22" s="2"/>
      <c r="U22" s="11" t="e">
        <f t="shared" si="2"/>
        <v>#DIV/0!</v>
      </c>
      <c r="V22" s="12"/>
      <c r="W22" s="2">
        <v>0</v>
      </c>
      <c r="X22" s="2"/>
      <c r="Y22" s="11" t="e">
        <f t="shared" si="3"/>
        <v>#DIV/0!</v>
      </c>
      <c r="Z22" s="12"/>
      <c r="AA22" s="2">
        <v>1</v>
      </c>
      <c r="AB22" s="2"/>
      <c r="AC22" s="11">
        <f t="shared" si="4"/>
        <v>0</v>
      </c>
      <c r="AD22" s="12"/>
      <c r="AE22" s="89">
        <f t="shared" si="0"/>
        <v>2</v>
      </c>
      <c r="AF22" s="89">
        <f t="shared" si="0"/>
        <v>0</v>
      </c>
      <c r="AG22" s="11">
        <f t="shared" si="5"/>
        <v>0</v>
      </c>
    </row>
    <row r="23" spans="1:33" ht="25.5" x14ac:dyDescent="0.25">
      <c r="A23" s="858"/>
      <c r="B23" s="872" t="s">
        <v>3656</v>
      </c>
      <c r="C23" s="872" t="s">
        <v>3657</v>
      </c>
      <c r="D23" s="872">
        <v>5</v>
      </c>
      <c r="E23" s="10"/>
      <c r="F23" s="10"/>
      <c r="G23" s="731" t="s">
        <v>3711</v>
      </c>
      <c r="H23" s="736" t="s">
        <v>3712</v>
      </c>
      <c r="I23" s="731"/>
      <c r="J23" s="731"/>
      <c r="K23" s="786" t="s">
        <v>61</v>
      </c>
      <c r="L23" s="334">
        <v>0.2</v>
      </c>
      <c r="M23" s="334"/>
      <c r="N23" s="730"/>
      <c r="O23" s="2">
        <v>5</v>
      </c>
      <c r="P23" s="2">
        <v>5</v>
      </c>
      <c r="Q23" s="11">
        <f t="shared" si="1"/>
        <v>100</v>
      </c>
      <c r="R23" s="654"/>
      <c r="S23" s="2">
        <v>5</v>
      </c>
      <c r="T23" s="2"/>
      <c r="U23" s="11">
        <f t="shared" si="2"/>
        <v>0</v>
      </c>
      <c r="V23" s="12"/>
      <c r="W23" s="2">
        <v>5</v>
      </c>
      <c r="X23" s="2"/>
      <c r="Y23" s="11">
        <f t="shared" si="3"/>
        <v>0</v>
      </c>
      <c r="Z23" s="12"/>
      <c r="AA23" s="2">
        <v>5</v>
      </c>
      <c r="AB23" s="2"/>
      <c r="AC23" s="11">
        <f t="shared" si="4"/>
        <v>0</v>
      </c>
      <c r="AD23" s="12"/>
      <c r="AE23" s="89">
        <f t="shared" si="0"/>
        <v>20</v>
      </c>
      <c r="AF23" s="89">
        <f t="shared" si="0"/>
        <v>5</v>
      </c>
      <c r="AG23" s="11">
        <f t="shared" si="5"/>
        <v>25</v>
      </c>
    </row>
    <row r="24" spans="1:33" ht="25.5" x14ac:dyDescent="0.25">
      <c r="A24" s="858"/>
      <c r="B24" s="872"/>
      <c r="C24" s="872"/>
      <c r="D24" s="872"/>
      <c r="E24" s="10"/>
      <c r="F24" s="10"/>
      <c r="G24" s="730" t="s">
        <v>3713</v>
      </c>
      <c r="H24" s="785" t="s">
        <v>1577</v>
      </c>
      <c r="I24" s="730" t="s">
        <v>3669</v>
      </c>
      <c r="J24" s="730" t="s">
        <v>3677</v>
      </c>
      <c r="K24" s="730" t="s">
        <v>3714</v>
      </c>
      <c r="L24" s="730">
        <v>6</v>
      </c>
      <c r="M24" s="730"/>
      <c r="N24" s="730" t="s">
        <v>3715</v>
      </c>
      <c r="O24" s="2">
        <v>1</v>
      </c>
      <c r="P24" s="2">
        <v>2</v>
      </c>
      <c r="Q24" s="11">
        <f t="shared" si="1"/>
        <v>200</v>
      </c>
      <c r="R24" s="654"/>
      <c r="S24" s="2">
        <v>2</v>
      </c>
      <c r="T24" s="2"/>
      <c r="U24" s="11">
        <f t="shared" si="2"/>
        <v>0</v>
      </c>
      <c r="V24" s="12"/>
      <c r="W24" s="2">
        <v>1</v>
      </c>
      <c r="X24" s="2"/>
      <c r="Y24" s="11">
        <f t="shared" si="3"/>
        <v>0</v>
      </c>
      <c r="Z24" s="12"/>
      <c r="AA24" s="2">
        <v>2</v>
      </c>
      <c r="AB24" s="2"/>
      <c r="AC24" s="11">
        <f t="shared" si="4"/>
        <v>0</v>
      </c>
      <c r="AD24" s="12"/>
      <c r="AE24" s="89">
        <f t="shared" si="0"/>
        <v>6</v>
      </c>
      <c r="AF24" s="89">
        <f t="shared" si="0"/>
        <v>2</v>
      </c>
      <c r="AG24" s="11">
        <f t="shared" si="5"/>
        <v>33.333333333333329</v>
      </c>
    </row>
    <row r="25" spans="1:33" ht="38.25" x14ac:dyDescent="0.25">
      <c r="A25" s="858"/>
      <c r="B25" s="872"/>
      <c r="C25" s="872"/>
      <c r="D25" s="872"/>
      <c r="E25" s="10"/>
      <c r="F25" s="10"/>
      <c r="G25" s="872" t="s">
        <v>3716</v>
      </c>
      <c r="H25" s="1027" t="s">
        <v>3717</v>
      </c>
      <c r="I25" s="872" t="s">
        <v>3669</v>
      </c>
      <c r="J25" s="872"/>
      <c r="K25" s="730" t="s">
        <v>3718</v>
      </c>
      <c r="L25" s="726">
        <v>3000</v>
      </c>
      <c r="M25" s="726"/>
      <c r="N25" s="730" t="s">
        <v>3719</v>
      </c>
      <c r="O25" s="2">
        <v>750</v>
      </c>
      <c r="P25" s="2">
        <v>1386</v>
      </c>
      <c r="Q25" s="11">
        <f t="shared" si="1"/>
        <v>184.8</v>
      </c>
      <c r="R25" s="654"/>
      <c r="S25" s="2">
        <v>750</v>
      </c>
      <c r="T25" s="2"/>
      <c r="U25" s="11">
        <f t="shared" si="2"/>
        <v>0</v>
      </c>
      <c r="V25" s="12"/>
      <c r="W25" s="2">
        <v>750</v>
      </c>
      <c r="X25" s="2"/>
      <c r="Y25" s="11">
        <f t="shared" si="3"/>
        <v>0</v>
      </c>
      <c r="Z25" s="12"/>
      <c r="AA25" s="2">
        <v>750</v>
      </c>
      <c r="AB25" s="2"/>
      <c r="AC25" s="11">
        <f t="shared" si="4"/>
        <v>0</v>
      </c>
      <c r="AD25" s="12"/>
      <c r="AE25" s="89">
        <f t="shared" si="0"/>
        <v>3000</v>
      </c>
      <c r="AF25" s="89">
        <f t="shared" si="0"/>
        <v>1386</v>
      </c>
      <c r="AG25" s="11">
        <f t="shared" si="5"/>
        <v>46.2</v>
      </c>
    </row>
    <row r="26" spans="1:33" ht="25.5" x14ac:dyDescent="0.25">
      <c r="A26" s="858"/>
      <c r="B26" s="872"/>
      <c r="C26" s="872"/>
      <c r="D26" s="872"/>
      <c r="E26" s="10"/>
      <c r="F26" s="10"/>
      <c r="G26" s="872"/>
      <c r="H26" s="1027"/>
      <c r="I26" s="872"/>
      <c r="J26" s="872"/>
      <c r="K26" s="730" t="s">
        <v>3720</v>
      </c>
      <c r="L26" s="549">
        <v>12000</v>
      </c>
      <c r="M26" s="726"/>
      <c r="N26" s="730" t="s">
        <v>3721</v>
      </c>
      <c r="O26" s="2">
        <v>3000</v>
      </c>
      <c r="P26" s="2">
        <v>5000</v>
      </c>
      <c r="Q26" s="11">
        <f t="shared" si="1"/>
        <v>166.66666666666669</v>
      </c>
      <c r="R26" s="654"/>
      <c r="S26" s="2">
        <v>3000</v>
      </c>
      <c r="T26" s="2"/>
      <c r="U26" s="11">
        <f t="shared" si="2"/>
        <v>0</v>
      </c>
      <c r="V26" s="12"/>
      <c r="W26" s="2">
        <v>3000</v>
      </c>
      <c r="X26" s="2"/>
      <c r="Y26" s="11">
        <f t="shared" si="3"/>
        <v>0</v>
      </c>
      <c r="Z26" s="12"/>
      <c r="AA26" s="2">
        <v>3000</v>
      </c>
      <c r="AB26" s="2"/>
      <c r="AC26" s="11">
        <f t="shared" si="4"/>
        <v>0</v>
      </c>
      <c r="AD26" s="12"/>
      <c r="AE26" s="89">
        <f t="shared" si="0"/>
        <v>12000</v>
      </c>
      <c r="AF26" s="89">
        <f t="shared" si="0"/>
        <v>5000</v>
      </c>
      <c r="AG26" s="11">
        <f t="shared" si="5"/>
        <v>41.666666666666671</v>
      </c>
    </row>
    <row r="27" spans="1:33" ht="25.5" x14ac:dyDescent="0.25">
      <c r="A27" s="858"/>
      <c r="B27" s="872"/>
      <c r="C27" s="872"/>
      <c r="D27" s="872"/>
      <c r="E27" s="10"/>
      <c r="F27" s="10"/>
      <c r="G27" s="872"/>
      <c r="H27" s="1027"/>
      <c r="I27" s="872"/>
      <c r="J27" s="872"/>
      <c r="K27" s="730" t="s">
        <v>3722</v>
      </c>
      <c r="L27" s="726">
        <v>3000</v>
      </c>
      <c r="M27" s="726"/>
      <c r="N27" s="730" t="s">
        <v>3723</v>
      </c>
      <c r="O27" s="2">
        <v>750</v>
      </c>
      <c r="P27" s="2">
        <v>2412</v>
      </c>
      <c r="Q27" s="11">
        <f t="shared" si="1"/>
        <v>321.60000000000002</v>
      </c>
      <c r="R27" s="654"/>
      <c r="S27" s="2">
        <v>750</v>
      </c>
      <c r="T27" s="2"/>
      <c r="U27" s="11">
        <f t="shared" si="2"/>
        <v>0</v>
      </c>
      <c r="V27" s="12"/>
      <c r="W27" s="2">
        <v>750</v>
      </c>
      <c r="X27" s="2"/>
      <c r="Y27" s="11">
        <f t="shared" si="3"/>
        <v>0</v>
      </c>
      <c r="Z27" s="12"/>
      <c r="AA27" s="2">
        <v>750</v>
      </c>
      <c r="AB27" s="2"/>
      <c r="AC27" s="11">
        <f t="shared" si="4"/>
        <v>0</v>
      </c>
      <c r="AD27" s="12"/>
      <c r="AE27" s="89">
        <f t="shared" si="0"/>
        <v>3000</v>
      </c>
      <c r="AF27" s="89">
        <f t="shared" si="0"/>
        <v>2412</v>
      </c>
      <c r="AG27" s="11">
        <f t="shared" si="5"/>
        <v>80.400000000000006</v>
      </c>
    </row>
    <row r="28" spans="1:33" ht="63.75" x14ac:dyDescent="0.25">
      <c r="A28" s="859"/>
      <c r="B28" s="872"/>
      <c r="C28" s="872"/>
      <c r="D28" s="872"/>
      <c r="E28" s="10"/>
      <c r="F28" s="10"/>
      <c r="G28" s="872"/>
      <c r="H28" s="1027"/>
      <c r="I28" s="872"/>
      <c r="J28" s="872"/>
      <c r="K28" s="730" t="s">
        <v>3724</v>
      </c>
      <c r="L28" s="726">
        <v>60000</v>
      </c>
      <c r="M28" s="726"/>
      <c r="N28" s="730" t="s">
        <v>3725</v>
      </c>
      <c r="O28" s="2">
        <v>15000</v>
      </c>
      <c r="P28" s="2">
        <v>97214</v>
      </c>
      <c r="Q28" s="11">
        <f t="shared" si="1"/>
        <v>648.09333333333336</v>
      </c>
      <c r="R28" s="654" t="s">
        <v>3754</v>
      </c>
      <c r="S28" s="2">
        <v>15000</v>
      </c>
      <c r="T28" s="2"/>
      <c r="U28" s="11">
        <f t="shared" si="2"/>
        <v>0</v>
      </c>
      <c r="V28" s="12"/>
      <c r="W28" s="2">
        <v>15000</v>
      </c>
      <c r="X28" s="2"/>
      <c r="Y28" s="11">
        <f t="shared" si="3"/>
        <v>0</v>
      </c>
      <c r="Z28" s="12"/>
      <c r="AA28" s="2">
        <v>15000</v>
      </c>
      <c r="AB28" s="2"/>
      <c r="AC28" s="11">
        <f t="shared" si="4"/>
        <v>0</v>
      </c>
      <c r="AD28" s="12"/>
      <c r="AE28" s="89">
        <f t="shared" si="0"/>
        <v>60000</v>
      </c>
      <c r="AF28" s="89">
        <f t="shared" si="0"/>
        <v>97214</v>
      </c>
      <c r="AG28" s="11">
        <f t="shared" si="5"/>
        <v>162.02333333333334</v>
      </c>
    </row>
    <row r="29" spans="1:33" ht="51" x14ac:dyDescent="0.25">
      <c r="A29" s="860" t="s">
        <v>3658</v>
      </c>
      <c r="B29" s="860" t="s">
        <v>3659</v>
      </c>
      <c r="C29" s="860" t="s">
        <v>3660</v>
      </c>
      <c r="D29" s="1004" t="s">
        <v>3661</v>
      </c>
      <c r="E29" s="10"/>
      <c r="F29" s="10"/>
      <c r="G29" s="731" t="s">
        <v>3726</v>
      </c>
      <c r="H29" s="785" t="s">
        <v>3727</v>
      </c>
      <c r="I29" s="730" t="s">
        <v>3669</v>
      </c>
      <c r="J29" s="730" t="s">
        <v>1405</v>
      </c>
      <c r="K29" s="730" t="s">
        <v>3728</v>
      </c>
      <c r="L29" s="726">
        <v>11</v>
      </c>
      <c r="M29" s="726"/>
      <c r="N29" s="730" t="s">
        <v>3729</v>
      </c>
      <c r="O29" s="2">
        <v>2</v>
      </c>
      <c r="P29" s="2">
        <v>2</v>
      </c>
      <c r="Q29" s="11">
        <f t="shared" si="1"/>
        <v>100</v>
      </c>
      <c r="R29" s="654"/>
      <c r="S29" s="2">
        <v>3</v>
      </c>
      <c r="T29" s="2"/>
      <c r="U29" s="11">
        <f t="shared" si="2"/>
        <v>0</v>
      </c>
      <c r="V29" s="12"/>
      <c r="W29" s="2">
        <v>3</v>
      </c>
      <c r="X29" s="2"/>
      <c r="Y29" s="11">
        <f t="shared" si="3"/>
        <v>0</v>
      </c>
      <c r="Z29" s="12"/>
      <c r="AA29" s="2">
        <v>3</v>
      </c>
      <c r="AB29" s="2"/>
      <c r="AC29" s="11">
        <f t="shared" si="4"/>
        <v>0</v>
      </c>
      <c r="AD29" s="12"/>
      <c r="AE29" s="89">
        <f t="shared" si="0"/>
        <v>11</v>
      </c>
      <c r="AF29" s="89">
        <f t="shared" si="0"/>
        <v>2</v>
      </c>
      <c r="AG29" s="11">
        <f t="shared" si="5"/>
        <v>18.181818181818183</v>
      </c>
    </row>
    <row r="30" spans="1:33" ht="51" x14ac:dyDescent="0.25">
      <c r="A30" s="861"/>
      <c r="B30" s="861"/>
      <c r="C30" s="861"/>
      <c r="D30" s="1025"/>
      <c r="E30" s="10"/>
      <c r="F30" s="10"/>
      <c r="G30" s="731" t="s">
        <v>3730</v>
      </c>
      <c r="H30" s="732" t="s">
        <v>432</v>
      </c>
      <c r="I30" s="730" t="s">
        <v>3669</v>
      </c>
      <c r="J30" s="730" t="s">
        <v>3677</v>
      </c>
      <c r="K30" s="730" t="s">
        <v>3731</v>
      </c>
      <c r="L30" s="730">
        <v>96</v>
      </c>
      <c r="M30" s="730"/>
      <c r="N30" s="730" t="s">
        <v>3732</v>
      </c>
      <c r="O30" s="2">
        <v>24</v>
      </c>
      <c r="P30" s="2">
        <v>38</v>
      </c>
      <c r="Q30" s="11">
        <f t="shared" si="1"/>
        <v>158.33333333333331</v>
      </c>
      <c r="R30" s="654"/>
      <c r="S30" s="2">
        <v>24</v>
      </c>
      <c r="T30" s="2"/>
      <c r="U30" s="11">
        <f t="shared" si="2"/>
        <v>0</v>
      </c>
      <c r="V30" s="12"/>
      <c r="W30" s="2">
        <v>24</v>
      </c>
      <c r="X30" s="2"/>
      <c r="Y30" s="11">
        <f t="shared" si="3"/>
        <v>0</v>
      </c>
      <c r="Z30" s="12"/>
      <c r="AA30" s="2">
        <v>24</v>
      </c>
      <c r="AB30" s="2"/>
      <c r="AC30" s="11">
        <f t="shared" si="4"/>
        <v>0</v>
      </c>
      <c r="AD30" s="12"/>
      <c r="AE30" s="89">
        <f t="shared" si="0"/>
        <v>96</v>
      </c>
      <c r="AF30" s="89">
        <f t="shared" si="0"/>
        <v>38</v>
      </c>
      <c r="AG30" s="11">
        <f t="shared" si="5"/>
        <v>39.583333333333329</v>
      </c>
    </row>
    <row r="31" spans="1:33" ht="38.25" x14ac:dyDescent="0.25">
      <c r="A31" s="861"/>
      <c r="B31" s="861"/>
      <c r="C31" s="861"/>
      <c r="D31" s="1025"/>
      <c r="E31" s="10"/>
      <c r="F31" s="10"/>
      <c r="G31" s="861" t="s">
        <v>3733</v>
      </c>
      <c r="H31" s="873" t="s">
        <v>3734</v>
      </c>
      <c r="I31" s="872" t="s">
        <v>3669</v>
      </c>
      <c r="J31" s="857" t="s">
        <v>3677</v>
      </c>
      <c r="K31" s="730" t="s">
        <v>3735</v>
      </c>
      <c r="L31" s="730">
        <v>60</v>
      </c>
      <c r="M31" s="730"/>
      <c r="N31" s="730" t="s">
        <v>3736</v>
      </c>
      <c r="O31" s="2">
        <v>15</v>
      </c>
      <c r="P31" s="2">
        <v>38</v>
      </c>
      <c r="Q31" s="11">
        <f t="shared" si="1"/>
        <v>253.33333333333331</v>
      </c>
      <c r="R31" s="654"/>
      <c r="S31" s="2">
        <v>15</v>
      </c>
      <c r="T31" s="2"/>
      <c r="U31" s="11">
        <f t="shared" si="2"/>
        <v>0</v>
      </c>
      <c r="V31" s="12"/>
      <c r="W31" s="2">
        <v>15</v>
      </c>
      <c r="X31" s="2"/>
      <c r="Y31" s="11">
        <f t="shared" si="3"/>
        <v>0</v>
      </c>
      <c r="Z31" s="12"/>
      <c r="AA31" s="2">
        <v>15</v>
      </c>
      <c r="AB31" s="2"/>
      <c r="AC31" s="11">
        <f t="shared" si="4"/>
        <v>0</v>
      </c>
      <c r="AD31" s="12"/>
      <c r="AE31" s="89">
        <f t="shared" si="0"/>
        <v>60</v>
      </c>
      <c r="AF31" s="89">
        <f t="shared" si="0"/>
        <v>38</v>
      </c>
      <c r="AG31" s="11">
        <f t="shared" si="5"/>
        <v>63.333333333333329</v>
      </c>
    </row>
    <row r="32" spans="1:33" ht="38.25" x14ac:dyDescent="0.25">
      <c r="A32" s="861"/>
      <c r="B32" s="861"/>
      <c r="C32" s="861"/>
      <c r="D32" s="1025"/>
      <c r="E32" s="10"/>
      <c r="F32" s="10"/>
      <c r="G32" s="862"/>
      <c r="H32" s="873"/>
      <c r="I32" s="872"/>
      <c r="J32" s="859"/>
      <c r="K32" s="730" t="s">
        <v>3737</v>
      </c>
      <c r="L32" s="730">
        <v>2</v>
      </c>
      <c r="M32" s="730"/>
      <c r="N32" s="730" t="s">
        <v>3738</v>
      </c>
      <c r="O32" s="2">
        <v>1</v>
      </c>
      <c r="P32" s="2">
        <v>1</v>
      </c>
      <c r="Q32" s="11">
        <f t="shared" si="1"/>
        <v>100</v>
      </c>
      <c r="R32" s="654"/>
      <c r="S32" s="2">
        <v>0</v>
      </c>
      <c r="T32" s="2"/>
      <c r="U32" s="11" t="e">
        <f t="shared" si="2"/>
        <v>#DIV/0!</v>
      </c>
      <c r="V32" s="12"/>
      <c r="W32" s="2">
        <v>1</v>
      </c>
      <c r="X32" s="2"/>
      <c r="Y32" s="11">
        <f t="shared" si="3"/>
        <v>0</v>
      </c>
      <c r="Z32" s="12"/>
      <c r="AA32" s="2">
        <v>0</v>
      </c>
      <c r="AB32" s="2"/>
      <c r="AC32" s="11" t="e">
        <f t="shared" si="4"/>
        <v>#DIV/0!</v>
      </c>
      <c r="AD32" s="12"/>
      <c r="AE32" s="89">
        <f t="shared" si="0"/>
        <v>2</v>
      </c>
      <c r="AF32" s="89">
        <f t="shared" si="0"/>
        <v>1</v>
      </c>
      <c r="AG32" s="11">
        <f t="shared" si="5"/>
        <v>50</v>
      </c>
    </row>
    <row r="33" spans="1:33" ht="38.25" x14ac:dyDescent="0.25">
      <c r="A33" s="877" t="s">
        <v>3662</v>
      </c>
      <c r="B33" s="877" t="s">
        <v>3663</v>
      </c>
      <c r="C33" s="877" t="s">
        <v>3664</v>
      </c>
      <c r="D33" s="877">
        <v>1</v>
      </c>
      <c r="E33" s="10"/>
      <c r="F33" s="10"/>
      <c r="G33" s="731" t="s">
        <v>3739</v>
      </c>
      <c r="H33" s="732" t="s">
        <v>3740</v>
      </c>
      <c r="I33" s="730" t="s">
        <v>3669</v>
      </c>
      <c r="J33" s="730" t="s">
        <v>3486</v>
      </c>
      <c r="K33" s="730" t="s">
        <v>3741</v>
      </c>
      <c r="L33" s="730">
        <v>1</v>
      </c>
      <c r="M33" s="730"/>
      <c r="N33" s="730" t="s">
        <v>690</v>
      </c>
      <c r="O33" s="2">
        <v>0</v>
      </c>
      <c r="P33" s="2">
        <v>0</v>
      </c>
      <c r="Q33" s="11" t="e">
        <f t="shared" si="1"/>
        <v>#DIV/0!</v>
      </c>
      <c r="R33" s="654"/>
      <c r="S33" s="2">
        <v>0</v>
      </c>
      <c r="T33" s="2"/>
      <c r="U33" s="11" t="e">
        <f t="shared" si="2"/>
        <v>#DIV/0!</v>
      </c>
      <c r="V33" s="12"/>
      <c r="W33" s="2">
        <v>1</v>
      </c>
      <c r="X33" s="2"/>
      <c r="Y33" s="11">
        <f t="shared" si="3"/>
        <v>0</v>
      </c>
      <c r="Z33" s="12"/>
      <c r="AA33" s="2">
        <v>0</v>
      </c>
      <c r="AB33" s="2"/>
      <c r="AC33" s="11" t="e">
        <f t="shared" si="4"/>
        <v>#DIV/0!</v>
      </c>
      <c r="AD33" s="12"/>
      <c r="AE33" s="89">
        <f t="shared" si="0"/>
        <v>1</v>
      </c>
      <c r="AF33" s="89">
        <f t="shared" si="0"/>
        <v>0</v>
      </c>
      <c r="AG33" s="11">
        <f t="shared" si="5"/>
        <v>0</v>
      </c>
    </row>
    <row r="34" spans="1:33" ht="51" x14ac:dyDescent="0.25">
      <c r="A34" s="878"/>
      <c r="B34" s="878"/>
      <c r="C34" s="878"/>
      <c r="D34" s="878"/>
      <c r="E34" s="10"/>
      <c r="F34" s="10"/>
      <c r="G34" s="731" t="s">
        <v>3742</v>
      </c>
      <c r="H34" s="732" t="s">
        <v>3743</v>
      </c>
      <c r="I34" s="730" t="s">
        <v>3669</v>
      </c>
      <c r="J34" s="730" t="s">
        <v>3486</v>
      </c>
      <c r="K34" s="730" t="s">
        <v>3744</v>
      </c>
      <c r="L34" s="730">
        <v>2</v>
      </c>
      <c r="M34" s="730"/>
      <c r="N34" s="730" t="s">
        <v>3745</v>
      </c>
      <c r="O34" s="2">
        <v>0</v>
      </c>
      <c r="P34" s="2">
        <v>0</v>
      </c>
      <c r="Q34" s="11" t="e">
        <f t="shared" si="1"/>
        <v>#DIV/0!</v>
      </c>
      <c r="R34" s="654"/>
      <c r="S34" s="2">
        <v>0</v>
      </c>
      <c r="T34" s="2"/>
      <c r="U34" s="11" t="e">
        <f t="shared" si="2"/>
        <v>#DIV/0!</v>
      </c>
      <c r="V34" s="12"/>
      <c r="W34" s="2">
        <v>0</v>
      </c>
      <c r="X34" s="2"/>
      <c r="Y34" s="11" t="e">
        <f t="shared" si="3"/>
        <v>#DIV/0!</v>
      </c>
      <c r="Z34" s="12"/>
      <c r="AA34" s="2">
        <v>2</v>
      </c>
      <c r="AB34" s="2"/>
      <c r="AC34" s="11">
        <f t="shared" si="4"/>
        <v>0</v>
      </c>
      <c r="AD34" s="12"/>
      <c r="AE34" s="89">
        <f t="shared" si="0"/>
        <v>2</v>
      </c>
      <c r="AF34" s="89">
        <f t="shared" si="0"/>
        <v>0</v>
      </c>
      <c r="AG34" s="11">
        <f t="shared" si="5"/>
        <v>0</v>
      </c>
    </row>
    <row r="35" spans="1:33" ht="25.5" x14ac:dyDescent="0.25">
      <c r="A35" s="879"/>
      <c r="B35" s="879"/>
      <c r="C35" s="879"/>
      <c r="D35" s="879"/>
      <c r="E35" s="10"/>
      <c r="F35" s="10"/>
      <c r="G35" s="731" t="s">
        <v>3746</v>
      </c>
      <c r="H35" s="736" t="s">
        <v>3747</v>
      </c>
      <c r="I35" s="730" t="s">
        <v>3669</v>
      </c>
      <c r="J35" s="730" t="s">
        <v>3486</v>
      </c>
      <c r="K35" s="730" t="s">
        <v>3748</v>
      </c>
      <c r="L35" s="730">
        <v>1</v>
      </c>
      <c r="M35" s="730"/>
      <c r="N35" s="730" t="s">
        <v>3749</v>
      </c>
      <c r="O35" s="2">
        <v>0</v>
      </c>
      <c r="P35" s="2">
        <v>0</v>
      </c>
      <c r="Q35" s="11" t="e">
        <f t="shared" si="1"/>
        <v>#DIV/0!</v>
      </c>
      <c r="R35" s="654"/>
      <c r="S35" s="2">
        <v>0</v>
      </c>
      <c r="T35" s="2"/>
      <c r="U35" s="11" t="e">
        <f t="shared" si="2"/>
        <v>#DIV/0!</v>
      </c>
      <c r="V35" s="12"/>
      <c r="W35" s="2">
        <v>0</v>
      </c>
      <c r="X35" s="2"/>
      <c r="Y35" s="11" t="e">
        <f t="shared" si="3"/>
        <v>#DIV/0!</v>
      </c>
      <c r="Z35" s="12"/>
      <c r="AA35" s="2">
        <v>1</v>
      </c>
      <c r="AB35" s="2"/>
      <c r="AC35" s="11">
        <f t="shared" si="4"/>
        <v>0</v>
      </c>
      <c r="AD35" s="12"/>
      <c r="AE35" s="89">
        <f t="shared" si="0"/>
        <v>1</v>
      </c>
      <c r="AF35" s="89">
        <f t="shared" si="0"/>
        <v>0</v>
      </c>
      <c r="AG35" s="11">
        <f t="shared" si="5"/>
        <v>0</v>
      </c>
    </row>
    <row r="36" spans="1:33" x14ac:dyDescent="0.25">
      <c r="A36" s="843" t="s">
        <v>23</v>
      </c>
      <c r="B36" s="844"/>
      <c r="C36" s="844"/>
      <c r="D36" s="844"/>
      <c r="E36" s="844"/>
      <c r="F36" s="844"/>
      <c r="G36" s="844"/>
      <c r="H36" s="844"/>
      <c r="I36" s="844"/>
      <c r="J36" s="844"/>
      <c r="K36" s="844"/>
      <c r="L36" s="845"/>
      <c r="M36" s="728"/>
      <c r="N36" s="728"/>
      <c r="O36" s="3"/>
      <c r="P36" s="3"/>
      <c r="Q36" s="13" t="e">
        <f>SUM(Q42:R69)/(COUNTIF(Q42:Q69,"&lt;&gt;0"))</f>
        <v>#DIV/0!</v>
      </c>
      <c r="R36" s="654"/>
      <c r="S36" s="3"/>
      <c r="T36" s="3"/>
      <c r="U36" s="13" t="e">
        <f>SUM(U42:V69)/(COUNTIF(U42:U69,"&lt;&gt;0"))</f>
        <v>#DIV/0!</v>
      </c>
      <c r="V36" s="654"/>
      <c r="W36" s="3"/>
      <c r="X36" s="3"/>
      <c r="Y36" s="13" t="e">
        <f>SUM(Y42:Z69)/(COUNTIF(Y42:Y69,"&lt;&gt;0"))</f>
        <v>#DIV/0!</v>
      </c>
      <c r="Z36" s="654"/>
      <c r="AA36" s="3"/>
      <c r="AB36" s="3"/>
      <c r="AC36" s="13" t="e">
        <f>SUM(AC42:AD69)/(COUNTIF(AC42:AC69,"&lt;&gt;0"))</f>
        <v>#DIV/0!</v>
      </c>
      <c r="AD36" s="654"/>
      <c r="AE36" s="3"/>
      <c r="AF36" s="3"/>
      <c r="AG36" s="13">
        <f>SUM(AG42:AH69)/(COUNTIF(AG42:AG69,"&lt;&gt;0"))</f>
        <v>43.114280346719795</v>
      </c>
    </row>
    <row r="37" spans="1:33" x14ac:dyDescent="0.25">
      <c r="A37" s="846" t="s">
        <v>24</v>
      </c>
      <c r="B37" s="847"/>
      <c r="C37" s="847"/>
      <c r="D37" s="847"/>
      <c r="E37" s="847"/>
      <c r="F37" s="847"/>
      <c r="G37" s="847"/>
      <c r="H37" s="847"/>
      <c r="I37" s="847"/>
      <c r="J37" s="847"/>
      <c r="K37" s="847"/>
      <c r="L37" s="848"/>
      <c r="M37" s="729"/>
      <c r="N37" s="729"/>
      <c r="O37" s="10"/>
      <c r="P37" s="787"/>
      <c r="Q37" s="784">
        <v>100</v>
      </c>
      <c r="R37" s="14"/>
      <c r="S37" s="678"/>
      <c r="T37" s="678"/>
      <c r="U37" s="678"/>
      <c r="V37" s="14"/>
      <c r="W37" s="678"/>
      <c r="X37" s="678"/>
      <c r="Y37" s="678"/>
      <c r="Z37" s="14"/>
      <c r="AA37" s="678"/>
      <c r="AB37" s="678"/>
      <c r="AC37" s="678"/>
      <c r="AD37" s="14"/>
      <c r="AE37" s="678"/>
      <c r="AF37" s="678"/>
      <c r="AG37" s="678"/>
    </row>
    <row r="38" spans="1:33" x14ac:dyDescent="0.25">
      <c r="A38" s="846" t="s">
        <v>1283</v>
      </c>
      <c r="B38" s="847"/>
      <c r="C38" s="847"/>
      <c r="D38" s="847"/>
      <c r="E38" s="847"/>
      <c r="F38" s="847"/>
      <c r="G38" s="847"/>
      <c r="H38" s="847"/>
      <c r="I38" s="847"/>
      <c r="J38" s="847"/>
      <c r="K38" s="847"/>
      <c r="L38" s="848"/>
      <c r="M38" s="729"/>
      <c r="N38" s="729"/>
      <c r="O38" s="10"/>
      <c r="P38" s="787"/>
      <c r="Q38" s="784">
        <v>89</v>
      </c>
      <c r="R38" s="14"/>
      <c r="S38" s="678"/>
      <c r="T38" s="678"/>
      <c r="U38" s="678"/>
      <c r="V38" s="14"/>
      <c r="W38" s="678"/>
      <c r="X38" s="678"/>
      <c r="Y38" s="678"/>
      <c r="Z38" s="14"/>
      <c r="AA38" s="678"/>
      <c r="AB38" s="678"/>
      <c r="AC38" s="678"/>
      <c r="AD38" s="14"/>
      <c r="AE38" s="678"/>
      <c r="AF38" s="678"/>
      <c r="AG38" s="678"/>
    </row>
    <row r="39" spans="1:33" x14ac:dyDescent="0.25">
      <c r="A39" s="846" t="s">
        <v>1339</v>
      </c>
      <c r="B39" s="847"/>
      <c r="C39" s="847"/>
      <c r="D39" s="847"/>
      <c r="E39" s="847"/>
      <c r="F39" s="847"/>
      <c r="G39" s="847"/>
      <c r="H39" s="847"/>
      <c r="I39" s="847"/>
      <c r="J39" s="847"/>
      <c r="K39" s="847"/>
      <c r="L39" s="848"/>
      <c r="M39" s="729"/>
      <c r="N39" s="729"/>
      <c r="O39" s="10"/>
      <c r="P39" s="787"/>
      <c r="Q39" s="784">
        <v>2</v>
      </c>
      <c r="R39" s="14"/>
      <c r="S39" s="678"/>
      <c r="T39" s="678"/>
      <c r="U39" s="678"/>
      <c r="V39" s="14"/>
      <c r="W39" s="678"/>
      <c r="X39" s="678"/>
      <c r="Y39" s="678"/>
      <c r="Z39" s="14"/>
      <c r="AA39" s="678"/>
      <c r="AB39" s="678"/>
      <c r="AC39" s="678"/>
      <c r="AD39" s="14"/>
      <c r="AE39" s="678"/>
      <c r="AF39" s="678"/>
      <c r="AG39" s="678"/>
    </row>
    <row r="40" spans="1:33" x14ac:dyDescent="0.25">
      <c r="A40" s="846" t="s">
        <v>1340</v>
      </c>
      <c r="B40" s="847"/>
      <c r="C40" s="847"/>
      <c r="D40" s="847"/>
      <c r="E40" s="847"/>
      <c r="F40" s="847"/>
      <c r="G40" s="847"/>
      <c r="H40" s="847"/>
      <c r="I40" s="847"/>
      <c r="J40" s="847"/>
      <c r="K40" s="847"/>
      <c r="L40" s="848"/>
      <c r="M40" s="729"/>
      <c r="N40" s="729"/>
      <c r="O40" s="10"/>
      <c r="P40" s="787"/>
      <c r="Q40" s="784">
        <v>0</v>
      </c>
      <c r="R40" s="14"/>
      <c r="S40" s="678"/>
      <c r="T40" s="678"/>
      <c r="U40" s="678"/>
      <c r="V40" s="14"/>
      <c r="W40" s="678"/>
      <c r="X40" s="678"/>
      <c r="Y40" s="678"/>
      <c r="Z40" s="14"/>
      <c r="AA40" s="678"/>
      <c r="AB40" s="678"/>
      <c r="AC40" s="678"/>
      <c r="AD40" s="14"/>
      <c r="AE40" s="678"/>
      <c r="AF40" s="678"/>
      <c r="AG40" s="678"/>
    </row>
    <row r="41" spans="1:33" x14ac:dyDescent="0.25">
      <c r="A41" s="846" t="s">
        <v>1341</v>
      </c>
      <c r="B41" s="847"/>
      <c r="C41" s="847"/>
      <c r="D41" s="847"/>
      <c r="E41" s="847"/>
      <c r="F41" s="847"/>
      <c r="G41" s="847"/>
      <c r="H41" s="847"/>
      <c r="I41" s="847"/>
      <c r="J41" s="847"/>
      <c r="K41" s="847"/>
      <c r="L41" s="848"/>
      <c r="M41" s="729"/>
      <c r="N41" s="729"/>
      <c r="O41" s="10"/>
      <c r="P41" s="787"/>
      <c r="Q41" s="784">
        <v>26</v>
      </c>
      <c r="R41" s="14"/>
      <c r="S41" s="678"/>
      <c r="T41" s="678"/>
      <c r="U41" s="678"/>
      <c r="V41" s="14"/>
      <c r="W41" s="678"/>
      <c r="X41" s="678"/>
      <c r="Y41" s="678"/>
      <c r="Z41" s="14"/>
      <c r="AA41" s="678"/>
      <c r="AB41" s="678"/>
      <c r="AC41" s="678"/>
      <c r="AD41" s="14"/>
      <c r="AE41" s="678"/>
      <c r="AF41" s="678"/>
      <c r="AG41" s="678"/>
    </row>
    <row r="42" spans="1:33" x14ac:dyDescent="0.25">
      <c r="Q42" s="32" t="e">
        <f>IF(Q8&gt;99.99,100,Q8)</f>
        <v>#DIV/0!</v>
      </c>
      <c r="R42" s="32"/>
      <c r="U42" s="32" t="e">
        <f>IF(U8&gt;99.99,100,U8)</f>
        <v>#DIV/0!</v>
      </c>
      <c r="Y42" s="32">
        <f>IF(Y8&gt;99.99,100,Y8)</f>
        <v>0</v>
      </c>
      <c r="AC42" s="32" t="e">
        <f>IF(AC8&gt;99.99,100,AC8)</f>
        <v>#DIV/0!</v>
      </c>
      <c r="AG42" s="32">
        <f>IF(AG8&gt;99.99,100,AG8)</f>
        <v>0</v>
      </c>
    </row>
    <row r="43" spans="1:33" x14ac:dyDescent="0.25">
      <c r="Q43" s="32" t="e">
        <f t="shared" ref="Q43:Q69" si="6">IF(Q9&gt;99.99,100,Q9)</f>
        <v>#DIV/0!</v>
      </c>
      <c r="U43" s="32" t="e">
        <f t="shared" ref="U43:U69" si="7">IF(U9&gt;99.99,100,U9)</f>
        <v>#DIV/0!</v>
      </c>
      <c r="Y43" s="32" t="e">
        <f t="shared" ref="Y43:Y69" si="8">IF(Y9&gt;99.99,100,Y9)</f>
        <v>#DIV/0!</v>
      </c>
      <c r="AC43" s="32">
        <f t="shared" ref="AC43:AC69" si="9">IF(AC9&gt;99.99,100,AC9)</f>
        <v>0</v>
      </c>
      <c r="AG43" s="32">
        <f t="shared" ref="AG43:AG69" si="10">IF(AG9&gt;99.99,100,AG9)</f>
        <v>0</v>
      </c>
    </row>
    <row r="44" spans="1:33" x14ac:dyDescent="0.25">
      <c r="Q44" s="32" t="e">
        <f t="shared" si="6"/>
        <v>#DIV/0!</v>
      </c>
      <c r="U44" s="32" t="e">
        <f t="shared" si="7"/>
        <v>#DIV/0!</v>
      </c>
      <c r="Y44" s="32">
        <f t="shared" si="8"/>
        <v>0</v>
      </c>
      <c r="AC44" s="32" t="e">
        <f t="shared" si="9"/>
        <v>#DIV/0!</v>
      </c>
      <c r="AG44" s="32">
        <f t="shared" si="10"/>
        <v>0</v>
      </c>
    </row>
    <row r="45" spans="1:33" x14ac:dyDescent="0.25">
      <c r="Q45" s="32" t="e">
        <f t="shared" si="6"/>
        <v>#DIV/0!</v>
      </c>
      <c r="U45" s="32" t="e">
        <f t="shared" si="7"/>
        <v>#DIV/0!</v>
      </c>
      <c r="Y45" s="32">
        <f t="shared" si="8"/>
        <v>0</v>
      </c>
      <c r="AC45" s="32" t="e">
        <f t="shared" si="9"/>
        <v>#DIV/0!</v>
      </c>
      <c r="AG45" s="32">
        <f t="shared" si="10"/>
        <v>0</v>
      </c>
    </row>
    <row r="46" spans="1:33" x14ac:dyDescent="0.25">
      <c r="Q46" s="32">
        <f t="shared" si="6"/>
        <v>100</v>
      </c>
      <c r="U46" s="32">
        <f t="shared" si="7"/>
        <v>0</v>
      </c>
      <c r="Y46" s="32">
        <f t="shared" si="8"/>
        <v>0</v>
      </c>
      <c r="AC46" s="32">
        <f t="shared" si="9"/>
        <v>0</v>
      </c>
      <c r="AG46" s="32">
        <f t="shared" si="10"/>
        <v>20</v>
      </c>
    </row>
    <row r="47" spans="1:33" x14ac:dyDescent="0.25">
      <c r="Q47" s="32" t="e">
        <f t="shared" si="6"/>
        <v>#DIV/0!</v>
      </c>
      <c r="U47" s="32" t="e">
        <f t="shared" si="7"/>
        <v>#DIV/0!</v>
      </c>
      <c r="Y47" s="32">
        <f t="shared" si="8"/>
        <v>0</v>
      </c>
      <c r="AC47" s="32">
        <f t="shared" si="9"/>
        <v>0</v>
      </c>
      <c r="AG47" s="32">
        <f t="shared" si="10"/>
        <v>0</v>
      </c>
    </row>
    <row r="48" spans="1:33" x14ac:dyDescent="0.25">
      <c r="Q48" s="32" t="e">
        <f t="shared" si="6"/>
        <v>#DIV/0!</v>
      </c>
      <c r="U48" s="32">
        <f t="shared" si="7"/>
        <v>0</v>
      </c>
      <c r="Y48" s="32" t="e">
        <f t="shared" si="8"/>
        <v>#DIV/0!</v>
      </c>
      <c r="AC48" s="32">
        <f t="shared" si="9"/>
        <v>0</v>
      </c>
      <c r="AG48" s="32">
        <f t="shared" si="10"/>
        <v>0</v>
      </c>
    </row>
    <row r="49" spans="17:33" x14ac:dyDescent="0.25">
      <c r="Q49" s="32">
        <f t="shared" si="6"/>
        <v>100</v>
      </c>
      <c r="U49" s="32" t="e">
        <f t="shared" si="7"/>
        <v>#DIV/0!</v>
      </c>
      <c r="Y49" s="32">
        <f t="shared" si="8"/>
        <v>0</v>
      </c>
      <c r="AC49" s="32">
        <f t="shared" si="9"/>
        <v>0</v>
      </c>
      <c r="AG49" s="32">
        <f t="shared" si="10"/>
        <v>33.333333333333329</v>
      </c>
    </row>
    <row r="50" spans="17:33" x14ac:dyDescent="0.25">
      <c r="Q50" s="32">
        <f t="shared" si="6"/>
        <v>100</v>
      </c>
      <c r="U50" s="32">
        <f t="shared" si="7"/>
        <v>0</v>
      </c>
      <c r="Y50" s="32">
        <f t="shared" si="8"/>
        <v>0</v>
      </c>
      <c r="AC50" s="32">
        <f t="shared" si="9"/>
        <v>0</v>
      </c>
      <c r="AG50" s="32">
        <f t="shared" si="10"/>
        <v>26.388888888888889</v>
      </c>
    </row>
    <row r="51" spans="17:33" x14ac:dyDescent="0.25">
      <c r="Q51" s="32">
        <f t="shared" si="6"/>
        <v>100</v>
      </c>
      <c r="U51" s="32">
        <f t="shared" si="7"/>
        <v>0</v>
      </c>
      <c r="Y51" s="32">
        <f t="shared" si="8"/>
        <v>0</v>
      </c>
      <c r="AC51" s="32">
        <f t="shared" si="9"/>
        <v>0</v>
      </c>
      <c r="AG51" s="32">
        <f t="shared" si="10"/>
        <v>37.647058823529413</v>
      </c>
    </row>
    <row r="52" spans="17:33" x14ac:dyDescent="0.25">
      <c r="Q52" s="32">
        <f t="shared" si="6"/>
        <v>100</v>
      </c>
      <c r="U52" s="32">
        <f t="shared" si="7"/>
        <v>0</v>
      </c>
      <c r="Y52" s="32">
        <f t="shared" si="8"/>
        <v>0</v>
      </c>
      <c r="AC52" s="32">
        <f t="shared" si="9"/>
        <v>0</v>
      </c>
      <c r="AG52" s="32">
        <f t="shared" si="10"/>
        <v>30.375000000000004</v>
      </c>
    </row>
    <row r="53" spans="17:33" x14ac:dyDescent="0.25">
      <c r="Q53" s="32">
        <f t="shared" si="6"/>
        <v>100</v>
      </c>
      <c r="U53" s="32">
        <f t="shared" si="7"/>
        <v>0</v>
      </c>
      <c r="Y53" s="32">
        <f t="shared" si="8"/>
        <v>0</v>
      </c>
      <c r="AC53" s="32">
        <f t="shared" si="9"/>
        <v>0</v>
      </c>
      <c r="AG53" s="32">
        <f t="shared" si="10"/>
        <v>33.333333333333329</v>
      </c>
    </row>
    <row r="54" spans="17:33" x14ac:dyDescent="0.25">
      <c r="Q54" s="32">
        <f t="shared" si="6"/>
        <v>0</v>
      </c>
      <c r="U54" s="32" t="e">
        <f t="shared" si="7"/>
        <v>#DIV/0!</v>
      </c>
      <c r="Y54" s="32" t="e">
        <f t="shared" si="8"/>
        <v>#DIV/0!</v>
      </c>
      <c r="AC54" s="32" t="e">
        <f t="shared" si="9"/>
        <v>#DIV/0!</v>
      </c>
      <c r="AG54" s="32">
        <f t="shared" si="10"/>
        <v>0</v>
      </c>
    </row>
    <row r="55" spans="17:33" x14ac:dyDescent="0.25">
      <c r="Q55" s="32">
        <f t="shared" si="6"/>
        <v>100</v>
      </c>
      <c r="U55" s="32">
        <f t="shared" si="7"/>
        <v>0</v>
      </c>
      <c r="Y55" s="32">
        <f t="shared" si="8"/>
        <v>0</v>
      </c>
      <c r="AC55" s="32">
        <f t="shared" si="9"/>
        <v>0</v>
      </c>
      <c r="AG55" s="32">
        <f t="shared" si="10"/>
        <v>54.166666666666664</v>
      </c>
    </row>
    <row r="56" spans="17:33" x14ac:dyDescent="0.25">
      <c r="Q56" s="32">
        <f t="shared" si="6"/>
        <v>0</v>
      </c>
      <c r="U56" s="32" t="e">
        <f t="shared" si="7"/>
        <v>#DIV/0!</v>
      </c>
      <c r="Y56" s="32" t="e">
        <f t="shared" si="8"/>
        <v>#DIV/0!</v>
      </c>
      <c r="AC56" s="32">
        <f t="shared" si="9"/>
        <v>0</v>
      </c>
      <c r="AG56" s="32">
        <f t="shared" si="10"/>
        <v>0</v>
      </c>
    </row>
    <row r="57" spans="17:33" x14ac:dyDescent="0.25">
      <c r="Q57" s="32">
        <f t="shared" si="6"/>
        <v>100</v>
      </c>
      <c r="U57" s="32">
        <f t="shared" si="7"/>
        <v>0</v>
      </c>
      <c r="Y57" s="32">
        <f t="shared" si="8"/>
        <v>0</v>
      </c>
      <c r="AC57" s="32">
        <f t="shared" si="9"/>
        <v>0</v>
      </c>
      <c r="AG57" s="32">
        <f t="shared" si="10"/>
        <v>25</v>
      </c>
    </row>
    <row r="58" spans="17:33" x14ac:dyDescent="0.25">
      <c r="Q58" s="32">
        <f t="shared" si="6"/>
        <v>100</v>
      </c>
      <c r="U58" s="32">
        <f t="shared" si="7"/>
        <v>0</v>
      </c>
      <c r="Y58" s="32">
        <f t="shared" si="8"/>
        <v>0</v>
      </c>
      <c r="AC58" s="32">
        <f t="shared" si="9"/>
        <v>0</v>
      </c>
      <c r="AG58" s="32">
        <f t="shared" si="10"/>
        <v>33.333333333333329</v>
      </c>
    </row>
    <row r="59" spans="17:33" x14ac:dyDescent="0.25">
      <c r="Q59" s="32">
        <f t="shared" si="6"/>
        <v>100</v>
      </c>
      <c r="U59" s="32">
        <f t="shared" si="7"/>
        <v>0</v>
      </c>
      <c r="Y59" s="32">
        <f t="shared" si="8"/>
        <v>0</v>
      </c>
      <c r="AC59" s="32">
        <f t="shared" si="9"/>
        <v>0</v>
      </c>
      <c r="AG59" s="32">
        <f t="shared" si="10"/>
        <v>46.2</v>
      </c>
    </row>
    <row r="60" spans="17:33" x14ac:dyDescent="0.25">
      <c r="Q60" s="32">
        <f t="shared" si="6"/>
        <v>100</v>
      </c>
      <c r="U60" s="32">
        <f t="shared" si="7"/>
        <v>0</v>
      </c>
      <c r="Y60" s="32">
        <f t="shared" si="8"/>
        <v>0</v>
      </c>
      <c r="AC60" s="32">
        <f t="shared" si="9"/>
        <v>0</v>
      </c>
      <c r="AG60" s="32">
        <f t="shared" si="10"/>
        <v>41.666666666666671</v>
      </c>
    </row>
    <row r="61" spans="17:33" x14ac:dyDescent="0.25">
      <c r="Q61" s="32">
        <f t="shared" si="6"/>
        <v>100</v>
      </c>
      <c r="U61" s="32">
        <f t="shared" si="7"/>
        <v>0</v>
      </c>
      <c r="Y61" s="32">
        <f t="shared" si="8"/>
        <v>0</v>
      </c>
      <c r="AC61" s="32">
        <f t="shared" si="9"/>
        <v>0</v>
      </c>
      <c r="AG61" s="32">
        <f t="shared" si="10"/>
        <v>80.400000000000006</v>
      </c>
    </row>
    <row r="62" spans="17:33" x14ac:dyDescent="0.25">
      <c r="Q62" s="32">
        <f t="shared" si="6"/>
        <v>100</v>
      </c>
      <c r="U62" s="32">
        <f t="shared" si="7"/>
        <v>0</v>
      </c>
      <c r="Y62" s="32">
        <f t="shared" si="8"/>
        <v>0</v>
      </c>
      <c r="AC62" s="32">
        <f t="shared" si="9"/>
        <v>0</v>
      </c>
      <c r="AG62" s="32">
        <f t="shared" si="10"/>
        <v>100</v>
      </c>
    </row>
    <row r="63" spans="17:33" x14ac:dyDescent="0.25">
      <c r="Q63" s="32">
        <f t="shared" si="6"/>
        <v>100</v>
      </c>
      <c r="U63" s="32">
        <f t="shared" si="7"/>
        <v>0</v>
      </c>
      <c r="Y63" s="32">
        <f t="shared" si="8"/>
        <v>0</v>
      </c>
      <c r="AC63" s="32">
        <f t="shared" si="9"/>
        <v>0</v>
      </c>
      <c r="AG63" s="32">
        <f t="shared" si="10"/>
        <v>18.181818181818183</v>
      </c>
    </row>
    <row r="64" spans="17:33" x14ac:dyDescent="0.25">
      <c r="Q64" s="32">
        <f t="shared" si="6"/>
        <v>100</v>
      </c>
      <c r="U64" s="32">
        <f t="shared" si="7"/>
        <v>0</v>
      </c>
      <c r="Y64" s="32">
        <f t="shared" si="8"/>
        <v>0</v>
      </c>
      <c r="AC64" s="32">
        <f t="shared" si="9"/>
        <v>0</v>
      </c>
      <c r="AG64" s="32">
        <f t="shared" si="10"/>
        <v>39.583333333333329</v>
      </c>
    </row>
    <row r="65" spans="17:33" x14ac:dyDescent="0.25">
      <c r="Q65" s="32">
        <f t="shared" si="6"/>
        <v>100</v>
      </c>
      <c r="U65" s="32">
        <f t="shared" si="7"/>
        <v>0</v>
      </c>
      <c r="Y65" s="32">
        <f t="shared" si="8"/>
        <v>0</v>
      </c>
      <c r="AC65" s="32">
        <f t="shared" si="9"/>
        <v>0</v>
      </c>
      <c r="AG65" s="32">
        <f t="shared" si="10"/>
        <v>63.333333333333329</v>
      </c>
    </row>
    <row r="66" spans="17:33" x14ac:dyDescent="0.25">
      <c r="Q66" s="32">
        <f t="shared" si="6"/>
        <v>100</v>
      </c>
      <c r="U66" s="32" t="e">
        <f t="shared" si="7"/>
        <v>#DIV/0!</v>
      </c>
      <c r="Y66" s="32">
        <f t="shared" si="8"/>
        <v>0</v>
      </c>
      <c r="AC66" s="32" t="e">
        <f t="shared" si="9"/>
        <v>#DIV/0!</v>
      </c>
      <c r="AG66" s="32">
        <f t="shared" si="10"/>
        <v>50</v>
      </c>
    </row>
    <row r="67" spans="17:33" x14ac:dyDescent="0.25">
      <c r="Q67" s="32" t="e">
        <f t="shared" si="6"/>
        <v>#DIV/0!</v>
      </c>
      <c r="U67" s="32" t="e">
        <f t="shared" si="7"/>
        <v>#DIV/0!</v>
      </c>
      <c r="Y67" s="32">
        <f t="shared" si="8"/>
        <v>0</v>
      </c>
      <c r="AC67" s="32" t="e">
        <f t="shared" si="9"/>
        <v>#DIV/0!</v>
      </c>
      <c r="AG67" s="32">
        <f t="shared" si="10"/>
        <v>0</v>
      </c>
    </row>
    <row r="68" spans="17:33" x14ac:dyDescent="0.25">
      <c r="Q68" s="32" t="e">
        <f t="shared" si="6"/>
        <v>#DIV/0!</v>
      </c>
      <c r="U68" s="32" t="e">
        <f t="shared" si="7"/>
        <v>#DIV/0!</v>
      </c>
      <c r="Y68" s="32" t="e">
        <f t="shared" si="8"/>
        <v>#DIV/0!</v>
      </c>
      <c r="AC68" s="32">
        <f t="shared" si="9"/>
        <v>0</v>
      </c>
      <c r="AG68" s="32">
        <f t="shared" si="10"/>
        <v>0</v>
      </c>
    </row>
    <row r="69" spans="17:33" x14ac:dyDescent="0.25">
      <c r="Q69" s="32" t="e">
        <f t="shared" si="6"/>
        <v>#DIV/0!</v>
      </c>
      <c r="U69" s="32" t="e">
        <f t="shared" si="7"/>
        <v>#DIV/0!</v>
      </c>
      <c r="Y69" s="32" t="e">
        <f t="shared" si="8"/>
        <v>#DIV/0!</v>
      </c>
      <c r="AC69" s="32">
        <f t="shared" si="9"/>
        <v>0</v>
      </c>
      <c r="AG69" s="32">
        <f t="shared" si="10"/>
        <v>0</v>
      </c>
    </row>
  </sheetData>
  <mergeCells count="58">
    <mergeCell ref="H31:H32"/>
    <mergeCell ref="I31:I32"/>
    <mergeCell ref="J31:J32"/>
    <mergeCell ref="G8:G9"/>
    <mergeCell ref="H8:H9"/>
    <mergeCell ref="I8:I9"/>
    <mergeCell ref="J8:J9"/>
    <mergeCell ref="G25:G28"/>
    <mergeCell ref="H25:H28"/>
    <mergeCell ref="I25:I28"/>
    <mergeCell ref="J25:J28"/>
    <mergeCell ref="A33:A35"/>
    <mergeCell ref="B33:B35"/>
    <mergeCell ref="C33:C35"/>
    <mergeCell ref="D33:D35"/>
    <mergeCell ref="G31:G32"/>
    <mergeCell ref="A41:L41"/>
    <mergeCell ref="A40:L40"/>
    <mergeCell ref="A39:L39"/>
    <mergeCell ref="A38:L38"/>
    <mergeCell ref="A37:L37"/>
    <mergeCell ref="O6:R6"/>
    <mergeCell ref="S6:V6"/>
    <mergeCell ref="W6:Z6"/>
    <mergeCell ref="AA6:AD6"/>
    <mergeCell ref="AE6:AG6"/>
    <mergeCell ref="A36:L36"/>
    <mergeCell ref="A8:A11"/>
    <mergeCell ref="B8:B11"/>
    <mergeCell ref="C8:C11"/>
    <mergeCell ref="D8:D11"/>
    <mergeCell ref="A12:A28"/>
    <mergeCell ref="B12:B21"/>
    <mergeCell ref="C12:C21"/>
    <mergeCell ref="D12:D21"/>
    <mergeCell ref="B23:B28"/>
    <mergeCell ref="C23:C28"/>
    <mergeCell ref="D23:D28"/>
    <mergeCell ref="A29:A32"/>
    <mergeCell ref="B29:B32"/>
    <mergeCell ref="C29:C32"/>
    <mergeCell ref="D29:D32"/>
    <mergeCell ref="N6:N7"/>
    <mergeCell ref="A2:AG2"/>
    <mergeCell ref="A3:AG3"/>
    <mergeCell ref="A4:AG4"/>
    <mergeCell ref="B5:AG5"/>
    <mergeCell ref="A6:A7"/>
    <mergeCell ref="B6:B7"/>
    <mergeCell ref="C6:C7"/>
    <mergeCell ref="D6:F6"/>
    <mergeCell ref="G6:G7"/>
    <mergeCell ref="H6:H7"/>
    <mergeCell ref="I6:I7"/>
    <mergeCell ref="J6:J7"/>
    <mergeCell ref="K6:K7"/>
    <mergeCell ref="L6:L7"/>
    <mergeCell ref="M6:M7"/>
  </mergeCells>
  <conditionalFormatting sqref="AG8:AG35 Q8:Q35 U15:U35 Y15:Y35 AC15:AC35">
    <cfRule type="cellIs" dxfId="971" priority="25" stopIfTrue="1" operator="greaterThan">
      <formula>110</formula>
    </cfRule>
    <cfRule type="cellIs" dxfId="970" priority="26" stopIfTrue="1" operator="between">
      <formula>1</formula>
      <formula>90</formula>
    </cfRule>
    <cfRule type="expression" dxfId="969" priority="27" stopIfTrue="1">
      <formula>IF(O8=0,P8=0)</formula>
    </cfRule>
    <cfRule type="cellIs" dxfId="968" priority="28" stopIfTrue="1" operator="between">
      <formula>90</formula>
      <formula>110</formula>
    </cfRule>
    <cfRule type="expression" dxfId="967" priority="29" stopIfTrue="1">
      <formula>IF(O8&gt;0,P8=0)</formula>
    </cfRule>
    <cfRule type="expression" dxfId="966" priority="30" stopIfTrue="1">
      <formula>IF(O8=0,P8&gt;0)</formula>
    </cfRule>
  </conditionalFormatting>
  <conditionalFormatting sqref="U8:U14">
    <cfRule type="cellIs" dxfId="965" priority="43" stopIfTrue="1" operator="greaterThan">
      <formula>110</formula>
    </cfRule>
    <cfRule type="cellIs" dxfId="964" priority="44" stopIfTrue="1" operator="between">
      <formula>1</formula>
      <formula>90</formula>
    </cfRule>
    <cfRule type="expression" dxfId="963" priority="45" stopIfTrue="1">
      <formula>IF(S8=0,T8=0)</formula>
    </cfRule>
    <cfRule type="cellIs" dxfId="962" priority="46" stopIfTrue="1" operator="between">
      <formula>90</formula>
      <formula>110</formula>
    </cfRule>
    <cfRule type="expression" dxfId="961" priority="47" stopIfTrue="1">
      <formula>IF(S8&gt;0,T8=0)</formula>
    </cfRule>
    <cfRule type="expression" dxfId="960" priority="48" stopIfTrue="1">
      <formula>IF(S8=0,T8&gt;0)</formula>
    </cfRule>
  </conditionalFormatting>
  <conditionalFormatting sqref="Y8:Y14">
    <cfRule type="cellIs" dxfId="959" priority="37" stopIfTrue="1" operator="greaterThan">
      <formula>110</formula>
    </cfRule>
    <cfRule type="cellIs" dxfId="958" priority="38" stopIfTrue="1" operator="between">
      <formula>1</formula>
      <formula>90</formula>
    </cfRule>
    <cfRule type="expression" dxfId="957" priority="39" stopIfTrue="1">
      <formula>IF(W8=0,X8=0)</formula>
    </cfRule>
    <cfRule type="cellIs" dxfId="956" priority="40" stopIfTrue="1" operator="between">
      <formula>90</formula>
      <formula>110</formula>
    </cfRule>
    <cfRule type="expression" dxfId="955" priority="41" stopIfTrue="1">
      <formula>IF(W8&gt;0,X8=0)</formula>
    </cfRule>
    <cfRule type="expression" dxfId="954" priority="42" stopIfTrue="1">
      <formula>IF(W8=0,X8&gt;0)</formula>
    </cfRule>
  </conditionalFormatting>
  <conditionalFormatting sqref="AC8:AC14">
    <cfRule type="cellIs" dxfId="953" priority="31" stopIfTrue="1" operator="greaterThan">
      <formula>110</formula>
    </cfRule>
    <cfRule type="cellIs" dxfId="952" priority="32" stopIfTrue="1" operator="between">
      <formula>1</formula>
      <formula>90</formula>
    </cfRule>
    <cfRule type="expression" dxfId="951" priority="33" stopIfTrue="1">
      <formula>IF(AA8=0,AB8=0)</formula>
    </cfRule>
    <cfRule type="cellIs" dxfId="950" priority="34" stopIfTrue="1" operator="between">
      <formula>90</formula>
      <formula>110</formula>
    </cfRule>
    <cfRule type="expression" dxfId="949" priority="35" stopIfTrue="1">
      <formula>IF(AA8&gt;0,AB8=0)</formula>
    </cfRule>
    <cfRule type="expression" dxfId="948" priority="36" stopIfTrue="1">
      <formula>IF(AA8=0,AB8&gt;0)</formula>
    </cfRule>
  </conditionalFormatting>
  <pageMargins left="0.7" right="0.7" top="0.75" bottom="0.75" header="0.3" footer="0.3"/>
  <pageSetup orientation="portrait" horizontalDpi="4294967293" verticalDpi="0" r:id="rId1"/>
  <legacy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W39"/>
  <sheetViews>
    <sheetView workbookViewId="0">
      <selection activeCell="F10" sqref="F10"/>
    </sheetView>
  </sheetViews>
  <sheetFormatPr baseColWidth="10" defaultColWidth="11.42578125" defaultRowHeight="15" x14ac:dyDescent="0.25"/>
  <cols>
    <col min="1" max="1" width="16.85546875" style="7" customWidth="1"/>
    <col min="2" max="2" width="8.7109375" style="7" customWidth="1"/>
    <col min="3" max="3" width="38.28515625" style="7" customWidth="1"/>
    <col min="4" max="4" width="16" style="7" customWidth="1"/>
    <col min="5" max="5" width="24.5703125" style="7" customWidth="1"/>
    <col min="6" max="6" width="12.7109375" style="7" customWidth="1"/>
    <col min="7" max="7" width="8.7109375" style="7" customWidth="1"/>
    <col min="8" max="22" width="6.85546875" style="7" customWidth="1"/>
    <col min="23" max="23" width="51.7109375" style="7" customWidth="1"/>
    <col min="24" max="16384" width="11.42578125" style="7"/>
  </cols>
  <sheetData>
    <row r="1" spans="1:23" ht="15" customHeight="1" x14ac:dyDescent="0.25">
      <c r="A1" s="854" t="s">
        <v>26</v>
      </c>
      <c r="B1" s="854"/>
      <c r="C1" s="854"/>
      <c r="D1" s="854"/>
      <c r="E1" s="854"/>
      <c r="F1" s="854"/>
      <c r="G1" s="854"/>
      <c r="H1" s="854"/>
      <c r="I1" s="854"/>
      <c r="J1" s="854"/>
      <c r="K1" s="854"/>
      <c r="L1" s="854"/>
      <c r="M1" s="854"/>
      <c r="N1" s="854"/>
      <c r="O1" s="854"/>
      <c r="P1" s="854"/>
      <c r="Q1" s="854"/>
      <c r="R1" s="854"/>
      <c r="S1" s="854"/>
      <c r="T1" s="854"/>
      <c r="U1" s="854"/>
      <c r="V1" s="854"/>
    </row>
    <row r="2" spans="1:23" ht="15" customHeight="1" x14ac:dyDescent="0.25">
      <c r="A2" s="854" t="s">
        <v>0</v>
      </c>
      <c r="B2" s="854"/>
      <c r="C2" s="854"/>
      <c r="D2" s="854"/>
      <c r="E2" s="854"/>
      <c r="F2" s="854"/>
      <c r="G2" s="854"/>
      <c r="H2" s="854"/>
      <c r="I2" s="854"/>
      <c r="J2" s="854"/>
      <c r="K2" s="854"/>
      <c r="L2" s="854"/>
      <c r="M2" s="854"/>
      <c r="N2" s="854"/>
      <c r="O2" s="854"/>
      <c r="P2" s="854"/>
      <c r="Q2" s="854"/>
      <c r="R2" s="854"/>
      <c r="S2" s="854"/>
      <c r="T2" s="854"/>
      <c r="U2" s="854"/>
      <c r="V2" s="854"/>
    </row>
    <row r="3" spans="1:23" ht="15" customHeight="1" x14ac:dyDescent="0.25">
      <c r="A3" s="855" t="s">
        <v>1233</v>
      </c>
      <c r="B3" s="855"/>
      <c r="C3" s="855"/>
      <c r="D3" s="855"/>
      <c r="E3" s="855"/>
      <c r="F3" s="855"/>
      <c r="G3" s="855"/>
      <c r="H3" s="855"/>
      <c r="I3" s="855"/>
      <c r="J3" s="855"/>
      <c r="K3" s="855"/>
      <c r="L3" s="855"/>
      <c r="M3" s="855"/>
      <c r="N3" s="855"/>
      <c r="O3" s="855"/>
      <c r="P3" s="855"/>
      <c r="Q3" s="855"/>
      <c r="R3" s="855"/>
      <c r="S3" s="855"/>
      <c r="T3" s="855"/>
      <c r="U3" s="855"/>
      <c r="V3" s="855"/>
    </row>
    <row r="4" spans="1:23" ht="22.5" customHeight="1" x14ac:dyDescent="0.25">
      <c r="A4" s="838" t="s">
        <v>30</v>
      </c>
      <c r="B4" s="856" t="s">
        <v>1</v>
      </c>
      <c r="C4" s="838" t="s">
        <v>28</v>
      </c>
      <c r="D4" s="838" t="s">
        <v>2</v>
      </c>
      <c r="E4" s="838" t="s">
        <v>3</v>
      </c>
      <c r="F4" s="838" t="s">
        <v>4</v>
      </c>
      <c r="G4" s="838" t="s">
        <v>29</v>
      </c>
      <c r="H4" s="853" t="s">
        <v>5</v>
      </c>
      <c r="I4" s="853"/>
      <c r="J4" s="853"/>
      <c r="K4" s="853" t="s">
        <v>6</v>
      </c>
      <c r="L4" s="853"/>
      <c r="M4" s="853"/>
      <c r="N4" s="853" t="s">
        <v>7</v>
      </c>
      <c r="O4" s="853"/>
      <c r="P4" s="853"/>
      <c r="Q4" s="853" t="s">
        <v>8</v>
      </c>
      <c r="R4" s="853"/>
      <c r="S4" s="853"/>
      <c r="T4" s="853" t="s">
        <v>9</v>
      </c>
      <c r="U4" s="853"/>
      <c r="V4" s="853"/>
      <c r="W4" s="838" t="s">
        <v>178</v>
      </c>
    </row>
    <row r="5" spans="1:23" x14ac:dyDescent="0.25">
      <c r="A5" s="838"/>
      <c r="B5" s="856"/>
      <c r="C5" s="838"/>
      <c r="D5" s="839"/>
      <c r="E5" s="839"/>
      <c r="F5" s="839"/>
      <c r="G5" s="839"/>
      <c r="H5" s="5" t="s">
        <v>10</v>
      </c>
      <c r="I5" s="5" t="s">
        <v>11</v>
      </c>
      <c r="J5" s="6" t="s">
        <v>12</v>
      </c>
      <c r="K5" s="5" t="s">
        <v>10</v>
      </c>
      <c r="L5" s="5" t="s">
        <v>11</v>
      </c>
      <c r="M5" s="6" t="s">
        <v>12</v>
      </c>
      <c r="N5" s="5" t="s">
        <v>10</v>
      </c>
      <c r="O5" s="5" t="s">
        <v>11</v>
      </c>
      <c r="P5" s="6" t="s">
        <v>12</v>
      </c>
      <c r="Q5" s="5" t="s">
        <v>10</v>
      </c>
      <c r="R5" s="5" t="s">
        <v>11</v>
      </c>
      <c r="S5" s="6" t="s">
        <v>12</v>
      </c>
      <c r="T5" s="5" t="s">
        <v>10</v>
      </c>
      <c r="U5" s="5" t="s">
        <v>11</v>
      </c>
      <c r="V5" s="6" t="s">
        <v>12</v>
      </c>
      <c r="W5" s="839"/>
    </row>
    <row r="6" spans="1:23" ht="36" x14ac:dyDescent="0.25">
      <c r="A6" s="150"/>
      <c r="B6" s="150" t="s">
        <v>988</v>
      </c>
      <c r="C6" s="161" t="s">
        <v>989</v>
      </c>
      <c r="D6" s="68" t="s">
        <v>990</v>
      </c>
      <c r="E6" s="69" t="s">
        <v>262</v>
      </c>
      <c r="F6" s="40" t="s">
        <v>62</v>
      </c>
      <c r="G6" s="150">
        <v>33.33</v>
      </c>
      <c r="H6" s="2">
        <v>10</v>
      </c>
      <c r="I6" s="2">
        <v>0</v>
      </c>
      <c r="J6" s="11">
        <f>I6/H6*100</f>
        <v>0</v>
      </c>
      <c r="K6" s="2">
        <v>10</v>
      </c>
      <c r="L6" s="2">
        <v>0</v>
      </c>
      <c r="M6" s="12">
        <f>L6/K6*100</f>
        <v>0</v>
      </c>
      <c r="N6" s="2">
        <v>13.33</v>
      </c>
      <c r="O6" s="2">
        <v>13.33</v>
      </c>
      <c r="P6" s="12">
        <f>O6/N6*100</f>
        <v>100</v>
      </c>
      <c r="Q6" s="2">
        <v>0</v>
      </c>
      <c r="R6" s="2">
        <v>10</v>
      </c>
      <c r="S6" s="12" t="e">
        <f>R6/Q6*100</f>
        <v>#DIV/0!</v>
      </c>
      <c r="T6" s="89">
        <f>H6+K6+N6+Q6</f>
        <v>33.33</v>
      </c>
      <c r="U6" s="89">
        <f>I6+L6+O6+R6</f>
        <v>23.33</v>
      </c>
      <c r="V6" s="12">
        <f>U6/T6*100</f>
        <v>69.99699969996999</v>
      </c>
      <c r="W6" s="30"/>
    </row>
    <row r="7" spans="1:23" ht="60" x14ac:dyDescent="0.25">
      <c r="A7" s="149" t="s">
        <v>1194</v>
      </c>
      <c r="B7" s="153" t="s">
        <v>992</v>
      </c>
      <c r="C7" s="21" t="s">
        <v>1195</v>
      </c>
      <c r="D7" s="62" t="s">
        <v>1196</v>
      </c>
      <c r="E7" s="62" t="s">
        <v>1197</v>
      </c>
      <c r="F7" s="151" t="s">
        <v>1198</v>
      </c>
      <c r="G7" s="22">
        <v>30</v>
      </c>
      <c r="H7" s="2">
        <v>10</v>
      </c>
      <c r="I7" s="2">
        <v>5</v>
      </c>
      <c r="J7" s="11">
        <f t="shared" ref="J7:J19" si="0">I7/H7*100</f>
        <v>50</v>
      </c>
      <c r="K7" s="2">
        <v>10</v>
      </c>
      <c r="L7" s="2">
        <v>10</v>
      </c>
      <c r="M7" s="12">
        <f t="shared" ref="M7:M19" si="1">L7/K7*100</f>
        <v>100</v>
      </c>
      <c r="N7" s="2">
        <v>10</v>
      </c>
      <c r="O7" s="2">
        <v>10</v>
      </c>
      <c r="P7" s="12">
        <f t="shared" ref="P7:P19" si="2">O7/N7*100</f>
        <v>100</v>
      </c>
      <c r="Q7" s="2">
        <v>0</v>
      </c>
      <c r="R7" s="2">
        <v>5</v>
      </c>
      <c r="S7" s="12" t="e">
        <f t="shared" ref="S7:S19" si="3">R7/Q7*100</f>
        <v>#DIV/0!</v>
      </c>
      <c r="T7" s="89">
        <f t="shared" ref="T7:U19" si="4">H7+K7+N7+Q7</f>
        <v>30</v>
      </c>
      <c r="U7" s="89">
        <f t="shared" si="4"/>
        <v>30</v>
      </c>
      <c r="V7" s="12">
        <f t="shared" ref="V7:V19" si="5">U7/T7*100</f>
        <v>100</v>
      </c>
      <c r="W7" s="30"/>
    </row>
    <row r="8" spans="1:23" ht="24" x14ac:dyDescent="0.25">
      <c r="A8" s="188"/>
      <c r="B8" s="40" t="s">
        <v>1000</v>
      </c>
      <c r="C8" s="69" t="s">
        <v>1199</v>
      </c>
      <c r="D8" s="69"/>
      <c r="E8" s="69" t="s">
        <v>61</v>
      </c>
      <c r="F8" s="40" t="s">
        <v>62</v>
      </c>
      <c r="G8" s="189">
        <v>1</v>
      </c>
      <c r="H8" s="2">
        <v>10</v>
      </c>
      <c r="I8" s="2">
        <v>0</v>
      </c>
      <c r="J8" s="11">
        <f t="shared" si="0"/>
        <v>0</v>
      </c>
      <c r="K8" s="2">
        <v>30</v>
      </c>
      <c r="L8" s="2">
        <v>20</v>
      </c>
      <c r="M8" s="12">
        <f t="shared" si="1"/>
        <v>66.666666666666657</v>
      </c>
      <c r="N8" s="2">
        <v>30</v>
      </c>
      <c r="O8" s="2">
        <v>30</v>
      </c>
      <c r="P8" s="12">
        <f t="shared" si="2"/>
        <v>100</v>
      </c>
      <c r="Q8" s="2">
        <v>30</v>
      </c>
      <c r="R8" s="2">
        <v>50</v>
      </c>
      <c r="S8" s="12">
        <f t="shared" si="3"/>
        <v>166.66666666666669</v>
      </c>
      <c r="T8" s="89">
        <f t="shared" si="4"/>
        <v>100</v>
      </c>
      <c r="U8" s="89">
        <f t="shared" si="4"/>
        <v>100</v>
      </c>
      <c r="V8" s="12">
        <f t="shared" si="5"/>
        <v>100</v>
      </c>
      <c r="W8" s="30"/>
    </row>
    <row r="9" spans="1:23" ht="60" x14ac:dyDescent="0.25">
      <c r="A9" s="188"/>
      <c r="B9" s="40" t="s">
        <v>1016</v>
      </c>
      <c r="C9" s="68" t="s">
        <v>1017</v>
      </c>
      <c r="D9" s="68" t="s">
        <v>1018</v>
      </c>
      <c r="E9" s="69" t="s">
        <v>61</v>
      </c>
      <c r="F9" s="40" t="s">
        <v>62</v>
      </c>
      <c r="G9" s="95">
        <v>20</v>
      </c>
      <c r="H9" s="2">
        <v>5</v>
      </c>
      <c r="I9" s="2">
        <v>5</v>
      </c>
      <c r="J9" s="11">
        <f t="shared" si="0"/>
        <v>100</v>
      </c>
      <c r="K9" s="2">
        <v>5</v>
      </c>
      <c r="L9" s="2">
        <v>3</v>
      </c>
      <c r="M9" s="12">
        <f t="shared" si="1"/>
        <v>60</v>
      </c>
      <c r="N9" s="2">
        <v>5</v>
      </c>
      <c r="O9" s="2">
        <v>5</v>
      </c>
      <c r="P9" s="12">
        <f t="shared" si="2"/>
        <v>100</v>
      </c>
      <c r="Q9" s="2">
        <v>5</v>
      </c>
      <c r="R9" s="2">
        <v>0</v>
      </c>
      <c r="S9" s="12">
        <f t="shared" si="3"/>
        <v>0</v>
      </c>
      <c r="T9" s="89">
        <f t="shared" si="4"/>
        <v>20</v>
      </c>
      <c r="U9" s="89">
        <f t="shared" si="4"/>
        <v>13</v>
      </c>
      <c r="V9" s="12">
        <f t="shared" si="5"/>
        <v>65</v>
      </c>
      <c r="W9" s="30"/>
    </row>
    <row r="10" spans="1:23" ht="60" x14ac:dyDescent="0.25">
      <c r="A10" s="153"/>
      <c r="B10" s="190" t="s">
        <v>1020</v>
      </c>
      <c r="C10" s="73" t="s">
        <v>1200</v>
      </c>
      <c r="D10" s="73"/>
      <c r="E10" s="73" t="s">
        <v>1201</v>
      </c>
      <c r="F10" s="152" t="s">
        <v>89</v>
      </c>
      <c r="G10" s="20">
        <v>1</v>
      </c>
      <c r="H10" s="2">
        <v>0</v>
      </c>
      <c r="I10" s="2">
        <v>0</v>
      </c>
      <c r="J10" s="11" t="e">
        <f t="shared" si="0"/>
        <v>#DIV/0!</v>
      </c>
      <c r="K10" s="2">
        <v>0</v>
      </c>
      <c r="L10" s="2">
        <v>0</v>
      </c>
      <c r="M10" s="12" t="e">
        <f t="shared" si="1"/>
        <v>#DIV/0!</v>
      </c>
      <c r="N10" s="2">
        <v>1</v>
      </c>
      <c r="O10" s="2">
        <v>0</v>
      </c>
      <c r="P10" s="12">
        <f t="shared" si="2"/>
        <v>0</v>
      </c>
      <c r="Q10" s="2">
        <v>0</v>
      </c>
      <c r="R10" s="2">
        <v>0</v>
      </c>
      <c r="S10" s="12" t="e">
        <f t="shared" si="3"/>
        <v>#DIV/0!</v>
      </c>
      <c r="T10" s="89">
        <f t="shared" si="4"/>
        <v>1</v>
      </c>
      <c r="U10" s="89">
        <f t="shared" si="4"/>
        <v>0</v>
      </c>
      <c r="V10" s="12">
        <f t="shared" si="5"/>
        <v>0</v>
      </c>
      <c r="W10" s="30"/>
    </row>
    <row r="11" spans="1:23" ht="60" x14ac:dyDescent="0.25">
      <c r="A11" s="149" t="s">
        <v>1202</v>
      </c>
      <c r="B11" s="190" t="s">
        <v>1203</v>
      </c>
      <c r="C11" s="21" t="s">
        <v>1204</v>
      </c>
      <c r="D11" s="21" t="s">
        <v>1196</v>
      </c>
      <c r="E11" s="21" t="s">
        <v>1205</v>
      </c>
      <c r="F11" s="151" t="s">
        <v>1206</v>
      </c>
      <c r="G11" s="151">
        <v>100</v>
      </c>
      <c r="H11" s="2">
        <v>25</v>
      </c>
      <c r="I11" s="2">
        <v>25</v>
      </c>
      <c r="J11" s="11">
        <f t="shared" si="0"/>
        <v>100</v>
      </c>
      <c r="K11" s="2">
        <v>25</v>
      </c>
      <c r="L11" s="2">
        <v>69</v>
      </c>
      <c r="M11" s="12">
        <f t="shared" si="1"/>
        <v>276</v>
      </c>
      <c r="N11" s="2">
        <v>25</v>
      </c>
      <c r="O11" s="2">
        <v>16</v>
      </c>
      <c r="P11" s="12">
        <f t="shared" si="2"/>
        <v>64</v>
      </c>
      <c r="Q11" s="2">
        <v>25</v>
      </c>
      <c r="R11" s="2">
        <v>0</v>
      </c>
      <c r="S11" s="12">
        <f t="shared" si="3"/>
        <v>0</v>
      </c>
      <c r="T11" s="89">
        <f t="shared" si="4"/>
        <v>100</v>
      </c>
      <c r="U11" s="89">
        <f t="shared" si="4"/>
        <v>110</v>
      </c>
      <c r="V11" s="12">
        <f t="shared" si="5"/>
        <v>110.00000000000001</v>
      </c>
      <c r="W11" s="30"/>
    </row>
    <row r="12" spans="1:23" ht="96" x14ac:dyDescent="0.25">
      <c r="A12" s="149" t="s">
        <v>1207</v>
      </c>
      <c r="B12" s="153" t="s">
        <v>1208</v>
      </c>
      <c r="C12" s="21" t="s">
        <v>1209</v>
      </c>
      <c r="D12" s="62" t="s">
        <v>1196</v>
      </c>
      <c r="E12" s="62" t="s">
        <v>1210</v>
      </c>
      <c r="F12" s="151" t="s">
        <v>1211</v>
      </c>
      <c r="G12" s="22">
        <v>100</v>
      </c>
      <c r="H12" s="2">
        <v>25</v>
      </c>
      <c r="I12" s="2">
        <v>25</v>
      </c>
      <c r="J12" s="11">
        <f t="shared" si="0"/>
        <v>100</v>
      </c>
      <c r="K12" s="2">
        <v>25</v>
      </c>
      <c r="L12" s="2">
        <v>25</v>
      </c>
      <c r="M12" s="12">
        <f t="shared" si="1"/>
        <v>100</v>
      </c>
      <c r="N12" s="2">
        <v>25</v>
      </c>
      <c r="O12" s="2">
        <v>79</v>
      </c>
      <c r="P12" s="12">
        <f t="shared" si="2"/>
        <v>316</v>
      </c>
      <c r="Q12" s="2">
        <v>25</v>
      </c>
      <c r="R12" s="2">
        <v>36</v>
      </c>
      <c r="S12" s="12">
        <f t="shared" si="3"/>
        <v>144</v>
      </c>
      <c r="T12" s="89">
        <f t="shared" si="4"/>
        <v>100</v>
      </c>
      <c r="U12" s="89">
        <f t="shared" si="4"/>
        <v>165</v>
      </c>
      <c r="V12" s="12">
        <f t="shared" si="5"/>
        <v>165</v>
      </c>
      <c r="W12" s="30"/>
    </row>
    <row r="13" spans="1:23" ht="60" x14ac:dyDescent="0.25">
      <c r="A13" s="149" t="s">
        <v>1212</v>
      </c>
      <c r="B13" s="153" t="s">
        <v>1213</v>
      </c>
      <c r="C13" s="21" t="s">
        <v>1214</v>
      </c>
      <c r="D13" s="62" t="s">
        <v>1196</v>
      </c>
      <c r="E13" s="62" t="s">
        <v>1215</v>
      </c>
      <c r="F13" s="151" t="s">
        <v>407</v>
      </c>
      <c r="G13" s="22">
        <v>100</v>
      </c>
      <c r="H13" s="2">
        <v>25</v>
      </c>
      <c r="I13" s="2">
        <v>25</v>
      </c>
      <c r="J13" s="11">
        <f t="shared" si="0"/>
        <v>100</v>
      </c>
      <c r="K13" s="2">
        <v>25</v>
      </c>
      <c r="L13" s="2">
        <v>25</v>
      </c>
      <c r="M13" s="11">
        <f t="shared" si="1"/>
        <v>100</v>
      </c>
      <c r="N13" s="2">
        <v>25</v>
      </c>
      <c r="O13" s="2">
        <v>98</v>
      </c>
      <c r="P13" s="11">
        <f t="shared" si="2"/>
        <v>392</v>
      </c>
      <c r="Q13" s="2">
        <v>25</v>
      </c>
      <c r="R13" s="2">
        <v>0</v>
      </c>
      <c r="S13" s="11">
        <f t="shared" si="3"/>
        <v>0</v>
      </c>
      <c r="T13" s="89">
        <f t="shared" si="4"/>
        <v>100</v>
      </c>
      <c r="U13" s="89">
        <f t="shared" si="4"/>
        <v>148</v>
      </c>
      <c r="V13" s="11">
        <f t="shared" si="5"/>
        <v>148</v>
      </c>
      <c r="W13" s="30"/>
    </row>
    <row r="14" spans="1:23" ht="72" x14ac:dyDescent="0.25">
      <c r="A14" s="149" t="s">
        <v>1216</v>
      </c>
      <c r="B14" s="153" t="s">
        <v>1217</v>
      </c>
      <c r="C14" s="21" t="s">
        <v>1218</v>
      </c>
      <c r="D14" s="62" t="s">
        <v>1196</v>
      </c>
      <c r="E14" s="62" t="s">
        <v>1219</v>
      </c>
      <c r="F14" s="151" t="s">
        <v>1220</v>
      </c>
      <c r="G14" s="22">
        <v>30</v>
      </c>
      <c r="H14" s="2">
        <v>10</v>
      </c>
      <c r="I14" s="2">
        <v>5</v>
      </c>
      <c r="J14" s="11">
        <f t="shared" si="0"/>
        <v>50</v>
      </c>
      <c r="K14" s="2">
        <v>10</v>
      </c>
      <c r="L14" s="2">
        <v>10</v>
      </c>
      <c r="M14" s="11">
        <f t="shared" si="1"/>
        <v>100</v>
      </c>
      <c r="N14" s="2">
        <v>10</v>
      </c>
      <c r="O14" s="2">
        <v>10</v>
      </c>
      <c r="P14" s="11">
        <f t="shared" si="2"/>
        <v>100</v>
      </c>
      <c r="Q14" s="2">
        <v>0</v>
      </c>
      <c r="R14" s="2">
        <v>5</v>
      </c>
      <c r="S14" s="11" t="e">
        <f t="shared" si="3"/>
        <v>#DIV/0!</v>
      </c>
      <c r="T14" s="89">
        <f t="shared" si="4"/>
        <v>30</v>
      </c>
      <c r="U14" s="89">
        <f t="shared" si="4"/>
        <v>30</v>
      </c>
      <c r="V14" s="11">
        <f t="shared" si="5"/>
        <v>100</v>
      </c>
      <c r="W14" s="30"/>
    </row>
    <row r="15" spans="1:23" ht="36" x14ac:dyDescent="0.25">
      <c r="A15" s="149" t="s">
        <v>1221</v>
      </c>
      <c r="B15" s="153" t="s">
        <v>1222</v>
      </c>
      <c r="C15" s="21" t="s">
        <v>1223</v>
      </c>
      <c r="D15" s="62" t="s">
        <v>1224</v>
      </c>
      <c r="E15" s="62" t="s">
        <v>1225</v>
      </c>
      <c r="F15" s="151" t="s">
        <v>89</v>
      </c>
      <c r="G15" s="22">
        <v>30</v>
      </c>
      <c r="H15" s="2">
        <v>10</v>
      </c>
      <c r="I15" s="2">
        <v>5</v>
      </c>
      <c r="J15" s="11">
        <f t="shared" si="0"/>
        <v>50</v>
      </c>
      <c r="K15" s="2">
        <v>10</v>
      </c>
      <c r="L15" s="2">
        <v>10</v>
      </c>
      <c r="M15" s="11">
        <f t="shared" si="1"/>
        <v>100</v>
      </c>
      <c r="N15" s="2">
        <v>10</v>
      </c>
      <c r="O15" s="2">
        <v>5</v>
      </c>
      <c r="P15" s="11">
        <f t="shared" si="2"/>
        <v>50</v>
      </c>
      <c r="Q15" s="2">
        <v>0</v>
      </c>
      <c r="R15" s="2">
        <v>10</v>
      </c>
      <c r="S15" s="11" t="e">
        <f t="shared" si="3"/>
        <v>#DIV/0!</v>
      </c>
      <c r="T15" s="89">
        <f t="shared" si="4"/>
        <v>30</v>
      </c>
      <c r="U15" s="89">
        <f t="shared" si="4"/>
        <v>30</v>
      </c>
      <c r="V15" s="11">
        <f t="shared" si="5"/>
        <v>100</v>
      </c>
      <c r="W15" s="30"/>
    </row>
    <row r="16" spans="1:23" ht="24" x14ac:dyDescent="0.25">
      <c r="A16" s="149" t="s">
        <v>1226</v>
      </c>
      <c r="B16" s="153" t="s">
        <v>1227</v>
      </c>
      <c r="C16" s="114" t="s">
        <v>1228</v>
      </c>
      <c r="D16" s="62" t="s">
        <v>1196</v>
      </c>
      <c r="E16" s="62" t="s">
        <v>1210</v>
      </c>
      <c r="F16" s="151" t="s">
        <v>1211</v>
      </c>
      <c r="G16" s="22">
        <v>100</v>
      </c>
      <c r="H16" s="2">
        <v>25</v>
      </c>
      <c r="I16" s="2">
        <v>10</v>
      </c>
      <c r="J16" s="11">
        <f t="shared" si="0"/>
        <v>40</v>
      </c>
      <c r="K16" s="2">
        <v>25</v>
      </c>
      <c r="L16" s="2">
        <v>44</v>
      </c>
      <c r="M16" s="11">
        <f t="shared" si="1"/>
        <v>176</v>
      </c>
      <c r="N16" s="2">
        <v>25</v>
      </c>
      <c r="O16" s="2">
        <v>71</v>
      </c>
      <c r="P16" s="11">
        <f t="shared" si="2"/>
        <v>284</v>
      </c>
      <c r="Q16" s="2">
        <v>25</v>
      </c>
      <c r="R16" s="2">
        <v>0</v>
      </c>
      <c r="S16" s="11">
        <f t="shared" si="3"/>
        <v>0</v>
      </c>
      <c r="T16" s="89">
        <f t="shared" si="4"/>
        <v>100</v>
      </c>
      <c r="U16" s="89">
        <f t="shared" si="4"/>
        <v>125</v>
      </c>
      <c r="V16" s="11">
        <f t="shared" si="5"/>
        <v>125</v>
      </c>
      <c r="W16" s="30"/>
    </row>
    <row r="17" spans="1:23" ht="24" x14ac:dyDescent="0.25">
      <c r="A17" s="153" t="s">
        <v>1229</v>
      </c>
      <c r="B17" s="153" t="s">
        <v>1230</v>
      </c>
      <c r="C17" s="114" t="s">
        <v>1228</v>
      </c>
      <c r="D17" s="62" t="s">
        <v>1196</v>
      </c>
      <c r="E17" s="62" t="s">
        <v>1210</v>
      </c>
      <c r="F17" s="151" t="s">
        <v>1211</v>
      </c>
      <c r="G17" s="22">
        <v>50</v>
      </c>
      <c r="H17" s="2">
        <v>15</v>
      </c>
      <c r="I17" s="2">
        <v>15</v>
      </c>
      <c r="J17" s="11">
        <f t="shared" si="0"/>
        <v>100</v>
      </c>
      <c r="K17" s="2">
        <v>15</v>
      </c>
      <c r="L17" s="2">
        <v>0</v>
      </c>
      <c r="M17" s="11">
        <f t="shared" si="1"/>
        <v>0</v>
      </c>
      <c r="N17" s="2">
        <v>15</v>
      </c>
      <c r="O17" s="2">
        <v>136</v>
      </c>
      <c r="P17" s="11">
        <f t="shared" si="2"/>
        <v>906.66666666666663</v>
      </c>
      <c r="Q17" s="2">
        <v>5</v>
      </c>
      <c r="R17" s="2">
        <v>113</v>
      </c>
      <c r="S17" s="11">
        <f t="shared" si="3"/>
        <v>2260</v>
      </c>
      <c r="T17" s="89">
        <f t="shared" si="4"/>
        <v>50</v>
      </c>
      <c r="U17" s="89">
        <f t="shared" si="4"/>
        <v>264</v>
      </c>
      <c r="V17" s="11">
        <f t="shared" si="5"/>
        <v>528</v>
      </c>
      <c r="W17" s="30"/>
    </row>
    <row r="18" spans="1:23" ht="36" x14ac:dyDescent="0.25">
      <c r="A18" s="150"/>
      <c r="B18" s="40" t="s">
        <v>1020</v>
      </c>
      <c r="C18" s="161" t="s">
        <v>1021</v>
      </c>
      <c r="D18" s="68" t="s">
        <v>1018</v>
      </c>
      <c r="E18" s="154" t="s">
        <v>61</v>
      </c>
      <c r="F18" s="40" t="s">
        <v>62</v>
      </c>
      <c r="G18" s="150">
        <v>100</v>
      </c>
      <c r="H18" s="2">
        <v>50</v>
      </c>
      <c r="I18" s="2">
        <v>15</v>
      </c>
      <c r="J18" s="11">
        <f t="shared" si="0"/>
        <v>30</v>
      </c>
      <c r="K18" s="2">
        <v>50</v>
      </c>
      <c r="L18" s="2">
        <v>50</v>
      </c>
      <c r="M18" s="11">
        <f t="shared" si="1"/>
        <v>100</v>
      </c>
      <c r="N18" s="2">
        <v>0</v>
      </c>
      <c r="O18" s="2">
        <v>10</v>
      </c>
      <c r="P18" s="11" t="e">
        <f t="shared" si="2"/>
        <v>#DIV/0!</v>
      </c>
      <c r="Q18" s="2">
        <v>0</v>
      </c>
      <c r="R18" s="2">
        <v>25</v>
      </c>
      <c r="S18" s="11" t="e">
        <f t="shared" si="3"/>
        <v>#DIV/0!</v>
      </c>
      <c r="T18" s="89">
        <f t="shared" si="4"/>
        <v>100</v>
      </c>
      <c r="U18" s="89">
        <f t="shared" si="4"/>
        <v>100</v>
      </c>
      <c r="V18" s="11">
        <f t="shared" si="5"/>
        <v>100</v>
      </c>
      <c r="W18" s="30"/>
    </row>
    <row r="19" spans="1:23" ht="36" x14ac:dyDescent="0.25">
      <c r="A19" s="149" t="s">
        <v>1231</v>
      </c>
      <c r="B19" s="153" t="s">
        <v>1023</v>
      </c>
      <c r="C19" s="21" t="s">
        <v>1232</v>
      </c>
      <c r="D19" s="62" t="s">
        <v>1224</v>
      </c>
      <c r="E19" s="62" t="s">
        <v>1225</v>
      </c>
      <c r="F19" s="151" t="s">
        <v>89</v>
      </c>
      <c r="G19" s="22">
        <v>1</v>
      </c>
      <c r="H19" s="2">
        <v>0</v>
      </c>
      <c r="I19" s="2">
        <v>0</v>
      </c>
      <c r="J19" s="11" t="e">
        <f t="shared" si="0"/>
        <v>#DIV/0!</v>
      </c>
      <c r="K19" s="2">
        <v>0</v>
      </c>
      <c r="L19" s="2">
        <v>0</v>
      </c>
      <c r="M19" s="11" t="e">
        <f t="shared" si="1"/>
        <v>#DIV/0!</v>
      </c>
      <c r="N19" s="2">
        <v>1</v>
      </c>
      <c r="O19" s="2">
        <v>0.8</v>
      </c>
      <c r="P19" s="11">
        <f t="shared" si="2"/>
        <v>80</v>
      </c>
      <c r="Q19" s="2">
        <v>0</v>
      </c>
      <c r="R19" s="2">
        <v>0.2</v>
      </c>
      <c r="S19" s="11" t="e">
        <f t="shared" si="3"/>
        <v>#DIV/0!</v>
      </c>
      <c r="T19" s="89">
        <f t="shared" si="4"/>
        <v>1</v>
      </c>
      <c r="U19" s="89">
        <f t="shared" si="4"/>
        <v>1</v>
      </c>
      <c r="V19" s="11">
        <f t="shared" si="5"/>
        <v>100</v>
      </c>
      <c r="W19" s="30"/>
    </row>
    <row r="20" spans="1:23" x14ac:dyDescent="0.25">
      <c r="A20" s="10"/>
      <c r="B20" s="843" t="s">
        <v>23</v>
      </c>
      <c r="C20" s="844"/>
      <c r="D20" s="844"/>
      <c r="E20" s="844"/>
      <c r="F20" s="844"/>
      <c r="G20" s="845"/>
      <c r="H20" s="3"/>
      <c r="I20" s="3"/>
      <c r="J20" s="13" t="e">
        <f>SUM(J26:J39)/(COUNTIF(J26:J39,"&lt;&gt;0"))</f>
        <v>#DIV/0!</v>
      </c>
      <c r="K20" s="3"/>
      <c r="L20" s="3"/>
      <c r="M20" s="13" t="e">
        <f>SUM(M26:M39)/(COUNTIF(M26:M39,"&lt;&gt;0"))</f>
        <v>#DIV/0!</v>
      </c>
      <c r="N20" s="3"/>
      <c r="O20" s="3"/>
      <c r="P20" s="13" t="e">
        <f>SUM(P26:P39)/(COUNTIF(P26:P39,"&lt;&gt;0"))</f>
        <v>#DIV/0!</v>
      </c>
      <c r="Q20" s="3"/>
      <c r="R20" s="3"/>
      <c r="S20" s="13" t="e">
        <f>SUM(S26:S39)/(COUNTIF(S26:S39,"&lt;&gt;0"))</f>
        <v>#DIV/0!</v>
      </c>
      <c r="T20" s="3"/>
      <c r="U20" s="3"/>
      <c r="V20" s="13">
        <f>SUM(V26:V39)/(COUNTIF(V26:V39,"&lt;&gt;0"))</f>
        <v>94.999769207690008</v>
      </c>
      <c r="W20" s="30"/>
    </row>
    <row r="21" spans="1:23" x14ac:dyDescent="0.25">
      <c r="A21" s="10"/>
      <c r="B21" s="846" t="s">
        <v>24</v>
      </c>
      <c r="C21" s="847"/>
      <c r="D21" s="847"/>
      <c r="E21" s="847"/>
      <c r="F21" s="847"/>
      <c r="G21" s="848"/>
      <c r="H21" s="4"/>
      <c r="I21" s="4"/>
      <c r="J21" s="14">
        <v>72</v>
      </c>
      <c r="K21" s="4"/>
      <c r="L21" s="4"/>
      <c r="M21" s="14">
        <v>93</v>
      </c>
      <c r="N21" s="4">
        <v>83</v>
      </c>
      <c r="O21" s="4"/>
      <c r="P21" s="14"/>
      <c r="Q21" s="4"/>
      <c r="R21" s="4"/>
      <c r="S21" s="14"/>
      <c r="T21" s="4"/>
      <c r="U21" s="4"/>
      <c r="V21" s="14"/>
      <c r="W21" s="30"/>
    </row>
    <row r="22" spans="1:23" x14ac:dyDescent="0.25">
      <c r="A22" s="846" t="s">
        <v>1283</v>
      </c>
      <c r="B22" s="847"/>
      <c r="C22" s="847"/>
      <c r="D22" s="847"/>
      <c r="E22" s="847"/>
      <c r="F22" s="847"/>
      <c r="G22" s="848"/>
      <c r="H22" s="4"/>
      <c r="I22" s="4"/>
      <c r="J22" s="14">
        <v>60</v>
      </c>
      <c r="K22" s="4"/>
      <c r="L22" s="4"/>
      <c r="M22" s="14">
        <v>77</v>
      </c>
      <c r="N22" s="4">
        <v>69</v>
      </c>
      <c r="O22" s="4"/>
      <c r="P22" s="14"/>
      <c r="Q22" s="4"/>
      <c r="R22" s="4"/>
      <c r="S22" s="14"/>
      <c r="T22" s="4"/>
      <c r="U22" s="4"/>
      <c r="V22" s="14"/>
      <c r="W22" s="30"/>
    </row>
    <row r="23" spans="1:23" x14ac:dyDescent="0.25">
      <c r="A23" s="846" t="s">
        <v>1339</v>
      </c>
      <c r="B23" s="847"/>
      <c r="C23" s="847"/>
      <c r="D23" s="847"/>
      <c r="E23" s="847"/>
      <c r="F23" s="847"/>
      <c r="G23" s="848"/>
      <c r="H23" s="4"/>
      <c r="I23" s="4"/>
      <c r="J23" s="14">
        <v>2</v>
      </c>
      <c r="K23" s="4"/>
      <c r="L23" s="4"/>
      <c r="M23" s="14">
        <v>2</v>
      </c>
      <c r="N23" s="4">
        <v>4</v>
      </c>
      <c r="O23" s="4"/>
      <c r="P23" s="14"/>
      <c r="Q23" s="4"/>
      <c r="R23" s="4"/>
      <c r="S23" s="14"/>
      <c r="T23" s="4"/>
      <c r="U23" s="4"/>
      <c r="V23" s="14"/>
      <c r="W23" s="292"/>
    </row>
    <row r="24" spans="1:23" x14ac:dyDescent="0.25">
      <c r="A24" s="846" t="s">
        <v>1340</v>
      </c>
      <c r="B24" s="847"/>
      <c r="C24" s="847"/>
      <c r="D24" s="847"/>
      <c r="E24" s="847"/>
      <c r="F24" s="847"/>
      <c r="G24" s="848"/>
      <c r="H24" s="4"/>
      <c r="I24" s="4"/>
      <c r="J24" s="14">
        <v>0</v>
      </c>
      <c r="K24" s="4"/>
      <c r="L24" s="4"/>
      <c r="M24" s="14">
        <v>0</v>
      </c>
      <c r="N24" s="4">
        <v>0</v>
      </c>
      <c r="O24" s="4"/>
      <c r="P24" s="14"/>
      <c r="Q24" s="4"/>
      <c r="R24" s="4"/>
      <c r="S24" s="14"/>
      <c r="T24" s="4"/>
      <c r="U24" s="4"/>
      <c r="V24" s="14"/>
      <c r="W24" s="292"/>
    </row>
    <row r="25" spans="1:23" x14ac:dyDescent="0.25">
      <c r="A25" s="846" t="s">
        <v>1341</v>
      </c>
      <c r="B25" s="847"/>
      <c r="C25" s="847"/>
      <c r="D25" s="847"/>
      <c r="E25" s="847"/>
      <c r="F25" s="847"/>
      <c r="G25" s="848"/>
      <c r="H25" s="4"/>
      <c r="I25" s="4"/>
      <c r="J25" s="14">
        <v>15</v>
      </c>
      <c r="K25" s="4"/>
      <c r="L25" s="4"/>
      <c r="M25" s="14">
        <v>40</v>
      </c>
      <c r="N25" s="4">
        <v>40</v>
      </c>
      <c r="O25" s="4"/>
      <c r="P25" s="14"/>
      <c r="Q25" s="4"/>
      <c r="R25" s="4"/>
      <c r="S25" s="14"/>
      <c r="T25" s="4"/>
      <c r="U25" s="4"/>
      <c r="V25" s="14"/>
      <c r="W25" s="292"/>
    </row>
    <row r="26" spans="1:23" x14ac:dyDescent="0.25">
      <c r="J26" s="32">
        <f>IF(J6&gt;99.99,100,J6)</f>
        <v>0</v>
      </c>
      <c r="M26" s="32">
        <f>IF(M6&gt;99.99,100,M6)</f>
        <v>0</v>
      </c>
      <c r="P26" s="32">
        <f>IF(P6&gt;99.99,100,P6)</f>
        <v>100</v>
      </c>
      <c r="S26" s="32" t="e">
        <f>IF(S6&gt;99.99,100,S6)</f>
        <v>#DIV/0!</v>
      </c>
      <c r="V26" s="110">
        <f>IF(V6&gt;99.99,100,V6)</f>
        <v>69.99699969996999</v>
      </c>
    </row>
    <row r="27" spans="1:23" x14ac:dyDescent="0.25">
      <c r="J27" s="32">
        <f t="shared" ref="J27:J39" si="6">IF(J7&gt;99.99,100,J7)</f>
        <v>50</v>
      </c>
      <c r="M27" s="32">
        <f t="shared" ref="M27:M39" si="7">IF(M7&gt;99.99,100,M7)</f>
        <v>100</v>
      </c>
      <c r="P27" s="32">
        <f t="shared" ref="P27:P39" si="8">IF(P7&gt;99.99,100,P7)</f>
        <v>100</v>
      </c>
      <c r="S27" s="32" t="e">
        <f t="shared" ref="S27:S39" si="9">IF(S7&gt;99.99,100,S7)</f>
        <v>#DIV/0!</v>
      </c>
      <c r="V27" s="110">
        <f t="shared" ref="V27:V39" si="10">IF(V7&gt;99.99,100,V7)</f>
        <v>100</v>
      </c>
    </row>
    <row r="28" spans="1:23" x14ac:dyDescent="0.25">
      <c r="J28" s="32">
        <f t="shared" si="6"/>
        <v>0</v>
      </c>
      <c r="M28" s="32">
        <f t="shared" si="7"/>
        <v>66.666666666666657</v>
      </c>
      <c r="P28" s="32">
        <f t="shared" si="8"/>
        <v>100</v>
      </c>
      <c r="S28" s="32">
        <f t="shared" si="9"/>
        <v>100</v>
      </c>
      <c r="V28" s="110">
        <f t="shared" si="10"/>
        <v>100</v>
      </c>
    </row>
    <row r="29" spans="1:23" x14ac:dyDescent="0.25">
      <c r="J29" s="32">
        <f t="shared" si="6"/>
        <v>100</v>
      </c>
      <c r="M29" s="32">
        <f t="shared" si="7"/>
        <v>60</v>
      </c>
      <c r="P29" s="32">
        <f t="shared" si="8"/>
        <v>100</v>
      </c>
      <c r="S29" s="32">
        <f t="shared" si="9"/>
        <v>0</v>
      </c>
      <c r="V29" s="110">
        <f t="shared" si="10"/>
        <v>65</v>
      </c>
    </row>
    <row r="30" spans="1:23" x14ac:dyDescent="0.25">
      <c r="J30" s="32" t="e">
        <f t="shared" si="6"/>
        <v>#DIV/0!</v>
      </c>
      <c r="M30" s="32" t="e">
        <f t="shared" si="7"/>
        <v>#DIV/0!</v>
      </c>
      <c r="P30" s="32">
        <f t="shared" si="8"/>
        <v>0</v>
      </c>
      <c r="S30" s="32" t="e">
        <f t="shared" si="9"/>
        <v>#DIV/0!</v>
      </c>
      <c r="V30" s="110">
        <f t="shared" si="10"/>
        <v>0</v>
      </c>
    </row>
    <row r="31" spans="1:23" x14ac:dyDescent="0.25">
      <c r="J31" s="32">
        <f t="shared" si="6"/>
        <v>100</v>
      </c>
      <c r="M31" s="32">
        <f t="shared" si="7"/>
        <v>100</v>
      </c>
      <c r="P31" s="32">
        <f t="shared" si="8"/>
        <v>64</v>
      </c>
      <c r="S31" s="32">
        <f t="shared" si="9"/>
        <v>0</v>
      </c>
      <c r="V31" s="110">
        <f t="shared" si="10"/>
        <v>100</v>
      </c>
    </row>
    <row r="32" spans="1:23" x14ac:dyDescent="0.25">
      <c r="J32" s="32">
        <f t="shared" si="6"/>
        <v>100</v>
      </c>
      <c r="M32" s="32">
        <f t="shared" si="7"/>
        <v>100</v>
      </c>
      <c r="P32" s="32">
        <f t="shared" si="8"/>
        <v>100</v>
      </c>
      <c r="S32" s="32">
        <f t="shared" si="9"/>
        <v>100</v>
      </c>
      <c r="V32" s="110">
        <f t="shared" si="10"/>
        <v>100</v>
      </c>
    </row>
    <row r="33" spans="10:22" x14ac:dyDescent="0.25">
      <c r="J33" s="32">
        <f t="shared" si="6"/>
        <v>100</v>
      </c>
      <c r="M33" s="32">
        <f t="shared" si="7"/>
        <v>100</v>
      </c>
      <c r="P33" s="32">
        <f t="shared" si="8"/>
        <v>100</v>
      </c>
      <c r="S33" s="32">
        <f t="shared" si="9"/>
        <v>0</v>
      </c>
      <c r="V33" s="110">
        <f t="shared" si="10"/>
        <v>100</v>
      </c>
    </row>
    <row r="34" spans="10:22" x14ac:dyDescent="0.25">
      <c r="J34" s="32">
        <f t="shared" si="6"/>
        <v>50</v>
      </c>
      <c r="M34" s="32">
        <f t="shared" si="7"/>
        <v>100</v>
      </c>
      <c r="P34" s="32">
        <f t="shared" si="8"/>
        <v>100</v>
      </c>
      <c r="S34" s="32" t="e">
        <f t="shared" si="9"/>
        <v>#DIV/0!</v>
      </c>
      <c r="V34" s="110">
        <f t="shared" si="10"/>
        <v>100</v>
      </c>
    </row>
    <row r="35" spans="10:22" x14ac:dyDescent="0.25">
      <c r="J35" s="32">
        <f t="shared" si="6"/>
        <v>50</v>
      </c>
      <c r="M35" s="32">
        <f t="shared" si="7"/>
        <v>100</v>
      </c>
      <c r="P35" s="32">
        <f t="shared" si="8"/>
        <v>50</v>
      </c>
      <c r="S35" s="32" t="e">
        <f t="shared" si="9"/>
        <v>#DIV/0!</v>
      </c>
      <c r="V35" s="110">
        <f t="shared" si="10"/>
        <v>100</v>
      </c>
    </row>
    <row r="36" spans="10:22" x14ac:dyDescent="0.25">
      <c r="J36" s="32">
        <f t="shared" si="6"/>
        <v>40</v>
      </c>
      <c r="M36" s="32">
        <f t="shared" si="7"/>
        <v>100</v>
      </c>
      <c r="P36" s="32">
        <f t="shared" si="8"/>
        <v>100</v>
      </c>
      <c r="S36" s="32">
        <f t="shared" si="9"/>
        <v>0</v>
      </c>
      <c r="V36" s="110">
        <f t="shared" si="10"/>
        <v>100</v>
      </c>
    </row>
    <row r="37" spans="10:22" x14ac:dyDescent="0.25">
      <c r="J37" s="32">
        <f t="shared" si="6"/>
        <v>100</v>
      </c>
      <c r="M37" s="32">
        <f t="shared" si="7"/>
        <v>0</v>
      </c>
      <c r="P37" s="32">
        <f t="shared" si="8"/>
        <v>100</v>
      </c>
      <c r="S37" s="32">
        <f t="shared" si="9"/>
        <v>100</v>
      </c>
      <c r="V37" s="110">
        <f t="shared" si="10"/>
        <v>100</v>
      </c>
    </row>
    <row r="38" spans="10:22" x14ac:dyDescent="0.25">
      <c r="J38" s="32">
        <f t="shared" si="6"/>
        <v>30</v>
      </c>
      <c r="M38" s="32">
        <f t="shared" si="7"/>
        <v>100</v>
      </c>
      <c r="P38" s="32" t="e">
        <f t="shared" si="8"/>
        <v>#DIV/0!</v>
      </c>
      <c r="S38" s="32" t="e">
        <f t="shared" si="9"/>
        <v>#DIV/0!</v>
      </c>
      <c r="V38" s="110">
        <f t="shared" si="10"/>
        <v>100</v>
      </c>
    </row>
    <row r="39" spans="10:22" x14ac:dyDescent="0.25">
      <c r="J39" s="32" t="e">
        <f t="shared" si="6"/>
        <v>#DIV/0!</v>
      </c>
      <c r="M39" s="32" t="e">
        <f t="shared" si="7"/>
        <v>#DIV/0!</v>
      </c>
      <c r="P39" s="32">
        <f t="shared" si="8"/>
        <v>80</v>
      </c>
      <c r="S39" s="32" t="e">
        <f t="shared" si="9"/>
        <v>#DIV/0!</v>
      </c>
      <c r="V39" s="110">
        <f t="shared" si="10"/>
        <v>100</v>
      </c>
    </row>
  </sheetData>
  <mergeCells count="22">
    <mergeCell ref="A1:V1"/>
    <mergeCell ref="A2:V2"/>
    <mergeCell ref="A3:V3"/>
    <mergeCell ref="A4:A5"/>
    <mergeCell ref="B4:B5"/>
    <mergeCell ref="C4:C5"/>
    <mergeCell ref="D4:D5"/>
    <mergeCell ref="E4:E5"/>
    <mergeCell ref="F4:F5"/>
    <mergeCell ref="G4:G5"/>
    <mergeCell ref="H4:J4"/>
    <mergeCell ref="K4:M4"/>
    <mergeCell ref="Q4:S4"/>
    <mergeCell ref="A23:G23"/>
    <mergeCell ref="A24:G24"/>
    <mergeCell ref="T4:V4"/>
    <mergeCell ref="W4:W5"/>
    <mergeCell ref="A25:G25"/>
    <mergeCell ref="B20:G20"/>
    <mergeCell ref="B21:G21"/>
    <mergeCell ref="A22:G22"/>
    <mergeCell ref="N4:P4"/>
  </mergeCells>
  <conditionalFormatting sqref="V6:V19 J6:J19 M13:M19 P13:P19 S13:S19">
    <cfRule type="cellIs" dxfId="947" priority="25" stopIfTrue="1" operator="greaterThan">
      <formula>110</formula>
    </cfRule>
    <cfRule type="cellIs" dxfId="946" priority="26" stopIfTrue="1" operator="between">
      <formula>1</formula>
      <formula>90</formula>
    </cfRule>
    <cfRule type="expression" dxfId="945" priority="27" stopIfTrue="1">
      <formula>IF(H6=0,I6=0)</formula>
    </cfRule>
    <cfRule type="cellIs" dxfId="944" priority="28" stopIfTrue="1" operator="between">
      <formula>90</formula>
      <formula>110</formula>
    </cfRule>
    <cfRule type="expression" dxfId="943" priority="29" stopIfTrue="1">
      <formula>IF(H6&gt;0,I6=0)</formula>
    </cfRule>
    <cfRule type="expression" dxfId="942" priority="30" stopIfTrue="1">
      <formula>IF(H6=0,I6&gt;0)</formula>
    </cfRule>
  </conditionalFormatting>
  <conditionalFormatting sqref="M6:M12">
    <cfRule type="cellIs" dxfId="941" priority="43" stopIfTrue="1" operator="greaterThan">
      <formula>110</formula>
    </cfRule>
    <cfRule type="cellIs" dxfId="940" priority="44" stopIfTrue="1" operator="between">
      <formula>1</formula>
      <formula>90</formula>
    </cfRule>
    <cfRule type="expression" dxfId="939" priority="45" stopIfTrue="1">
      <formula>IF(K6=0,L6=0)</formula>
    </cfRule>
    <cfRule type="cellIs" dxfId="938" priority="46" stopIfTrue="1" operator="between">
      <formula>90</formula>
      <formula>110</formula>
    </cfRule>
    <cfRule type="expression" dxfId="937" priority="47" stopIfTrue="1">
      <formula>IF(K6&gt;0,L6=0)</formula>
    </cfRule>
    <cfRule type="expression" dxfId="936" priority="48" stopIfTrue="1">
      <formula>IF(K6=0,L6&gt;0)</formula>
    </cfRule>
  </conditionalFormatting>
  <conditionalFormatting sqref="P6:P12">
    <cfRule type="cellIs" dxfId="935" priority="37" stopIfTrue="1" operator="greaterThan">
      <formula>110</formula>
    </cfRule>
    <cfRule type="cellIs" dxfId="934" priority="38" stopIfTrue="1" operator="between">
      <formula>1</formula>
      <formula>90</formula>
    </cfRule>
    <cfRule type="expression" dxfId="933" priority="39" stopIfTrue="1">
      <formula>IF(N6=0,O6=0)</formula>
    </cfRule>
    <cfRule type="cellIs" dxfId="932" priority="40" stopIfTrue="1" operator="between">
      <formula>90</formula>
      <formula>110</formula>
    </cfRule>
    <cfRule type="expression" dxfId="931" priority="41" stopIfTrue="1">
      <formula>IF(N6&gt;0,O6=0)</formula>
    </cfRule>
    <cfRule type="expression" dxfId="930" priority="42" stopIfTrue="1">
      <formula>IF(N6=0,O6&gt;0)</formula>
    </cfRule>
  </conditionalFormatting>
  <conditionalFormatting sqref="S6:S12">
    <cfRule type="cellIs" dxfId="929" priority="31" stopIfTrue="1" operator="greaterThan">
      <formula>110</formula>
    </cfRule>
    <cfRule type="cellIs" dxfId="928" priority="32" stopIfTrue="1" operator="between">
      <formula>1</formula>
      <formula>90</formula>
    </cfRule>
    <cfRule type="expression" dxfId="927" priority="33" stopIfTrue="1">
      <formula>IF(Q6=0,R6=0)</formula>
    </cfRule>
    <cfRule type="cellIs" dxfId="926" priority="34" stopIfTrue="1" operator="between">
      <formula>90</formula>
      <formula>110</formula>
    </cfRule>
    <cfRule type="expression" dxfId="925" priority="35" stopIfTrue="1">
      <formula>IF(Q6&gt;0,R6=0)</formula>
    </cfRule>
    <cfRule type="expression" dxfId="924" priority="36" stopIfTrue="1">
      <formula>IF(Q6=0,R6&gt;0)</formula>
    </cfRule>
  </conditionalFormatting>
  <pageMargins left="0.7" right="0.7" top="0.75" bottom="0.75" header="0.3" footer="0.3"/>
  <pageSetup orientation="portrait" horizontalDpi="4294967293" verticalDpi="0" r:id="rId1"/>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A58"/>
  <sheetViews>
    <sheetView topLeftCell="A4" workbookViewId="0">
      <pane xSplit="8" ySplit="2" topLeftCell="O6" activePane="bottomRight" state="frozen"/>
      <selection activeCell="A4" sqref="A4"/>
      <selection pane="topRight" activeCell="I4" sqref="I4"/>
      <selection pane="bottomLeft" activeCell="A6" sqref="A6"/>
      <selection pane="bottomRight" activeCell="S22" sqref="S22:S29"/>
    </sheetView>
  </sheetViews>
  <sheetFormatPr baseColWidth="10" defaultColWidth="11.42578125" defaultRowHeight="15" x14ac:dyDescent="0.25"/>
  <cols>
    <col min="1" max="1" width="16.85546875" style="7" customWidth="1"/>
    <col min="2" max="2" width="8.7109375" style="7" customWidth="1"/>
    <col min="3" max="3" width="33.42578125" style="7" customWidth="1"/>
    <col min="4" max="4" width="12" style="7" hidden="1" customWidth="1"/>
    <col min="5" max="5" width="7.85546875" style="7" hidden="1" customWidth="1"/>
    <col min="6" max="6" width="24.5703125" style="7" customWidth="1"/>
    <col min="7" max="7" width="12.7109375" style="7" customWidth="1"/>
    <col min="8" max="8" width="8.7109375" style="7" customWidth="1"/>
    <col min="9" max="23" width="6.85546875" style="7" customWidth="1"/>
    <col min="24" max="27" width="15" style="7" customWidth="1"/>
    <col min="28" max="16384" width="11.42578125" style="7"/>
  </cols>
  <sheetData>
    <row r="1" spans="1:27" ht="3" customHeight="1" x14ac:dyDescent="0.25"/>
    <row r="2" spans="1:27" ht="15" customHeight="1" x14ac:dyDescent="0.25">
      <c r="A2" s="854" t="s">
        <v>26</v>
      </c>
      <c r="B2" s="854"/>
      <c r="C2" s="854"/>
      <c r="D2" s="854"/>
      <c r="E2" s="854"/>
      <c r="F2" s="854"/>
      <c r="G2" s="854"/>
      <c r="H2" s="854"/>
      <c r="I2" s="854"/>
      <c r="J2" s="854"/>
      <c r="K2" s="854"/>
      <c r="L2" s="854"/>
      <c r="M2" s="854"/>
      <c r="N2" s="854"/>
      <c r="O2" s="854"/>
      <c r="P2" s="854"/>
      <c r="Q2" s="854"/>
      <c r="R2" s="854"/>
      <c r="S2" s="854"/>
      <c r="T2" s="854"/>
      <c r="U2" s="854"/>
      <c r="V2" s="854"/>
      <c r="W2" s="854"/>
    </row>
    <row r="3" spans="1:27" ht="15" customHeight="1" x14ac:dyDescent="0.25">
      <c r="A3" s="854" t="s">
        <v>0</v>
      </c>
      <c r="B3" s="854"/>
      <c r="C3" s="854"/>
      <c r="D3" s="854"/>
      <c r="E3" s="854"/>
      <c r="F3" s="854"/>
      <c r="G3" s="854"/>
      <c r="H3" s="854"/>
      <c r="I3" s="854"/>
      <c r="J3" s="854"/>
      <c r="K3" s="854"/>
      <c r="L3" s="854"/>
      <c r="M3" s="854"/>
      <c r="N3" s="854"/>
      <c r="O3" s="854"/>
      <c r="P3" s="854"/>
      <c r="Q3" s="854"/>
      <c r="R3" s="854"/>
      <c r="S3" s="854"/>
      <c r="T3" s="854"/>
      <c r="U3" s="854"/>
      <c r="V3" s="854"/>
      <c r="W3" s="854"/>
    </row>
    <row r="4" spans="1:27" ht="15" customHeight="1" x14ac:dyDescent="0.25">
      <c r="A4" s="855" t="s">
        <v>1945</v>
      </c>
      <c r="B4" s="855"/>
      <c r="C4" s="855"/>
      <c r="D4" s="855"/>
      <c r="E4" s="855"/>
      <c r="F4" s="855"/>
      <c r="G4" s="855"/>
      <c r="H4" s="855"/>
      <c r="I4" s="855"/>
      <c r="J4" s="855"/>
      <c r="K4" s="855"/>
      <c r="L4" s="855"/>
      <c r="M4" s="855"/>
      <c r="N4" s="855"/>
      <c r="O4" s="855"/>
      <c r="P4" s="855"/>
      <c r="Q4" s="855"/>
      <c r="R4" s="855"/>
      <c r="S4" s="855"/>
      <c r="T4" s="855"/>
      <c r="U4" s="855"/>
      <c r="V4" s="855"/>
      <c r="W4" s="855"/>
    </row>
    <row r="5" spans="1:27" ht="22.5" customHeight="1" x14ac:dyDescent="0.25">
      <c r="A5" s="838" t="s">
        <v>30</v>
      </c>
      <c r="B5" s="856" t="s">
        <v>1</v>
      </c>
      <c r="C5" s="838" t="s">
        <v>28</v>
      </c>
      <c r="D5" s="838" t="s">
        <v>2</v>
      </c>
      <c r="E5" s="839" t="s">
        <v>1475</v>
      </c>
      <c r="F5" s="838" t="s">
        <v>3</v>
      </c>
      <c r="G5" s="838" t="s">
        <v>4</v>
      </c>
      <c r="H5" s="838" t="s">
        <v>1474</v>
      </c>
      <c r="I5" s="853" t="s">
        <v>5</v>
      </c>
      <c r="J5" s="853"/>
      <c r="K5" s="853"/>
      <c r="L5" s="853" t="s">
        <v>6</v>
      </c>
      <c r="M5" s="853"/>
      <c r="N5" s="853"/>
      <c r="O5" s="853" t="s">
        <v>7</v>
      </c>
      <c r="P5" s="853"/>
      <c r="Q5" s="853"/>
      <c r="R5" s="853" t="s">
        <v>8</v>
      </c>
      <c r="S5" s="853"/>
      <c r="T5" s="853"/>
      <c r="U5" s="853" t="s">
        <v>9</v>
      </c>
      <c r="V5" s="853"/>
      <c r="W5" s="853"/>
      <c r="X5" s="838" t="s">
        <v>1489</v>
      </c>
      <c r="Y5" s="838" t="s">
        <v>1490</v>
      </c>
      <c r="Z5" s="838" t="s">
        <v>1491</v>
      </c>
      <c r="AA5" s="838" t="s">
        <v>1492</v>
      </c>
    </row>
    <row r="6" spans="1:27" x14ac:dyDescent="0.25">
      <c r="A6" s="838"/>
      <c r="B6" s="856"/>
      <c r="C6" s="838"/>
      <c r="D6" s="839"/>
      <c r="E6" s="852"/>
      <c r="F6" s="839"/>
      <c r="G6" s="839"/>
      <c r="H6" s="839"/>
      <c r="I6" s="5" t="s">
        <v>10</v>
      </c>
      <c r="J6" s="5" t="s">
        <v>11</v>
      </c>
      <c r="K6" s="6" t="s">
        <v>12</v>
      </c>
      <c r="L6" s="5" t="s">
        <v>10</v>
      </c>
      <c r="M6" s="5" t="s">
        <v>11</v>
      </c>
      <c r="N6" s="6" t="s">
        <v>12</v>
      </c>
      <c r="O6" s="5" t="s">
        <v>10</v>
      </c>
      <c r="P6" s="5" t="s">
        <v>11</v>
      </c>
      <c r="Q6" s="6" t="s">
        <v>12</v>
      </c>
      <c r="R6" s="5" t="s">
        <v>10</v>
      </c>
      <c r="S6" s="5" t="s">
        <v>11</v>
      </c>
      <c r="T6" s="6" t="s">
        <v>12</v>
      </c>
      <c r="U6" s="5" t="s">
        <v>10</v>
      </c>
      <c r="V6" s="5" t="s">
        <v>11</v>
      </c>
      <c r="W6" s="6" t="s">
        <v>12</v>
      </c>
      <c r="X6" s="839"/>
      <c r="Y6" s="839"/>
      <c r="Z6" s="839"/>
      <c r="AA6" s="839"/>
    </row>
    <row r="7" spans="1:27" ht="48" x14ac:dyDescent="0.25">
      <c r="A7" s="402"/>
      <c r="B7" s="402" t="s">
        <v>988</v>
      </c>
      <c r="C7" s="352" t="s">
        <v>989</v>
      </c>
      <c r="D7" s="357" t="s">
        <v>1946</v>
      </c>
      <c r="E7" s="357" t="s">
        <v>1466</v>
      </c>
      <c r="F7" s="357" t="s">
        <v>262</v>
      </c>
      <c r="G7" s="77" t="s">
        <v>62</v>
      </c>
      <c r="H7" s="453">
        <v>100</v>
      </c>
      <c r="I7" s="2">
        <v>10</v>
      </c>
      <c r="J7" s="2">
        <v>5</v>
      </c>
      <c r="K7" s="11">
        <f>J7/I7*100</f>
        <v>50</v>
      </c>
      <c r="L7" s="2">
        <v>60</v>
      </c>
      <c r="M7" s="2">
        <v>10</v>
      </c>
      <c r="N7" s="12">
        <f>M7/L7*100</f>
        <v>16.666666666666664</v>
      </c>
      <c r="O7" s="2">
        <v>30</v>
      </c>
      <c r="P7" s="2">
        <v>15</v>
      </c>
      <c r="Q7" s="12">
        <f>P7/O7*100</f>
        <v>50</v>
      </c>
      <c r="R7" s="2">
        <v>0</v>
      </c>
      <c r="S7" s="2">
        <v>25</v>
      </c>
      <c r="T7" s="12" t="e">
        <f>S7/R7*100</f>
        <v>#DIV/0!</v>
      </c>
      <c r="U7" s="89">
        <f>I7+L7+O7+R7</f>
        <v>100</v>
      </c>
      <c r="V7" s="89">
        <f>J7+M7+P7+S7</f>
        <v>55</v>
      </c>
      <c r="W7" s="12">
        <f>V7/U7*100</f>
        <v>55.000000000000007</v>
      </c>
      <c r="X7" s="30"/>
      <c r="Y7" s="30"/>
      <c r="Z7" s="30"/>
      <c r="AA7" s="30"/>
    </row>
    <row r="8" spans="1:27" ht="32.25" customHeight="1" x14ac:dyDescent="0.25">
      <c r="A8" s="912" t="s">
        <v>1947</v>
      </c>
      <c r="B8" s="404" t="s">
        <v>1735</v>
      </c>
      <c r="C8" s="411" t="s">
        <v>1948</v>
      </c>
      <c r="D8" s="412" t="s">
        <v>1457</v>
      </c>
      <c r="E8" s="412" t="s">
        <v>1466</v>
      </c>
      <c r="F8" s="412" t="s">
        <v>1949</v>
      </c>
      <c r="G8" s="405" t="s">
        <v>248</v>
      </c>
      <c r="H8" s="405">
        <v>100</v>
      </c>
      <c r="I8" s="2">
        <v>10</v>
      </c>
      <c r="J8" s="2">
        <v>5</v>
      </c>
      <c r="K8" s="11">
        <f t="shared" ref="K8:K29" si="0">J8/I8*100</f>
        <v>50</v>
      </c>
      <c r="L8" s="2">
        <v>60</v>
      </c>
      <c r="M8" s="2">
        <v>5</v>
      </c>
      <c r="N8" s="12">
        <f t="shared" ref="N8:N29" si="1">M8/L8*100</f>
        <v>8.3333333333333321</v>
      </c>
      <c r="O8" s="2">
        <v>30</v>
      </c>
      <c r="P8" s="2">
        <v>15</v>
      </c>
      <c r="Q8" s="12">
        <f t="shared" ref="Q8:Q29" si="2">P8/O8*100</f>
        <v>50</v>
      </c>
      <c r="R8" s="2">
        <v>0</v>
      </c>
      <c r="S8" s="2">
        <v>40</v>
      </c>
      <c r="T8" s="12" t="e">
        <f t="shared" ref="T8:T29" si="3">S8/R8*100</f>
        <v>#DIV/0!</v>
      </c>
      <c r="U8" s="89">
        <f t="shared" ref="U8:V29" si="4">I8+L8+O8+R8</f>
        <v>100</v>
      </c>
      <c r="V8" s="89">
        <f t="shared" si="4"/>
        <v>65</v>
      </c>
      <c r="W8" s="12">
        <f t="shared" ref="W8:W29" si="5">V8/U8*100</f>
        <v>65</v>
      </c>
      <c r="X8" s="30"/>
      <c r="Y8" s="30"/>
      <c r="Z8" s="30"/>
      <c r="AA8" s="30"/>
    </row>
    <row r="9" spans="1:27" ht="25.5" customHeight="1" x14ac:dyDescent="0.25">
      <c r="A9" s="912"/>
      <c r="B9" s="404" t="s">
        <v>1739</v>
      </c>
      <c r="C9" s="411" t="s">
        <v>1950</v>
      </c>
      <c r="D9" s="412" t="s">
        <v>1457</v>
      </c>
      <c r="E9" s="412" t="s">
        <v>1466</v>
      </c>
      <c r="F9" s="412" t="s">
        <v>1951</v>
      </c>
      <c r="G9" s="405" t="s">
        <v>248</v>
      </c>
      <c r="H9" s="405">
        <v>100</v>
      </c>
      <c r="I9" s="2">
        <v>10</v>
      </c>
      <c r="J9" s="2">
        <v>0</v>
      </c>
      <c r="K9" s="11">
        <f t="shared" si="0"/>
        <v>0</v>
      </c>
      <c r="L9" s="2">
        <v>60</v>
      </c>
      <c r="M9" s="2">
        <v>0</v>
      </c>
      <c r="N9" s="12">
        <f t="shared" si="1"/>
        <v>0</v>
      </c>
      <c r="O9" s="2">
        <v>30</v>
      </c>
      <c r="P9" s="2">
        <v>0</v>
      </c>
      <c r="Q9" s="12">
        <f t="shared" si="2"/>
        <v>0</v>
      </c>
      <c r="R9" s="2">
        <v>0</v>
      </c>
      <c r="S9" s="2">
        <v>0</v>
      </c>
      <c r="T9" s="12" t="e">
        <f t="shared" si="3"/>
        <v>#DIV/0!</v>
      </c>
      <c r="U9" s="89">
        <f t="shared" si="4"/>
        <v>100</v>
      </c>
      <c r="V9" s="89">
        <f t="shared" si="4"/>
        <v>0</v>
      </c>
      <c r="W9" s="12">
        <f t="shared" si="5"/>
        <v>0</v>
      </c>
      <c r="X9" s="30"/>
      <c r="Y9" s="30"/>
      <c r="Z9" s="30"/>
      <c r="AA9" s="30"/>
    </row>
    <row r="10" spans="1:27" ht="15.75" x14ac:dyDescent="0.25">
      <c r="A10" s="77"/>
      <c r="B10" s="402" t="s">
        <v>1000</v>
      </c>
      <c r="C10" s="357" t="s">
        <v>1001</v>
      </c>
      <c r="D10" s="357" t="s">
        <v>1952</v>
      </c>
      <c r="E10" s="357" t="s">
        <v>1466</v>
      </c>
      <c r="F10" s="357" t="s">
        <v>61</v>
      </c>
      <c r="G10" s="77" t="s">
        <v>62</v>
      </c>
      <c r="H10" s="454">
        <v>100</v>
      </c>
      <c r="I10" s="2">
        <v>10</v>
      </c>
      <c r="J10" s="2">
        <v>0</v>
      </c>
      <c r="K10" s="11">
        <f t="shared" si="0"/>
        <v>0</v>
      </c>
      <c r="L10" s="2">
        <v>50</v>
      </c>
      <c r="M10" s="2">
        <v>0</v>
      </c>
      <c r="N10" s="12">
        <f t="shared" si="1"/>
        <v>0</v>
      </c>
      <c r="O10" s="2">
        <v>40</v>
      </c>
      <c r="P10" s="2">
        <v>40</v>
      </c>
      <c r="Q10" s="12">
        <f t="shared" si="2"/>
        <v>100</v>
      </c>
      <c r="R10" s="2">
        <v>0</v>
      </c>
      <c r="S10" s="2">
        <v>10</v>
      </c>
      <c r="T10" s="12" t="e">
        <f t="shared" si="3"/>
        <v>#DIV/0!</v>
      </c>
      <c r="U10" s="89">
        <f t="shared" si="4"/>
        <v>100</v>
      </c>
      <c r="V10" s="89">
        <f t="shared" si="4"/>
        <v>50</v>
      </c>
      <c r="W10" s="12">
        <f t="shared" si="5"/>
        <v>50</v>
      </c>
      <c r="X10" s="30"/>
      <c r="Y10" s="30"/>
      <c r="Z10" s="30"/>
      <c r="AA10" s="30"/>
    </row>
    <row r="11" spans="1:27" ht="24" x14ac:dyDescent="0.25">
      <c r="A11" s="1028" t="s">
        <v>1953</v>
      </c>
      <c r="B11" s="404" t="s">
        <v>1954</v>
      </c>
      <c r="C11" s="412" t="s">
        <v>1955</v>
      </c>
      <c r="D11" s="412" t="s">
        <v>1952</v>
      </c>
      <c r="E11" s="412" t="s">
        <v>1956</v>
      </c>
      <c r="F11" s="412" t="s">
        <v>1957</v>
      </c>
      <c r="G11" s="405" t="s">
        <v>89</v>
      </c>
      <c r="H11" s="405">
        <v>1</v>
      </c>
      <c r="I11" s="2">
        <v>1</v>
      </c>
      <c r="J11" s="2">
        <v>0</v>
      </c>
      <c r="K11" s="11">
        <f t="shared" si="0"/>
        <v>0</v>
      </c>
      <c r="L11" s="2">
        <v>0</v>
      </c>
      <c r="M11" s="2">
        <v>0</v>
      </c>
      <c r="N11" s="12" t="e">
        <f t="shared" si="1"/>
        <v>#DIV/0!</v>
      </c>
      <c r="O11" s="2">
        <v>0</v>
      </c>
      <c r="P11" s="2">
        <v>0</v>
      </c>
      <c r="Q11" s="12" t="e">
        <f t="shared" si="2"/>
        <v>#DIV/0!</v>
      </c>
      <c r="R11" s="2">
        <v>0</v>
      </c>
      <c r="S11" s="2">
        <v>0</v>
      </c>
      <c r="T11" s="12" t="e">
        <f t="shared" si="3"/>
        <v>#DIV/0!</v>
      </c>
      <c r="U11" s="89">
        <f t="shared" si="4"/>
        <v>1</v>
      </c>
      <c r="V11" s="89">
        <f t="shared" si="4"/>
        <v>0</v>
      </c>
      <c r="W11" s="12">
        <f t="shared" si="5"/>
        <v>0</v>
      </c>
      <c r="X11" s="30"/>
      <c r="Y11" s="30"/>
      <c r="Z11" s="30"/>
      <c r="AA11" s="30"/>
    </row>
    <row r="12" spans="1:27" ht="24" x14ac:dyDescent="0.25">
      <c r="A12" s="1028"/>
      <c r="B12" s="404" t="s">
        <v>1958</v>
      </c>
      <c r="C12" s="412" t="s">
        <v>1751</v>
      </c>
      <c r="D12" s="412" t="s">
        <v>1952</v>
      </c>
      <c r="E12" s="412" t="s">
        <v>1956</v>
      </c>
      <c r="F12" s="412" t="s">
        <v>1378</v>
      </c>
      <c r="G12" s="405" t="s">
        <v>89</v>
      </c>
      <c r="H12" s="405">
        <v>1</v>
      </c>
      <c r="I12" s="2">
        <v>0</v>
      </c>
      <c r="J12" s="2">
        <v>0</v>
      </c>
      <c r="K12" s="11" t="e">
        <f t="shared" si="0"/>
        <v>#DIV/0!</v>
      </c>
      <c r="L12" s="2">
        <v>1</v>
      </c>
      <c r="M12" s="2">
        <v>0</v>
      </c>
      <c r="N12" s="12">
        <f t="shared" si="1"/>
        <v>0</v>
      </c>
      <c r="O12" s="2">
        <v>0</v>
      </c>
      <c r="P12" s="2">
        <v>0</v>
      </c>
      <c r="Q12" s="12" t="e">
        <f t="shared" si="2"/>
        <v>#DIV/0!</v>
      </c>
      <c r="R12" s="2">
        <v>0</v>
      </c>
      <c r="S12" s="2">
        <v>0</v>
      </c>
      <c r="T12" s="12" t="e">
        <f t="shared" si="3"/>
        <v>#DIV/0!</v>
      </c>
      <c r="U12" s="89">
        <f t="shared" si="4"/>
        <v>1</v>
      </c>
      <c r="V12" s="89">
        <f t="shared" si="4"/>
        <v>0</v>
      </c>
      <c r="W12" s="12">
        <f t="shared" si="5"/>
        <v>0</v>
      </c>
      <c r="X12" s="30"/>
      <c r="Y12" s="30"/>
      <c r="Z12" s="30"/>
      <c r="AA12" s="30"/>
    </row>
    <row r="13" spans="1:27" ht="36" x14ac:dyDescent="0.25">
      <c r="A13" s="1028"/>
      <c r="B13" s="404" t="s">
        <v>1959</v>
      </c>
      <c r="C13" s="412" t="s">
        <v>1950</v>
      </c>
      <c r="D13" s="412" t="s">
        <v>1952</v>
      </c>
      <c r="E13" s="412" t="s">
        <v>1956</v>
      </c>
      <c r="F13" s="412" t="s">
        <v>1960</v>
      </c>
      <c r="G13" s="405" t="s">
        <v>62</v>
      </c>
      <c r="H13" s="405">
        <v>100</v>
      </c>
      <c r="I13" s="2">
        <v>0</v>
      </c>
      <c r="J13" s="2">
        <v>0</v>
      </c>
      <c r="K13" s="11" t="e">
        <f t="shared" si="0"/>
        <v>#DIV/0!</v>
      </c>
      <c r="L13" s="2">
        <v>30</v>
      </c>
      <c r="M13" s="2">
        <v>0</v>
      </c>
      <c r="N13" s="12">
        <f t="shared" si="1"/>
        <v>0</v>
      </c>
      <c r="O13" s="2">
        <v>60</v>
      </c>
      <c r="P13" s="2">
        <v>40</v>
      </c>
      <c r="Q13" s="12">
        <f t="shared" si="2"/>
        <v>66.666666666666657</v>
      </c>
      <c r="R13" s="2">
        <v>10</v>
      </c>
      <c r="S13" s="2">
        <v>10</v>
      </c>
      <c r="T13" s="12">
        <f t="shared" si="3"/>
        <v>100</v>
      </c>
      <c r="U13" s="89">
        <f t="shared" si="4"/>
        <v>100</v>
      </c>
      <c r="V13" s="89">
        <f t="shared" si="4"/>
        <v>50</v>
      </c>
      <c r="W13" s="12">
        <f t="shared" si="5"/>
        <v>50</v>
      </c>
      <c r="X13" s="30"/>
      <c r="Y13" s="30"/>
      <c r="Z13" s="30"/>
      <c r="AA13" s="30"/>
    </row>
    <row r="14" spans="1:27" ht="72" x14ac:dyDescent="0.25">
      <c r="A14" s="402"/>
      <c r="B14" s="402" t="s">
        <v>1016</v>
      </c>
      <c r="C14" s="352" t="s">
        <v>1017</v>
      </c>
      <c r="D14" s="357" t="s">
        <v>1952</v>
      </c>
      <c r="E14" s="357"/>
      <c r="F14" s="352" t="s">
        <v>61</v>
      </c>
      <c r="G14" s="77" t="s">
        <v>62</v>
      </c>
      <c r="H14" s="453">
        <v>100</v>
      </c>
      <c r="I14" s="280">
        <f>((11.11/$H$15)*I15)+((11.11/$H$18)*I18)+((11.11/$H$21)*I21)+((11.11/$H$22)*I22)+((11.11/$H$23)*I23)+((11.11/$H$24)*I24)+((11.11/$H$25)*I25)+((11.11/$H$26)*I26)+((11.11/$H$29)*I29)</f>
        <v>15.276249999999999</v>
      </c>
      <c r="J14" s="280">
        <v>10.82114</v>
      </c>
      <c r="K14" s="11">
        <f t="shared" si="0"/>
        <v>70.836363636363643</v>
      </c>
      <c r="L14" s="280">
        <f>((11.11/$H$15)*L15)+((11.11/$H$18)*L18)+((11.11/$H$21)*L21)+((11.11/$H$22)*L22)+((11.11/$H$23)*L23)+((11.11/$H$24)*L24)+((11.11/$H$25)*L25)+((11.11/$H$26)*L26)+((11.11/$H$29)*L29)</f>
        <v>39.995999999999995</v>
      </c>
      <c r="M14" s="280">
        <v>36.09639</v>
      </c>
      <c r="N14" s="11">
        <f t="shared" si="1"/>
        <v>90.250000000000014</v>
      </c>
      <c r="O14" s="280">
        <f>((11.11/$H$15)*O15)+((11.11/$H$18)*O18)+((11.11/$H$21)*O21)+((11.11/$H$22)*O22)+((11.11/$H$23)*O23)+((11.11/$H$24)*O24)+((11.11/$H$25)*O25)+((11.11/$H$26)*O26)+((11.11/$H$29)*O29)</f>
        <v>18.331499999999998</v>
      </c>
      <c r="P14" s="280">
        <f>((11.11/$H$15)*P15)+((11.11/$H$18)*P18)+((11.11/$H$21)*P21)+((11.11/$H$22)*P22)+((11.11/$H$23)*P23)+((11.11/$H$24)*P24)+((11.11/$H$25)*P25)+((11.11/$H$26)*P26)+((11.11/$H$29)*P29)</f>
        <v>14.431889999999999</v>
      </c>
      <c r="Q14" s="11">
        <f t="shared" si="2"/>
        <v>78.727272727272734</v>
      </c>
      <c r="R14" s="280">
        <f>((11.11/$H$15)*R15)+((11.11/$H$18)*R18)+((11.11/$H$21)*R21)+((11.11/$H$22)*R22)+((11.11/$H$23)*R23)+((11.11/$H$24)*R24)+((11.11/$H$25)*R25)+((11.11/$H$26)*R26)+((11.11/$H$29)*R29)</f>
        <v>26.386249999999997</v>
      </c>
      <c r="S14" s="280">
        <f>((11.11/$H$15)*S15)+((11.11/$H$18)*S18)+((11.11/$H$21)*S21)+((11.11/$H$22)*S22)+((11.11/$H$23)*S23)+((11.11/$H$24)*S24)+((11.11/$H$25)*S25)+((11.11/$H$26)*S26)+((11.11/$H$29)*S29)</f>
        <v>13.12091</v>
      </c>
      <c r="T14" s="11">
        <f t="shared" si="3"/>
        <v>49.726315789473688</v>
      </c>
      <c r="U14" s="340">
        <f t="shared" si="4"/>
        <v>99.989999999999981</v>
      </c>
      <c r="V14" s="89">
        <f t="shared" si="4"/>
        <v>74.47032999999999</v>
      </c>
      <c r="W14" s="11">
        <f t="shared" si="5"/>
        <v>74.477777777777789</v>
      </c>
      <c r="X14" s="30"/>
      <c r="Y14" s="30"/>
      <c r="Z14" s="30"/>
      <c r="AA14" s="30"/>
    </row>
    <row r="15" spans="1:27" ht="36" x14ac:dyDescent="0.25">
      <c r="A15" s="1028" t="s">
        <v>1961</v>
      </c>
      <c r="B15" s="401" t="s">
        <v>1023</v>
      </c>
      <c r="C15" s="411" t="s">
        <v>1962</v>
      </c>
      <c r="D15" s="412" t="s">
        <v>1457</v>
      </c>
      <c r="E15" s="412"/>
      <c r="F15" s="412" t="s">
        <v>61</v>
      </c>
      <c r="G15" s="405" t="s">
        <v>62</v>
      </c>
      <c r="H15" s="455">
        <v>100</v>
      </c>
      <c r="I15" s="2">
        <v>0</v>
      </c>
      <c r="J15" s="2">
        <v>0</v>
      </c>
      <c r="K15" s="11" t="e">
        <f t="shared" si="0"/>
        <v>#DIV/0!</v>
      </c>
      <c r="L15" s="2">
        <v>0</v>
      </c>
      <c r="M15" s="2">
        <v>0</v>
      </c>
      <c r="N15" s="11" t="e">
        <f t="shared" si="1"/>
        <v>#DIV/0!</v>
      </c>
      <c r="O15" s="2">
        <v>0</v>
      </c>
      <c r="P15" s="2">
        <v>0</v>
      </c>
      <c r="Q15" s="11" t="e">
        <f t="shared" si="2"/>
        <v>#DIV/0!</v>
      </c>
      <c r="R15" s="2">
        <v>100</v>
      </c>
      <c r="S15" s="2">
        <v>0</v>
      </c>
      <c r="T15" s="11">
        <f t="shared" si="3"/>
        <v>0</v>
      </c>
      <c r="U15" s="89">
        <f t="shared" si="4"/>
        <v>100</v>
      </c>
      <c r="V15" s="89">
        <f t="shared" si="4"/>
        <v>0</v>
      </c>
      <c r="W15" s="11">
        <f t="shared" si="5"/>
        <v>0</v>
      </c>
      <c r="X15" s="30"/>
      <c r="Y15" s="30"/>
      <c r="Z15" s="30"/>
      <c r="AA15" s="30"/>
    </row>
    <row r="16" spans="1:27" ht="24" x14ac:dyDescent="0.25">
      <c r="A16" s="1028"/>
      <c r="B16" s="401" t="s">
        <v>1963</v>
      </c>
      <c r="C16" s="27" t="s">
        <v>1964</v>
      </c>
      <c r="D16" s="456" t="s">
        <v>1457</v>
      </c>
      <c r="E16" s="457"/>
      <c r="F16" s="176" t="s">
        <v>1965</v>
      </c>
      <c r="G16" s="81" t="s">
        <v>62</v>
      </c>
      <c r="H16" s="81">
        <v>100</v>
      </c>
      <c r="I16" s="2">
        <v>0</v>
      </c>
      <c r="J16" s="2">
        <v>0</v>
      </c>
      <c r="K16" s="11" t="e">
        <f t="shared" si="0"/>
        <v>#DIV/0!</v>
      </c>
      <c r="L16" s="2">
        <v>0</v>
      </c>
      <c r="M16" s="2">
        <v>0</v>
      </c>
      <c r="N16" s="11" t="e">
        <f t="shared" si="1"/>
        <v>#DIV/0!</v>
      </c>
      <c r="O16" s="2">
        <v>0</v>
      </c>
      <c r="P16" s="2">
        <v>0</v>
      </c>
      <c r="Q16" s="11" t="e">
        <f t="shared" si="2"/>
        <v>#DIV/0!</v>
      </c>
      <c r="R16" s="2">
        <v>100</v>
      </c>
      <c r="S16" s="2">
        <v>0</v>
      </c>
      <c r="T16" s="11">
        <f t="shared" si="3"/>
        <v>0</v>
      </c>
      <c r="U16" s="89">
        <f t="shared" si="4"/>
        <v>100</v>
      </c>
      <c r="V16" s="89">
        <f t="shared" si="4"/>
        <v>0</v>
      </c>
      <c r="W16" s="11">
        <f t="shared" si="5"/>
        <v>0</v>
      </c>
      <c r="X16" s="30"/>
      <c r="Y16" s="30"/>
      <c r="Z16" s="30"/>
      <c r="AA16" s="30"/>
    </row>
    <row r="17" spans="1:27" ht="24" x14ac:dyDescent="0.25">
      <c r="A17" s="912" t="s">
        <v>1966</v>
      </c>
      <c r="B17" s="401" t="s">
        <v>1967</v>
      </c>
      <c r="C17" s="411" t="s">
        <v>1968</v>
      </c>
      <c r="D17" s="412" t="s">
        <v>1952</v>
      </c>
      <c r="E17" s="412"/>
      <c r="F17" s="412" t="s">
        <v>1969</v>
      </c>
      <c r="G17" s="405" t="s">
        <v>62</v>
      </c>
      <c r="H17" s="405">
        <v>100</v>
      </c>
      <c r="I17" s="2">
        <v>10</v>
      </c>
      <c r="J17" s="2">
        <v>0</v>
      </c>
      <c r="K17" s="11">
        <f t="shared" si="0"/>
        <v>0</v>
      </c>
      <c r="L17" s="2">
        <v>90</v>
      </c>
      <c r="M17" s="2">
        <v>0</v>
      </c>
      <c r="N17" s="11">
        <f t="shared" si="1"/>
        <v>0</v>
      </c>
      <c r="O17" s="2">
        <v>0</v>
      </c>
      <c r="P17" s="2">
        <v>0</v>
      </c>
      <c r="Q17" s="11" t="e">
        <f t="shared" si="2"/>
        <v>#DIV/0!</v>
      </c>
      <c r="R17" s="2">
        <v>0</v>
      </c>
      <c r="S17" s="2">
        <v>0</v>
      </c>
      <c r="T17" s="11" t="e">
        <f t="shared" si="3"/>
        <v>#DIV/0!</v>
      </c>
      <c r="U17" s="89">
        <f t="shared" si="4"/>
        <v>100</v>
      </c>
      <c r="V17" s="89">
        <f t="shared" si="4"/>
        <v>0</v>
      </c>
      <c r="W17" s="11">
        <f t="shared" si="5"/>
        <v>0</v>
      </c>
      <c r="X17" s="30"/>
      <c r="Y17" s="30"/>
      <c r="Z17" s="30"/>
      <c r="AA17" s="30"/>
    </row>
    <row r="18" spans="1:27" ht="24" x14ac:dyDescent="0.25">
      <c r="A18" s="912"/>
      <c r="B18" s="401" t="s">
        <v>1970</v>
      </c>
      <c r="C18" s="411" t="s">
        <v>1971</v>
      </c>
      <c r="D18" s="412" t="s">
        <v>1952</v>
      </c>
      <c r="E18" s="412"/>
      <c r="F18" s="412" t="s">
        <v>1972</v>
      </c>
      <c r="G18" s="405" t="s">
        <v>62</v>
      </c>
      <c r="H18" s="388">
        <v>100</v>
      </c>
      <c r="I18" s="2">
        <v>0</v>
      </c>
      <c r="J18" s="2">
        <v>0</v>
      </c>
      <c r="K18" s="11" t="e">
        <f t="shared" si="0"/>
        <v>#DIV/0!</v>
      </c>
      <c r="L18" s="2">
        <v>10</v>
      </c>
      <c r="M18" s="2">
        <v>0</v>
      </c>
      <c r="N18" s="11">
        <f t="shared" si="1"/>
        <v>0</v>
      </c>
      <c r="O18" s="2">
        <v>90</v>
      </c>
      <c r="P18" s="2">
        <v>0</v>
      </c>
      <c r="Q18" s="11">
        <f t="shared" si="2"/>
        <v>0</v>
      </c>
      <c r="R18" s="2">
        <v>0</v>
      </c>
      <c r="S18" s="2">
        <v>0</v>
      </c>
      <c r="T18" s="11" t="e">
        <f t="shared" si="3"/>
        <v>#DIV/0!</v>
      </c>
      <c r="U18" s="89">
        <f t="shared" si="4"/>
        <v>100</v>
      </c>
      <c r="V18" s="89">
        <f t="shared" si="4"/>
        <v>0</v>
      </c>
      <c r="W18" s="11">
        <f t="shared" si="5"/>
        <v>0</v>
      </c>
      <c r="X18" s="30"/>
      <c r="Y18" s="30"/>
      <c r="Z18" s="30"/>
      <c r="AA18" s="30"/>
    </row>
    <row r="19" spans="1:27" ht="15.75" x14ac:dyDescent="0.25">
      <c r="A19" s="912"/>
      <c r="B19" s="401" t="s">
        <v>1973</v>
      </c>
      <c r="C19" s="411" t="s">
        <v>1974</v>
      </c>
      <c r="D19" s="412"/>
      <c r="E19" s="412"/>
      <c r="F19" s="412" t="s">
        <v>608</v>
      </c>
      <c r="G19" s="405" t="s">
        <v>62</v>
      </c>
      <c r="H19" s="458">
        <v>100</v>
      </c>
      <c r="I19" s="2">
        <v>0</v>
      </c>
      <c r="J19" s="2">
        <v>0</v>
      </c>
      <c r="K19" s="11" t="e">
        <f t="shared" si="0"/>
        <v>#DIV/0!</v>
      </c>
      <c r="L19" s="2">
        <v>0</v>
      </c>
      <c r="M19" s="2">
        <v>0</v>
      </c>
      <c r="N19" s="11" t="e">
        <f t="shared" si="1"/>
        <v>#DIV/0!</v>
      </c>
      <c r="O19" s="2">
        <v>0</v>
      </c>
      <c r="P19" s="2">
        <v>0</v>
      </c>
      <c r="Q19" s="11" t="e">
        <f t="shared" si="2"/>
        <v>#DIV/0!</v>
      </c>
      <c r="R19" s="2">
        <v>100</v>
      </c>
      <c r="S19" s="2">
        <v>0</v>
      </c>
      <c r="T19" s="11">
        <f t="shared" si="3"/>
        <v>0</v>
      </c>
      <c r="U19" s="89">
        <f t="shared" si="4"/>
        <v>100</v>
      </c>
      <c r="V19" s="89">
        <f t="shared" si="4"/>
        <v>0</v>
      </c>
      <c r="W19" s="11">
        <f t="shared" si="5"/>
        <v>0</v>
      </c>
      <c r="X19" s="30"/>
      <c r="Y19" s="30"/>
      <c r="Z19" s="30"/>
      <c r="AA19" s="30"/>
    </row>
    <row r="20" spans="1:27" ht="30" customHeight="1" x14ac:dyDescent="0.25">
      <c r="A20" s="1029" t="s">
        <v>1975</v>
      </c>
      <c r="B20" s="401" t="s">
        <v>1976</v>
      </c>
      <c r="C20" s="459" t="s">
        <v>1977</v>
      </c>
      <c r="D20" s="187" t="s">
        <v>1978</v>
      </c>
      <c r="E20" s="187"/>
      <c r="F20" s="187" t="s">
        <v>1979</v>
      </c>
      <c r="G20" s="400" t="s">
        <v>1980</v>
      </c>
      <c r="H20" s="405">
        <v>100</v>
      </c>
      <c r="I20" s="2">
        <v>25</v>
      </c>
      <c r="J20" s="2">
        <v>25</v>
      </c>
      <c r="K20" s="11">
        <f t="shared" si="0"/>
        <v>100</v>
      </c>
      <c r="L20" s="2">
        <v>25</v>
      </c>
      <c r="M20" s="2">
        <v>25</v>
      </c>
      <c r="N20" s="11">
        <f t="shared" si="1"/>
        <v>100</v>
      </c>
      <c r="O20" s="2">
        <v>25</v>
      </c>
      <c r="P20" s="2">
        <v>20</v>
      </c>
      <c r="Q20" s="11">
        <f t="shared" si="2"/>
        <v>80</v>
      </c>
      <c r="R20" s="2">
        <v>25</v>
      </c>
      <c r="S20" s="2">
        <v>30</v>
      </c>
      <c r="T20" s="11">
        <f t="shared" si="3"/>
        <v>120</v>
      </c>
      <c r="U20" s="89">
        <f t="shared" si="4"/>
        <v>100</v>
      </c>
      <c r="V20" s="89">
        <f t="shared" si="4"/>
        <v>100</v>
      </c>
      <c r="W20" s="11">
        <f t="shared" si="5"/>
        <v>100</v>
      </c>
      <c r="X20" s="30"/>
      <c r="Y20" s="30"/>
      <c r="Z20" s="30"/>
      <c r="AA20" s="30"/>
    </row>
    <row r="21" spans="1:27" ht="39.950000000000003" customHeight="1" x14ac:dyDescent="0.25">
      <c r="A21" s="967"/>
      <c r="B21" s="401" t="s">
        <v>1981</v>
      </c>
      <c r="C21" s="459" t="s">
        <v>1982</v>
      </c>
      <c r="D21" s="459" t="s">
        <v>1983</v>
      </c>
      <c r="E21" s="62"/>
      <c r="F21" s="187" t="s">
        <v>1984</v>
      </c>
      <c r="G21" s="400" t="s">
        <v>1980</v>
      </c>
      <c r="H21" s="388">
        <v>100</v>
      </c>
      <c r="I21" s="2">
        <v>25</v>
      </c>
      <c r="J21" s="2">
        <v>25</v>
      </c>
      <c r="K21" s="11">
        <f t="shared" si="0"/>
        <v>100</v>
      </c>
      <c r="L21" s="2">
        <v>25</v>
      </c>
      <c r="M21" s="2">
        <v>25</v>
      </c>
      <c r="N21" s="11">
        <f t="shared" si="1"/>
        <v>100</v>
      </c>
      <c r="O21" s="2">
        <v>25</v>
      </c>
      <c r="P21" s="2">
        <v>25</v>
      </c>
      <c r="Q21" s="11">
        <f t="shared" si="2"/>
        <v>100</v>
      </c>
      <c r="R21" s="2">
        <v>25</v>
      </c>
      <c r="S21" s="2">
        <v>25</v>
      </c>
      <c r="T21" s="11">
        <f t="shared" si="3"/>
        <v>100</v>
      </c>
      <c r="U21" s="89">
        <f t="shared" si="4"/>
        <v>100</v>
      </c>
      <c r="V21" s="89">
        <f t="shared" si="4"/>
        <v>100</v>
      </c>
      <c r="W21" s="11">
        <f t="shared" si="5"/>
        <v>100</v>
      </c>
      <c r="X21" s="30"/>
      <c r="Y21" s="30"/>
      <c r="Z21" s="30"/>
      <c r="AA21" s="30"/>
    </row>
    <row r="22" spans="1:27" ht="36" x14ac:dyDescent="0.25">
      <c r="A22" s="460" t="s">
        <v>1985</v>
      </c>
      <c r="B22" s="401" t="s">
        <v>1986</v>
      </c>
      <c r="C22" s="459" t="s">
        <v>1987</v>
      </c>
      <c r="D22" s="459" t="s">
        <v>1988</v>
      </c>
      <c r="E22" s="187"/>
      <c r="F22" s="187" t="s">
        <v>262</v>
      </c>
      <c r="G22" s="400" t="s">
        <v>62</v>
      </c>
      <c r="H22" s="388">
        <v>100</v>
      </c>
      <c r="I22" s="2">
        <v>25</v>
      </c>
      <c r="J22" s="2">
        <v>25</v>
      </c>
      <c r="K22" s="11">
        <f t="shared" si="0"/>
        <v>100</v>
      </c>
      <c r="L22" s="2">
        <v>25</v>
      </c>
      <c r="M22" s="2">
        <v>25</v>
      </c>
      <c r="N22" s="11">
        <f t="shared" si="1"/>
        <v>100</v>
      </c>
      <c r="O22" s="2">
        <v>25</v>
      </c>
      <c r="P22" s="2">
        <v>25</v>
      </c>
      <c r="Q22" s="11">
        <f t="shared" si="2"/>
        <v>100</v>
      </c>
      <c r="R22" s="2">
        <v>25</v>
      </c>
      <c r="S22" s="2">
        <v>25</v>
      </c>
      <c r="T22" s="11">
        <f t="shared" si="3"/>
        <v>100</v>
      </c>
      <c r="U22" s="89">
        <f t="shared" si="4"/>
        <v>100</v>
      </c>
      <c r="V22" s="89">
        <f t="shared" si="4"/>
        <v>100</v>
      </c>
      <c r="W22" s="11">
        <f t="shared" si="5"/>
        <v>100</v>
      </c>
      <c r="X22" s="30"/>
      <c r="Y22" s="30"/>
      <c r="Z22" s="30"/>
      <c r="AA22" s="30"/>
    </row>
    <row r="23" spans="1:27" ht="60" x14ac:dyDescent="0.25">
      <c r="A23" s="460" t="s">
        <v>1989</v>
      </c>
      <c r="B23" s="401" t="s">
        <v>1990</v>
      </c>
      <c r="C23" s="459" t="s">
        <v>1991</v>
      </c>
      <c r="D23" s="459" t="s">
        <v>1988</v>
      </c>
      <c r="E23" s="187"/>
      <c r="F23" s="187" t="s">
        <v>262</v>
      </c>
      <c r="G23" s="400" t="s">
        <v>62</v>
      </c>
      <c r="H23" s="388">
        <v>100</v>
      </c>
      <c r="I23" s="2">
        <v>25</v>
      </c>
      <c r="J23" s="2">
        <v>0</v>
      </c>
      <c r="K23" s="11">
        <f t="shared" si="0"/>
        <v>0</v>
      </c>
      <c r="L23" s="2">
        <v>75</v>
      </c>
      <c r="M23" s="2">
        <v>75</v>
      </c>
      <c r="N23" s="11">
        <f t="shared" si="1"/>
        <v>100</v>
      </c>
      <c r="O23" s="2">
        <v>0</v>
      </c>
      <c r="P23" s="2">
        <v>25</v>
      </c>
      <c r="Q23" s="11" t="e">
        <f t="shared" si="2"/>
        <v>#DIV/0!</v>
      </c>
      <c r="R23" s="2">
        <v>0</v>
      </c>
      <c r="S23" s="2">
        <v>0</v>
      </c>
      <c r="T23" s="11" t="e">
        <f t="shared" si="3"/>
        <v>#DIV/0!</v>
      </c>
      <c r="U23" s="89">
        <f t="shared" si="4"/>
        <v>100</v>
      </c>
      <c r="V23" s="89">
        <f t="shared" si="4"/>
        <v>100</v>
      </c>
      <c r="W23" s="11">
        <f t="shared" si="5"/>
        <v>100</v>
      </c>
      <c r="X23" s="30"/>
      <c r="Y23" s="30"/>
      <c r="Z23" s="30"/>
      <c r="AA23" s="30"/>
    </row>
    <row r="24" spans="1:27" ht="36" x14ac:dyDescent="0.25">
      <c r="A24" s="460" t="s">
        <v>1992</v>
      </c>
      <c r="B24" s="401" t="s">
        <v>1993</v>
      </c>
      <c r="C24" s="459" t="s">
        <v>1994</v>
      </c>
      <c r="D24" s="459" t="s">
        <v>1983</v>
      </c>
      <c r="E24" s="62"/>
      <c r="F24" s="187" t="s">
        <v>262</v>
      </c>
      <c r="G24" s="400" t="s">
        <v>62</v>
      </c>
      <c r="H24" s="388">
        <v>100</v>
      </c>
      <c r="I24" s="2">
        <v>25</v>
      </c>
      <c r="J24" s="2">
        <v>10</v>
      </c>
      <c r="K24" s="11">
        <f t="shared" si="0"/>
        <v>40</v>
      </c>
      <c r="L24" s="2">
        <v>75</v>
      </c>
      <c r="M24" s="2">
        <v>60</v>
      </c>
      <c r="N24" s="11">
        <f t="shared" si="1"/>
        <v>80</v>
      </c>
      <c r="O24" s="2">
        <v>0</v>
      </c>
      <c r="P24" s="2">
        <v>10</v>
      </c>
      <c r="Q24" s="11" t="e">
        <f t="shared" si="2"/>
        <v>#DIV/0!</v>
      </c>
      <c r="R24" s="2">
        <v>0</v>
      </c>
      <c r="S24" s="2">
        <v>0</v>
      </c>
      <c r="T24" s="11" t="e">
        <f t="shared" si="3"/>
        <v>#DIV/0!</v>
      </c>
      <c r="U24" s="89">
        <f t="shared" si="4"/>
        <v>100</v>
      </c>
      <c r="V24" s="89">
        <f t="shared" si="4"/>
        <v>80</v>
      </c>
      <c r="W24" s="11">
        <f t="shared" si="5"/>
        <v>80</v>
      </c>
      <c r="X24" s="30"/>
      <c r="Y24" s="30"/>
      <c r="Z24" s="30"/>
      <c r="AA24" s="30"/>
    </row>
    <row r="25" spans="1:27" ht="36" x14ac:dyDescent="0.25">
      <c r="A25" s="460" t="s">
        <v>1995</v>
      </c>
      <c r="B25" s="401" t="s">
        <v>1996</v>
      </c>
      <c r="C25" s="459" t="s">
        <v>1997</v>
      </c>
      <c r="D25" s="459" t="s">
        <v>1983</v>
      </c>
      <c r="E25" s="62"/>
      <c r="F25" s="187" t="s">
        <v>262</v>
      </c>
      <c r="G25" s="400" t="s">
        <v>62</v>
      </c>
      <c r="H25" s="388">
        <v>100</v>
      </c>
      <c r="I25" s="2">
        <v>25</v>
      </c>
      <c r="J25" s="2">
        <v>24.900000000000002</v>
      </c>
      <c r="K25" s="11">
        <f t="shared" si="0"/>
        <v>99.600000000000009</v>
      </c>
      <c r="L25" s="2">
        <v>25</v>
      </c>
      <c r="M25" s="2">
        <v>24.900000000000002</v>
      </c>
      <c r="N25" s="11">
        <f t="shared" si="1"/>
        <v>99.600000000000009</v>
      </c>
      <c r="O25" s="2">
        <v>25</v>
      </c>
      <c r="P25" s="2">
        <v>24.900000000000002</v>
      </c>
      <c r="Q25" s="11">
        <f t="shared" si="2"/>
        <v>99.600000000000009</v>
      </c>
      <c r="R25" s="2">
        <v>25</v>
      </c>
      <c r="S25" s="2">
        <v>25.6</v>
      </c>
      <c r="T25" s="11">
        <f t="shared" si="3"/>
        <v>102.4</v>
      </c>
      <c r="U25" s="89">
        <f t="shared" si="4"/>
        <v>100</v>
      </c>
      <c r="V25" s="89">
        <f t="shared" si="4"/>
        <v>100.30000000000001</v>
      </c>
      <c r="W25" s="11">
        <f t="shared" si="5"/>
        <v>100.30000000000001</v>
      </c>
      <c r="X25" s="30"/>
      <c r="Y25" s="30"/>
      <c r="Z25" s="30"/>
      <c r="AA25" s="30"/>
    </row>
    <row r="26" spans="1:27" ht="36" x14ac:dyDescent="0.25">
      <c r="A26" s="460" t="s">
        <v>1998</v>
      </c>
      <c r="B26" s="401" t="s">
        <v>1999</v>
      </c>
      <c r="C26" s="459" t="s">
        <v>2000</v>
      </c>
      <c r="D26" s="459" t="s">
        <v>2001</v>
      </c>
      <c r="E26" s="62"/>
      <c r="F26" s="187" t="s">
        <v>262</v>
      </c>
      <c r="G26" s="400" t="s">
        <v>62</v>
      </c>
      <c r="H26" s="388">
        <v>100</v>
      </c>
      <c r="I26" s="2">
        <v>0</v>
      </c>
      <c r="J26" s="2">
        <v>0</v>
      </c>
      <c r="K26" s="11" t="e">
        <f t="shared" si="0"/>
        <v>#DIV/0!</v>
      </c>
      <c r="L26" s="2">
        <v>50</v>
      </c>
      <c r="M26" s="2">
        <v>40</v>
      </c>
      <c r="N26" s="11">
        <f t="shared" si="1"/>
        <v>80</v>
      </c>
      <c r="O26" s="2">
        <v>0</v>
      </c>
      <c r="P26" s="2">
        <v>20</v>
      </c>
      <c r="Q26" s="11" t="e">
        <f t="shared" si="2"/>
        <v>#DIV/0!</v>
      </c>
      <c r="R26" s="2">
        <v>50</v>
      </c>
      <c r="S26" s="2">
        <v>30</v>
      </c>
      <c r="T26" s="11">
        <f t="shared" si="3"/>
        <v>60</v>
      </c>
      <c r="U26" s="89">
        <f t="shared" si="4"/>
        <v>100</v>
      </c>
      <c r="V26" s="89">
        <f t="shared" si="4"/>
        <v>90</v>
      </c>
      <c r="W26" s="11">
        <f t="shared" si="5"/>
        <v>90</v>
      </c>
      <c r="X26" s="30"/>
      <c r="Y26" s="30"/>
      <c r="Z26" s="30"/>
      <c r="AA26" s="30"/>
    </row>
    <row r="27" spans="1:27" ht="60" x14ac:dyDescent="0.25">
      <c r="A27" s="460" t="s">
        <v>2002</v>
      </c>
      <c r="B27" s="401" t="s">
        <v>2003</v>
      </c>
      <c r="C27" s="459" t="s">
        <v>2004</v>
      </c>
      <c r="D27" s="459" t="s">
        <v>2005</v>
      </c>
      <c r="E27" s="187"/>
      <c r="F27" s="187" t="s">
        <v>262</v>
      </c>
      <c r="G27" s="400" t="s">
        <v>62</v>
      </c>
      <c r="H27" s="461">
        <v>1</v>
      </c>
      <c r="I27" s="2">
        <v>25</v>
      </c>
      <c r="J27" s="2">
        <v>0</v>
      </c>
      <c r="K27" s="11">
        <f t="shared" si="0"/>
        <v>0</v>
      </c>
      <c r="L27" s="2">
        <v>25</v>
      </c>
      <c r="M27" s="2">
        <v>0</v>
      </c>
      <c r="N27" s="11">
        <f t="shared" si="1"/>
        <v>0</v>
      </c>
      <c r="O27" s="2">
        <v>25</v>
      </c>
      <c r="P27" s="2">
        <v>24.900000000000002</v>
      </c>
      <c r="Q27" s="11">
        <f t="shared" si="2"/>
        <v>99.600000000000009</v>
      </c>
      <c r="R27" s="2">
        <v>25</v>
      </c>
      <c r="S27" s="2">
        <v>15</v>
      </c>
      <c r="T27" s="11">
        <f t="shared" si="3"/>
        <v>60</v>
      </c>
      <c r="U27" s="89">
        <f t="shared" si="4"/>
        <v>100</v>
      </c>
      <c r="V27" s="89">
        <f t="shared" si="4"/>
        <v>39.900000000000006</v>
      </c>
      <c r="W27" s="11">
        <f t="shared" si="5"/>
        <v>39.900000000000006</v>
      </c>
      <c r="X27" s="30"/>
      <c r="Y27" s="30"/>
      <c r="Z27" s="30"/>
      <c r="AA27" s="30"/>
    </row>
    <row r="28" spans="1:27" ht="36" x14ac:dyDescent="0.25">
      <c r="A28" s="460" t="s">
        <v>2006</v>
      </c>
      <c r="B28" s="401" t="s">
        <v>2007</v>
      </c>
      <c r="C28" s="459" t="s">
        <v>2008</v>
      </c>
      <c r="D28" s="459" t="s">
        <v>1457</v>
      </c>
      <c r="E28" s="187"/>
      <c r="F28" s="187" t="s">
        <v>262</v>
      </c>
      <c r="G28" s="400" t="s">
        <v>62</v>
      </c>
      <c r="H28" s="461">
        <v>1</v>
      </c>
      <c r="I28" s="2">
        <v>0</v>
      </c>
      <c r="J28" s="2">
        <v>0</v>
      </c>
      <c r="K28" s="11" t="e">
        <f t="shared" si="0"/>
        <v>#DIV/0!</v>
      </c>
      <c r="L28" s="2">
        <v>35</v>
      </c>
      <c r="M28" s="2">
        <v>15</v>
      </c>
      <c r="N28" s="11">
        <f t="shared" si="1"/>
        <v>42.857142857142854</v>
      </c>
      <c r="O28" s="2">
        <v>60</v>
      </c>
      <c r="P28" s="2">
        <v>0</v>
      </c>
      <c r="Q28" s="11">
        <f t="shared" si="2"/>
        <v>0</v>
      </c>
      <c r="R28" s="2">
        <v>5</v>
      </c>
      <c r="S28" s="2">
        <v>10</v>
      </c>
      <c r="T28" s="11">
        <f t="shared" si="3"/>
        <v>200</v>
      </c>
      <c r="U28" s="89">
        <f t="shared" si="4"/>
        <v>100</v>
      </c>
      <c r="V28" s="89">
        <f t="shared" si="4"/>
        <v>25</v>
      </c>
      <c r="W28" s="11">
        <f t="shared" si="5"/>
        <v>25</v>
      </c>
      <c r="X28" s="30"/>
      <c r="Y28" s="30"/>
      <c r="Z28" s="30"/>
      <c r="AA28" s="30"/>
    </row>
    <row r="29" spans="1:27" ht="24" x14ac:dyDescent="0.25">
      <c r="A29" s="460" t="s">
        <v>2009</v>
      </c>
      <c r="B29" s="401" t="s">
        <v>2010</v>
      </c>
      <c r="C29" s="459" t="s">
        <v>2011</v>
      </c>
      <c r="D29" s="459" t="s">
        <v>2012</v>
      </c>
      <c r="E29" s="187"/>
      <c r="F29" s="187" t="s">
        <v>2013</v>
      </c>
      <c r="G29" s="400" t="s">
        <v>2014</v>
      </c>
      <c r="H29" s="388">
        <v>8</v>
      </c>
      <c r="I29" s="2">
        <v>1</v>
      </c>
      <c r="J29" s="2">
        <v>1</v>
      </c>
      <c r="K29" s="11">
        <f t="shared" si="0"/>
        <v>100</v>
      </c>
      <c r="L29" s="2">
        <v>6</v>
      </c>
      <c r="M29" s="2">
        <v>6</v>
      </c>
      <c r="N29" s="11">
        <f t="shared" si="1"/>
        <v>100</v>
      </c>
      <c r="O29" s="2">
        <v>0</v>
      </c>
      <c r="P29" s="2">
        <v>0</v>
      </c>
      <c r="Q29" s="11" t="e">
        <f t="shared" si="2"/>
        <v>#DIV/0!</v>
      </c>
      <c r="R29" s="2">
        <v>1</v>
      </c>
      <c r="S29" s="2">
        <v>1</v>
      </c>
      <c r="T29" s="11">
        <f t="shared" si="3"/>
        <v>100</v>
      </c>
      <c r="U29" s="89">
        <f t="shared" si="4"/>
        <v>8</v>
      </c>
      <c r="V29" s="89">
        <f t="shared" si="4"/>
        <v>8</v>
      </c>
      <c r="W29" s="11">
        <f t="shared" si="5"/>
        <v>100</v>
      </c>
      <c r="X29" s="30"/>
      <c r="Y29" s="30"/>
      <c r="Z29" s="30"/>
      <c r="AA29" s="30"/>
    </row>
    <row r="30" spans="1:27" x14ac:dyDescent="0.25">
      <c r="A30" s="843" t="s">
        <v>23</v>
      </c>
      <c r="B30" s="844"/>
      <c r="C30" s="844"/>
      <c r="D30" s="844"/>
      <c r="E30" s="844"/>
      <c r="F30" s="844"/>
      <c r="G30" s="844"/>
      <c r="H30" s="845"/>
      <c r="I30" s="3"/>
      <c r="J30" s="3"/>
      <c r="K30" s="13" t="e">
        <f>SUM(K36:K58)/(COUNTIF(K36:K58,"&lt;&gt;0"))</f>
        <v>#DIV/0!</v>
      </c>
      <c r="L30" s="3"/>
      <c r="M30" s="3"/>
      <c r="N30" s="13" t="e">
        <f>SUM(N36:N58)/(COUNTIF(N36:N58,"&lt;&gt;0"))</f>
        <v>#DIV/0!</v>
      </c>
      <c r="O30" s="3"/>
      <c r="P30" s="3"/>
      <c r="Q30" s="13" t="e">
        <f>SUM(Q36:Q58)/(COUNTIF(Q36:Q58,"&lt;&gt;0"))</f>
        <v>#DIV/0!</v>
      </c>
      <c r="R30" s="3"/>
      <c r="S30" s="3"/>
      <c r="T30" s="13" t="e">
        <f>SUM(T36:T58)/(COUNTIF(T36:T58,"&lt;&gt;0"))</f>
        <v>#DIV/0!</v>
      </c>
      <c r="U30" s="3"/>
      <c r="V30" s="3"/>
      <c r="W30" s="13">
        <f>SUM(W36:W58)/(COUNTIF(W36:W58,"&lt;&gt;0"))</f>
        <v>75.291851851851845</v>
      </c>
      <c r="X30" s="30"/>
      <c r="Y30" s="30"/>
      <c r="Z30" s="30"/>
      <c r="AA30" s="30"/>
    </row>
    <row r="31" spans="1:27" x14ac:dyDescent="0.25">
      <c r="A31" s="846" t="s">
        <v>24</v>
      </c>
      <c r="B31" s="847"/>
      <c r="C31" s="847"/>
      <c r="D31" s="847"/>
      <c r="E31" s="847"/>
      <c r="F31" s="847"/>
      <c r="G31" s="847"/>
      <c r="H31" s="848"/>
      <c r="I31" s="4"/>
      <c r="J31" s="4"/>
      <c r="K31" s="14">
        <v>79</v>
      </c>
      <c r="L31" s="4"/>
      <c r="M31" s="4"/>
      <c r="N31" s="14">
        <v>76</v>
      </c>
      <c r="O31" s="4"/>
      <c r="P31" s="4"/>
      <c r="Q31" s="14">
        <v>82</v>
      </c>
      <c r="R31" s="4"/>
      <c r="S31" s="4"/>
      <c r="T31" s="14"/>
      <c r="U31" s="4"/>
      <c r="V31" s="4"/>
      <c r="W31" s="14"/>
      <c r="X31" s="30"/>
      <c r="Y31" s="30"/>
      <c r="Z31" s="30"/>
      <c r="AA31" s="30"/>
    </row>
    <row r="32" spans="1:27" x14ac:dyDescent="0.25">
      <c r="A32" s="846" t="s">
        <v>1283</v>
      </c>
      <c r="B32" s="847"/>
      <c r="C32" s="847"/>
      <c r="D32" s="847"/>
      <c r="E32" s="847"/>
      <c r="F32" s="847"/>
      <c r="G32" s="847"/>
      <c r="H32" s="848"/>
      <c r="I32" s="4"/>
      <c r="J32" s="4"/>
      <c r="K32" s="14">
        <v>47</v>
      </c>
      <c r="L32" s="4"/>
      <c r="M32" s="4"/>
      <c r="N32" s="14">
        <v>48</v>
      </c>
      <c r="O32" s="4"/>
      <c r="P32" s="4"/>
      <c r="Q32" s="14">
        <v>63</v>
      </c>
      <c r="R32" s="4"/>
      <c r="S32" s="4"/>
      <c r="T32" s="14"/>
      <c r="U32" s="4"/>
      <c r="V32" s="4"/>
      <c r="W32" s="14"/>
      <c r="X32" s="30"/>
      <c r="Y32" s="30"/>
      <c r="Z32" s="30"/>
      <c r="AA32" s="30"/>
    </row>
    <row r="33" spans="1:27" x14ac:dyDescent="0.25">
      <c r="A33" s="846" t="s">
        <v>1339</v>
      </c>
      <c r="B33" s="847"/>
      <c r="C33" s="847"/>
      <c r="D33" s="847"/>
      <c r="E33" s="847"/>
      <c r="F33" s="847"/>
      <c r="G33" s="847"/>
      <c r="H33" s="848"/>
      <c r="I33" s="4"/>
      <c r="J33" s="4"/>
      <c r="K33" s="14">
        <v>6</v>
      </c>
      <c r="L33" s="4"/>
      <c r="M33" s="4"/>
      <c r="N33" s="14">
        <v>7</v>
      </c>
      <c r="O33" s="4"/>
      <c r="P33" s="4"/>
      <c r="Q33" s="14">
        <v>3</v>
      </c>
      <c r="R33" s="4"/>
      <c r="S33" s="4"/>
      <c r="T33" s="14"/>
      <c r="U33" s="4"/>
      <c r="V33" s="4"/>
      <c r="W33" s="14"/>
      <c r="X33" s="30"/>
      <c r="Y33" s="30"/>
      <c r="Z33" s="30"/>
      <c r="AA33" s="30"/>
    </row>
    <row r="34" spans="1:27" x14ac:dyDescent="0.25">
      <c r="A34" s="846" t="s">
        <v>1340</v>
      </c>
      <c r="B34" s="847"/>
      <c r="C34" s="847"/>
      <c r="D34" s="847"/>
      <c r="E34" s="847"/>
      <c r="F34" s="847"/>
      <c r="G34" s="847"/>
      <c r="H34" s="848"/>
      <c r="I34" s="4"/>
      <c r="J34" s="4"/>
      <c r="K34" s="14"/>
      <c r="L34" s="4"/>
      <c r="M34" s="4"/>
      <c r="N34" s="14"/>
      <c r="O34" s="4"/>
      <c r="P34" s="4"/>
      <c r="Q34" s="14">
        <v>3</v>
      </c>
      <c r="R34" s="4"/>
      <c r="S34" s="4"/>
      <c r="T34" s="14"/>
      <c r="U34" s="4"/>
      <c r="V34" s="4"/>
      <c r="W34" s="14"/>
      <c r="X34" s="30"/>
      <c r="Y34" s="30"/>
      <c r="Z34" s="30"/>
      <c r="AA34" s="30"/>
    </row>
    <row r="35" spans="1:27" x14ac:dyDescent="0.25">
      <c r="A35" s="846" t="s">
        <v>1341</v>
      </c>
      <c r="B35" s="847"/>
      <c r="C35" s="847"/>
      <c r="D35" s="847"/>
      <c r="E35" s="847"/>
      <c r="F35" s="847"/>
      <c r="G35" s="847"/>
      <c r="H35" s="848"/>
      <c r="I35" s="4"/>
      <c r="J35" s="4"/>
      <c r="K35" s="14">
        <v>6</v>
      </c>
      <c r="L35" s="4"/>
      <c r="M35" s="4"/>
      <c r="N35" s="14">
        <v>24</v>
      </c>
      <c r="O35" s="4"/>
      <c r="P35" s="4"/>
      <c r="Q35" s="14">
        <v>37</v>
      </c>
      <c r="R35" s="4"/>
      <c r="S35" s="4"/>
      <c r="T35" s="14"/>
      <c r="U35" s="4"/>
      <c r="V35" s="4"/>
      <c r="W35" s="14"/>
      <c r="X35" s="30"/>
      <c r="Y35" s="30"/>
      <c r="Z35" s="30"/>
      <c r="AA35" s="30"/>
    </row>
    <row r="36" spans="1:27" x14ac:dyDescent="0.25">
      <c r="K36" s="32">
        <f>IF(K7&gt;99.99,100,K7)</f>
        <v>50</v>
      </c>
      <c r="N36" s="32">
        <f>IF(N7&gt;99.99,100,N7)</f>
        <v>16.666666666666664</v>
      </c>
      <c r="Q36" s="32">
        <f>IF(Q7&gt;99.99,100,Q7)</f>
        <v>50</v>
      </c>
      <c r="T36" s="32" t="e">
        <f>IF(T7&gt;99.99,100,T7)</f>
        <v>#DIV/0!</v>
      </c>
      <c r="W36" s="32">
        <f>IF(W7&gt;99.99,100,W7)</f>
        <v>55.000000000000007</v>
      </c>
    </row>
    <row r="37" spans="1:27" x14ac:dyDescent="0.25">
      <c r="K37" s="32">
        <f t="shared" ref="K37:K58" si="6">IF(K8&gt;99.99,100,K8)</f>
        <v>50</v>
      </c>
      <c r="N37" s="32">
        <f t="shared" ref="N37:N58" si="7">IF(N8&gt;99.99,100,N8)</f>
        <v>8.3333333333333321</v>
      </c>
      <c r="Q37" s="32">
        <f t="shared" ref="Q37:Q58" si="8">IF(Q8&gt;99.99,100,Q8)</f>
        <v>50</v>
      </c>
      <c r="T37" s="32" t="e">
        <f t="shared" ref="T37:T58" si="9">IF(T8&gt;99.99,100,T8)</f>
        <v>#DIV/0!</v>
      </c>
      <c r="W37" s="32">
        <f t="shared" ref="W37:W58" si="10">IF(W8&gt;99.99,100,W8)</f>
        <v>65</v>
      </c>
    </row>
    <row r="38" spans="1:27" x14ac:dyDescent="0.25">
      <c r="K38" s="32">
        <f t="shared" si="6"/>
        <v>0</v>
      </c>
      <c r="N38" s="32">
        <f t="shared" si="7"/>
        <v>0</v>
      </c>
      <c r="Q38" s="32">
        <f t="shared" si="8"/>
        <v>0</v>
      </c>
      <c r="T38" s="32" t="e">
        <f t="shared" si="9"/>
        <v>#DIV/0!</v>
      </c>
      <c r="W38" s="32">
        <f t="shared" si="10"/>
        <v>0</v>
      </c>
    </row>
    <row r="39" spans="1:27" x14ac:dyDescent="0.25">
      <c r="K39" s="32">
        <f t="shared" si="6"/>
        <v>0</v>
      </c>
      <c r="N39" s="32">
        <f t="shared" si="7"/>
        <v>0</v>
      </c>
      <c r="Q39" s="32">
        <f t="shared" si="8"/>
        <v>100</v>
      </c>
      <c r="T39" s="32" t="e">
        <f t="shared" si="9"/>
        <v>#DIV/0!</v>
      </c>
      <c r="W39" s="32">
        <f t="shared" si="10"/>
        <v>50</v>
      </c>
    </row>
    <row r="40" spans="1:27" x14ac:dyDescent="0.25">
      <c r="K40" s="32">
        <f t="shared" si="6"/>
        <v>0</v>
      </c>
      <c r="N40" s="32" t="e">
        <f t="shared" si="7"/>
        <v>#DIV/0!</v>
      </c>
      <c r="Q40" s="32" t="e">
        <f t="shared" si="8"/>
        <v>#DIV/0!</v>
      </c>
      <c r="T40" s="32" t="e">
        <f t="shared" si="9"/>
        <v>#DIV/0!</v>
      </c>
      <c r="W40" s="32">
        <f t="shared" si="10"/>
        <v>0</v>
      </c>
    </row>
    <row r="41" spans="1:27" x14ac:dyDescent="0.25">
      <c r="K41" s="32" t="e">
        <f t="shared" si="6"/>
        <v>#DIV/0!</v>
      </c>
      <c r="N41" s="32">
        <f t="shared" si="7"/>
        <v>0</v>
      </c>
      <c r="Q41" s="32" t="e">
        <f t="shared" si="8"/>
        <v>#DIV/0!</v>
      </c>
      <c r="T41" s="32" t="e">
        <f t="shared" si="9"/>
        <v>#DIV/0!</v>
      </c>
      <c r="W41" s="32">
        <f t="shared" si="10"/>
        <v>0</v>
      </c>
    </row>
    <row r="42" spans="1:27" x14ac:dyDescent="0.25">
      <c r="K42" s="32" t="e">
        <f t="shared" si="6"/>
        <v>#DIV/0!</v>
      </c>
      <c r="N42" s="32">
        <f t="shared" si="7"/>
        <v>0</v>
      </c>
      <c r="Q42" s="32">
        <f t="shared" si="8"/>
        <v>66.666666666666657</v>
      </c>
      <c r="T42" s="32">
        <f t="shared" si="9"/>
        <v>100</v>
      </c>
      <c r="W42" s="32">
        <f t="shared" si="10"/>
        <v>50</v>
      </c>
    </row>
    <row r="43" spans="1:27" x14ac:dyDescent="0.25">
      <c r="K43" s="32">
        <f t="shared" si="6"/>
        <v>70.836363636363643</v>
      </c>
      <c r="N43" s="32">
        <f t="shared" si="7"/>
        <v>90.250000000000014</v>
      </c>
      <c r="Q43" s="32">
        <f t="shared" si="8"/>
        <v>78.727272727272734</v>
      </c>
      <c r="T43" s="32">
        <f t="shared" si="9"/>
        <v>49.726315789473688</v>
      </c>
      <c r="W43" s="32">
        <f t="shared" si="10"/>
        <v>74.477777777777789</v>
      </c>
    </row>
    <row r="44" spans="1:27" x14ac:dyDescent="0.25">
      <c r="K44" s="32" t="e">
        <f t="shared" si="6"/>
        <v>#DIV/0!</v>
      </c>
      <c r="N44" s="32" t="e">
        <f t="shared" si="7"/>
        <v>#DIV/0!</v>
      </c>
      <c r="Q44" s="32" t="e">
        <f t="shared" si="8"/>
        <v>#DIV/0!</v>
      </c>
      <c r="T44" s="32">
        <f t="shared" si="9"/>
        <v>0</v>
      </c>
      <c r="W44" s="32">
        <f t="shared" si="10"/>
        <v>0</v>
      </c>
    </row>
    <row r="45" spans="1:27" x14ac:dyDescent="0.25">
      <c r="K45" s="32" t="e">
        <f t="shared" si="6"/>
        <v>#DIV/0!</v>
      </c>
      <c r="N45" s="32" t="e">
        <f t="shared" si="7"/>
        <v>#DIV/0!</v>
      </c>
      <c r="Q45" s="32" t="e">
        <f t="shared" si="8"/>
        <v>#DIV/0!</v>
      </c>
      <c r="T45" s="32">
        <f t="shared" si="9"/>
        <v>0</v>
      </c>
      <c r="W45" s="32">
        <f t="shared" si="10"/>
        <v>0</v>
      </c>
    </row>
    <row r="46" spans="1:27" x14ac:dyDescent="0.25">
      <c r="K46" s="32">
        <f t="shared" si="6"/>
        <v>0</v>
      </c>
      <c r="N46" s="32">
        <f t="shared" si="7"/>
        <v>0</v>
      </c>
      <c r="Q46" s="32" t="e">
        <f t="shared" si="8"/>
        <v>#DIV/0!</v>
      </c>
      <c r="T46" s="32" t="e">
        <f t="shared" si="9"/>
        <v>#DIV/0!</v>
      </c>
      <c r="W46" s="32">
        <f t="shared" si="10"/>
        <v>0</v>
      </c>
    </row>
    <row r="47" spans="1:27" x14ac:dyDescent="0.25">
      <c r="K47" s="32" t="e">
        <f t="shared" si="6"/>
        <v>#DIV/0!</v>
      </c>
      <c r="N47" s="32">
        <f t="shared" si="7"/>
        <v>0</v>
      </c>
      <c r="Q47" s="32">
        <f t="shared" si="8"/>
        <v>0</v>
      </c>
      <c r="T47" s="32" t="e">
        <f t="shared" si="9"/>
        <v>#DIV/0!</v>
      </c>
      <c r="W47" s="32">
        <f t="shared" si="10"/>
        <v>0</v>
      </c>
    </row>
    <row r="48" spans="1:27" x14ac:dyDescent="0.25">
      <c r="K48" s="32" t="e">
        <f t="shared" si="6"/>
        <v>#DIV/0!</v>
      </c>
      <c r="N48" s="32" t="e">
        <f t="shared" si="7"/>
        <v>#DIV/0!</v>
      </c>
      <c r="Q48" s="32" t="e">
        <f t="shared" si="8"/>
        <v>#DIV/0!</v>
      </c>
      <c r="T48" s="32">
        <f t="shared" si="9"/>
        <v>0</v>
      </c>
      <c r="W48" s="32">
        <f t="shared" si="10"/>
        <v>0</v>
      </c>
    </row>
    <row r="49" spans="11:23" x14ac:dyDescent="0.25">
      <c r="K49" s="32">
        <f t="shared" si="6"/>
        <v>100</v>
      </c>
      <c r="N49" s="32">
        <f t="shared" si="7"/>
        <v>100</v>
      </c>
      <c r="Q49" s="32">
        <f t="shared" si="8"/>
        <v>80</v>
      </c>
      <c r="T49" s="32">
        <f t="shared" si="9"/>
        <v>100</v>
      </c>
      <c r="W49" s="32">
        <f t="shared" si="10"/>
        <v>100</v>
      </c>
    </row>
    <row r="50" spans="11:23" x14ac:dyDescent="0.25">
      <c r="K50" s="32">
        <f t="shared" si="6"/>
        <v>100</v>
      </c>
      <c r="N50" s="32">
        <f t="shared" si="7"/>
        <v>100</v>
      </c>
      <c r="Q50" s="32">
        <f t="shared" si="8"/>
        <v>100</v>
      </c>
      <c r="T50" s="32">
        <f t="shared" si="9"/>
        <v>100</v>
      </c>
      <c r="W50" s="32">
        <f t="shared" si="10"/>
        <v>100</v>
      </c>
    </row>
    <row r="51" spans="11:23" x14ac:dyDescent="0.25">
      <c r="K51" s="32">
        <f t="shared" si="6"/>
        <v>100</v>
      </c>
      <c r="N51" s="32">
        <f t="shared" si="7"/>
        <v>100</v>
      </c>
      <c r="Q51" s="32">
        <f t="shared" si="8"/>
        <v>100</v>
      </c>
      <c r="T51" s="32">
        <f t="shared" si="9"/>
        <v>100</v>
      </c>
      <c r="W51" s="32">
        <f t="shared" si="10"/>
        <v>100</v>
      </c>
    </row>
    <row r="52" spans="11:23" x14ac:dyDescent="0.25">
      <c r="K52" s="32">
        <f t="shared" si="6"/>
        <v>0</v>
      </c>
      <c r="N52" s="32">
        <f t="shared" si="7"/>
        <v>100</v>
      </c>
      <c r="Q52" s="32" t="e">
        <f t="shared" si="8"/>
        <v>#DIV/0!</v>
      </c>
      <c r="T52" s="32" t="e">
        <f t="shared" si="9"/>
        <v>#DIV/0!</v>
      </c>
      <c r="W52" s="32">
        <f t="shared" si="10"/>
        <v>100</v>
      </c>
    </row>
    <row r="53" spans="11:23" x14ac:dyDescent="0.25">
      <c r="K53" s="32">
        <f t="shared" si="6"/>
        <v>40</v>
      </c>
      <c r="N53" s="32">
        <f t="shared" si="7"/>
        <v>80</v>
      </c>
      <c r="Q53" s="32" t="e">
        <f t="shared" si="8"/>
        <v>#DIV/0!</v>
      </c>
      <c r="T53" s="32" t="e">
        <f t="shared" si="9"/>
        <v>#DIV/0!</v>
      </c>
      <c r="W53" s="32">
        <f t="shared" si="10"/>
        <v>80</v>
      </c>
    </row>
    <row r="54" spans="11:23" x14ac:dyDescent="0.25">
      <c r="K54" s="32">
        <f t="shared" si="6"/>
        <v>99.600000000000009</v>
      </c>
      <c r="N54" s="32">
        <f t="shared" si="7"/>
        <v>99.600000000000009</v>
      </c>
      <c r="Q54" s="32">
        <f t="shared" si="8"/>
        <v>99.600000000000009</v>
      </c>
      <c r="T54" s="32">
        <f t="shared" si="9"/>
        <v>100</v>
      </c>
      <c r="W54" s="32">
        <f t="shared" si="10"/>
        <v>100</v>
      </c>
    </row>
    <row r="55" spans="11:23" x14ac:dyDescent="0.25">
      <c r="K55" s="32" t="e">
        <f t="shared" si="6"/>
        <v>#DIV/0!</v>
      </c>
      <c r="N55" s="32">
        <f t="shared" si="7"/>
        <v>80</v>
      </c>
      <c r="Q55" s="32" t="e">
        <f t="shared" si="8"/>
        <v>#DIV/0!</v>
      </c>
      <c r="T55" s="32">
        <f t="shared" si="9"/>
        <v>60</v>
      </c>
      <c r="W55" s="32">
        <f t="shared" si="10"/>
        <v>90</v>
      </c>
    </row>
    <row r="56" spans="11:23" x14ac:dyDescent="0.25">
      <c r="K56" s="32">
        <f t="shared" si="6"/>
        <v>0</v>
      </c>
      <c r="N56" s="32">
        <f t="shared" si="7"/>
        <v>0</v>
      </c>
      <c r="Q56" s="32">
        <f t="shared" si="8"/>
        <v>99.600000000000009</v>
      </c>
      <c r="T56" s="32">
        <f t="shared" si="9"/>
        <v>60</v>
      </c>
      <c r="W56" s="32">
        <f t="shared" si="10"/>
        <v>39.900000000000006</v>
      </c>
    </row>
    <row r="57" spans="11:23" x14ac:dyDescent="0.25">
      <c r="K57" s="32" t="e">
        <f t="shared" si="6"/>
        <v>#DIV/0!</v>
      </c>
      <c r="N57" s="32">
        <f t="shared" si="7"/>
        <v>42.857142857142854</v>
      </c>
      <c r="Q57" s="32">
        <f t="shared" si="8"/>
        <v>0</v>
      </c>
      <c r="T57" s="32">
        <f t="shared" si="9"/>
        <v>100</v>
      </c>
      <c r="W57" s="32">
        <f t="shared" si="10"/>
        <v>25</v>
      </c>
    </row>
    <row r="58" spans="11:23" x14ac:dyDescent="0.25">
      <c r="K58" s="32">
        <f t="shared" si="6"/>
        <v>100</v>
      </c>
      <c r="N58" s="32">
        <f t="shared" si="7"/>
        <v>100</v>
      </c>
      <c r="Q58" s="32" t="e">
        <f t="shared" si="8"/>
        <v>#DIV/0!</v>
      </c>
      <c r="T58" s="32">
        <f t="shared" si="9"/>
        <v>100</v>
      </c>
      <c r="W58" s="32">
        <f t="shared" si="10"/>
        <v>100</v>
      </c>
    </row>
  </sheetData>
  <mergeCells count="31">
    <mergeCell ref="A2:W2"/>
    <mergeCell ref="A3:W3"/>
    <mergeCell ref="A4:W4"/>
    <mergeCell ref="A5:A6"/>
    <mergeCell ref="B5:B6"/>
    <mergeCell ref="C5:C6"/>
    <mergeCell ref="D5:D6"/>
    <mergeCell ref="E5:E6"/>
    <mergeCell ref="F5:F6"/>
    <mergeCell ref="G5:G6"/>
    <mergeCell ref="X5:X6"/>
    <mergeCell ref="Y5:Y6"/>
    <mergeCell ref="Z5:Z6"/>
    <mergeCell ref="AA5:AA6"/>
    <mergeCell ref="A30:H30"/>
    <mergeCell ref="H5:H6"/>
    <mergeCell ref="I5:K5"/>
    <mergeCell ref="L5:N5"/>
    <mergeCell ref="O5:Q5"/>
    <mergeCell ref="R5:T5"/>
    <mergeCell ref="U5:W5"/>
    <mergeCell ref="A32:H32"/>
    <mergeCell ref="A33:H33"/>
    <mergeCell ref="A34:H34"/>
    <mergeCell ref="A35:H35"/>
    <mergeCell ref="A8:A9"/>
    <mergeCell ref="A11:A13"/>
    <mergeCell ref="A15:A16"/>
    <mergeCell ref="A17:A19"/>
    <mergeCell ref="A20:A21"/>
    <mergeCell ref="A31:H31"/>
  </mergeCells>
  <conditionalFormatting sqref="W7:W29 K7:K29 N14:N29 Q14:Q29 T14:T29">
    <cfRule type="cellIs" dxfId="923" priority="25" stopIfTrue="1" operator="greaterThan">
      <formula>110</formula>
    </cfRule>
    <cfRule type="cellIs" dxfId="922" priority="26" stopIfTrue="1" operator="between">
      <formula>1</formula>
      <formula>90</formula>
    </cfRule>
    <cfRule type="expression" dxfId="921" priority="27" stopIfTrue="1">
      <formula>IF(I7=0,J7=0)</formula>
    </cfRule>
    <cfRule type="cellIs" dxfId="920" priority="28" stopIfTrue="1" operator="between">
      <formula>90</formula>
      <formula>110</formula>
    </cfRule>
    <cfRule type="expression" dxfId="919" priority="29" stopIfTrue="1">
      <formula>IF(I7&gt;0,J7=0)</formula>
    </cfRule>
    <cfRule type="expression" dxfId="918" priority="30" stopIfTrue="1">
      <formula>IF(I7=0,J7&gt;0)</formula>
    </cfRule>
  </conditionalFormatting>
  <conditionalFormatting sqref="N7:N13">
    <cfRule type="cellIs" dxfId="917" priority="43" stopIfTrue="1" operator="greaterThan">
      <formula>110</formula>
    </cfRule>
    <cfRule type="cellIs" dxfId="916" priority="44" stopIfTrue="1" operator="between">
      <formula>1</formula>
      <formula>90</formula>
    </cfRule>
    <cfRule type="expression" dxfId="915" priority="45" stopIfTrue="1">
      <formula>IF(L7=0,M7=0)</formula>
    </cfRule>
    <cfRule type="cellIs" dxfId="914" priority="46" stopIfTrue="1" operator="between">
      <formula>90</formula>
      <formula>110</formula>
    </cfRule>
    <cfRule type="expression" dxfId="913" priority="47" stopIfTrue="1">
      <formula>IF(L7&gt;0,M7=0)</formula>
    </cfRule>
    <cfRule type="expression" dxfId="912" priority="48" stopIfTrue="1">
      <formula>IF(L7=0,M7&gt;0)</formula>
    </cfRule>
  </conditionalFormatting>
  <conditionalFormatting sqref="Q7:Q13">
    <cfRule type="cellIs" dxfId="911" priority="37" stopIfTrue="1" operator="greaterThan">
      <formula>110</formula>
    </cfRule>
    <cfRule type="cellIs" dxfId="910" priority="38" stopIfTrue="1" operator="between">
      <formula>1</formula>
      <formula>90</formula>
    </cfRule>
    <cfRule type="expression" dxfId="909" priority="39" stopIfTrue="1">
      <formula>IF(O7=0,P7=0)</formula>
    </cfRule>
    <cfRule type="cellIs" dxfId="908" priority="40" stopIfTrue="1" operator="between">
      <formula>90</formula>
      <formula>110</formula>
    </cfRule>
    <cfRule type="expression" dxfId="907" priority="41" stopIfTrue="1">
      <formula>IF(O7&gt;0,P7=0)</formula>
    </cfRule>
    <cfRule type="expression" dxfId="906" priority="42" stopIfTrue="1">
      <formula>IF(O7=0,P7&gt;0)</formula>
    </cfRule>
  </conditionalFormatting>
  <conditionalFormatting sqref="T7:T13">
    <cfRule type="cellIs" dxfId="905" priority="31" stopIfTrue="1" operator="greaterThan">
      <formula>110</formula>
    </cfRule>
    <cfRule type="cellIs" dxfId="904" priority="32" stopIfTrue="1" operator="between">
      <formula>1</formula>
      <formula>90</formula>
    </cfRule>
    <cfRule type="expression" dxfId="903" priority="33" stopIfTrue="1">
      <formula>IF(R7=0,S7=0)</formula>
    </cfRule>
    <cfRule type="cellIs" dxfId="902" priority="34" stopIfTrue="1" operator="between">
      <formula>90</formula>
      <formula>110</formula>
    </cfRule>
    <cfRule type="expression" dxfId="901" priority="35" stopIfTrue="1">
      <formula>IF(R7&gt;0,S7=0)</formula>
    </cfRule>
    <cfRule type="expression" dxfId="900" priority="36" stopIfTrue="1">
      <formula>IF(R7=0,S7&gt;0)</formula>
    </cfRule>
  </conditionalFormatting>
  <pageMargins left="0.7" right="0.7" top="0.75" bottom="0.75" header="0.3" footer="0.3"/>
  <pageSetup orientation="portrait" horizontalDpi="4294967293" verticalDpi="0" r:id="rId1"/>
  <legacyDrawing r:id="rId2"/>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2:AI49"/>
  <sheetViews>
    <sheetView showGridLines="0" topLeftCell="I22" zoomScale="90" zoomScaleNormal="90" workbookViewId="0">
      <selection activeCell="Q32" sqref="Q32"/>
    </sheetView>
  </sheetViews>
  <sheetFormatPr baseColWidth="10" defaultColWidth="11.42578125" defaultRowHeight="15" x14ac:dyDescent="0.25"/>
  <cols>
    <col min="1" max="2" width="16.85546875" style="7" customWidth="1"/>
    <col min="3" max="3" width="26.85546875" style="7" customWidth="1"/>
    <col min="4" max="4" width="10.28515625" style="7" customWidth="1"/>
    <col min="5" max="5" width="10.7109375" style="7" customWidth="1"/>
    <col min="6" max="6" width="14.42578125" style="7" customWidth="1"/>
    <col min="7" max="7" width="9.7109375" style="7" customWidth="1"/>
    <col min="8" max="8" width="53.28515625" style="7" customWidth="1"/>
    <col min="9" max="10" width="12.7109375" style="7" customWidth="1"/>
    <col min="11" max="11" width="13.85546875" style="7" customWidth="1"/>
    <col min="12" max="12" width="8.7109375" style="7" customWidth="1"/>
    <col min="13" max="13" width="13.42578125" style="7" hidden="1" customWidth="1"/>
    <col min="14" max="14" width="12.5703125" style="7" hidden="1" customWidth="1"/>
    <col min="15" max="15" width="8.42578125" style="7" customWidth="1"/>
    <col min="16" max="17" width="6.85546875" style="7" customWidth="1"/>
    <col min="18" max="18" width="20.85546875" style="7" hidden="1" customWidth="1"/>
    <col min="19" max="21" width="6.85546875" style="7" customWidth="1"/>
    <col min="22" max="22" width="20.85546875" style="7" hidden="1" customWidth="1"/>
    <col min="23" max="25" width="6.85546875" style="7" customWidth="1"/>
    <col min="26" max="26" width="20.85546875" style="7" hidden="1" customWidth="1"/>
    <col min="27" max="29" width="6.85546875" style="7" customWidth="1"/>
    <col min="30" max="30" width="20.42578125" style="7" hidden="1" customWidth="1"/>
    <col min="31" max="33" width="6.85546875" style="7" customWidth="1"/>
    <col min="34" max="16384" width="11.42578125" style="7"/>
  </cols>
  <sheetData>
    <row r="2" spans="1:35" ht="15.75" customHeight="1" x14ac:dyDescent="0.25">
      <c r="A2" s="925" t="s">
        <v>2795</v>
      </c>
      <c r="B2" s="925"/>
      <c r="C2" s="925"/>
      <c r="D2" s="925"/>
      <c r="E2" s="925"/>
      <c r="F2" s="925"/>
      <c r="G2" s="925"/>
      <c r="H2" s="925"/>
      <c r="I2" s="925"/>
      <c r="J2" s="925"/>
      <c r="K2" s="925"/>
      <c r="L2" s="925"/>
      <c r="M2" s="925"/>
      <c r="N2" s="925"/>
      <c r="O2" s="925"/>
      <c r="P2" s="925"/>
      <c r="Q2" s="925"/>
      <c r="R2" s="925"/>
      <c r="S2" s="925"/>
      <c r="T2" s="925"/>
      <c r="U2" s="925"/>
      <c r="V2" s="925"/>
      <c r="W2" s="925"/>
      <c r="X2" s="925"/>
      <c r="Y2" s="925"/>
      <c r="Z2" s="925"/>
      <c r="AA2" s="925"/>
      <c r="AB2" s="925"/>
      <c r="AC2" s="925"/>
      <c r="AD2" s="925"/>
      <c r="AE2" s="925"/>
      <c r="AF2" s="925"/>
      <c r="AG2" s="925"/>
      <c r="AH2" s="651"/>
      <c r="AI2" s="651"/>
    </row>
    <row r="3" spans="1:35" ht="15" customHeight="1" x14ac:dyDescent="0.25">
      <c r="A3" s="925" t="s">
        <v>2796</v>
      </c>
      <c r="B3" s="925"/>
      <c r="C3" s="925"/>
      <c r="D3" s="925"/>
      <c r="E3" s="925"/>
      <c r="F3" s="925"/>
      <c r="G3" s="925"/>
      <c r="H3" s="925"/>
      <c r="I3" s="925"/>
      <c r="J3" s="925"/>
      <c r="K3" s="925"/>
      <c r="L3" s="925"/>
      <c r="M3" s="925"/>
      <c r="N3" s="925"/>
      <c r="O3" s="925"/>
      <c r="P3" s="925"/>
      <c r="Q3" s="925"/>
      <c r="R3" s="925"/>
      <c r="S3" s="925"/>
      <c r="T3" s="925"/>
      <c r="U3" s="925"/>
      <c r="V3" s="925"/>
      <c r="W3" s="925"/>
      <c r="X3" s="925"/>
      <c r="Y3" s="925"/>
      <c r="Z3" s="925"/>
      <c r="AA3" s="925"/>
      <c r="AB3" s="925"/>
      <c r="AC3" s="925"/>
      <c r="AD3" s="925"/>
      <c r="AE3" s="925"/>
      <c r="AF3" s="925"/>
      <c r="AG3" s="925"/>
      <c r="AH3" s="651"/>
      <c r="AI3" s="651"/>
    </row>
    <row r="4" spans="1:35" ht="15" customHeight="1" x14ac:dyDescent="0.25">
      <c r="A4" s="925" t="s">
        <v>3569</v>
      </c>
      <c r="B4" s="925"/>
      <c r="C4" s="925"/>
      <c r="D4" s="925"/>
      <c r="E4" s="925"/>
      <c r="F4" s="925"/>
      <c r="G4" s="925"/>
      <c r="H4" s="925"/>
      <c r="I4" s="925"/>
      <c r="J4" s="925"/>
      <c r="K4" s="925"/>
      <c r="L4" s="925"/>
      <c r="M4" s="925"/>
      <c r="N4" s="925"/>
      <c r="O4" s="925"/>
      <c r="P4" s="925"/>
      <c r="Q4" s="925"/>
      <c r="R4" s="925"/>
      <c r="S4" s="925"/>
      <c r="T4" s="925"/>
      <c r="U4" s="925"/>
      <c r="V4" s="925"/>
      <c r="W4" s="925"/>
      <c r="X4" s="925"/>
      <c r="Y4" s="925"/>
      <c r="Z4" s="925"/>
      <c r="AA4" s="925"/>
      <c r="AB4" s="925"/>
      <c r="AC4" s="925"/>
      <c r="AD4" s="925"/>
      <c r="AE4" s="925"/>
      <c r="AF4" s="925"/>
      <c r="AG4" s="925"/>
      <c r="AH4" s="652"/>
      <c r="AI4" s="652"/>
    </row>
    <row r="5" spans="1:35" ht="15" customHeight="1" x14ac:dyDescent="0.25">
      <c r="A5" s="649" t="s">
        <v>2798</v>
      </c>
      <c r="B5" s="960" t="s">
        <v>3570</v>
      </c>
      <c r="C5" s="960"/>
      <c r="D5" s="960"/>
      <c r="E5" s="960"/>
      <c r="F5" s="960"/>
      <c r="G5" s="960"/>
      <c r="H5" s="960"/>
      <c r="I5" s="960"/>
      <c r="J5" s="960"/>
      <c r="K5" s="960"/>
      <c r="L5" s="960"/>
      <c r="M5" s="960"/>
      <c r="N5" s="960"/>
      <c r="O5" s="960"/>
      <c r="P5" s="960"/>
      <c r="Q5" s="960"/>
      <c r="R5" s="960"/>
      <c r="S5" s="960"/>
      <c r="T5" s="960"/>
      <c r="U5" s="960"/>
      <c r="V5" s="960"/>
      <c r="W5" s="960"/>
      <c r="X5" s="960"/>
      <c r="Y5" s="960"/>
      <c r="Z5" s="960"/>
      <c r="AA5" s="960"/>
      <c r="AB5" s="960"/>
      <c r="AC5" s="960"/>
      <c r="AD5" s="960"/>
      <c r="AE5" s="960"/>
      <c r="AF5" s="960"/>
      <c r="AG5" s="960"/>
      <c r="AH5" s="653"/>
      <c r="AI5" s="653"/>
    </row>
    <row r="6" spans="1:35" ht="22.5" customHeight="1" x14ac:dyDescent="0.25">
      <c r="A6" s="933" t="s">
        <v>2799</v>
      </c>
      <c r="B6" s="933" t="s">
        <v>2800</v>
      </c>
      <c r="C6" s="933" t="s">
        <v>2801</v>
      </c>
      <c r="D6" s="930" t="s">
        <v>2802</v>
      </c>
      <c r="E6" s="931"/>
      <c r="F6" s="932"/>
      <c r="G6" s="933" t="s">
        <v>2804</v>
      </c>
      <c r="H6" s="933" t="s">
        <v>28</v>
      </c>
      <c r="I6" s="928" t="s">
        <v>2</v>
      </c>
      <c r="J6" s="928" t="s">
        <v>1475</v>
      </c>
      <c r="K6" s="928" t="s">
        <v>4</v>
      </c>
      <c r="L6" s="933" t="s">
        <v>2805</v>
      </c>
      <c r="M6" s="928" t="s">
        <v>2806</v>
      </c>
      <c r="N6" s="928" t="s">
        <v>2807</v>
      </c>
      <c r="O6" s="934" t="s">
        <v>5</v>
      </c>
      <c r="P6" s="935"/>
      <c r="Q6" s="935"/>
      <c r="R6" s="936"/>
      <c r="S6" s="934" t="s">
        <v>6</v>
      </c>
      <c r="T6" s="935"/>
      <c r="U6" s="935"/>
      <c r="V6" s="936"/>
      <c r="W6" s="934" t="s">
        <v>7</v>
      </c>
      <c r="X6" s="935"/>
      <c r="Y6" s="935"/>
      <c r="Z6" s="936"/>
      <c r="AA6" s="934" t="s">
        <v>8</v>
      </c>
      <c r="AB6" s="935"/>
      <c r="AC6" s="935"/>
      <c r="AD6" s="936"/>
      <c r="AE6" s="934" t="s">
        <v>9</v>
      </c>
      <c r="AF6" s="935"/>
      <c r="AG6" s="936"/>
    </row>
    <row r="7" spans="1:35" x14ac:dyDescent="0.25">
      <c r="A7" s="933"/>
      <c r="B7" s="933"/>
      <c r="C7" s="933"/>
      <c r="D7" s="738" t="s">
        <v>10</v>
      </c>
      <c r="E7" s="738" t="s">
        <v>11</v>
      </c>
      <c r="F7" s="738" t="s">
        <v>2803</v>
      </c>
      <c r="G7" s="928"/>
      <c r="H7" s="928"/>
      <c r="I7" s="929"/>
      <c r="J7" s="929"/>
      <c r="K7" s="929"/>
      <c r="L7" s="933"/>
      <c r="M7" s="929"/>
      <c r="N7" s="929"/>
      <c r="O7" s="5" t="s">
        <v>10</v>
      </c>
      <c r="P7" s="5" t="s">
        <v>11</v>
      </c>
      <c r="Q7" s="6" t="s">
        <v>12</v>
      </c>
      <c r="R7" s="6" t="s">
        <v>2956</v>
      </c>
      <c r="S7" s="5" t="s">
        <v>10</v>
      </c>
      <c r="T7" s="5" t="s">
        <v>11</v>
      </c>
      <c r="U7" s="6" t="s">
        <v>12</v>
      </c>
      <c r="V7" s="6" t="s">
        <v>2956</v>
      </c>
      <c r="W7" s="5" t="s">
        <v>10</v>
      </c>
      <c r="X7" s="5" t="s">
        <v>11</v>
      </c>
      <c r="Y7" s="6" t="s">
        <v>12</v>
      </c>
      <c r="Z7" s="6" t="s">
        <v>2956</v>
      </c>
      <c r="AA7" s="5" t="s">
        <v>10</v>
      </c>
      <c r="AB7" s="5" t="s">
        <v>11</v>
      </c>
      <c r="AC7" s="6" t="s">
        <v>12</v>
      </c>
      <c r="AD7" s="6" t="s">
        <v>2956</v>
      </c>
      <c r="AE7" s="5" t="s">
        <v>10</v>
      </c>
      <c r="AF7" s="5" t="s">
        <v>11</v>
      </c>
      <c r="AG7" s="6" t="s">
        <v>12</v>
      </c>
    </row>
    <row r="8" spans="1:35" ht="63.75" x14ac:dyDescent="0.25">
      <c r="A8" s="10"/>
      <c r="B8" s="206"/>
      <c r="C8" s="10"/>
      <c r="D8" s="781"/>
      <c r="E8" s="781"/>
      <c r="F8" s="10"/>
      <c r="G8" s="734" t="s">
        <v>1016</v>
      </c>
      <c r="H8" s="771" t="s">
        <v>3571</v>
      </c>
      <c r="I8" s="734" t="s">
        <v>3607</v>
      </c>
      <c r="J8" s="734"/>
      <c r="K8" s="734" t="s">
        <v>3288</v>
      </c>
      <c r="L8" s="733">
        <v>100</v>
      </c>
      <c r="M8" s="773"/>
      <c r="N8" s="697" t="s">
        <v>3608</v>
      </c>
      <c r="O8" s="280">
        <f>((20/$L$9)*O9)+((20/$L$14)*O14)+((20/$L$18)*O18)+((20/$L$21)*O21)+((20/$L$22)*O22)</f>
        <v>13.636363636363637</v>
      </c>
      <c r="P8" s="280">
        <f>((20/$L$9)*P9)+((20/$L$14)*P14)+((20/$L$18)*P18)+((20/$L$21)*P21)+((20/$L$22)*P22)</f>
        <v>10.018181818181819</v>
      </c>
      <c r="Q8" s="11">
        <f>P8/O8*100</f>
        <v>73.466666666666669</v>
      </c>
      <c r="R8" s="12"/>
      <c r="S8" s="280">
        <f>((20/$L$9)*S9)+((20/$L$14)*S14)+((20/$L$18)*S18)+((20/$L$21)*S21)+((20/$L$22)*S22)</f>
        <v>32.727272727272727</v>
      </c>
      <c r="T8" s="280">
        <f>((20/$L$9)*T9)+((20/$L$14)*T14)+((20/$L$18)*T18)+((20/$L$21)*T21)+((20/$L$22)*T22)</f>
        <v>0</v>
      </c>
      <c r="U8" s="12">
        <f>T8/S8*100</f>
        <v>0</v>
      </c>
      <c r="V8" s="12"/>
      <c r="W8" s="280">
        <f>((20/$L$9)*W9)+((20/$L$14)*W14)+((20/$L$18)*W18)+((20/$L$21)*W21)+((20/$L$22)*W22)</f>
        <v>21.818181818181817</v>
      </c>
      <c r="X8" s="280">
        <f>((20/$L$9)*X9)+((20/$L$14)*X14)+((20/$L$18)*X18)+((20/$L$21)*X21)+((20/$L$22)*X22)</f>
        <v>0</v>
      </c>
      <c r="Y8" s="12">
        <f>X8/W8*100</f>
        <v>0</v>
      </c>
      <c r="Z8" s="12"/>
      <c r="AA8" s="280">
        <f>((20/$L$9)*AA9)+((20/$L$14)*AA14)+((20/$L$18)*AA18)+((20/$L$21)*AA21)+((20/$L$22)*AA22)</f>
        <v>31.81818181818182</v>
      </c>
      <c r="AB8" s="280">
        <f>((20/$L$9)*AB9)+((20/$L$14)*AB14)+((20/$L$18)*AB18)+((20/$L$21)*AB21)+((20/$L$22)*AB22)</f>
        <v>0</v>
      </c>
      <c r="AC8" s="12">
        <f>AB8/AA8*100</f>
        <v>0</v>
      </c>
      <c r="AD8" s="12"/>
      <c r="AE8" s="89">
        <f t="shared" ref="AE8:AF25" si="0">O8+S8+W8+AA8</f>
        <v>100</v>
      </c>
      <c r="AF8" s="89">
        <f t="shared" si="0"/>
        <v>10.018181818181819</v>
      </c>
      <c r="AG8" s="12">
        <f>AF8/AE8*100</f>
        <v>10.018181818181819</v>
      </c>
    </row>
    <row r="9" spans="1:35" ht="24" customHeight="1" x14ac:dyDescent="0.25">
      <c r="A9" s="968" t="s">
        <v>3572</v>
      </c>
      <c r="B9" s="968" t="s">
        <v>3573</v>
      </c>
      <c r="C9" s="968" t="s">
        <v>3574</v>
      </c>
      <c r="D9" s="888" t="s">
        <v>3575</v>
      </c>
      <c r="E9" s="730"/>
      <c r="F9" s="10"/>
      <c r="G9" s="730" t="s">
        <v>3576</v>
      </c>
      <c r="H9" s="741" t="s">
        <v>3609</v>
      </c>
      <c r="I9" s="730" t="s">
        <v>3610</v>
      </c>
      <c r="J9" s="730" t="s">
        <v>3611</v>
      </c>
      <c r="K9" s="774" t="s">
        <v>62</v>
      </c>
      <c r="L9" s="730">
        <v>100</v>
      </c>
      <c r="M9" s="775"/>
      <c r="N9" s="730" t="s">
        <v>3612</v>
      </c>
      <c r="O9" s="2">
        <v>25</v>
      </c>
      <c r="P9" s="2">
        <v>24</v>
      </c>
      <c r="Q9" s="11">
        <f t="shared" ref="Q9:Q25" si="1">P9/O9*100</f>
        <v>96</v>
      </c>
      <c r="R9" s="12"/>
      <c r="S9" s="2">
        <v>25</v>
      </c>
      <c r="T9" s="2"/>
      <c r="U9" s="12">
        <f t="shared" ref="U9:U25" si="2">T9/S9*100</f>
        <v>0</v>
      </c>
      <c r="V9" s="12"/>
      <c r="W9" s="2">
        <v>25</v>
      </c>
      <c r="X9" s="2"/>
      <c r="Y9" s="12">
        <f t="shared" ref="Y9:Y25" si="3">X9/W9*100</f>
        <v>0</v>
      </c>
      <c r="Z9" s="12"/>
      <c r="AA9" s="2">
        <v>25</v>
      </c>
      <c r="AB9" s="2"/>
      <c r="AC9" s="12">
        <f t="shared" ref="AC9:AC25" si="4">AB9/AA9*100</f>
        <v>0</v>
      </c>
      <c r="AD9" s="12"/>
      <c r="AE9" s="89">
        <f t="shared" si="0"/>
        <v>100</v>
      </c>
      <c r="AF9" s="89">
        <f t="shared" si="0"/>
        <v>24</v>
      </c>
      <c r="AG9" s="12">
        <f t="shared" ref="AG9:AG25" si="5">AF9/AE9*100</f>
        <v>24</v>
      </c>
    </row>
    <row r="10" spans="1:35" ht="23.25" customHeight="1" x14ac:dyDescent="0.25">
      <c r="A10" s="968"/>
      <c r="B10" s="968"/>
      <c r="C10" s="968"/>
      <c r="D10" s="888"/>
      <c r="E10" s="730"/>
      <c r="F10" s="10"/>
      <c r="G10" s="730" t="s">
        <v>3577</v>
      </c>
      <c r="H10" s="741" t="s">
        <v>3613</v>
      </c>
      <c r="I10" s="730" t="s">
        <v>3614</v>
      </c>
      <c r="J10" s="730" t="s">
        <v>3615</v>
      </c>
      <c r="K10" s="774" t="s">
        <v>62</v>
      </c>
      <c r="L10" s="730">
        <v>100</v>
      </c>
      <c r="M10" s="775"/>
      <c r="N10" s="730" t="s">
        <v>3616</v>
      </c>
      <c r="O10" s="2">
        <v>25</v>
      </c>
      <c r="P10" s="2">
        <v>24</v>
      </c>
      <c r="Q10" s="11">
        <f t="shared" si="1"/>
        <v>96</v>
      </c>
      <c r="R10" s="12"/>
      <c r="S10" s="2">
        <v>25</v>
      </c>
      <c r="T10" s="2"/>
      <c r="U10" s="12">
        <f t="shared" si="2"/>
        <v>0</v>
      </c>
      <c r="V10" s="12"/>
      <c r="W10" s="2">
        <v>25</v>
      </c>
      <c r="X10" s="2"/>
      <c r="Y10" s="12">
        <f t="shared" si="3"/>
        <v>0</v>
      </c>
      <c r="Z10" s="12"/>
      <c r="AA10" s="2">
        <v>25</v>
      </c>
      <c r="AB10" s="2"/>
      <c r="AC10" s="12">
        <f t="shared" si="4"/>
        <v>0</v>
      </c>
      <c r="AD10" s="12"/>
      <c r="AE10" s="89">
        <f t="shared" si="0"/>
        <v>100</v>
      </c>
      <c r="AF10" s="89">
        <f t="shared" si="0"/>
        <v>24</v>
      </c>
      <c r="AG10" s="12">
        <f t="shared" si="5"/>
        <v>24</v>
      </c>
    </row>
    <row r="11" spans="1:35" ht="89.25" x14ac:dyDescent="0.25">
      <c r="A11" s="968"/>
      <c r="B11" s="968"/>
      <c r="C11" s="737" t="s">
        <v>3578</v>
      </c>
      <c r="D11" s="671">
        <v>0.9</v>
      </c>
      <c r="E11" s="730"/>
      <c r="F11" s="10"/>
      <c r="G11" s="730" t="s">
        <v>3579</v>
      </c>
      <c r="H11" s="741" t="s">
        <v>3617</v>
      </c>
      <c r="I11" s="730" t="s">
        <v>3610</v>
      </c>
      <c r="J11" s="730" t="s">
        <v>3618</v>
      </c>
      <c r="K11" s="774" t="s">
        <v>62</v>
      </c>
      <c r="L11" s="730">
        <v>100</v>
      </c>
      <c r="M11" s="775"/>
      <c r="N11" s="730" t="s">
        <v>3619</v>
      </c>
      <c r="O11" s="2">
        <v>25</v>
      </c>
      <c r="P11" s="2">
        <v>24</v>
      </c>
      <c r="Q11" s="11">
        <f t="shared" si="1"/>
        <v>96</v>
      </c>
      <c r="R11" s="12"/>
      <c r="S11" s="2">
        <v>25</v>
      </c>
      <c r="T11" s="2"/>
      <c r="U11" s="12">
        <f t="shared" si="2"/>
        <v>0</v>
      </c>
      <c r="V11" s="12"/>
      <c r="W11" s="2">
        <v>25</v>
      </c>
      <c r="X11" s="2"/>
      <c r="Y11" s="12">
        <f t="shared" si="3"/>
        <v>0</v>
      </c>
      <c r="Z11" s="12"/>
      <c r="AA11" s="2">
        <v>25</v>
      </c>
      <c r="AB11" s="2"/>
      <c r="AC11" s="12">
        <f t="shared" si="4"/>
        <v>0</v>
      </c>
      <c r="AD11" s="12"/>
      <c r="AE11" s="89">
        <f t="shared" si="0"/>
        <v>100</v>
      </c>
      <c r="AF11" s="89">
        <f t="shared" si="0"/>
        <v>24</v>
      </c>
      <c r="AG11" s="12">
        <f t="shared" si="5"/>
        <v>24</v>
      </c>
    </row>
    <row r="12" spans="1:35" ht="51" x14ac:dyDescent="0.25">
      <c r="A12" s="872" t="s">
        <v>3580</v>
      </c>
      <c r="B12" s="872" t="s">
        <v>3581</v>
      </c>
      <c r="C12" s="872" t="s">
        <v>3582</v>
      </c>
      <c r="D12" s="1030">
        <v>1</v>
      </c>
      <c r="E12" s="730"/>
      <c r="F12" s="10"/>
      <c r="G12" s="730" t="s">
        <v>3583</v>
      </c>
      <c r="H12" s="741" t="s">
        <v>3620</v>
      </c>
      <c r="I12" s="730" t="s">
        <v>3607</v>
      </c>
      <c r="J12" s="730" t="s">
        <v>3621</v>
      </c>
      <c r="K12" s="730" t="s">
        <v>89</v>
      </c>
      <c r="L12" s="730">
        <v>1</v>
      </c>
      <c r="M12" s="730"/>
      <c r="N12" s="730" t="s">
        <v>3622</v>
      </c>
      <c r="O12" s="2">
        <v>1</v>
      </c>
      <c r="P12" s="2">
        <v>1</v>
      </c>
      <c r="Q12" s="11">
        <f t="shared" si="1"/>
        <v>100</v>
      </c>
      <c r="R12" s="12"/>
      <c r="S12" s="2">
        <v>0</v>
      </c>
      <c r="T12" s="2"/>
      <c r="U12" s="12" t="e">
        <f t="shared" si="2"/>
        <v>#DIV/0!</v>
      </c>
      <c r="V12" s="12"/>
      <c r="W12" s="2">
        <v>0</v>
      </c>
      <c r="X12" s="2"/>
      <c r="Y12" s="12" t="e">
        <f t="shared" si="3"/>
        <v>#DIV/0!</v>
      </c>
      <c r="Z12" s="12"/>
      <c r="AA12" s="2">
        <v>0</v>
      </c>
      <c r="AB12" s="2"/>
      <c r="AC12" s="12" t="e">
        <f t="shared" si="4"/>
        <v>#DIV/0!</v>
      </c>
      <c r="AD12" s="12"/>
      <c r="AE12" s="89">
        <f t="shared" si="0"/>
        <v>1</v>
      </c>
      <c r="AF12" s="89">
        <f t="shared" si="0"/>
        <v>1</v>
      </c>
      <c r="AG12" s="12">
        <f t="shared" si="5"/>
        <v>100</v>
      </c>
    </row>
    <row r="13" spans="1:35" ht="25.5" x14ac:dyDescent="0.25">
      <c r="A13" s="872"/>
      <c r="B13" s="872"/>
      <c r="C13" s="872"/>
      <c r="D13" s="1030"/>
      <c r="E13" s="730"/>
      <c r="F13" s="10"/>
      <c r="G13" s="730" t="s">
        <v>3584</v>
      </c>
      <c r="H13" s="741" t="s">
        <v>3623</v>
      </c>
      <c r="I13" s="730" t="s">
        <v>3624</v>
      </c>
      <c r="J13" s="730" t="s">
        <v>3607</v>
      </c>
      <c r="K13" s="730" t="s">
        <v>89</v>
      </c>
      <c r="L13" s="730">
        <v>1</v>
      </c>
      <c r="M13" s="730"/>
      <c r="N13" s="730" t="s">
        <v>608</v>
      </c>
      <c r="O13" s="2">
        <v>1</v>
      </c>
      <c r="P13" s="2">
        <v>0.25</v>
      </c>
      <c r="Q13" s="11">
        <f t="shared" si="1"/>
        <v>25</v>
      </c>
      <c r="R13" s="12"/>
      <c r="S13" s="2">
        <v>0</v>
      </c>
      <c r="T13" s="2"/>
      <c r="U13" s="12" t="e">
        <f t="shared" si="2"/>
        <v>#DIV/0!</v>
      </c>
      <c r="V13" s="12"/>
      <c r="W13" s="2">
        <v>0</v>
      </c>
      <c r="X13" s="2"/>
      <c r="Y13" s="12" t="e">
        <f t="shared" si="3"/>
        <v>#DIV/0!</v>
      </c>
      <c r="Z13" s="12"/>
      <c r="AA13" s="2">
        <v>0</v>
      </c>
      <c r="AB13" s="2"/>
      <c r="AC13" s="12" t="e">
        <f t="shared" si="4"/>
        <v>#DIV/0!</v>
      </c>
      <c r="AD13" s="12"/>
      <c r="AE13" s="89">
        <f t="shared" si="0"/>
        <v>1</v>
      </c>
      <c r="AF13" s="89">
        <f t="shared" si="0"/>
        <v>0.25</v>
      </c>
      <c r="AG13" s="12">
        <f t="shared" si="5"/>
        <v>25</v>
      </c>
    </row>
    <row r="14" spans="1:35" ht="25.5" x14ac:dyDescent="0.25">
      <c r="A14" s="872"/>
      <c r="B14" s="872"/>
      <c r="C14" s="872"/>
      <c r="D14" s="1030"/>
      <c r="E14" s="730"/>
      <c r="F14" s="10"/>
      <c r="G14" s="730" t="s">
        <v>3585</v>
      </c>
      <c r="H14" s="741" t="s">
        <v>3625</v>
      </c>
      <c r="I14" s="730" t="s">
        <v>3624</v>
      </c>
      <c r="J14" s="730" t="s">
        <v>3607</v>
      </c>
      <c r="K14" s="774" t="s">
        <v>62</v>
      </c>
      <c r="L14" s="774">
        <v>100</v>
      </c>
      <c r="M14" s="776"/>
      <c r="N14" s="730" t="s">
        <v>3475</v>
      </c>
      <c r="O14" s="2">
        <v>25</v>
      </c>
      <c r="P14" s="2">
        <v>17</v>
      </c>
      <c r="Q14" s="11">
        <f t="shared" si="1"/>
        <v>68</v>
      </c>
      <c r="R14" s="12"/>
      <c r="S14" s="2">
        <v>25</v>
      </c>
      <c r="T14" s="2"/>
      <c r="U14" s="12">
        <f t="shared" si="2"/>
        <v>0</v>
      </c>
      <c r="V14" s="12"/>
      <c r="W14" s="2">
        <v>25</v>
      </c>
      <c r="X14" s="2"/>
      <c r="Y14" s="12">
        <f t="shared" si="3"/>
        <v>0</v>
      </c>
      <c r="Z14" s="12"/>
      <c r="AA14" s="2">
        <v>25</v>
      </c>
      <c r="AB14" s="2"/>
      <c r="AC14" s="12">
        <f t="shared" si="4"/>
        <v>0</v>
      </c>
      <c r="AD14" s="12"/>
      <c r="AE14" s="89">
        <f t="shared" si="0"/>
        <v>100</v>
      </c>
      <c r="AF14" s="89">
        <f t="shared" si="0"/>
        <v>17</v>
      </c>
      <c r="AG14" s="12">
        <f t="shared" si="5"/>
        <v>17</v>
      </c>
    </row>
    <row r="15" spans="1:35" ht="51" x14ac:dyDescent="0.25">
      <c r="A15" s="872"/>
      <c r="B15" s="872"/>
      <c r="C15" s="730" t="s">
        <v>3586</v>
      </c>
      <c r="D15" s="772">
        <v>1</v>
      </c>
      <c r="E15" s="730"/>
      <c r="F15" s="10"/>
      <c r="G15" s="730" t="s">
        <v>3587</v>
      </c>
      <c r="H15" s="741" t="s">
        <v>3626</v>
      </c>
      <c r="I15" s="730" t="s">
        <v>3624</v>
      </c>
      <c r="J15" s="730" t="s">
        <v>3607</v>
      </c>
      <c r="K15" s="730" t="s">
        <v>89</v>
      </c>
      <c r="L15" s="730">
        <v>2</v>
      </c>
      <c r="M15" s="730"/>
      <c r="N15" s="730" t="s">
        <v>3627</v>
      </c>
      <c r="O15" s="2">
        <v>0</v>
      </c>
      <c r="P15" s="2">
        <v>0</v>
      </c>
      <c r="Q15" s="11" t="e">
        <f t="shared" si="1"/>
        <v>#DIV/0!</v>
      </c>
      <c r="R15" s="12"/>
      <c r="S15" s="2">
        <v>1</v>
      </c>
      <c r="T15" s="2"/>
      <c r="U15" s="11">
        <f t="shared" si="2"/>
        <v>0</v>
      </c>
      <c r="V15" s="12"/>
      <c r="W15" s="2">
        <v>0</v>
      </c>
      <c r="X15" s="2"/>
      <c r="Y15" s="11" t="e">
        <f t="shared" si="3"/>
        <v>#DIV/0!</v>
      </c>
      <c r="Z15" s="12"/>
      <c r="AA15" s="2">
        <v>1</v>
      </c>
      <c r="AB15" s="2"/>
      <c r="AC15" s="11">
        <f t="shared" si="4"/>
        <v>0</v>
      </c>
      <c r="AD15" s="12"/>
      <c r="AE15" s="89">
        <f t="shared" si="0"/>
        <v>2</v>
      </c>
      <c r="AF15" s="89">
        <f t="shared" si="0"/>
        <v>0</v>
      </c>
      <c r="AG15" s="11">
        <f t="shared" si="5"/>
        <v>0</v>
      </c>
    </row>
    <row r="16" spans="1:35" ht="63.75" x14ac:dyDescent="0.25">
      <c r="A16" s="872"/>
      <c r="B16" s="872"/>
      <c r="C16" s="730" t="s">
        <v>3588</v>
      </c>
      <c r="D16" s="772">
        <v>0.4</v>
      </c>
      <c r="E16" s="730"/>
      <c r="F16" s="10"/>
      <c r="G16" s="730" t="s">
        <v>3589</v>
      </c>
      <c r="H16" s="741" t="s">
        <v>3628</v>
      </c>
      <c r="I16" s="730" t="s">
        <v>3607</v>
      </c>
      <c r="J16" s="730" t="s">
        <v>3629</v>
      </c>
      <c r="K16" s="730" t="s">
        <v>62</v>
      </c>
      <c r="L16" s="772">
        <v>0.4</v>
      </c>
      <c r="M16" s="772"/>
      <c r="N16" s="730" t="s">
        <v>3630</v>
      </c>
      <c r="O16" s="2">
        <v>0</v>
      </c>
      <c r="P16" s="2">
        <v>0</v>
      </c>
      <c r="Q16" s="11" t="e">
        <f t="shared" si="1"/>
        <v>#DIV/0!</v>
      </c>
      <c r="R16" s="12"/>
      <c r="S16" s="2">
        <v>0</v>
      </c>
      <c r="T16" s="2"/>
      <c r="U16" s="11" t="e">
        <f t="shared" si="2"/>
        <v>#DIV/0!</v>
      </c>
      <c r="V16" s="12"/>
      <c r="W16" s="2">
        <v>0</v>
      </c>
      <c r="X16" s="2"/>
      <c r="Y16" s="11" t="e">
        <f t="shared" si="3"/>
        <v>#DIV/0!</v>
      </c>
      <c r="Z16" s="12"/>
      <c r="AA16" s="2">
        <v>40</v>
      </c>
      <c r="AB16" s="2"/>
      <c r="AC16" s="11">
        <f t="shared" si="4"/>
        <v>0</v>
      </c>
      <c r="AD16" s="12"/>
      <c r="AE16" s="89">
        <f t="shared" si="0"/>
        <v>40</v>
      </c>
      <c r="AF16" s="89">
        <f t="shared" si="0"/>
        <v>0</v>
      </c>
      <c r="AG16" s="11">
        <f t="shared" si="5"/>
        <v>0</v>
      </c>
    </row>
    <row r="17" spans="1:33" ht="76.5" x14ac:dyDescent="0.25">
      <c r="A17" s="872" t="s">
        <v>3590</v>
      </c>
      <c r="B17" s="872" t="s">
        <v>3591</v>
      </c>
      <c r="C17" s="872" t="s">
        <v>3592</v>
      </c>
      <c r="D17" s="872" t="s">
        <v>3593</v>
      </c>
      <c r="E17" s="730"/>
      <c r="F17" s="10"/>
      <c r="G17" s="730" t="s">
        <v>3594</v>
      </c>
      <c r="H17" s="741" t="s">
        <v>3631</v>
      </c>
      <c r="I17" s="730" t="s">
        <v>3607</v>
      </c>
      <c r="J17" s="730" t="s">
        <v>3632</v>
      </c>
      <c r="K17" s="730" t="s">
        <v>62</v>
      </c>
      <c r="L17" s="730">
        <v>100</v>
      </c>
      <c r="M17" s="730"/>
      <c r="N17" s="730" t="s">
        <v>3633</v>
      </c>
      <c r="O17" s="2">
        <v>25</v>
      </c>
      <c r="P17" s="2">
        <v>25</v>
      </c>
      <c r="Q17" s="11">
        <f t="shared" si="1"/>
        <v>100</v>
      </c>
      <c r="R17" s="12"/>
      <c r="S17" s="2">
        <v>25</v>
      </c>
      <c r="T17" s="2"/>
      <c r="U17" s="11">
        <f t="shared" si="2"/>
        <v>0</v>
      </c>
      <c r="V17" s="12"/>
      <c r="W17" s="2">
        <v>25</v>
      </c>
      <c r="X17" s="2"/>
      <c r="Y17" s="11">
        <f t="shared" si="3"/>
        <v>0</v>
      </c>
      <c r="Z17" s="12"/>
      <c r="AA17" s="2">
        <v>25</v>
      </c>
      <c r="AB17" s="2"/>
      <c r="AC17" s="11">
        <f t="shared" si="4"/>
        <v>0</v>
      </c>
      <c r="AD17" s="12"/>
      <c r="AE17" s="89">
        <f t="shared" si="0"/>
        <v>100</v>
      </c>
      <c r="AF17" s="89">
        <f t="shared" si="0"/>
        <v>25</v>
      </c>
      <c r="AG17" s="11">
        <f t="shared" si="5"/>
        <v>25</v>
      </c>
    </row>
    <row r="18" spans="1:33" ht="38.25" x14ac:dyDescent="0.25">
      <c r="A18" s="872"/>
      <c r="B18" s="872"/>
      <c r="C18" s="872"/>
      <c r="D18" s="872"/>
      <c r="E18" s="730"/>
      <c r="F18" s="10"/>
      <c r="G18" s="730" t="s">
        <v>3595</v>
      </c>
      <c r="H18" s="732" t="s">
        <v>3634</v>
      </c>
      <c r="I18" s="730" t="s">
        <v>3607</v>
      </c>
      <c r="J18" s="730" t="s">
        <v>3632</v>
      </c>
      <c r="K18" s="774" t="s">
        <v>89</v>
      </c>
      <c r="L18" s="774">
        <v>1</v>
      </c>
      <c r="M18" s="777"/>
      <c r="N18" s="730" t="s">
        <v>608</v>
      </c>
      <c r="O18" s="2">
        <v>0</v>
      </c>
      <c r="P18" s="2">
        <v>0</v>
      </c>
      <c r="Q18" s="11" t="e">
        <f t="shared" si="1"/>
        <v>#DIV/0!</v>
      </c>
      <c r="R18" s="12"/>
      <c r="S18" s="2">
        <v>0.5</v>
      </c>
      <c r="T18" s="2"/>
      <c r="U18" s="11">
        <f t="shared" si="2"/>
        <v>0</v>
      </c>
      <c r="V18" s="12"/>
      <c r="W18" s="2">
        <v>0.5</v>
      </c>
      <c r="X18" s="2"/>
      <c r="Y18" s="11">
        <f t="shared" si="3"/>
        <v>0</v>
      </c>
      <c r="Z18" s="12"/>
      <c r="AA18" s="2">
        <v>0</v>
      </c>
      <c r="AB18" s="2"/>
      <c r="AC18" s="11" t="e">
        <f t="shared" si="4"/>
        <v>#DIV/0!</v>
      </c>
      <c r="AD18" s="12"/>
      <c r="AE18" s="89">
        <f t="shared" si="0"/>
        <v>1</v>
      </c>
      <c r="AF18" s="89">
        <f t="shared" si="0"/>
        <v>0</v>
      </c>
      <c r="AG18" s="11">
        <f t="shared" si="5"/>
        <v>0</v>
      </c>
    </row>
    <row r="19" spans="1:33" ht="25.5" x14ac:dyDescent="0.25">
      <c r="A19" s="872"/>
      <c r="B19" s="872"/>
      <c r="C19" s="872"/>
      <c r="D19" s="872"/>
      <c r="E19" s="730"/>
      <c r="F19" s="10"/>
      <c r="G19" s="730" t="s">
        <v>3596</v>
      </c>
      <c r="H19" s="778" t="s">
        <v>3635</v>
      </c>
      <c r="I19" s="730" t="s">
        <v>3607</v>
      </c>
      <c r="J19" s="730" t="s">
        <v>1562</v>
      </c>
      <c r="K19" s="730" t="s">
        <v>89</v>
      </c>
      <c r="L19" s="730">
        <v>1</v>
      </c>
      <c r="M19" s="730"/>
      <c r="N19" s="730" t="s">
        <v>608</v>
      </c>
      <c r="O19" s="2">
        <v>0</v>
      </c>
      <c r="P19" s="2">
        <v>0</v>
      </c>
      <c r="Q19" s="11" t="e">
        <f t="shared" si="1"/>
        <v>#DIV/0!</v>
      </c>
      <c r="R19" s="12"/>
      <c r="S19" s="2">
        <v>1</v>
      </c>
      <c r="T19" s="2"/>
      <c r="U19" s="11">
        <f t="shared" si="2"/>
        <v>0</v>
      </c>
      <c r="V19" s="12"/>
      <c r="W19" s="2">
        <v>0</v>
      </c>
      <c r="X19" s="2"/>
      <c r="Y19" s="11" t="e">
        <f t="shared" si="3"/>
        <v>#DIV/0!</v>
      </c>
      <c r="Z19" s="12"/>
      <c r="AA19" s="2">
        <v>0</v>
      </c>
      <c r="AB19" s="2"/>
      <c r="AC19" s="11" t="e">
        <f t="shared" si="4"/>
        <v>#DIV/0!</v>
      </c>
      <c r="AD19" s="12"/>
      <c r="AE19" s="89">
        <f t="shared" si="0"/>
        <v>1</v>
      </c>
      <c r="AF19" s="89">
        <f t="shared" si="0"/>
        <v>0</v>
      </c>
      <c r="AG19" s="11">
        <f t="shared" si="5"/>
        <v>0</v>
      </c>
    </row>
    <row r="20" spans="1:33" ht="38.25" x14ac:dyDescent="0.25">
      <c r="A20" s="872"/>
      <c r="B20" s="872"/>
      <c r="C20" s="872"/>
      <c r="D20" s="872"/>
      <c r="E20" s="730"/>
      <c r="F20" s="10"/>
      <c r="G20" s="730" t="s">
        <v>3597</v>
      </c>
      <c r="H20" s="732" t="s">
        <v>3636</v>
      </c>
      <c r="I20" s="730" t="s">
        <v>3607</v>
      </c>
      <c r="J20" s="730" t="s">
        <v>3632</v>
      </c>
      <c r="K20" s="730" t="s">
        <v>3637</v>
      </c>
      <c r="L20" s="730">
        <v>1</v>
      </c>
      <c r="M20" s="730"/>
      <c r="N20" s="730" t="s">
        <v>608</v>
      </c>
      <c r="O20" s="2">
        <v>0.25</v>
      </c>
      <c r="P20" s="2">
        <v>0</v>
      </c>
      <c r="Q20" s="11">
        <f t="shared" si="1"/>
        <v>0</v>
      </c>
      <c r="R20" s="12"/>
      <c r="S20" s="2">
        <v>0.25</v>
      </c>
      <c r="T20" s="2"/>
      <c r="U20" s="11">
        <f t="shared" si="2"/>
        <v>0</v>
      </c>
      <c r="V20" s="12"/>
      <c r="W20" s="2">
        <v>0.25</v>
      </c>
      <c r="X20" s="2"/>
      <c r="Y20" s="11">
        <f t="shared" si="3"/>
        <v>0</v>
      </c>
      <c r="Z20" s="12"/>
      <c r="AA20" s="2">
        <v>0.25</v>
      </c>
      <c r="AB20" s="2"/>
      <c r="AC20" s="11">
        <f t="shared" si="4"/>
        <v>0</v>
      </c>
      <c r="AD20" s="12"/>
      <c r="AE20" s="89">
        <f t="shared" si="0"/>
        <v>1</v>
      </c>
      <c r="AF20" s="89">
        <f t="shared" si="0"/>
        <v>0</v>
      </c>
      <c r="AG20" s="11">
        <f t="shared" si="5"/>
        <v>0</v>
      </c>
    </row>
    <row r="21" spans="1:33" ht="25.5" x14ac:dyDescent="0.25">
      <c r="A21" s="872"/>
      <c r="B21" s="872"/>
      <c r="C21" s="872" t="s">
        <v>3598</v>
      </c>
      <c r="D21" s="1030">
        <v>0.8</v>
      </c>
      <c r="E21" s="730"/>
      <c r="F21" s="10"/>
      <c r="G21" s="730" t="s">
        <v>3599</v>
      </c>
      <c r="H21" s="732" t="s">
        <v>3638</v>
      </c>
      <c r="I21" s="730" t="s">
        <v>3607</v>
      </c>
      <c r="J21" s="730" t="s">
        <v>1983</v>
      </c>
      <c r="K21" s="774" t="s">
        <v>1769</v>
      </c>
      <c r="L21" s="774">
        <v>11</v>
      </c>
      <c r="M21" s="731"/>
      <c r="N21" s="730" t="s">
        <v>1517</v>
      </c>
      <c r="O21" s="2">
        <v>2</v>
      </c>
      <c r="P21" s="2">
        <v>1</v>
      </c>
      <c r="Q21" s="11">
        <f t="shared" si="1"/>
        <v>50</v>
      </c>
      <c r="R21" s="12"/>
      <c r="S21" s="2">
        <v>7</v>
      </c>
      <c r="T21" s="2"/>
      <c r="U21" s="11">
        <f t="shared" si="2"/>
        <v>0</v>
      </c>
      <c r="V21" s="12"/>
      <c r="W21" s="2">
        <v>1</v>
      </c>
      <c r="X21" s="2"/>
      <c r="Y21" s="11">
        <f t="shared" si="3"/>
        <v>0</v>
      </c>
      <c r="Z21" s="12"/>
      <c r="AA21" s="2">
        <v>1</v>
      </c>
      <c r="AB21" s="2"/>
      <c r="AC21" s="11">
        <f t="shared" si="4"/>
        <v>0</v>
      </c>
      <c r="AD21" s="12"/>
      <c r="AE21" s="89">
        <f t="shared" si="0"/>
        <v>11</v>
      </c>
      <c r="AF21" s="89">
        <f t="shared" si="0"/>
        <v>1</v>
      </c>
      <c r="AG21" s="11">
        <f t="shared" si="5"/>
        <v>9.0909090909090917</v>
      </c>
    </row>
    <row r="22" spans="1:33" ht="38.25" x14ac:dyDescent="0.25">
      <c r="A22" s="872"/>
      <c r="B22" s="872"/>
      <c r="C22" s="872"/>
      <c r="D22" s="1030"/>
      <c r="E22" s="730"/>
      <c r="F22" s="10"/>
      <c r="G22" s="730" t="s">
        <v>3600</v>
      </c>
      <c r="H22" s="732" t="s">
        <v>3639</v>
      </c>
      <c r="I22" s="730" t="s">
        <v>3607</v>
      </c>
      <c r="J22" s="730" t="s">
        <v>3632</v>
      </c>
      <c r="K22" s="774" t="s">
        <v>21</v>
      </c>
      <c r="L22" s="774">
        <v>6</v>
      </c>
      <c r="M22" s="731"/>
      <c r="N22" s="730" t="s">
        <v>3640</v>
      </c>
      <c r="O22" s="2">
        <v>0</v>
      </c>
      <c r="P22" s="2">
        <v>0</v>
      </c>
      <c r="Q22" s="11" t="e">
        <f t="shared" si="1"/>
        <v>#DIV/0!</v>
      </c>
      <c r="R22" s="12"/>
      <c r="S22" s="2">
        <v>0</v>
      </c>
      <c r="T22" s="2"/>
      <c r="U22" s="11" t="e">
        <f t="shared" si="2"/>
        <v>#DIV/0!</v>
      </c>
      <c r="V22" s="12"/>
      <c r="W22" s="2">
        <v>0</v>
      </c>
      <c r="X22" s="2"/>
      <c r="Y22" s="11" t="e">
        <f t="shared" si="3"/>
        <v>#DIV/0!</v>
      </c>
      <c r="Z22" s="12"/>
      <c r="AA22" s="2">
        <v>6</v>
      </c>
      <c r="AB22" s="2"/>
      <c r="AC22" s="11">
        <f t="shared" si="4"/>
        <v>0</v>
      </c>
      <c r="AD22" s="12"/>
      <c r="AE22" s="89">
        <f t="shared" si="0"/>
        <v>6</v>
      </c>
      <c r="AF22" s="89">
        <f t="shared" si="0"/>
        <v>0</v>
      </c>
      <c r="AG22" s="11">
        <f t="shared" si="5"/>
        <v>0</v>
      </c>
    </row>
    <row r="23" spans="1:33" ht="25.5" x14ac:dyDescent="0.25">
      <c r="A23" s="872" t="s">
        <v>3601</v>
      </c>
      <c r="B23" s="872" t="s">
        <v>3602</v>
      </c>
      <c r="C23" s="872" t="s">
        <v>3603</v>
      </c>
      <c r="D23" s="1030">
        <v>1</v>
      </c>
      <c r="E23" s="730"/>
      <c r="F23" s="10"/>
      <c r="G23" s="730" t="s">
        <v>3604</v>
      </c>
      <c r="H23" s="779" t="s">
        <v>3641</v>
      </c>
      <c r="I23" s="730" t="s">
        <v>3607</v>
      </c>
      <c r="J23" s="730" t="s">
        <v>3642</v>
      </c>
      <c r="K23" s="730" t="s">
        <v>3288</v>
      </c>
      <c r="L23" s="730">
        <v>100</v>
      </c>
      <c r="M23" s="730"/>
      <c r="N23" s="730" t="s">
        <v>608</v>
      </c>
      <c r="O23" s="782">
        <f>((50/$L$24)*O24)+((50/$L$25)*O25)</f>
        <v>62.5</v>
      </c>
      <c r="P23" s="782">
        <f>((50/$L$24)*P24)+((50/$L$25)*P25)</f>
        <v>12.5</v>
      </c>
      <c r="Q23" s="11">
        <f t="shared" si="1"/>
        <v>20</v>
      </c>
      <c r="R23" s="12"/>
      <c r="S23" s="782">
        <f>((50/$L$24)*S24)+((50/$L$25)*S25)</f>
        <v>12.5</v>
      </c>
      <c r="T23" s="782">
        <f>((50/$L$24)*T24)+((50/$L$25)*T25)</f>
        <v>0</v>
      </c>
      <c r="U23" s="11">
        <f t="shared" si="2"/>
        <v>0</v>
      </c>
      <c r="V23" s="12"/>
      <c r="W23" s="782">
        <f>((50/$L$24)*W24)+((50/$L$25)*W25)</f>
        <v>12.5</v>
      </c>
      <c r="X23" s="782">
        <f>((50/$L$24)*X24)+((50/$L$25)*X25)</f>
        <v>0</v>
      </c>
      <c r="Y23" s="11">
        <f t="shared" si="3"/>
        <v>0</v>
      </c>
      <c r="Z23" s="12"/>
      <c r="AA23" s="782">
        <f>((50/$L$24)*AA24)+((50/$L$25)*AA25)</f>
        <v>12.5</v>
      </c>
      <c r="AB23" s="782">
        <f>((50/$L$24)*AB24)+((50/$L$25)*AB25)</f>
        <v>0</v>
      </c>
      <c r="AC23" s="11">
        <f t="shared" si="4"/>
        <v>0</v>
      </c>
      <c r="AD23" s="12"/>
      <c r="AE23" s="89">
        <f t="shared" si="0"/>
        <v>100</v>
      </c>
      <c r="AF23" s="89">
        <f t="shared" si="0"/>
        <v>12.5</v>
      </c>
      <c r="AG23" s="11">
        <f t="shared" si="5"/>
        <v>12.5</v>
      </c>
    </row>
    <row r="24" spans="1:33" ht="25.5" x14ac:dyDescent="0.25">
      <c r="A24" s="872"/>
      <c r="B24" s="872"/>
      <c r="C24" s="872"/>
      <c r="D24" s="1030"/>
      <c r="E24" s="731"/>
      <c r="F24" s="10"/>
      <c r="G24" s="731" t="s">
        <v>3605</v>
      </c>
      <c r="H24" s="780" t="s">
        <v>3643</v>
      </c>
      <c r="I24" s="730" t="s">
        <v>3607</v>
      </c>
      <c r="J24" s="730" t="s">
        <v>3642</v>
      </c>
      <c r="K24" s="730" t="s">
        <v>89</v>
      </c>
      <c r="L24" s="730">
        <v>1</v>
      </c>
      <c r="M24" s="730"/>
      <c r="N24" s="730" t="s">
        <v>608</v>
      </c>
      <c r="O24" s="2">
        <v>1</v>
      </c>
      <c r="P24" s="2">
        <v>0</v>
      </c>
      <c r="Q24" s="11">
        <f t="shared" si="1"/>
        <v>0</v>
      </c>
      <c r="R24" s="12"/>
      <c r="S24" s="2">
        <v>0</v>
      </c>
      <c r="T24" s="2"/>
      <c r="U24" s="11" t="e">
        <f t="shared" si="2"/>
        <v>#DIV/0!</v>
      </c>
      <c r="V24" s="12"/>
      <c r="W24" s="2">
        <v>0</v>
      </c>
      <c r="X24" s="2"/>
      <c r="Y24" s="11" t="e">
        <f t="shared" si="3"/>
        <v>#DIV/0!</v>
      </c>
      <c r="Z24" s="12"/>
      <c r="AA24" s="2">
        <v>0</v>
      </c>
      <c r="AB24" s="2"/>
      <c r="AC24" s="11" t="e">
        <f t="shared" si="4"/>
        <v>#DIV/0!</v>
      </c>
      <c r="AD24" s="12"/>
      <c r="AE24" s="89">
        <f t="shared" si="0"/>
        <v>1</v>
      </c>
      <c r="AF24" s="89">
        <f t="shared" si="0"/>
        <v>0</v>
      </c>
      <c r="AG24" s="11">
        <f t="shared" si="5"/>
        <v>0</v>
      </c>
    </row>
    <row r="25" spans="1:33" ht="25.5" x14ac:dyDescent="0.25">
      <c r="A25" s="872"/>
      <c r="B25" s="872"/>
      <c r="C25" s="872"/>
      <c r="D25" s="1030"/>
      <c r="E25" s="730"/>
      <c r="F25" s="10"/>
      <c r="G25" s="730" t="s">
        <v>3606</v>
      </c>
      <c r="H25" s="741" t="s">
        <v>3644</v>
      </c>
      <c r="I25" s="730" t="s">
        <v>3607</v>
      </c>
      <c r="J25" s="730" t="s">
        <v>3645</v>
      </c>
      <c r="K25" s="730" t="s">
        <v>62</v>
      </c>
      <c r="L25" s="730">
        <v>100</v>
      </c>
      <c r="M25" s="730"/>
      <c r="N25" s="730" t="s">
        <v>2055</v>
      </c>
      <c r="O25" s="2">
        <v>25</v>
      </c>
      <c r="P25" s="2">
        <v>25</v>
      </c>
      <c r="Q25" s="11">
        <f t="shared" si="1"/>
        <v>100</v>
      </c>
      <c r="R25" s="12"/>
      <c r="S25" s="2">
        <v>25</v>
      </c>
      <c r="T25" s="2"/>
      <c r="U25" s="11">
        <f t="shared" si="2"/>
        <v>0</v>
      </c>
      <c r="V25" s="12"/>
      <c r="W25" s="2">
        <v>25</v>
      </c>
      <c r="X25" s="2"/>
      <c r="Y25" s="11">
        <f t="shared" si="3"/>
        <v>0</v>
      </c>
      <c r="Z25" s="12"/>
      <c r="AA25" s="2">
        <v>25</v>
      </c>
      <c r="AB25" s="2"/>
      <c r="AC25" s="11">
        <f t="shared" si="4"/>
        <v>0</v>
      </c>
      <c r="AD25" s="12"/>
      <c r="AE25" s="89">
        <f t="shared" si="0"/>
        <v>100</v>
      </c>
      <c r="AF25" s="89">
        <f t="shared" si="0"/>
        <v>25</v>
      </c>
      <c r="AG25" s="11">
        <f t="shared" si="5"/>
        <v>25</v>
      </c>
    </row>
    <row r="26" spans="1:33" x14ac:dyDescent="0.25">
      <c r="A26" s="843" t="s">
        <v>23</v>
      </c>
      <c r="B26" s="844"/>
      <c r="C26" s="844"/>
      <c r="D26" s="844"/>
      <c r="E26" s="844"/>
      <c r="F26" s="844"/>
      <c r="G26" s="844"/>
      <c r="H26" s="844"/>
      <c r="I26" s="844"/>
      <c r="J26" s="844"/>
      <c r="K26" s="844"/>
      <c r="L26" s="845"/>
      <c r="M26" s="728"/>
      <c r="N26" s="728"/>
      <c r="O26" s="3"/>
      <c r="P26" s="3"/>
      <c r="Q26" s="13" t="e">
        <f>SUM(Q32:R49)/(COUNTIF(Q32:Q49,"&lt;&gt;0"))</f>
        <v>#DIV/0!</v>
      </c>
      <c r="R26" s="654"/>
      <c r="S26" s="3"/>
      <c r="T26" s="3"/>
      <c r="U26" s="13" t="e">
        <f>SUM(U32:V49)/(COUNTIF(U32:U49,"&lt;&gt;0"))</f>
        <v>#DIV/0!</v>
      </c>
      <c r="V26" s="654"/>
      <c r="W26" s="3"/>
      <c r="X26" s="3"/>
      <c r="Y26" s="13" t="e">
        <f>SUM(Y32:Z49)/(COUNTIF(Y32:Y49,"&lt;&gt;0"))</f>
        <v>#DIV/0!</v>
      </c>
      <c r="Z26" s="654"/>
      <c r="AA26" s="3"/>
      <c r="AB26" s="3"/>
      <c r="AC26" s="13" t="e">
        <f>SUM(AC32:AD49)/(COUNTIF(AC32:AC49,"&lt;&gt;0"))</f>
        <v>#DIV/0!</v>
      </c>
      <c r="AD26" s="654"/>
      <c r="AE26" s="3"/>
      <c r="AF26" s="3"/>
      <c r="AG26" s="13">
        <f>SUM(AG32:AH49)/(COUNTIF(AG32:AG49,"&lt;&gt;0"))</f>
        <v>26.87355371900826</v>
      </c>
    </row>
    <row r="27" spans="1:33" x14ac:dyDescent="0.25">
      <c r="A27" s="846" t="s">
        <v>24</v>
      </c>
      <c r="B27" s="847"/>
      <c r="C27" s="847"/>
      <c r="D27" s="847"/>
      <c r="E27" s="847"/>
      <c r="F27" s="847"/>
      <c r="G27" s="847"/>
      <c r="H27" s="847"/>
      <c r="I27" s="847"/>
      <c r="J27" s="847"/>
      <c r="K27" s="847"/>
      <c r="L27" s="848"/>
      <c r="M27" s="729"/>
      <c r="N27" s="729"/>
      <c r="O27" s="4"/>
      <c r="P27" s="4"/>
      <c r="Q27" s="14">
        <v>75</v>
      </c>
      <c r="R27" s="14"/>
      <c r="S27" s="4"/>
      <c r="T27" s="4"/>
      <c r="U27" s="14"/>
      <c r="V27" s="14"/>
      <c r="W27" s="4"/>
      <c r="X27" s="4"/>
      <c r="Y27" s="14"/>
      <c r="Z27" s="14"/>
      <c r="AA27" s="4"/>
      <c r="AB27" s="4"/>
      <c r="AC27" s="14"/>
      <c r="AD27" s="14"/>
      <c r="AE27" s="4"/>
      <c r="AF27" s="4"/>
      <c r="AG27" s="14"/>
    </row>
    <row r="28" spans="1:33" x14ac:dyDescent="0.25">
      <c r="A28" s="846" t="s">
        <v>1283</v>
      </c>
      <c r="B28" s="847"/>
      <c r="C28" s="847"/>
      <c r="D28" s="847"/>
      <c r="E28" s="847"/>
      <c r="F28" s="847"/>
      <c r="G28" s="847"/>
      <c r="H28" s="847"/>
      <c r="I28" s="847"/>
      <c r="J28" s="847"/>
      <c r="K28" s="847"/>
      <c r="L28" s="848"/>
      <c r="M28" s="729"/>
      <c r="N28" s="729"/>
      <c r="O28" s="4"/>
      <c r="P28" s="4"/>
      <c r="Q28" s="14">
        <v>63</v>
      </c>
      <c r="R28" s="14"/>
      <c r="S28" s="4"/>
      <c r="T28" s="4"/>
      <c r="U28" s="14"/>
      <c r="V28" s="14"/>
      <c r="W28" s="4"/>
      <c r="X28" s="4"/>
      <c r="Y28" s="14"/>
      <c r="Z28" s="14"/>
      <c r="AA28" s="4"/>
      <c r="AB28" s="4"/>
      <c r="AC28" s="14"/>
      <c r="AD28" s="14"/>
      <c r="AE28" s="4"/>
      <c r="AF28" s="4"/>
      <c r="AG28" s="14"/>
    </row>
    <row r="29" spans="1:33" x14ac:dyDescent="0.25">
      <c r="A29" s="846" t="s">
        <v>1339</v>
      </c>
      <c r="B29" s="847"/>
      <c r="C29" s="847"/>
      <c r="D29" s="847"/>
      <c r="E29" s="847"/>
      <c r="F29" s="847"/>
      <c r="G29" s="847"/>
      <c r="H29" s="847"/>
      <c r="I29" s="847"/>
      <c r="J29" s="847"/>
      <c r="K29" s="847"/>
      <c r="L29" s="848"/>
      <c r="M29" s="729"/>
      <c r="N29" s="729"/>
      <c r="O29" s="4"/>
      <c r="P29" s="4"/>
      <c r="Q29" s="14">
        <v>2</v>
      </c>
      <c r="R29" s="14"/>
      <c r="S29" s="4"/>
      <c r="T29" s="4"/>
      <c r="U29" s="14"/>
      <c r="V29" s="14"/>
      <c r="W29" s="4"/>
      <c r="X29" s="4"/>
      <c r="Y29" s="14"/>
      <c r="Z29" s="14"/>
      <c r="AA29" s="4"/>
      <c r="AB29" s="4"/>
      <c r="AC29" s="14"/>
      <c r="AD29" s="14"/>
      <c r="AE29" s="4"/>
      <c r="AF29" s="4"/>
      <c r="AG29" s="14"/>
    </row>
    <row r="30" spans="1:33" x14ac:dyDescent="0.25">
      <c r="A30" s="846" t="s">
        <v>1340</v>
      </c>
      <c r="B30" s="847"/>
      <c r="C30" s="847"/>
      <c r="D30" s="847"/>
      <c r="E30" s="847"/>
      <c r="F30" s="847"/>
      <c r="G30" s="847"/>
      <c r="H30" s="847"/>
      <c r="I30" s="847"/>
      <c r="J30" s="847"/>
      <c r="K30" s="847"/>
      <c r="L30" s="848"/>
      <c r="M30" s="729"/>
      <c r="N30" s="729"/>
      <c r="O30" s="4"/>
      <c r="P30" s="4"/>
      <c r="Q30" s="14">
        <v>0</v>
      </c>
      <c r="R30" s="14"/>
      <c r="S30" s="4"/>
      <c r="T30" s="4"/>
      <c r="U30" s="14"/>
      <c r="V30" s="14"/>
      <c r="W30" s="4"/>
      <c r="X30" s="4"/>
      <c r="Y30" s="14"/>
      <c r="Z30" s="14"/>
      <c r="AA30" s="4"/>
      <c r="AB30" s="4"/>
      <c r="AC30" s="14"/>
      <c r="AD30" s="14"/>
      <c r="AE30" s="4"/>
      <c r="AF30" s="4"/>
      <c r="AG30" s="14"/>
    </row>
    <row r="31" spans="1:33" x14ac:dyDescent="0.25">
      <c r="A31" s="846" t="s">
        <v>1341</v>
      </c>
      <c r="B31" s="847"/>
      <c r="C31" s="847"/>
      <c r="D31" s="847"/>
      <c r="E31" s="847"/>
      <c r="F31" s="847"/>
      <c r="G31" s="847"/>
      <c r="H31" s="847"/>
      <c r="I31" s="847"/>
      <c r="J31" s="847"/>
      <c r="K31" s="847"/>
      <c r="L31" s="848"/>
      <c r="M31" s="729"/>
      <c r="N31" s="729"/>
      <c r="O31" s="4"/>
      <c r="P31" s="4"/>
      <c r="Q31" s="14">
        <v>16</v>
      </c>
      <c r="R31" s="14"/>
      <c r="S31" s="4"/>
      <c r="T31" s="4"/>
      <c r="U31" s="14"/>
      <c r="V31" s="14"/>
      <c r="W31" s="4"/>
      <c r="X31" s="4"/>
      <c r="Y31" s="14"/>
      <c r="Z31" s="14"/>
      <c r="AA31" s="4"/>
      <c r="AB31" s="4"/>
      <c r="AC31" s="14"/>
      <c r="AD31" s="14"/>
      <c r="AE31" s="4"/>
      <c r="AF31" s="4"/>
      <c r="AG31" s="14"/>
    </row>
    <row r="32" spans="1:33" x14ac:dyDescent="0.25">
      <c r="Q32" s="32">
        <f>IF(Q8&gt;99.99,100,Q8)</f>
        <v>73.466666666666669</v>
      </c>
      <c r="R32" s="32"/>
      <c r="U32" s="32">
        <f>IF(U8&gt;99.99,100,U8)</f>
        <v>0</v>
      </c>
      <c r="Y32" s="32">
        <f>IF(Y8&gt;99.99,100,Y8)</f>
        <v>0</v>
      </c>
      <c r="AC32" s="32">
        <f>IF(AC8&gt;99.99,100,AC8)</f>
        <v>0</v>
      </c>
      <c r="AG32" s="32">
        <f>IF(AG8&gt;99.99,100,AG8)</f>
        <v>10.018181818181819</v>
      </c>
    </row>
    <row r="33" spans="17:33" x14ac:dyDescent="0.25">
      <c r="Q33" s="32">
        <f t="shared" ref="Q33:Q49" si="6">IF(Q9&gt;99.99,100,Q9)</f>
        <v>96</v>
      </c>
      <c r="U33" s="32">
        <f t="shared" ref="U33:U49" si="7">IF(U9&gt;99.99,100,U9)</f>
        <v>0</v>
      </c>
      <c r="Y33" s="32">
        <f t="shared" ref="Y33:Y49" si="8">IF(Y9&gt;99.99,100,Y9)</f>
        <v>0</v>
      </c>
      <c r="AC33" s="32">
        <f t="shared" ref="AC33:AC49" si="9">IF(AC9&gt;99.99,100,AC9)</f>
        <v>0</v>
      </c>
      <c r="AG33" s="32">
        <f t="shared" ref="AG33:AG49" si="10">IF(AG9&gt;99.99,100,AG9)</f>
        <v>24</v>
      </c>
    </row>
    <row r="34" spans="17:33" x14ac:dyDescent="0.25">
      <c r="Q34" s="32">
        <f t="shared" si="6"/>
        <v>96</v>
      </c>
      <c r="U34" s="32">
        <f t="shared" si="7"/>
        <v>0</v>
      </c>
      <c r="Y34" s="32">
        <f t="shared" si="8"/>
        <v>0</v>
      </c>
      <c r="AC34" s="32">
        <f t="shared" si="9"/>
        <v>0</v>
      </c>
      <c r="AG34" s="32">
        <f t="shared" si="10"/>
        <v>24</v>
      </c>
    </row>
    <row r="35" spans="17:33" x14ac:dyDescent="0.25">
      <c r="Q35" s="32">
        <f t="shared" si="6"/>
        <v>96</v>
      </c>
      <c r="U35" s="32">
        <f t="shared" si="7"/>
        <v>0</v>
      </c>
      <c r="Y35" s="32">
        <f t="shared" si="8"/>
        <v>0</v>
      </c>
      <c r="AC35" s="32">
        <f t="shared" si="9"/>
        <v>0</v>
      </c>
      <c r="AG35" s="32">
        <f t="shared" si="10"/>
        <v>24</v>
      </c>
    </row>
    <row r="36" spans="17:33" x14ac:dyDescent="0.25">
      <c r="Q36" s="32">
        <f t="shared" si="6"/>
        <v>100</v>
      </c>
      <c r="U36" s="32" t="e">
        <f t="shared" si="7"/>
        <v>#DIV/0!</v>
      </c>
      <c r="Y36" s="32" t="e">
        <f t="shared" si="8"/>
        <v>#DIV/0!</v>
      </c>
      <c r="AC36" s="32" t="e">
        <f t="shared" si="9"/>
        <v>#DIV/0!</v>
      </c>
      <c r="AG36" s="32">
        <f t="shared" si="10"/>
        <v>100</v>
      </c>
    </row>
    <row r="37" spans="17:33" x14ac:dyDescent="0.25">
      <c r="Q37" s="32">
        <f t="shared" si="6"/>
        <v>25</v>
      </c>
      <c r="U37" s="32" t="e">
        <f t="shared" si="7"/>
        <v>#DIV/0!</v>
      </c>
      <c r="Y37" s="32" t="e">
        <f t="shared" si="8"/>
        <v>#DIV/0!</v>
      </c>
      <c r="AC37" s="32" t="e">
        <f t="shared" si="9"/>
        <v>#DIV/0!</v>
      </c>
      <c r="AG37" s="32">
        <f t="shared" si="10"/>
        <v>25</v>
      </c>
    </row>
    <row r="38" spans="17:33" x14ac:dyDescent="0.25">
      <c r="Q38" s="32">
        <f t="shared" si="6"/>
        <v>68</v>
      </c>
      <c r="U38" s="32">
        <f t="shared" si="7"/>
        <v>0</v>
      </c>
      <c r="Y38" s="32">
        <f t="shared" si="8"/>
        <v>0</v>
      </c>
      <c r="AC38" s="32">
        <f t="shared" si="9"/>
        <v>0</v>
      </c>
      <c r="AG38" s="32">
        <f t="shared" si="10"/>
        <v>17</v>
      </c>
    </row>
    <row r="39" spans="17:33" x14ac:dyDescent="0.25">
      <c r="Q39" s="32" t="e">
        <f t="shared" si="6"/>
        <v>#DIV/0!</v>
      </c>
      <c r="U39" s="32">
        <f t="shared" si="7"/>
        <v>0</v>
      </c>
      <c r="Y39" s="32" t="e">
        <f t="shared" si="8"/>
        <v>#DIV/0!</v>
      </c>
      <c r="AC39" s="32">
        <f t="shared" si="9"/>
        <v>0</v>
      </c>
      <c r="AG39" s="32">
        <f t="shared" si="10"/>
        <v>0</v>
      </c>
    </row>
    <row r="40" spans="17:33" x14ac:dyDescent="0.25">
      <c r="Q40" s="32" t="e">
        <f t="shared" si="6"/>
        <v>#DIV/0!</v>
      </c>
      <c r="U40" s="32" t="e">
        <f t="shared" si="7"/>
        <v>#DIV/0!</v>
      </c>
      <c r="Y40" s="32" t="e">
        <f t="shared" si="8"/>
        <v>#DIV/0!</v>
      </c>
      <c r="AC40" s="32">
        <f t="shared" si="9"/>
        <v>0</v>
      </c>
      <c r="AG40" s="32">
        <f t="shared" si="10"/>
        <v>0</v>
      </c>
    </row>
    <row r="41" spans="17:33" x14ac:dyDescent="0.25">
      <c r="Q41" s="32">
        <f t="shared" si="6"/>
        <v>100</v>
      </c>
      <c r="U41" s="32">
        <f t="shared" si="7"/>
        <v>0</v>
      </c>
      <c r="Y41" s="32">
        <f t="shared" si="8"/>
        <v>0</v>
      </c>
      <c r="AC41" s="32">
        <f t="shared" si="9"/>
        <v>0</v>
      </c>
      <c r="AG41" s="32">
        <f t="shared" si="10"/>
        <v>25</v>
      </c>
    </row>
    <row r="42" spans="17:33" x14ac:dyDescent="0.25">
      <c r="Q42" s="32" t="e">
        <f t="shared" si="6"/>
        <v>#DIV/0!</v>
      </c>
      <c r="U42" s="32">
        <f t="shared" si="7"/>
        <v>0</v>
      </c>
      <c r="Y42" s="32">
        <f t="shared" si="8"/>
        <v>0</v>
      </c>
      <c r="AC42" s="32" t="e">
        <f t="shared" si="9"/>
        <v>#DIV/0!</v>
      </c>
      <c r="AG42" s="32">
        <f t="shared" si="10"/>
        <v>0</v>
      </c>
    </row>
    <row r="43" spans="17:33" x14ac:dyDescent="0.25">
      <c r="Q43" s="32" t="e">
        <f t="shared" si="6"/>
        <v>#DIV/0!</v>
      </c>
      <c r="U43" s="32">
        <f t="shared" si="7"/>
        <v>0</v>
      </c>
      <c r="Y43" s="32" t="e">
        <f t="shared" si="8"/>
        <v>#DIV/0!</v>
      </c>
      <c r="AC43" s="32" t="e">
        <f t="shared" si="9"/>
        <v>#DIV/0!</v>
      </c>
      <c r="AG43" s="32">
        <f t="shared" si="10"/>
        <v>0</v>
      </c>
    </row>
    <row r="44" spans="17:33" x14ac:dyDescent="0.25">
      <c r="Q44" s="32">
        <f t="shared" si="6"/>
        <v>0</v>
      </c>
      <c r="U44" s="32">
        <f t="shared" si="7"/>
        <v>0</v>
      </c>
      <c r="Y44" s="32">
        <f t="shared" si="8"/>
        <v>0</v>
      </c>
      <c r="AC44" s="32">
        <f t="shared" si="9"/>
        <v>0</v>
      </c>
      <c r="AG44" s="32">
        <f t="shared" si="10"/>
        <v>0</v>
      </c>
    </row>
    <row r="45" spans="17:33" x14ac:dyDescent="0.25">
      <c r="Q45" s="32">
        <f t="shared" si="6"/>
        <v>50</v>
      </c>
      <c r="U45" s="32">
        <f t="shared" si="7"/>
        <v>0</v>
      </c>
      <c r="Y45" s="32">
        <f t="shared" si="8"/>
        <v>0</v>
      </c>
      <c r="AC45" s="32">
        <f t="shared" si="9"/>
        <v>0</v>
      </c>
      <c r="AG45" s="32">
        <f t="shared" si="10"/>
        <v>9.0909090909090917</v>
      </c>
    </row>
    <row r="46" spans="17:33" x14ac:dyDescent="0.25">
      <c r="Q46" s="32" t="e">
        <f t="shared" si="6"/>
        <v>#DIV/0!</v>
      </c>
      <c r="U46" s="32" t="e">
        <f t="shared" si="7"/>
        <v>#DIV/0!</v>
      </c>
      <c r="Y46" s="32" t="e">
        <f t="shared" si="8"/>
        <v>#DIV/0!</v>
      </c>
      <c r="AC46" s="32">
        <f t="shared" si="9"/>
        <v>0</v>
      </c>
      <c r="AG46" s="32">
        <f t="shared" si="10"/>
        <v>0</v>
      </c>
    </row>
    <row r="47" spans="17:33" x14ac:dyDescent="0.25">
      <c r="Q47" s="32">
        <f t="shared" si="6"/>
        <v>20</v>
      </c>
      <c r="U47" s="32">
        <f t="shared" si="7"/>
        <v>0</v>
      </c>
      <c r="Y47" s="32">
        <f t="shared" si="8"/>
        <v>0</v>
      </c>
      <c r="AC47" s="32">
        <f t="shared" si="9"/>
        <v>0</v>
      </c>
      <c r="AG47" s="32">
        <f t="shared" si="10"/>
        <v>12.5</v>
      </c>
    </row>
    <row r="48" spans="17:33" x14ac:dyDescent="0.25">
      <c r="Q48" s="32">
        <f t="shared" si="6"/>
        <v>0</v>
      </c>
      <c r="U48" s="32" t="e">
        <f t="shared" si="7"/>
        <v>#DIV/0!</v>
      </c>
      <c r="Y48" s="32" t="e">
        <f t="shared" si="8"/>
        <v>#DIV/0!</v>
      </c>
      <c r="AC48" s="32" t="e">
        <f t="shared" si="9"/>
        <v>#DIV/0!</v>
      </c>
      <c r="AG48" s="32">
        <f t="shared" si="10"/>
        <v>0</v>
      </c>
    </row>
    <row r="49" spans="17:33" x14ac:dyDescent="0.25">
      <c r="Q49" s="32">
        <f t="shared" si="6"/>
        <v>100</v>
      </c>
      <c r="U49" s="32">
        <f t="shared" si="7"/>
        <v>0</v>
      </c>
      <c r="Y49" s="32">
        <f t="shared" si="8"/>
        <v>0</v>
      </c>
      <c r="AC49" s="32">
        <f t="shared" si="9"/>
        <v>0</v>
      </c>
      <c r="AG49" s="32">
        <f t="shared" si="10"/>
        <v>25</v>
      </c>
    </row>
  </sheetData>
  <mergeCells count="45">
    <mergeCell ref="A31:L31"/>
    <mergeCell ref="A23:A25"/>
    <mergeCell ref="B23:B25"/>
    <mergeCell ref="C23:C25"/>
    <mergeCell ref="D23:D25"/>
    <mergeCell ref="O6:R6"/>
    <mergeCell ref="A27:L27"/>
    <mergeCell ref="A28:L28"/>
    <mergeCell ref="A29:L29"/>
    <mergeCell ref="A30:L30"/>
    <mergeCell ref="A17:A22"/>
    <mergeCell ref="B17:B22"/>
    <mergeCell ref="C17:C20"/>
    <mergeCell ref="D17:D20"/>
    <mergeCell ref="C21:C22"/>
    <mergeCell ref="D21:D22"/>
    <mergeCell ref="K6:K7"/>
    <mergeCell ref="L6:L7"/>
    <mergeCell ref="M6:M7"/>
    <mergeCell ref="N6:N7"/>
    <mergeCell ref="A9:A11"/>
    <mergeCell ref="B9:B11"/>
    <mergeCell ref="C9:C10"/>
    <mergeCell ref="D9:D10"/>
    <mergeCell ref="A26:L26"/>
    <mergeCell ref="A12:A16"/>
    <mergeCell ref="B12:B16"/>
    <mergeCell ref="C12:C14"/>
    <mergeCell ref="D12:D14"/>
    <mergeCell ref="A2:AG2"/>
    <mergeCell ref="A3:AG3"/>
    <mergeCell ref="A4:AG4"/>
    <mergeCell ref="B5:AG5"/>
    <mergeCell ref="A6:A7"/>
    <mergeCell ref="B6:B7"/>
    <mergeCell ref="C6:C7"/>
    <mergeCell ref="D6:F6"/>
    <mergeCell ref="G6:G7"/>
    <mergeCell ref="H6:H7"/>
    <mergeCell ref="S6:V6"/>
    <mergeCell ref="W6:Z6"/>
    <mergeCell ref="AA6:AD6"/>
    <mergeCell ref="AE6:AG6"/>
    <mergeCell ref="I6:I7"/>
    <mergeCell ref="J6:J7"/>
  </mergeCells>
  <conditionalFormatting sqref="AG8:AG25 Q8:Q25 U15:U25 Y15:Y25 AC15:AC25">
    <cfRule type="cellIs" dxfId="899" priority="25" stopIfTrue="1" operator="greaterThan">
      <formula>110</formula>
    </cfRule>
    <cfRule type="cellIs" dxfId="898" priority="26" stopIfTrue="1" operator="between">
      <formula>1</formula>
      <formula>90</formula>
    </cfRule>
    <cfRule type="expression" dxfId="897" priority="27" stopIfTrue="1">
      <formula>IF(O8=0,P8=0)</formula>
    </cfRule>
    <cfRule type="cellIs" dxfId="896" priority="28" stopIfTrue="1" operator="between">
      <formula>90</formula>
      <formula>110</formula>
    </cfRule>
    <cfRule type="expression" dxfId="895" priority="29" stopIfTrue="1">
      <formula>IF(O8&gt;0,P8=0)</formula>
    </cfRule>
    <cfRule type="expression" dxfId="894" priority="30" stopIfTrue="1">
      <formula>IF(O8=0,P8&gt;0)</formula>
    </cfRule>
  </conditionalFormatting>
  <conditionalFormatting sqref="U8:U14">
    <cfRule type="cellIs" dxfId="893" priority="43" stopIfTrue="1" operator="greaterThan">
      <formula>110</formula>
    </cfRule>
    <cfRule type="cellIs" dxfId="892" priority="44" stopIfTrue="1" operator="between">
      <formula>1</formula>
      <formula>90</formula>
    </cfRule>
    <cfRule type="expression" dxfId="891" priority="45" stopIfTrue="1">
      <formula>IF(S8=0,T8=0)</formula>
    </cfRule>
    <cfRule type="cellIs" dxfId="890" priority="46" stopIfTrue="1" operator="between">
      <formula>90</formula>
      <formula>110</formula>
    </cfRule>
    <cfRule type="expression" dxfId="889" priority="47" stopIfTrue="1">
      <formula>IF(S8&gt;0,T8=0)</formula>
    </cfRule>
    <cfRule type="expression" dxfId="888" priority="48" stopIfTrue="1">
      <formula>IF(S8=0,T8&gt;0)</formula>
    </cfRule>
  </conditionalFormatting>
  <conditionalFormatting sqref="Y8:Y14">
    <cfRule type="cellIs" dxfId="887" priority="37" stopIfTrue="1" operator="greaterThan">
      <formula>110</formula>
    </cfRule>
    <cfRule type="cellIs" dxfId="886" priority="38" stopIfTrue="1" operator="between">
      <formula>1</formula>
      <formula>90</formula>
    </cfRule>
    <cfRule type="expression" dxfId="885" priority="39" stopIfTrue="1">
      <formula>IF(W8=0,X8=0)</formula>
    </cfRule>
    <cfRule type="cellIs" dxfId="884" priority="40" stopIfTrue="1" operator="between">
      <formula>90</formula>
      <formula>110</formula>
    </cfRule>
    <cfRule type="expression" dxfId="883" priority="41" stopIfTrue="1">
      <formula>IF(W8&gt;0,X8=0)</formula>
    </cfRule>
    <cfRule type="expression" dxfId="882" priority="42" stopIfTrue="1">
      <formula>IF(W8=0,X8&gt;0)</formula>
    </cfRule>
  </conditionalFormatting>
  <conditionalFormatting sqref="AC8:AC14">
    <cfRule type="cellIs" dxfId="881" priority="31" stopIfTrue="1" operator="greaterThan">
      <formula>110</formula>
    </cfRule>
    <cfRule type="cellIs" dxfId="880" priority="32" stopIfTrue="1" operator="between">
      <formula>1</formula>
      <formula>90</formula>
    </cfRule>
    <cfRule type="expression" dxfId="879" priority="33" stopIfTrue="1">
      <formula>IF(AA8=0,AB8=0)</formula>
    </cfRule>
    <cfRule type="cellIs" dxfId="878" priority="34" stopIfTrue="1" operator="between">
      <formula>90</formula>
      <formula>110</formula>
    </cfRule>
    <cfRule type="expression" dxfId="877" priority="35" stopIfTrue="1">
      <formula>IF(AA8&gt;0,AB8=0)</formula>
    </cfRule>
    <cfRule type="expression" dxfId="876" priority="36" stopIfTrue="1">
      <formula>IF(AA8=0,AB8&gt;0)</formula>
    </cfRule>
  </conditionalFormatting>
  <pageMargins left="0.7" right="0.7" top="0.75" bottom="0.75" header="0.3" footer="0.3"/>
  <pageSetup orientation="portrait" horizontalDpi="4294967293" verticalDpi="0" r:id="rId1"/>
  <legacy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499984740745262"/>
  </sheetPr>
  <dimension ref="A1:V37"/>
  <sheetViews>
    <sheetView topLeftCell="D1" workbookViewId="0">
      <selection activeCell="L14" sqref="L14"/>
    </sheetView>
  </sheetViews>
  <sheetFormatPr baseColWidth="10" defaultColWidth="11.42578125" defaultRowHeight="15" x14ac:dyDescent="0.25"/>
  <cols>
    <col min="1" max="1" width="16.85546875" style="7" customWidth="1"/>
    <col min="2" max="2" width="8.7109375" style="7" customWidth="1"/>
    <col min="3" max="3" width="38.28515625" style="7" customWidth="1"/>
    <col min="4" max="4" width="16" style="7" customWidth="1"/>
    <col min="5" max="5" width="24.5703125" style="7" customWidth="1"/>
    <col min="6" max="6" width="12.7109375" style="7" customWidth="1"/>
    <col min="7" max="7" width="13.85546875" style="7" customWidth="1"/>
    <col min="8" max="22" width="6.85546875" style="7" customWidth="1"/>
    <col min="23" max="16384" width="11.42578125" style="7"/>
  </cols>
  <sheetData>
    <row r="1" spans="1:22" ht="15" customHeight="1" x14ac:dyDescent="0.25">
      <c r="A1" s="854" t="s">
        <v>26</v>
      </c>
      <c r="B1" s="854"/>
      <c r="C1" s="854"/>
      <c r="D1" s="854"/>
      <c r="E1" s="854"/>
      <c r="F1" s="854"/>
      <c r="G1" s="854"/>
      <c r="H1" s="854"/>
      <c r="I1" s="854"/>
      <c r="J1" s="854"/>
      <c r="K1" s="854"/>
      <c r="L1" s="854"/>
      <c r="M1" s="854"/>
      <c r="N1" s="854"/>
      <c r="O1" s="854"/>
      <c r="P1" s="854"/>
      <c r="Q1" s="854"/>
      <c r="R1" s="854"/>
      <c r="S1" s="854"/>
      <c r="T1" s="854"/>
      <c r="U1" s="854"/>
      <c r="V1" s="854"/>
    </row>
    <row r="2" spans="1:22" ht="15" customHeight="1" x14ac:dyDescent="0.25">
      <c r="A2" s="854" t="s">
        <v>0</v>
      </c>
      <c r="B2" s="854"/>
      <c r="C2" s="854"/>
      <c r="D2" s="854"/>
      <c r="E2" s="854"/>
      <c r="F2" s="854"/>
      <c r="G2" s="854"/>
      <c r="H2" s="854"/>
      <c r="I2" s="854"/>
      <c r="J2" s="854"/>
      <c r="K2" s="854"/>
      <c r="L2" s="854"/>
      <c r="M2" s="854"/>
      <c r="N2" s="854"/>
      <c r="O2" s="854"/>
      <c r="P2" s="854"/>
      <c r="Q2" s="854"/>
      <c r="R2" s="854"/>
      <c r="S2" s="854"/>
      <c r="T2" s="854"/>
      <c r="U2" s="854"/>
      <c r="V2" s="854"/>
    </row>
    <row r="3" spans="1:22" ht="15" customHeight="1" x14ac:dyDescent="0.25">
      <c r="A3" s="855" t="s">
        <v>76</v>
      </c>
      <c r="B3" s="855"/>
      <c r="C3" s="855"/>
      <c r="D3" s="855"/>
      <c r="E3" s="855"/>
      <c r="F3" s="855"/>
      <c r="G3" s="855"/>
      <c r="H3" s="855"/>
      <c r="I3" s="855"/>
      <c r="J3" s="855"/>
      <c r="K3" s="855"/>
      <c r="L3" s="855"/>
      <c r="M3" s="855"/>
      <c r="N3" s="855"/>
      <c r="O3" s="855"/>
      <c r="P3" s="855"/>
      <c r="Q3" s="855"/>
      <c r="R3" s="855"/>
      <c r="S3" s="855"/>
      <c r="T3" s="855"/>
      <c r="U3" s="855"/>
      <c r="V3" s="855"/>
    </row>
    <row r="4" spans="1:22" ht="22.5" customHeight="1" x14ac:dyDescent="0.25">
      <c r="A4" s="838" t="s">
        <v>30</v>
      </c>
      <c r="B4" s="856" t="s">
        <v>1</v>
      </c>
      <c r="C4" s="838" t="s">
        <v>28</v>
      </c>
      <c r="D4" s="838" t="s">
        <v>2</v>
      </c>
      <c r="E4" s="838" t="s">
        <v>3</v>
      </c>
      <c r="F4" s="838" t="s">
        <v>4</v>
      </c>
      <c r="G4" s="838" t="s">
        <v>29</v>
      </c>
      <c r="H4" s="853" t="s">
        <v>5</v>
      </c>
      <c r="I4" s="853"/>
      <c r="J4" s="853"/>
      <c r="K4" s="853" t="s">
        <v>6</v>
      </c>
      <c r="L4" s="853"/>
      <c r="M4" s="853"/>
      <c r="N4" s="853" t="s">
        <v>7</v>
      </c>
      <c r="O4" s="853"/>
      <c r="P4" s="853"/>
      <c r="Q4" s="853" t="s">
        <v>8</v>
      </c>
      <c r="R4" s="853"/>
      <c r="S4" s="853"/>
      <c r="T4" s="853" t="s">
        <v>9</v>
      </c>
      <c r="U4" s="853"/>
      <c r="V4" s="853"/>
    </row>
    <row r="5" spans="1:22" x14ac:dyDescent="0.25">
      <c r="A5" s="838"/>
      <c r="B5" s="856"/>
      <c r="C5" s="838"/>
      <c r="D5" s="839"/>
      <c r="E5" s="839"/>
      <c r="F5" s="839"/>
      <c r="G5" s="839"/>
      <c r="H5" s="5" t="s">
        <v>10</v>
      </c>
      <c r="I5" s="5" t="s">
        <v>11</v>
      </c>
      <c r="J5" s="6" t="s">
        <v>12</v>
      </c>
      <c r="K5" s="5" t="s">
        <v>10</v>
      </c>
      <c r="L5" s="5" t="s">
        <v>11</v>
      </c>
      <c r="M5" s="6" t="s">
        <v>12</v>
      </c>
      <c r="N5" s="5" t="s">
        <v>10</v>
      </c>
      <c r="O5" s="5" t="s">
        <v>11</v>
      </c>
      <c r="P5" s="6" t="s">
        <v>12</v>
      </c>
      <c r="Q5" s="5" t="s">
        <v>10</v>
      </c>
      <c r="R5" s="5" t="s">
        <v>11</v>
      </c>
      <c r="S5" s="6" t="s">
        <v>12</v>
      </c>
      <c r="T5" s="6" t="s">
        <v>10</v>
      </c>
      <c r="U5" s="6" t="s">
        <v>11</v>
      </c>
      <c r="V5" s="6" t="s">
        <v>12</v>
      </c>
    </row>
    <row r="6" spans="1:22" ht="25.5" x14ac:dyDescent="0.25">
      <c r="A6" s="35"/>
      <c r="B6" s="36" t="s">
        <v>77</v>
      </c>
      <c r="C6" s="37" t="s">
        <v>78</v>
      </c>
      <c r="D6" s="38" t="s">
        <v>79</v>
      </c>
      <c r="E6" s="37" t="s">
        <v>61</v>
      </c>
      <c r="F6" s="38" t="s">
        <v>62</v>
      </c>
      <c r="G6" s="38">
        <v>100</v>
      </c>
      <c r="H6" s="33">
        <v>25</v>
      </c>
      <c r="I6" s="33">
        <v>25</v>
      </c>
      <c r="J6" s="11">
        <f>I6/H6*100</f>
        <v>100</v>
      </c>
      <c r="K6" s="33">
        <v>25</v>
      </c>
      <c r="L6" s="33">
        <v>25</v>
      </c>
      <c r="M6" s="12">
        <f>L6/K6*100</f>
        <v>100</v>
      </c>
      <c r="N6" s="33">
        <v>25</v>
      </c>
      <c r="O6" s="33">
        <v>25</v>
      </c>
      <c r="P6" s="12">
        <f>O6/N6*100</f>
        <v>100</v>
      </c>
      <c r="Q6" s="33">
        <v>25</v>
      </c>
      <c r="R6" s="33">
        <v>25</v>
      </c>
      <c r="S6" s="12">
        <f>R6/Q6*100</f>
        <v>100</v>
      </c>
      <c r="T6" s="89">
        <f>H6+K6+N6+Q6</f>
        <v>100</v>
      </c>
      <c r="U6" s="89">
        <f>I6+L6+O6+R6</f>
        <v>100</v>
      </c>
      <c r="V6" s="12">
        <f>U6/T6*100</f>
        <v>100</v>
      </c>
    </row>
    <row r="7" spans="1:22" ht="36" x14ac:dyDescent="0.25">
      <c r="A7" s="871" t="s">
        <v>80</v>
      </c>
      <c r="B7" s="39" t="s">
        <v>81</v>
      </c>
      <c r="C7" s="21" t="s">
        <v>82</v>
      </c>
      <c r="D7" s="22" t="s">
        <v>83</v>
      </c>
      <c r="E7" s="22" t="s">
        <v>84</v>
      </c>
      <c r="F7" s="22" t="s">
        <v>85</v>
      </c>
      <c r="G7" s="22">
        <v>19</v>
      </c>
      <c r="H7" s="2">
        <v>19</v>
      </c>
      <c r="I7" s="2">
        <v>17</v>
      </c>
      <c r="J7" s="11">
        <f t="shared" ref="J7:J18" si="0">I7/H7*100</f>
        <v>89.473684210526315</v>
      </c>
      <c r="K7" s="2">
        <v>0</v>
      </c>
      <c r="L7" s="2">
        <v>0</v>
      </c>
      <c r="M7" s="12" t="e">
        <f t="shared" ref="M7:M18" si="1">L7/K7*100</f>
        <v>#DIV/0!</v>
      </c>
      <c r="N7" s="2">
        <v>0</v>
      </c>
      <c r="O7" s="2">
        <v>0</v>
      </c>
      <c r="P7" s="12" t="e">
        <f t="shared" ref="P7:P18" si="2">O7/N7*100</f>
        <v>#DIV/0!</v>
      </c>
      <c r="Q7" s="2">
        <v>0</v>
      </c>
      <c r="R7" s="2">
        <v>0</v>
      </c>
      <c r="S7" s="12" t="e">
        <f t="shared" ref="S7:S18" si="3">R7/Q7*100</f>
        <v>#DIV/0!</v>
      </c>
      <c r="T7" s="89">
        <f t="shared" ref="T7:U18" si="4">H7+K7+N7+Q7</f>
        <v>19</v>
      </c>
      <c r="U7" s="89">
        <f t="shared" si="4"/>
        <v>17</v>
      </c>
      <c r="V7" s="12">
        <f t="shared" ref="V7:V18" si="5">U7/T7*100</f>
        <v>89.473684210526315</v>
      </c>
    </row>
    <row r="8" spans="1:22" ht="24" x14ac:dyDescent="0.25">
      <c r="A8" s="871"/>
      <c r="B8" s="39" t="s">
        <v>86</v>
      </c>
      <c r="C8" s="21" t="s">
        <v>87</v>
      </c>
      <c r="D8" s="22" t="s">
        <v>83</v>
      </c>
      <c r="E8" s="22" t="s">
        <v>88</v>
      </c>
      <c r="F8" s="22" t="s">
        <v>89</v>
      </c>
      <c r="G8" s="22">
        <v>1</v>
      </c>
      <c r="H8" s="2">
        <v>1</v>
      </c>
      <c r="I8" s="2">
        <v>1</v>
      </c>
      <c r="J8" s="11">
        <f t="shared" si="0"/>
        <v>100</v>
      </c>
      <c r="K8" s="2">
        <v>0</v>
      </c>
      <c r="L8" s="2">
        <v>0</v>
      </c>
      <c r="M8" s="12" t="e">
        <f t="shared" si="1"/>
        <v>#DIV/0!</v>
      </c>
      <c r="N8" s="2">
        <v>0</v>
      </c>
      <c r="O8" s="2">
        <v>0</v>
      </c>
      <c r="P8" s="12" t="e">
        <f t="shared" si="2"/>
        <v>#DIV/0!</v>
      </c>
      <c r="Q8" s="2">
        <v>0</v>
      </c>
      <c r="R8" s="2">
        <v>0</v>
      </c>
      <c r="S8" s="12" t="e">
        <f t="shared" si="3"/>
        <v>#DIV/0!</v>
      </c>
      <c r="T8" s="89">
        <f t="shared" si="4"/>
        <v>1</v>
      </c>
      <c r="U8" s="89">
        <f t="shared" si="4"/>
        <v>1</v>
      </c>
      <c r="V8" s="12">
        <f t="shared" si="5"/>
        <v>100</v>
      </c>
    </row>
    <row r="9" spans="1:22" ht="60" x14ac:dyDescent="0.25">
      <c r="A9" s="871"/>
      <c r="B9" s="39" t="s">
        <v>90</v>
      </c>
      <c r="C9" s="21" t="s">
        <v>91</v>
      </c>
      <c r="D9" s="22" t="s">
        <v>83</v>
      </c>
      <c r="E9" s="22" t="s">
        <v>92</v>
      </c>
      <c r="F9" s="22" t="s">
        <v>93</v>
      </c>
      <c r="G9" s="22">
        <v>1</v>
      </c>
      <c r="H9" s="2">
        <v>1</v>
      </c>
      <c r="I9" s="2">
        <v>1</v>
      </c>
      <c r="J9" s="11">
        <f t="shared" si="0"/>
        <v>100</v>
      </c>
      <c r="K9" s="2">
        <v>0</v>
      </c>
      <c r="L9" s="2">
        <v>0</v>
      </c>
      <c r="M9" s="12" t="e">
        <f t="shared" si="1"/>
        <v>#DIV/0!</v>
      </c>
      <c r="N9" s="2">
        <v>0</v>
      </c>
      <c r="O9" s="2">
        <v>0</v>
      </c>
      <c r="P9" s="12" t="e">
        <f t="shared" si="2"/>
        <v>#DIV/0!</v>
      </c>
      <c r="Q9" s="2">
        <v>0</v>
      </c>
      <c r="R9" s="2">
        <v>0</v>
      </c>
      <c r="S9" s="12" t="e">
        <f t="shared" si="3"/>
        <v>#DIV/0!</v>
      </c>
      <c r="T9" s="89">
        <f t="shared" si="4"/>
        <v>1</v>
      </c>
      <c r="U9" s="89">
        <f t="shared" si="4"/>
        <v>1</v>
      </c>
      <c r="V9" s="12">
        <f t="shared" si="5"/>
        <v>100</v>
      </c>
    </row>
    <row r="10" spans="1:22" ht="24" x14ac:dyDescent="0.25">
      <c r="A10" s="871"/>
      <c r="B10" s="39" t="s">
        <v>94</v>
      </c>
      <c r="C10" s="21" t="s">
        <v>95</v>
      </c>
      <c r="D10" s="22" t="s">
        <v>96</v>
      </c>
      <c r="E10" s="22" t="s">
        <v>97</v>
      </c>
      <c r="F10" s="22" t="s">
        <v>17</v>
      </c>
      <c r="G10" s="22">
        <v>100</v>
      </c>
      <c r="H10" s="2">
        <v>20</v>
      </c>
      <c r="I10" s="2">
        <v>20</v>
      </c>
      <c r="J10" s="11">
        <f t="shared" si="0"/>
        <v>100</v>
      </c>
      <c r="K10" s="2">
        <v>30</v>
      </c>
      <c r="L10" s="2">
        <v>30</v>
      </c>
      <c r="M10" s="12">
        <f t="shared" si="1"/>
        <v>100</v>
      </c>
      <c r="N10" s="2">
        <v>30</v>
      </c>
      <c r="O10" s="2">
        <v>30</v>
      </c>
      <c r="P10" s="12">
        <f t="shared" si="2"/>
        <v>100</v>
      </c>
      <c r="Q10" s="2">
        <v>20</v>
      </c>
      <c r="R10" s="2">
        <v>20</v>
      </c>
      <c r="S10" s="12">
        <f t="shared" si="3"/>
        <v>100</v>
      </c>
      <c r="T10" s="89">
        <f t="shared" si="4"/>
        <v>100</v>
      </c>
      <c r="U10" s="89">
        <f t="shared" si="4"/>
        <v>100</v>
      </c>
      <c r="V10" s="12">
        <f t="shared" si="5"/>
        <v>100</v>
      </c>
    </row>
    <row r="11" spans="1:22" ht="48" x14ac:dyDescent="0.25">
      <c r="A11" s="871"/>
      <c r="B11" s="39" t="s">
        <v>98</v>
      </c>
      <c r="C11" s="21" t="s">
        <v>99</v>
      </c>
      <c r="D11" s="22" t="s">
        <v>96</v>
      </c>
      <c r="E11" s="22" t="s">
        <v>100</v>
      </c>
      <c r="F11" s="22" t="s">
        <v>13</v>
      </c>
      <c r="G11" s="22">
        <v>10</v>
      </c>
      <c r="H11" s="2">
        <v>0</v>
      </c>
      <c r="I11" s="2">
        <v>0</v>
      </c>
      <c r="J11" s="11" t="e">
        <f t="shared" si="0"/>
        <v>#DIV/0!</v>
      </c>
      <c r="K11" s="2">
        <v>2.5</v>
      </c>
      <c r="L11" s="2">
        <v>2.5</v>
      </c>
      <c r="M11" s="12">
        <f t="shared" si="1"/>
        <v>100</v>
      </c>
      <c r="N11" s="2">
        <v>5</v>
      </c>
      <c r="O11" s="2">
        <v>5</v>
      </c>
      <c r="P11" s="12">
        <f t="shared" si="2"/>
        <v>100</v>
      </c>
      <c r="Q11" s="2">
        <v>2.5</v>
      </c>
      <c r="R11" s="2">
        <v>2.5</v>
      </c>
      <c r="S11" s="12">
        <f t="shared" si="3"/>
        <v>100</v>
      </c>
      <c r="T11" s="89">
        <f t="shared" si="4"/>
        <v>10</v>
      </c>
      <c r="U11" s="89">
        <f t="shared" si="4"/>
        <v>10</v>
      </c>
      <c r="V11" s="12">
        <f t="shared" si="5"/>
        <v>100</v>
      </c>
    </row>
    <row r="12" spans="1:22" ht="24" x14ac:dyDescent="0.25">
      <c r="A12" s="871"/>
      <c r="B12" s="39" t="s">
        <v>101</v>
      </c>
      <c r="C12" s="21" t="s">
        <v>102</v>
      </c>
      <c r="D12" s="22" t="s">
        <v>96</v>
      </c>
      <c r="E12" s="22" t="s">
        <v>103</v>
      </c>
      <c r="F12" s="22" t="s">
        <v>104</v>
      </c>
      <c r="G12" s="22">
        <v>2</v>
      </c>
      <c r="H12" s="2">
        <v>0</v>
      </c>
      <c r="I12" s="2">
        <v>0</v>
      </c>
      <c r="J12" s="11" t="e">
        <f t="shared" si="0"/>
        <v>#DIV/0!</v>
      </c>
      <c r="K12" s="2">
        <v>1</v>
      </c>
      <c r="L12" s="2">
        <v>1</v>
      </c>
      <c r="M12" s="12">
        <f t="shared" si="1"/>
        <v>100</v>
      </c>
      <c r="N12" s="2">
        <v>0</v>
      </c>
      <c r="O12" s="2">
        <v>0</v>
      </c>
      <c r="P12" s="12" t="e">
        <f t="shared" si="2"/>
        <v>#DIV/0!</v>
      </c>
      <c r="Q12" s="2">
        <v>1</v>
      </c>
      <c r="R12" s="2">
        <v>0</v>
      </c>
      <c r="S12" s="12">
        <f t="shared" si="3"/>
        <v>0</v>
      </c>
      <c r="T12" s="89">
        <f t="shared" si="4"/>
        <v>2</v>
      </c>
      <c r="U12" s="89">
        <f t="shared" si="4"/>
        <v>1</v>
      </c>
      <c r="V12" s="12">
        <f t="shared" si="5"/>
        <v>50</v>
      </c>
    </row>
    <row r="13" spans="1:22" ht="36" x14ac:dyDescent="0.25">
      <c r="A13" s="871"/>
      <c r="B13" s="39" t="s">
        <v>105</v>
      </c>
      <c r="C13" s="21" t="s">
        <v>106</v>
      </c>
      <c r="D13" s="22" t="s">
        <v>96</v>
      </c>
      <c r="E13" s="22" t="s">
        <v>103</v>
      </c>
      <c r="F13" s="22" t="s">
        <v>104</v>
      </c>
      <c r="G13" s="22">
        <v>7</v>
      </c>
      <c r="H13" s="2">
        <v>1</v>
      </c>
      <c r="I13" s="2">
        <v>0</v>
      </c>
      <c r="J13" s="11">
        <f t="shared" si="0"/>
        <v>0</v>
      </c>
      <c r="K13" s="2">
        <v>2</v>
      </c>
      <c r="L13" s="2">
        <v>2</v>
      </c>
      <c r="M13" s="11">
        <f t="shared" si="1"/>
        <v>100</v>
      </c>
      <c r="N13" s="2">
        <v>2</v>
      </c>
      <c r="O13" s="2">
        <v>1</v>
      </c>
      <c r="P13" s="11">
        <f t="shared" si="2"/>
        <v>50</v>
      </c>
      <c r="Q13" s="2">
        <v>2</v>
      </c>
      <c r="R13" s="2">
        <v>3</v>
      </c>
      <c r="S13" s="11">
        <f t="shared" si="3"/>
        <v>150</v>
      </c>
      <c r="T13" s="89">
        <f t="shared" si="4"/>
        <v>7</v>
      </c>
      <c r="U13" s="89">
        <f t="shared" si="4"/>
        <v>6</v>
      </c>
      <c r="V13" s="11">
        <f t="shared" si="5"/>
        <v>85.714285714285708</v>
      </c>
    </row>
    <row r="14" spans="1:22" ht="24" x14ac:dyDescent="0.25">
      <c r="A14" s="871"/>
      <c r="B14" s="39" t="s">
        <v>107</v>
      </c>
      <c r="C14" s="21" t="s">
        <v>108</v>
      </c>
      <c r="D14" s="22" t="s">
        <v>96</v>
      </c>
      <c r="E14" s="22" t="s">
        <v>103</v>
      </c>
      <c r="F14" s="22" t="s">
        <v>104</v>
      </c>
      <c r="G14" s="22">
        <v>3</v>
      </c>
      <c r="H14" s="2">
        <v>1</v>
      </c>
      <c r="I14" s="2">
        <v>1</v>
      </c>
      <c r="J14" s="11">
        <f t="shared" si="0"/>
        <v>100</v>
      </c>
      <c r="K14" s="2">
        <v>1</v>
      </c>
      <c r="L14" s="2">
        <v>0.5</v>
      </c>
      <c r="M14" s="11">
        <f t="shared" si="1"/>
        <v>50</v>
      </c>
      <c r="N14" s="2">
        <v>0</v>
      </c>
      <c r="O14" s="2">
        <v>2.5</v>
      </c>
      <c r="P14" s="11" t="e">
        <f t="shared" si="2"/>
        <v>#DIV/0!</v>
      </c>
      <c r="Q14" s="2">
        <v>1</v>
      </c>
      <c r="R14" s="2">
        <v>2</v>
      </c>
      <c r="S14" s="11">
        <f t="shared" si="3"/>
        <v>200</v>
      </c>
      <c r="T14" s="89">
        <f t="shared" si="4"/>
        <v>3</v>
      </c>
      <c r="U14" s="89">
        <f t="shared" si="4"/>
        <v>6</v>
      </c>
      <c r="V14" s="11">
        <f t="shared" si="5"/>
        <v>200</v>
      </c>
    </row>
    <row r="15" spans="1:22" ht="24" x14ac:dyDescent="0.25">
      <c r="A15" s="871"/>
      <c r="B15" s="39" t="s">
        <v>109</v>
      </c>
      <c r="C15" s="21" t="s">
        <v>110</v>
      </c>
      <c r="D15" s="22" t="s">
        <v>96</v>
      </c>
      <c r="E15" s="22" t="s">
        <v>111</v>
      </c>
      <c r="F15" s="22" t="s">
        <v>112</v>
      </c>
      <c r="G15" s="22">
        <v>24</v>
      </c>
      <c r="H15" s="2">
        <v>6</v>
      </c>
      <c r="I15" s="2">
        <v>4</v>
      </c>
      <c r="J15" s="11">
        <f t="shared" si="0"/>
        <v>66.666666666666657</v>
      </c>
      <c r="K15" s="2">
        <v>6</v>
      </c>
      <c r="L15" s="2">
        <v>6</v>
      </c>
      <c r="M15" s="11">
        <f t="shared" si="1"/>
        <v>100</v>
      </c>
      <c r="N15" s="2">
        <v>6</v>
      </c>
      <c r="O15" s="2">
        <v>6</v>
      </c>
      <c r="P15" s="11">
        <f t="shared" si="2"/>
        <v>100</v>
      </c>
      <c r="Q15" s="2">
        <v>6</v>
      </c>
      <c r="R15" s="2">
        <v>8</v>
      </c>
      <c r="S15" s="11">
        <f t="shared" si="3"/>
        <v>133.33333333333331</v>
      </c>
      <c r="T15" s="89">
        <f t="shared" si="4"/>
        <v>24</v>
      </c>
      <c r="U15" s="89">
        <f t="shared" si="4"/>
        <v>24</v>
      </c>
      <c r="V15" s="11">
        <f t="shared" si="5"/>
        <v>100</v>
      </c>
    </row>
    <row r="16" spans="1:22" ht="24" x14ac:dyDescent="0.25">
      <c r="A16" s="871"/>
      <c r="B16" s="39" t="s">
        <v>113</v>
      </c>
      <c r="C16" s="21" t="s">
        <v>114</v>
      </c>
      <c r="D16" s="22" t="s">
        <v>96</v>
      </c>
      <c r="E16" s="22" t="s">
        <v>103</v>
      </c>
      <c r="F16" s="22" t="s">
        <v>104</v>
      </c>
      <c r="G16" s="22">
        <v>3</v>
      </c>
      <c r="H16" s="2">
        <v>1</v>
      </c>
      <c r="I16" s="2">
        <v>0</v>
      </c>
      <c r="J16" s="11">
        <f t="shared" si="0"/>
        <v>0</v>
      </c>
      <c r="K16" s="2">
        <v>1</v>
      </c>
      <c r="L16" s="2">
        <v>1</v>
      </c>
      <c r="M16" s="11">
        <f t="shared" si="1"/>
        <v>100</v>
      </c>
      <c r="N16" s="2">
        <v>0</v>
      </c>
      <c r="O16" s="2">
        <v>1</v>
      </c>
      <c r="P16" s="11" t="e">
        <f t="shared" si="2"/>
        <v>#DIV/0!</v>
      </c>
      <c r="Q16" s="2">
        <v>1</v>
      </c>
      <c r="R16" s="2">
        <v>0</v>
      </c>
      <c r="S16" s="11">
        <f t="shared" si="3"/>
        <v>0</v>
      </c>
      <c r="T16" s="89">
        <f t="shared" si="4"/>
        <v>3</v>
      </c>
      <c r="U16" s="89">
        <f t="shared" si="4"/>
        <v>2</v>
      </c>
      <c r="V16" s="11">
        <f t="shared" si="5"/>
        <v>66.666666666666657</v>
      </c>
    </row>
    <row r="17" spans="1:22" ht="24" x14ac:dyDescent="0.25">
      <c r="A17" s="871"/>
      <c r="B17" s="39" t="s">
        <v>115</v>
      </c>
      <c r="C17" s="21" t="s">
        <v>116</v>
      </c>
      <c r="D17" s="22" t="s">
        <v>96</v>
      </c>
      <c r="E17" s="22" t="s">
        <v>103</v>
      </c>
      <c r="F17" s="22" t="s">
        <v>104</v>
      </c>
      <c r="G17" s="22">
        <v>3</v>
      </c>
      <c r="H17" s="2">
        <v>1</v>
      </c>
      <c r="I17" s="2">
        <v>1</v>
      </c>
      <c r="J17" s="11">
        <f t="shared" si="0"/>
        <v>100</v>
      </c>
      <c r="K17" s="2">
        <v>1</v>
      </c>
      <c r="L17" s="2">
        <v>1</v>
      </c>
      <c r="M17" s="11">
        <f t="shared" si="1"/>
        <v>100</v>
      </c>
      <c r="N17" s="2">
        <v>0</v>
      </c>
      <c r="O17" s="2">
        <v>0</v>
      </c>
      <c r="P17" s="11" t="e">
        <f t="shared" si="2"/>
        <v>#DIV/0!</v>
      </c>
      <c r="Q17" s="2">
        <v>1</v>
      </c>
      <c r="R17" s="2">
        <v>1</v>
      </c>
      <c r="S17" s="11">
        <f t="shared" si="3"/>
        <v>100</v>
      </c>
      <c r="T17" s="89">
        <f t="shared" si="4"/>
        <v>3</v>
      </c>
      <c r="U17" s="89">
        <f t="shared" si="4"/>
        <v>3</v>
      </c>
      <c r="V17" s="11">
        <f t="shared" si="5"/>
        <v>100</v>
      </c>
    </row>
    <row r="18" spans="1:22" ht="36" x14ac:dyDescent="0.25">
      <c r="A18" s="871"/>
      <c r="B18" s="39" t="s">
        <v>117</v>
      </c>
      <c r="C18" s="21" t="s">
        <v>118</v>
      </c>
      <c r="D18" s="22" t="s">
        <v>96</v>
      </c>
      <c r="E18" s="22" t="s">
        <v>103</v>
      </c>
      <c r="F18" s="22" t="s">
        <v>104</v>
      </c>
      <c r="G18" s="22">
        <v>6</v>
      </c>
      <c r="H18" s="2">
        <v>2</v>
      </c>
      <c r="I18" s="2">
        <v>2</v>
      </c>
      <c r="J18" s="11">
        <f t="shared" si="0"/>
        <v>100</v>
      </c>
      <c r="K18" s="2">
        <v>1</v>
      </c>
      <c r="L18" s="2">
        <v>2</v>
      </c>
      <c r="M18" s="11">
        <f t="shared" si="1"/>
        <v>200</v>
      </c>
      <c r="N18" s="2">
        <v>2</v>
      </c>
      <c r="O18" s="2">
        <v>1</v>
      </c>
      <c r="P18" s="11">
        <f t="shared" si="2"/>
        <v>50</v>
      </c>
      <c r="Q18" s="2">
        <v>1</v>
      </c>
      <c r="R18" s="2">
        <v>0</v>
      </c>
      <c r="S18" s="11">
        <f t="shared" si="3"/>
        <v>0</v>
      </c>
      <c r="T18" s="89">
        <f t="shared" si="4"/>
        <v>6</v>
      </c>
      <c r="U18" s="89">
        <f t="shared" si="4"/>
        <v>5</v>
      </c>
      <c r="V18" s="11">
        <f t="shared" si="5"/>
        <v>83.333333333333343</v>
      </c>
    </row>
    <row r="19" spans="1:22" x14ac:dyDescent="0.25">
      <c r="A19" s="10"/>
      <c r="B19" s="843" t="s">
        <v>23</v>
      </c>
      <c r="C19" s="844"/>
      <c r="D19" s="844"/>
      <c r="E19" s="844"/>
      <c r="F19" s="844"/>
      <c r="G19" s="845"/>
      <c r="H19" s="3"/>
      <c r="I19" s="3"/>
      <c r="J19" s="13" t="e">
        <f>SUM(J25:J37)/(COUNTIF(J25:J37,"&lt;&gt;0"))</f>
        <v>#DIV/0!</v>
      </c>
      <c r="K19" s="3"/>
      <c r="L19" s="3"/>
      <c r="M19" s="13" t="e">
        <f>SUM(M25:M37)/(COUNTIF(M25:M37,"&lt;&gt;0"))</f>
        <v>#DIV/0!</v>
      </c>
      <c r="N19" s="3"/>
      <c r="O19" s="3"/>
      <c r="P19" s="13" t="e">
        <f>SUM(P25:P37)/(COUNTIF(P25:P37,"&lt;&gt;0"))</f>
        <v>#DIV/0!</v>
      </c>
      <c r="Q19" s="3"/>
      <c r="R19" s="3"/>
      <c r="S19" s="13" t="e">
        <f>SUM(S25:S37)/(COUNTIF(S25:S37,"&lt;&gt;0"))</f>
        <v>#DIV/0!</v>
      </c>
      <c r="T19" s="3"/>
      <c r="U19" s="3"/>
      <c r="V19" s="13">
        <f>SUM(V25:V37)/(COUNTIF(V25:V37,"&lt;&gt;0"))</f>
        <v>90.399074609600902</v>
      </c>
    </row>
    <row r="20" spans="1:22" x14ac:dyDescent="0.25">
      <c r="A20" s="10"/>
      <c r="B20" s="846" t="s">
        <v>24</v>
      </c>
      <c r="C20" s="847"/>
      <c r="D20" s="847"/>
      <c r="E20" s="847"/>
      <c r="F20" s="847"/>
      <c r="G20" s="848"/>
      <c r="H20" s="4"/>
      <c r="I20" s="4"/>
      <c r="J20" s="14">
        <v>95</v>
      </c>
      <c r="K20" s="4"/>
      <c r="L20" s="4"/>
      <c r="M20" s="14">
        <v>95</v>
      </c>
      <c r="N20" s="4">
        <v>95</v>
      </c>
      <c r="O20" s="4"/>
      <c r="P20" s="14"/>
      <c r="Q20" s="4"/>
      <c r="R20" s="4"/>
      <c r="S20" s="14"/>
      <c r="T20" s="4"/>
      <c r="U20" s="4"/>
      <c r="V20" s="14"/>
    </row>
    <row r="21" spans="1:22" x14ac:dyDescent="0.25">
      <c r="A21" s="846" t="s">
        <v>1283</v>
      </c>
      <c r="B21" s="847"/>
      <c r="C21" s="847"/>
      <c r="D21" s="847"/>
      <c r="E21" s="847"/>
      <c r="F21" s="847"/>
      <c r="G21" s="848"/>
      <c r="H21" s="4"/>
      <c r="I21" s="4"/>
      <c r="J21" s="14">
        <v>78</v>
      </c>
      <c r="K21" s="4"/>
      <c r="L21" s="4"/>
      <c r="M21" s="14">
        <v>95</v>
      </c>
      <c r="N21" s="4">
        <v>87</v>
      </c>
      <c r="O21" s="4"/>
      <c r="P21" s="14"/>
      <c r="Q21" s="4"/>
      <c r="R21" s="4"/>
      <c r="S21" s="14"/>
      <c r="T21" s="4"/>
      <c r="U21" s="4"/>
      <c r="V21" s="14"/>
    </row>
    <row r="22" spans="1:22" x14ac:dyDescent="0.25">
      <c r="A22" s="846" t="s">
        <v>1339</v>
      </c>
      <c r="B22" s="847"/>
      <c r="C22" s="847"/>
      <c r="D22" s="847"/>
      <c r="E22" s="847"/>
      <c r="F22" s="847"/>
      <c r="G22" s="848"/>
      <c r="H22" s="4"/>
      <c r="I22" s="4"/>
      <c r="J22" s="14">
        <v>2</v>
      </c>
      <c r="K22" s="4"/>
      <c r="L22" s="4"/>
      <c r="M22" s="14">
        <v>0</v>
      </c>
      <c r="N22" s="4">
        <v>2</v>
      </c>
      <c r="O22" s="4"/>
      <c r="P22" s="14"/>
      <c r="Q22" s="4"/>
      <c r="R22" s="4"/>
      <c r="S22" s="14"/>
      <c r="T22" s="4"/>
      <c r="U22" s="4"/>
      <c r="V22" s="14"/>
    </row>
    <row r="23" spans="1:22" x14ac:dyDescent="0.25">
      <c r="A23" s="846" t="s">
        <v>1340</v>
      </c>
      <c r="B23" s="847"/>
      <c r="C23" s="847"/>
      <c r="D23" s="847"/>
      <c r="E23" s="847"/>
      <c r="F23" s="847"/>
      <c r="G23" s="848"/>
      <c r="H23" s="4"/>
      <c r="I23" s="4"/>
      <c r="J23" s="14">
        <v>0</v>
      </c>
      <c r="K23" s="4"/>
      <c r="L23" s="4"/>
      <c r="M23" s="14">
        <v>0</v>
      </c>
      <c r="N23" s="4">
        <v>0</v>
      </c>
      <c r="O23" s="4"/>
      <c r="P23" s="14"/>
      <c r="Q23" s="4"/>
      <c r="R23" s="4"/>
      <c r="S23" s="14"/>
      <c r="T23" s="4"/>
      <c r="U23" s="4"/>
      <c r="V23" s="14"/>
    </row>
    <row r="24" spans="1:22" x14ac:dyDescent="0.25">
      <c r="A24" s="846" t="s">
        <v>1341</v>
      </c>
      <c r="B24" s="847"/>
      <c r="C24" s="847"/>
      <c r="D24" s="847"/>
      <c r="E24" s="847"/>
      <c r="F24" s="847"/>
      <c r="G24" s="848"/>
      <c r="H24" s="4"/>
      <c r="I24" s="4"/>
      <c r="J24" s="14">
        <v>35</v>
      </c>
      <c r="K24" s="4"/>
      <c r="L24" s="4"/>
      <c r="M24" s="14">
        <v>58</v>
      </c>
      <c r="N24" s="4">
        <v>58</v>
      </c>
      <c r="O24" s="4"/>
      <c r="P24" s="14"/>
      <c r="Q24" s="4"/>
      <c r="R24" s="4"/>
      <c r="S24" s="14"/>
      <c r="T24" s="4"/>
      <c r="U24" s="4"/>
      <c r="V24" s="14"/>
    </row>
    <row r="25" spans="1:22" x14ac:dyDescent="0.25">
      <c r="J25" s="32">
        <f>IF(J6&gt;99.99,100,J6)</f>
        <v>100</v>
      </c>
      <c r="M25" s="32">
        <f>IF(M6&gt;99.99,100,M6)</f>
        <v>100</v>
      </c>
      <c r="P25" s="32">
        <f>IF(P6&gt;99.99,100,P6)</f>
        <v>100</v>
      </c>
      <c r="S25" s="32">
        <f>IF(S6&gt;99.99,100,S6)</f>
        <v>100</v>
      </c>
      <c r="V25" s="32">
        <f>IF(V6&gt;99.99,100,V6)</f>
        <v>100</v>
      </c>
    </row>
    <row r="26" spans="1:22" x14ac:dyDescent="0.25">
      <c r="F26" s="7">
        <f>(J25+J26+J27+J28+J29+J33+J34+J36+J37)/9</f>
        <v>95.126705653021432</v>
      </c>
      <c r="J26" s="32">
        <f t="shared" ref="J26:J37" si="6">IF(J7&gt;99.99,100,J7)</f>
        <v>89.473684210526315</v>
      </c>
      <c r="M26" s="32" t="e">
        <f t="shared" ref="M26:M37" si="7">IF(M7&gt;99.99,100,M7)</f>
        <v>#DIV/0!</v>
      </c>
      <c r="P26" s="32" t="e">
        <f t="shared" ref="P26:P37" si="8">IF(P7&gt;99.99,100,P7)</f>
        <v>#DIV/0!</v>
      </c>
      <c r="S26" s="32" t="e">
        <f t="shared" ref="S26:S37" si="9">IF(S7&gt;99.99,100,S7)</f>
        <v>#DIV/0!</v>
      </c>
      <c r="V26" s="32">
        <f t="shared" ref="V26:V37" si="10">IF(V7&gt;99.99,100,V7)</f>
        <v>89.473684210526315</v>
      </c>
    </row>
    <row r="27" spans="1:22" x14ac:dyDescent="0.25">
      <c r="J27" s="32">
        <f t="shared" si="6"/>
        <v>100</v>
      </c>
      <c r="M27" s="32" t="e">
        <f t="shared" si="7"/>
        <v>#DIV/0!</v>
      </c>
      <c r="P27" s="32" t="e">
        <f t="shared" si="8"/>
        <v>#DIV/0!</v>
      </c>
      <c r="S27" s="32" t="e">
        <f t="shared" si="9"/>
        <v>#DIV/0!</v>
      </c>
      <c r="V27" s="32">
        <f t="shared" si="10"/>
        <v>100</v>
      </c>
    </row>
    <row r="28" spans="1:22" x14ac:dyDescent="0.25">
      <c r="J28" s="32">
        <f t="shared" si="6"/>
        <v>100</v>
      </c>
      <c r="M28" s="32" t="e">
        <f t="shared" si="7"/>
        <v>#DIV/0!</v>
      </c>
      <c r="P28" s="32" t="e">
        <f t="shared" si="8"/>
        <v>#DIV/0!</v>
      </c>
      <c r="S28" s="32" t="e">
        <f t="shared" si="9"/>
        <v>#DIV/0!</v>
      </c>
      <c r="V28" s="32">
        <f t="shared" si="10"/>
        <v>100</v>
      </c>
    </row>
    <row r="29" spans="1:22" x14ac:dyDescent="0.25">
      <c r="J29" s="32">
        <f t="shared" si="6"/>
        <v>100</v>
      </c>
      <c r="M29" s="32">
        <f t="shared" si="7"/>
        <v>100</v>
      </c>
      <c r="P29" s="32">
        <f t="shared" si="8"/>
        <v>100</v>
      </c>
      <c r="S29" s="32">
        <f t="shared" si="9"/>
        <v>100</v>
      </c>
      <c r="V29" s="32">
        <f t="shared" si="10"/>
        <v>100</v>
      </c>
    </row>
    <row r="30" spans="1:22" x14ac:dyDescent="0.25">
      <c r="J30" s="32" t="e">
        <f t="shared" si="6"/>
        <v>#DIV/0!</v>
      </c>
      <c r="M30" s="32">
        <f t="shared" si="7"/>
        <v>100</v>
      </c>
      <c r="P30" s="32">
        <f t="shared" si="8"/>
        <v>100</v>
      </c>
      <c r="S30" s="32">
        <f t="shared" si="9"/>
        <v>100</v>
      </c>
      <c r="V30" s="32">
        <f t="shared" si="10"/>
        <v>100</v>
      </c>
    </row>
    <row r="31" spans="1:22" x14ac:dyDescent="0.25">
      <c r="J31" s="32" t="e">
        <f t="shared" si="6"/>
        <v>#DIV/0!</v>
      </c>
      <c r="M31" s="32">
        <f t="shared" si="7"/>
        <v>100</v>
      </c>
      <c r="P31" s="32" t="e">
        <f t="shared" si="8"/>
        <v>#DIV/0!</v>
      </c>
      <c r="S31" s="32">
        <f t="shared" si="9"/>
        <v>0</v>
      </c>
      <c r="V31" s="32">
        <f t="shared" si="10"/>
        <v>50</v>
      </c>
    </row>
    <row r="32" spans="1:22" x14ac:dyDescent="0.25">
      <c r="J32" s="32">
        <f t="shared" si="6"/>
        <v>0</v>
      </c>
      <c r="M32" s="32">
        <f t="shared" si="7"/>
        <v>100</v>
      </c>
      <c r="P32" s="32">
        <f t="shared" si="8"/>
        <v>50</v>
      </c>
      <c r="S32" s="32">
        <f t="shared" si="9"/>
        <v>100</v>
      </c>
      <c r="V32" s="32">
        <f t="shared" si="10"/>
        <v>85.714285714285708</v>
      </c>
    </row>
    <row r="33" spans="10:22" x14ac:dyDescent="0.25">
      <c r="J33" s="32">
        <f t="shared" si="6"/>
        <v>100</v>
      </c>
      <c r="M33" s="32">
        <f t="shared" si="7"/>
        <v>50</v>
      </c>
      <c r="P33" s="32" t="e">
        <f t="shared" si="8"/>
        <v>#DIV/0!</v>
      </c>
      <c r="S33" s="32">
        <f t="shared" si="9"/>
        <v>100</v>
      </c>
      <c r="V33" s="32">
        <f t="shared" si="10"/>
        <v>100</v>
      </c>
    </row>
    <row r="34" spans="10:22" x14ac:dyDescent="0.25">
      <c r="J34" s="32">
        <f t="shared" si="6"/>
        <v>66.666666666666657</v>
      </c>
      <c r="M34" s="32">
        <f t="shared" si="7"/>
        <v>100</v>
      </c>
      <c r="P34" s="32">
        <f t="shared" si="8"/>
        <v>100</v>
      </c>
      <c r="S34" s="32">
        <f t="shared" si="9"/>
        <v>100</v>
      </c>
      <c r="V34" s="32">
        <f t="shared" si="10"/>
        <v>100</v>
      </c>
    </row>
    <row r="35" spans="10:22" x14ac:dyDescent="0.25">
      <c r="J35" s="32">
        <f t="shared" si="6"/>
        <v>0</v>
      </c>
      <c r="M35" s="32">
        <f t="shared" si="7"/>
        <v>100</v>
      </c>
      <c r="P35" s="32" t="e">
        <f t="shared" si="8"/>
        <v>#DIV/0!</v>
      </c>
      <c r="S35" s="32">
        <f t="shared" si="9"/>
        <v>0</v>
      </c>
      <c r="V35" s="32">
        <f t="shared" si="10"/>
        <v>66.666666666666657</v>
      </c>
    </row>
    <row r="36" spans="10:22" x14ac:dyDescent="0.25">
      <c r="J36" s="32">
        <f t="shared" si="6"/>
        <v>100</v>
      </c>
      <c r="M36" s="32">
        <f t="shared" si="7"/>
        <v>100</v>
      </c>
      <c r="P36" s="32" t="e">
        <f t="shared" si="8"/>
        <v>#DIV/0!</v>
      </c>
      <c r="S36" s="32">
        <f t="shared" si="9"/>
        <v>100</v>
      </c>
      <c r="V36" s="32">
        <f t="shared" si="10"/>
        <v>100</v>
      </c>
    </row>
    <row r="37" spans="10:22" x14ac:dyDescent="0.25">
      <c r="J37" s="32">
        <f t="shared" si="6"/>
        <v>100</v>
      </c>
      <c r="M37" s="32">
        <f t="shared" si="7"/>
        <v>100</v>
      </c>
      <c r="P37" s="32">
        <f t="shared" si="8"/>
        <v>50</v>
      </c>
      <c r="S37" s="32">
        <f t="shared" si="9"/>
        <v>0</v>
      </c>
      <c r="V37" s="32">
        <f t="shared" si="10"/>
        <v>83.333333333333343</v>
      </c>
    </row>
  </sheetData>
  <mergeCells count="22">
    <mergeCell ref="A22:G22"/>
    <mergeCell ref="A23:G23"/>
    <mergeCell ref="A24:G24"/>
    <mergeCell ref="N4:P4"/>
    <mergeCell ref="Q4:S4"/>
    <mergeCell ref="B20:G20"/>
    <mergeCell ref="A21:G21"/>
    <mergeCell ref="T4:V4"/>
    <mergeCell ref="B19:G19"/>
    <mergeCell ref="A1:V1"/>
    <mergeCell ref="A2:V2"/>
    <mergeCell ref="A3:V3"/>
    <mergeCell ref="A4:A5"/>
    <mergeCell ref="B4:B5"/>
    <mergeCell ref="C4:C5"/>
    <mergeCell ref="D4:D5"/>
    <mergeCell ref="E4:E5"/>
    <mergeCell ref="F4:F5"/>
    <mergeCell ref="G4:G5"/>
    <mergeCell ref="A7:A18"/>
    <mergeCell ref="H4:J4"/>
    <mergeCell ref="K4:M4"/>
  </mergeCells>
  <conditionalFormatting sqref="V6:V18 J6:J18 M13:M18 P13:P18 S13:S18">
    <cfRule type="cellIs" dxfId="875" priority="25" stopIfTrue="1" operator="greaterThan">
      <formula>110</formula>
    </cfRule>
    <cfRule type="cellIs" dxfId="874" priority="26" stopIfTrue="1" operator="between">
      <formula>1</formula>
      <formula>90</formula>
    </cfRule>
    <cfRule type="expression" dxfId="873" priority="27" stopIfTrue="1">
      <formula>IF(H6=0,I6=0)</formula>
    </cfRule>
    <cfRule type="cellIs" dxfId="872" priority="28" stopIfTrue="1" operator="between">
      <formula>90</formula>
      <formula>110</formula>
    </cfRule>
    <cfRule type="expression" dxfId="871" priority="29" stopIfTrue="1">
      <formula>IF(H6&gt;0,I6=0)</formula>
    </cfRule>
    <cfRule type="expression" dxfId="870" priority="30" stopIfTrue="1">
      <formula>IF(H6=0,I6&gt;0)</formula>
    </cfRule>
  </conditionalFormatting>
  <conditionalFormatting sqref="M6:M12">
    <cfRule type="cellIs" dxfId="869" priority="43" stopIfTrue="1" operator="greaterThan">
      <formula>110</formula>
    </cfRule>
    <cfRule type="cellIs" dxfId="868" priority="44" stopIfTrue="1" operator="between">
      <formula>1</formula>
      <formula>90</formula>
    </cfRule>
    <cfRule type="expression" dxfId="867" priority="45" stopIfTrue="1">
      <formula>IF(K6=0,L6=0)</formula>
    </cfRule>
    <cfRule type="cellIs" dxfId="866" priority="46" stopIfTrue="1" operator="between">
      <formula>90</formula>
      <formula>110</formula>
    </cfRule>
    <cfRule type="expression" dxfId="865" priority="47" stopIfTrue="1">
      <formula>IF(K6&gt;0,L6=0)</formula>
    </cfRule>
    <cfRule type="expression" dxfId="864" priority="48" stopIfTrue="1">
      <formula>IF(K6=0,L6&gt;0)</formula>
    </cfRule>
  </conditionalFormatting>
  <conditionalFormatting sqref="P6:P12">
    <cfRule type="cellIs" dxfId="863" priority="37" stopIfTrue="1" operator="greaterThan">
      <formula>110</formula>
    </cfRule>
    <cfRule type="cellIs" dxfId="862" priority="38" stopIfTrue="1" operator="between">
      <formula>1</formula>
      <formula>90</formula>
    </cfRule>
    <cfRule type="expression" dxfId="861" priority="39" stopIfTrue="1">
      <formula>IF(N6=0,O6=0)</formula>
    </cfRule>
    <cfRule type="cellIs" dxfId="860" priority="40" stopIfTrue="1" operator="between">
      <formula>90</formula>
      <formula>110</formula>
    </cfRule>
    <cfRule type="expression" dxfId="859" priority="41" stopIfTrue="1">
      <formula>IF(N6&gt;0,O6=0)</formula>
    </cfRule>
    <cfRule type="expression" dxfId="858" priority="42" stopIfTrue="1">
      <formula>IF(N6=0,O6&gt;0)</formula>
    </cfRule>
  </conditionalFormatting>
  <conditionalFormatting sqref="S6:S12">
    <cfRule type="cellIs" dxfId="857" priority="31" stopIfTrue="1" operator="greaterThan">
      <formula>110</formula>
    </cfRule>
    <cfRule type="cellIs" dxfId="856" priority="32" stopIfTrue="1" operator="between">
      <formula>1</formula>
      <formula>90</formula>
    </cfRule>
    <cfRule type="expression" dxfId="855" priority="33" stopIfTrue="1">
      <formula>IF(Q6=0,R6=0)</formula>
    </cfRule>
    <cfRule type="cellIs" dxfId="854" priority="34" stopIfTrue="1" operator="between">
      <formula>90</formula>
      <formula>110</formula>
    </cfRule>
    <cfRule type="expression" dxfId="853" priority="35" stopIfTrue="1">
      <formula>IF(Q6&gt;0,R6=0)</formula>
    </cfRule>
    <cfRule type="expression" dxfId="852" priority="36" stopIfTrue="1">
      <formula>IF(Q6=0,R6&gt;0)</formula>
    </cfRule>
  </conditionalFormatting>
  <pageMargins left="0.7" right="0.7" top="0.75" bottom="0.75" header="0.3" footer="0.3"/>
  <pageSetup orientation="portrait" horizontalDpi="4294967293" verticalDpi="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EF21D6"/>
  </sheetPr>
  <dimension ref="A1:W159"/>
  <sheetViews>
    <sheetView showGridLines="0" topLeftCell="B4" zoomScale="80" zoomScaleNormal="80" workbookViewId="0">
      <pane ySplit="4" topLeftCell="A71" activePane="bottomLeft" state="frozen"/>
      <selection activeCell="B4" sqref="B4"/>
      <selection pane="bottomLeft" activeCell="H75" sqref="B75:H75"/>
    </sheetView>
  </sheetViews>
  <sheetFormatPr baseColWidth="10" defaultColWidth="11.42578125" defaultRowHeight="15" x14ac:dyDescent="0.25"/>
  <cols>
    <col min="1" max="1" width="16.85546875" style="7" hidden="1" customWidth="1"/>
    <col min="2" max="2" width="8.7109375" style="7" customWidth="1"/>
    <col min="3" max="3" width="33" style="7" customWidth="1"/>
    <col min="4" max="5" width="16" style="7" customWidth="1"/>
    <col min="6" max="6" width="28.28515625" style="7" customWidth="1"/>
    <col min="7" max="7" width="12.7109375" style="7" customWidth="1"/>
    <col min="8" max="8" width="10.28515625" style="7" customWidth="1"/>
    <col min="9" max="23" width="6.85546875" style="7" customWidth="1"/>
    <col min="24" max="16384" width="11.42578125" style="7"/>
  </cols>
  <sheetData>
    <row r="1" spans="1:23" ht="15" customHeight="1" x14ac:dyDescent="0.25">
      <c r="A1" s="854" t="s">
        <v>26</v>
      </c>
      <c r="B1" s="854"/>
      <c r="C1" s="854"/>
      <c r="D1" s="854"/>
      <c r="E1" s="854"/>
      <c r="F1" s="854"/>
      <c r="G1" s="854"/>
      <c r="H1" s="854"/>
      <c r="I1" s="854"/>
      <c r="J1" s="854"/>
      <c r="K1" s="854"/>
      <c r="L1" s="854"/>
      <c r="M1" s="854"/>
      <c r="N1" s="854"/>
      <c r="O1" s="854"/>
      <c r="P1" s="854"/>
      <c r="Q1" s="854"/>
      <c r="R1" s="854"/>
      <c r="S1" s="854"/>
      <c r="T1" s="854"/>
      <c r="U1" s="854"/>
      <c r="V1" s="854"/>
      <c r="W1" s="854"/>
    </row>
    <row r="2" spans="1:23" ht="15" hidden="1" customHeight="1" x14ac:dyDescent="0.25">
      <c r="A2" s="682"/>
      <c r="B2" s="682"/>
      <c r="C2" s="682"/>
      <c r="D2" s="682"/>
      <c r="E2" s="682"/>
      <c r="F2" s="682"/>
      <c r="G2" s="682"/>
      <c r="H2" s="682"/>
      <c r="I2" s="682"/>
      <c r="J2" s="682"/>
      <c r="K2" s="682"/>
      <c r="L2" s="682"/>
      <c r="M2" s="682"/>
      <c r="N2" s="682"/>
      <c r="O2" s="682"/>
      <c r="P2" s="682"/>
      <c r="Q2" s="682"/>
      <c r="R2" s="682"/>
      <c r="S2" s="682"/>
      <c r="T2" s="682"/>
      <c r="U2" s="682"/>
      <c r="V2" s="682"/>
      <c r="W2" s="682"/>
    </row>
    <row r="3" spans="1:23" ht="15" hidden="1" customHeight="1" x14ac:dyDescent="0.25">
      <c r="A3" s="682"/>
      <c r="B3" s="682"/>
      <c r="C3" s="682"/>
      <c r="D3" s="682"/>
      <c r="E3" s="682"/>
      <c r="F3" s="682"/>
      <c r="G3" s="682"/>
      <c r="H3" s="682"/>
      <c r="I3" s="682"/>
      <c r="J3" s="682"/>
      <c r="K3" s="682"/>
      <c r="L3" s="682"/>
      <c r="M3" s="682"/>
      <c r="N3" s="682"/>
      <c r="O3" s="682"/>
      <c r="P3" s="682"/>
      <c r="Q3" s="682"/>
      <c r="R3" s="682"/>
      <c r="S3" s="682"/>
      <c r="T3" s="682"/>
      <c r="U3" s="682"/>
      <c r="V3" s="682"/>
      <c r="W3" s="682"/>
    </row>
    <row r="4" spans="1:23" ht="15" customHeight="1" x14ac:dyDescent="0.25">
      <c r="A4" s="854" t="s">
        <v>0</v>
      </c>
      <c r="B4" s="854"/>
      <c r="C4" s="854"/>
      <c r="D4" s="854"/>
      <c r="E4" s="854"/>
      <c r="F4" s="854"/>
      <c r="G4" s="854"/>
      <c r="H4" s="854"/>
      <c r="I4" s="854"/>
      <c r="J4" s="854"/>
      <c r="K4" s="854"/>
      <c r="L4" s="854"/>
      <c r="M4" s="854"/>
      <c r="N4" s="854"/>
      <c r="O4" s="854"/>
      <c r="P4" s="854"/>
      <c r="Q4" s="854"/>
      <c r="R4" s="854"/>
      <c r="S4" s="854"/>
      <c r="T4" s="854"/>
      <c r="U4" s="854"/>
      <c r="V4" s="854"/>
      <c r="W4" s="854"/>
    </row>
    <row r="5" spans="1:23" ht="15" customHeight="1" x14ac:dyDescent="0.25">
      <c r="A5" s="880" t="s">
        <v>2808</v>
      </c>
      <c r="B5" s="880"/>
      <c r="C5" s="880"/>
      <c r="D5" s="880"/>
      <c r="E5" s="880"/>
      <c r="F5" s="880"/>
      <c r="G5" s="880"/>
      <c r="H5" s="880"/>
      <c r="I5" s="880"/>
      <c r="J5" s="880"/>
      <c r="K5" s="880"/>
      <c r="L5" s="880"/>
      <c r="M5" s="880"/>
      <c r="N5" s="880"/>
      <c r="O5" s="880"/>
      <c r="P5" s="880"/>
      <c r="Q5" s="880"/>
      <c r="R5" s="880"/>
      <c r="S5" s="880"/>
      <c r="T5" s="880"/>
      <c r="U5" s="880"/>
      <c r="V5" s="880"/>
      <c r="W5" s="880"/>
    </row>
    <row r="6" spans="1:23" ht="23.25" customHeight="1" x14ac:dyDescent="0.25">
      <c r="A6" s="838" t="s">
        <v>30</v>
      </c>
      <c r="B6" s="881" t="s">
        <v>1</v>
      </c>
      <c r="C6" s="838" t="s">
        <v>28</v>
      </c>
      <c r="D6" s="838" t="s">
        <v>2</v>
      </c>
      <c r="E6" s="839" t="s">
        <v>1475</v>
      </c>
      <c r="F6" s="838" t="s">
        <v>3</v>
      </c>
      <c r="G6" s="838" t="s">
        <v>4</v>
      </c>
      <c r="H6" s="838" t="s">
        <v>2819</v>
      </c>
      <c r="I6" s="853" t="s">
        <v>5</v>
      </c>
      <c r="J6" s="853"/>
      <c r="K6" s="853"/>
      <c r="L6" s="853" t="s">
        <v>6</v>
      </c>
      <c r="M6" s="853"/>
      <c r="N6" s="853"/>
      <c r="O6" s="853" t="s">
        <v>7</v>
      </c>
      <c r="P6" s="853"/>
      <c r="Q6" s="853"/>
      <c r="R6" s="853" t="s">
        <v>8</v>
      </c>
      <c r="S6" s="853"/>
      <c r="T6" s="853"/>
      <c r="U6" s="853" t="s">
        <v>9</v>
      </c>
      <c r="V6" s="853"/>
      <c r="W6" s="853"/>
    </row>
    <row r="7" spans="1:23" ht="23.25" customHeight="1" x14ac:dyDescent="0.25">
      <c r="A7" s="838"/>
      <c r="B7" s="882"/>
      <c r="C7" s="838"/>
      <c r="D7" s="839"/>
      <c r="E7" s="852"/>
      <c r="F7" s="839"/>
      <c r="G7" s="839"/>
      <c r="H7" s="839"/>
      <c r="I7" s="5" t="s">
        <v>10</v>
      </c>
      <c r="J7" s="5" t="s">
        <v>11</v>
      </c>
      <c r="K7" s="6" t="s">
        <v>12</v>
      </c>
      <c r="L7" s="5" t="s">
        <v>10</v>
      </c>
      <c r="M7" s="5" t="s">
        <v>11</v>
      </c>
      <c r="N7" s="6" t="s">
        <v>12</v>
      </c>
      <c r="O7" s="5" t="s">
        <v>10</v>
      </c>
      <c r="P7" s="5" t="s">
        <v>11</v>
      </c>
      <c r="Q7" s="6" t="s">
        <v>12</v>
      </c>
      <c r="R7" s="5" t="s">
        <v>10</v>
      </c>
      <c r="S7" s="5" t="s">
        <v>11</v>
      </c>
      <c r="T7" s="6" t="s">
        <v>12</v>
      </c>
      <c r="U7" s="5" t="s">
        <v>10</v>
      </c>
      <c r="V7" s="5" t="s">
        <v>11</v>
      </c>
      <c r="W7" s="6" t="s">
        <v>12</v>
      </c>
    </row>
    <row r="8" spans="1:23" ht="38.25" x14ac:dyDescent="0.25">
      <c r="A8" s="10"/>
      <c r="B8" s="645" t="s">
        <v>643</v>
      </c>
      <c r="C8" s="198" t="s">
        <v>644</v>
      </c>
      <c r="D8" s="644" t="s">
        <v>2809</v>
      </c>
      <c r="E8" s="198" t="s">
        <v>1289</v>
      </c>
      <c r="F8" s="644" t="s">
        <v>646</v>
      </c>
      <c r="G8" s="645" t="s">
        <v>647</v>
      </c>
      <c r="H8" s="645">
        <v>12</v>
      </c>
      <c r="I8" s="2">
        <f>'GR18'!O7</f>
        <v>5</v>
      </c>
      <c r="J8" s="2">
        <f>'GR18'!P7</f>
        <v>0</v>
      </c>
      <c r="K8" s="11">
        <f>J8/I8*100</f>
        <v>0</v>
      </c>
      <c r="L8" s="2">
        <f>'GR18'!S7</f>
        <v>3</v>
      </c>
      <c r="M8" s="2">
        <f>'GR18'!T7</f>
        <v>0</v>
      </c>
      <c r="N8" s="12">
        <f>M8/L8*100</f>
        <v>0</v>
      </c>
      <c r="O8" s="2">
        <f>'GR18'!W7</f>
        <v>2</v>
      </c>
      <c r="P8" s="2">
        <f>'GR18'!X7</f>
        <v>0</v>
      </c>
      <c r="Q8" s="12">
        <f>P8/O8*100</f>
        <v>0</v>
      </c>
      <c r="R8" s="2">
        <f>'GR18'!AA7</f>
        <v>2</v>
      </c>
      <c r="S8" s="2">
        <f>'GR18'!AB7</f>
        <v>0</v>
      </c>
      <c r="T8" s="12">
        <f>S8/R8*100</f>
        <v>0</v>
      </c>
      <c r="U8" s="89">
        <f>I8+L8+O8+R8</f>
        <v>12</v>
      </c>
      <c r="V8" s="89">
        <f>J8+M8+P8+S8</f>
        <v>0</v>
      </c>
      <c r="W8" s="12">
        <f>V8/U8*100</f>
        <v>0</v>
      </c>
    </row>
    <row r="9" spans="1:23" ht="63.75" x14ac:dyDescent="0.25">
      <c r="A9" s="10"/>
      <c r="B9" s="645" t="s">
        <v>661</v>
      </c>
      <c r="C9" s="198" t="s">
        <v>662</v>
      </c>
      <c r="D9" s="644" t="s">
        <v>2809</v>
      </c>
      <c r="E9" s="198" t="s">
        <v>1289</v>
      </c>
      <c r="F9" s="644" t="s">
        <v>1290</v>
      </c>
      <c r="G9" s="645" t="s">
        <v>664</v>
      </c>
      <c r="H9" s="645">
        <v>2</v>
      </c>
      <c r="I9" s="2">
        <f>'GR18'!O12</f>
        <v>1</v>
      </c>
      <c r="J9" s="2">
        <f>'GR18'!P12</f>
        <v>0</v>
      </c>
      <c r="K9" s="11">
        <f t="shared" ref="K9:K78" si="0">J9/I9*100</f>
        <v>0</v>
      </c>
      <c r="L9" s="2">
        <f>'GR18'!S12</f>
        <v>1</v>
      </c>
      <c r="M9" s="2">
        <f>'GR18'!T12</f>
        <v>0</v>
      </c>
      <c r="N9" s="12">
        <f t="shared" ref="N9:N17" si="1">M9/L9*100</f>
        <v>0</v>
      </c>
      <c r="O9" s="2">
        <f>'GR18'!W12</f>
        <v>0</v>
      </c>
      <c r="P9" s="2">
        <f>'GR18'!X12</f>
        <v>0</v>
      </c>
      <c r="Q9" s="12" t="e">
        <f t="shared" ref="Q9:Q17" si="2">P9/O9*100</f>
        <v>#DIV/0!</v>
      </c>
      <c r="R9" s="2">
        <f>'GR18'!AA12</f>
        <v>0</v>
      </c>
      <c r="S9" s="2">
        <f>'GR18'!AB12</f>
        <v>0</v>
      </c>
      <c r="T9" s="12" t="e">
        <f t="shared" ref="T9:T17" si="3">S9/R9*100</f>
        <v>#DIV/0!</v>
      </c>
      <c r="U9" s="89">
        <f t="shared" ref="U9:U79" si="4">I9+L9+O9+R9</f>
        <v>2</v>
      </c>
      <c r="V9" s="89">
        <f t="shared" ref="V9:V79" si="5">J9+M9+P9+S9</f>
        <v>0</v>
      </c>
      <c r="W9" s="12">
        <f t="shared" ref="W9:W78" si="6">V9/U9*100</f>
        <v>0</v>
      </c>
    </row>
    <row r="10" spans="1:23" ht="63.75" x14ac:dyDescent="0.25">
      <c r="A10" s="10"/>
      <c r="B10" s="860" t="s">
        <v>678</v>
      </c>
      <c r="C10" s="869" t="s">
        <v>679</v>
      </c>
      <c r="D10" s="863" t="s">
        <v>2809</v>
      </c>
      <c r="E10" s="869" t="s">
        <v>1289</v>
      </c>
      <c r="F10" s="644" t="s">
        <v>1292</v>
      </c>
      <c r="G10" s="645" t="s">
        <v>2810</v>
      </c>
      <c r="H10" s="645">
        <v>3</v>
      </c>
      <c r="I10" s="2">
        <f>'GR18'!O17</f>
        <v>0</v>
      </c>
      <c r="J10" s="2">
        <f>'GR18'!P17</f>
        <v>0</v>
      </c>
      <c r="K10" s="11" t="e">
        <f t="shared" si="0"/>
        <v>#DIV/0!</v>
      </c>
      <c r="L10" s="2">
        <f>'GR18'!S17</f>
        <v>1</v>
      </c>
      <c r="M10" s="2">
        <f>'GR18'!T17</f>
        <v>0</v>
      </c>
      <c r="N10" s="12">
        <f t="shared" si="1"/>
        <v>0</v>
      </c>
      <c r="O10" s="2">
        <f>'GR18'!W17</f>
        <v>1</v>
      </c>
      <c r="P10" s="2">
        <f>'GR18'!X17</f>
        <v>0</v>
      </c>
      <c r="Q10" s="12">
        <f t="shared" si="2"/>
        <v>0</v>
      </c>
      <c r="R10" s="2">
        <f>'GR18'!AA17</f>
        <v>1</v>
      </c>
      <c r="S10" s="2">
        <f>'GR18'!AB17</f>
        <v>0</v>
      </c>
      <c r="T10" s="12">
        <f t="shared" si="3"/>
        <v>0</v>
      </c>
      <c r="U10" s="89">
        <f t="shared" si="4"/>
        <v>3</v>
      </c>
      <c r="V10" s="89">
        <f t="shared" si="5"/>
        <v>0</v>
      </c>
      <c r="W10" s="12">
        <f t="shared" si="6"/>
        <v>0</v>
      </c>
    </row>
    <row r="11" spans="1:23" ht="51" x14ac:dyDescent="0.25">
      <c r="A11" s="10"/>
      <c r="B11" s="861"/>
      <c r="C11" s="889"/>
      <c r="D11" s="864"/>
      <c r="E11" s="889"/>
      <c r="F11" s="644" t="s">
        <v>682</v>
      </c>
      <c r="G11" s="645" t="s">
        <v>683</v>
      </c>
      <c r="H11" s="645">
        <v>12</v>
      </c>
      <c r="I11" s="2">
        <f>'GR18'!O18</f>
        <v>0</v>
      </c>
      <c r="J11" s="2">
        <f>'GR18'!P18</f>
        <v>0</v>
      </c>
      <c r="K11" s="11" t="e">
        <f t="shared" si="0"/>
        <v>#DIV/0!</v>
      </c>
      <c r="L11" s="2">
        <f>'GR18'!S18</f>
        <v>0</v>
      </c>
      <c r="M11" s="2">
        <f>'GR18'!T18</f>
        <v>0</v>
      </c>
      <c r="N11" s="12" t="e">
        <f t="shared" si="1"/>
        <v>#DIV/0!</v>
      </c>
      <c r="O11" s="2">
        <f>'GR18'!W18</f>
        <v>12</v>
      </c>
      <c r="P11" s="2">
        <f>'GR18'!X18</f>
        <v>0</v>
      </c>
      <c r="Q11" s="12">
        <f t="shared" si="2"/>
        <v>0</v>
      </c>
      <c r="R11" s="2">
        <f>'GR18'!AA18</f>
        <v>0</v>
      </c>
      <c r="S11" s="2">
        <f>'GR18'!AB18</f>
        <v>0</v>
      </c>
      <c r="T11" s="12" t="e">
        <f t="shared" si="3"/>
        <v>#DIV/0!</v>
      </c>
      <c r="U11" s="89">
        <f t="shared" si="4"/>
        <v>12</v>
      </c>
      <c r="V11" s="89">
        <f t="shared" si="5"/>
        <v>0</v>
      </c>
      <c r="W11" s="12">
        <f t="shared" si="6"/>
        <v>0</v>
      </c>
    </row>
    <row r="12" spans="1:23" ht="51" x14ac:dyDescent="0.25">
      <c r="A12" s="10"/>
      <c r="B12" s="862"/>
      <c r="C12" s="870"/>
      <c r="D12" s="865"/>
      <c r="E12" s="870"/>
      <c r="F12" s="644" t="s">
        <v>684</v>
      </c>
      <c r="G12" s="645" t="s">
        <v>685</v>
      </c>
      <c r="H12" s="645">
        <v>1</v>
      </c>
      <c r="I12" s="2">
        <f>'GR18'!O19</f>
        <v>1</v>
      </c>
      <c r="J12" s="2">
        <f>'GR18'!P19</f>
        <v>0</v>
      </c>
      <c r="K12" s="11">
        <f t="shared" si="0"/>
        <v>0</v>
      </c>
      <c r="L12" s="2">
        <f>'GR18'!S19</f>
        <v>0</v>
      </c>
      <c r="M12" s="2">
        <f>'GR18'!T19</f>
        <v>0</v>
      </c>
      <c r="N12" s="12" t="e">
        <f t="shared" si="1"/>
        <v>#DIV/0!</v>
      </c>
      <c r="O12" s="2">
        <f>'GR18'!W19</f>
        <v>0</v>
      </c>
      <c r="P12" s="2">
        <f>'GR18'!X19</f>
        <v>0</v>
      </c>
      <c r="Q12" s="12" t="e">
        <f t="shared" si="2"/>
        <v>#DIV/0!</v>
      </c>
      <c r="R12" s="2">
        <f>'GR18'!AA19</f>
        <v>0</v>
      </c>
      <c r="S12" s="2">
        <f>'GR18'!AB19</f>
        <v>0</v>
      </c>
      <c r="T12" s="12" t="e">
        <f t="shared" si="3"/>
        <v>#DIV/0!</v>
      </c>
      <c r="U12" s="89">
        <f t="shared" si="4"/>
        <v>1</v>
      </c>
      <c r="V12" s="89">
        <f t="shared" si="5"/>
        <v>0</v>
      </c>
      <c r="W12" s="12">
        <f t="shared" si="6"/>
        <v>0</v>
      </c>
    </row>
    <row r="13" spans="1:23" ht="76.5" x14ac:dyDescent="0.25">
      <c r="A13" s="10"/>
      <c r="B13" s="860" t="s">
        <v>717</v>
      </c>
      <c r="C13" s="869" t="s">
        <v>1294</v>
      </c>
      <c r="D13" s="863" t="s">
        <v>2809</v>
      </c>
      <c r="E13" s="869" t="s">
        <v>1289</v>
      </c>
      <c r="F13" s="644" t="s">
        <v>2261</v>
      </c>
      <c r="G13" s="641" t="s">
        <v>720</v>
      </c>
      <c r="H13" s="645" t="s">
        <v>721</v>
      </c>
      <c r="I13" s="2">
        <f>'GR18'!O32</f>
        <v>0</v>
      </c>
      <c r="J13" s="2">
        <f>'GR18'!P32</f>
        <v>0</v>
      </c>
      <c r="K13" s="11" t="e">
        <f t="shared" si="0"/>
        <v>#DIV/0!</v>
      </c>
      <c r="L13" s="2">
        <f>'GR18'!S32</f>
        <v>0</v>
      </c>
      <c r="M13" s="2">
        <f>'GR18'!T32</f>
        <v>0</v>
      </c>
      <c r="N13" s="12" t="e">
        <f t="shared" si="1"/>
        <v>#DIV/0!</v>
      </c>
      <c r="O13" s="2">
        <f>'GR18'!W32</f>
        <v>0</v>
      </c>
      <c r="P13" s="2">
        <f>'GR18'!X32</f>
        <v>0</v>
      </c>
      <c r="Q13" s="12" t="e">
        <f t="shared" si="2"/>
        <v>#DIV/0!</v>
      </c>
      <c r="R13" s="2">
        <f>'GR18'!AA32</f>
        <v>0</v>
      </c>
      <c r="S13" s="2">
        <f>'GR18'!AB32</f>
        <v>0</v>
      </c>
      <c r="T13" s="12" t="e">
        <f t="shared" si="3"/>
        <v>#DIV/0!</v>
      </c>
      <c r="U13" s="89">
        <f t="shared" si="4"/>
        <v>0</v>
      </c>
      <c r="V13" s="89">
        <f t="shared" si="5"/>
        <v>0</v>
      </c>
      <c r="W13" s="12" t="e">
        <f t="shared" si="6"/>
        <v>#DIV/0!</v>
      </c>
    </row>
    <row r="14" spans="1:23" ht="102" x14ac:dyDescent="0.25">
      <c r="A14" s="10"/>
      <c r="B14" s="862"/>
      <c r="C14" s="870"/>
      <c r="D14" s="865"/>
      <c r="E14" s="870"/>
      <c r="F14" s="644" t="s">
        <v>2262</v>
      </c>
      <c r="G14" s="641" t="s">
        <v>1296</v>
      </c>
      <c r="H14" s="645">
        <v>12</v>
      </c>
      <c r="I14" s="2">
        <f>'GR18'!O33</f>
        <v>3</v>
      </c>
      <c r="J14" s="2">
        <f>'GR18'!P33</f>
        <v>0</v>
      </c>
      <c r="K14" s="11">
        <f t="shared" si="0"/>
        <v>0</v>
      </c>
      <c r="L14" s="2">
        <f>'GR18'!S33</f>
        <v>3</v>
      </c>
      <c r="M14" s="2">
        <f>'GR18'!T33</f>
        <v>0</v>
      </c>
      <c r="N14" s="12">
        <f t="shared" si="1"/>
        <v>0</v>
      </c>
      <c r="O14" s="2">
        <f>'GR18'!W33</f>
        <v>3</v>
      </c>
      <c r="P14" s="2">
        <f>'GR18'!X33</f>
        <v>0</v>
      </c>
      <c r="Q14" s="12">
        <f t="shared" si="2"/>
        <v>0</v>
      </c>
      <c r="R14" s="2">
        <f>'GR18'!AA33</f>
        <v>3</v>
      </c>
      <c r="S14" s="2">
        <f>'GR18'!AB33</f>
        <v>0</v>
      </c>
      <c r="T14" s="12">
        <f t="shared" si="3"/>
        <v>0</v>
      </c>
      <c r="U14" s="89">
        <f t="shared" si="4"/>
        <v>12</v>
      </c>
      <c r="V14" s="89">
        <f t="shared" si="5"/>
        <v>0</v>
      </c>
      <c r="W14" s="12">
        <f t="shared" si="6"/>
        <v>0</v>
      </c>
    </row>
    <row r="15" spans="1:23" ht="76.5" x14ac:dyDescent="0.25">
      <c r="A15" s="10"/>
      <c r="B15" s="645" t="s">
        <v>746</v>
      </c>
      <c r="C15" s="198" t="s">
        <v>2811</v>
      </c>
      <c r="D15" s="644" t="s">
        <v>2809</v>
      </c>
      <c r="E15" s="198" t="s">
        <v>1289</v>
      </c>
      <c r="F15" s="644" t="s">
        <v>1297</v>
      </c>
      <c r="G15" s="645" t="s">
        <v>749</v>
      </c>
      <c r="H15" s="645">
        <v>400</v>
      </c>
      <c r="I15" s="2">
        <f>'GR18'!O36</f>
        <v>0</v>
      </c>
      <c r="J15" s="2">
        <f>'GR18'!P36</f>
        <v>0</v>
      </c>
      <c r="K15" s="11" t="e">
        <f t="shared" si="0"/>
        <v>#DIV/0!</v>
      </c>
      <c r="L15" s="2">
        <f>'GR18'!S36</f>
        <v>200</v>
      </c>
      <c r="M15" s="2">
        <f>'GR18'!T36</f>
        <v>0</v>
      </c>
      <c r="N15" s="11">
        <f t="shared" si="1"/>
        <v>0</v>
      </c>
      <c r="O15" s="2">
        <f>'GR18'!W36</f>
        <v>0</v>
      </c>
      <c r="P15" s="2">
        <f>'GR18'!X36</f>
        <v>0</v>
      </c>
      <c r="Q15" s="11" t="e">
        <f t="shared" si="2"/>
        <v>#DIV/0!</v>
      </c>
      <c r="R15" s="2">
        <f>'GR18'!AA36</f>
        <v>200</v>
      </c>
      <c r="S15" s="2">
        <f>'GR18'!AB36</f>
        <v>0</v>
      </c>
      <c r="T15" s="11">
        <f t="shared" si="3"/>
        <v>0</v>
      </c>
      <c r="U15" s="89">
        <f t="shared" si="4"/>
        <v>400</v>
      </c>
      <c r="V15" s="89">
        <f t="shared" si="5"/>
        <v>0</v>
      </c>
      <c r="W15" s="11">
        <f t="shared" si="6"/>
        <v>0</v>
      </c>
    </row>
    <row r="16" spans="1:23" ht="76.5" x14ac:dyDescent="0.25">
      <c r="A16" s="10"/>
      <c r="B16" s="645" t="s">
        <v>761</v>
      </c>
      <c r="C16" s="643" t="s">
        <v>1298</v>
      </c>
      <c r="D16" s="644" t="s">
        <v>2809</v>
      </c>
      <c r="E16" s="198" t="s">
        <v>1289</v>
      </c>
      <c r="F16" s="642" t="s">
        <v>1299</v>
      </c>
      <c r="G16" s="641" t="s">
        <v>764</v>
      </c>
      <c r="H16" s="641">
        <v>10</v>
      </c>
      <c r="I16" s="2">
        <f>'GR18'!O45</f>
        <v>0</v>
      </c>
      <c r="J16" s="2">
        <f>'GR18'!P45</f>
        <v>0</v>
      </c>
      <c r="K16" s="11" t="e">
        <f t="shared" si="0"/>
        <v>#DIV/0!</v>
      </c>
      <c r="L16" s="2">
        <f>'GR18'!S45</f>
        <v>3</v>
      </c>
      <c r="M16" s="2">
        <f>'GR18'!T45</f>
        <v>0</v>
      </c>
      <c r="N16" s="11">
        <f t="shared" si="1"/>
        <v>0</v>
      </c>
      <c r="O16" s="2">
        <f>'GR18'!W45</f>
        <v>3</v>
      </c>
      <c r="P16" s="2">
        <f>'GR18'!X45</f>
        <v>0</v>
      </c>
      <c r="Q16" s="11">
        <f t="shared" si="2"/>
        <v>0</v>
      </c>
      <c r="R16" s="2">
        <f>'GR18'!AA45</f>
        <v>4</v>
      </c>
      <c r="S16" s="2">
        <f>'GR18'!AB45</f>
        <v>0</v>
      </c>
      <c r="T16" s="11">
        <f t="shared" si="3"/>
        <v>0</v>
      </c>
      <c r="U16" s="89">
        <f t="shared" si="4"/>
        <v>10</v>
      </c>
      <c r="V16" s="89">
        <f t="shared" si="5"/>
        <v>0</v>
      </c>
      <c r="W16" s="11">
        <f t="shared" si="6"/>
        <v>0</v>
      </c>
    </row>
    <row r="17" spans="1:23" ht="76.5" x14ac:dyDescent="0.25">
      <c r="A17" s="10"/>
      <c r="B17" s="645" t="s">
        <v>777</v>
      </c>
      <c r="C17" s="198" t="s">
        <v>778</v>
      </c>
      <c r="D17" s="644" t="s">
        <v>2809</v>
      </c>
      <c r="E17" s="198" t="s">
        <v>1289</v>
      </c>
      <c r="F17" s="644" t="s">
        <v>1300</v>
      </c>
      <c r="G17" s="645" t="s">
        <v>2306</v>
      </c>
      <c r="H17" s="645">
        <v>48</v>
      </c>
      <c r="I17" s="2">
        <f>'GR18'!O48</f>
        <v>5</v>
      </c>
      <c r="J17" s="2">
        <f>'GR18'!P48</f>
        <v>0</v>
      </c>
      <c r="K17" s="11">
        <f t="shared" si="0"/>
        <v>0</v>
      </c>
      <c r="L17" s="2">
        <f>'GR18'!S48</f>
        <v>17</v>
      </c>
      <c r="M17" s="2">
        <f>'GR18'!T48</f>
        <v>0</v>
      </c>
      <c r="N17" s="11">
        <f t="shared" si="1"/>
        <v>0</v>
      </c>
      <c r="O17" s="2">
        <f>'GR18'!W48</f>
        <v>21</v>
      </c>
      <c r="P17" s="2">
        <f>'GR18'!X48</f>
        <v>0</v>
      </c>
      <c r="Q17" s="11">
        <f t="shared" si="2"/>
        <v>0</v>
      </c>
      <c r="R17" s="2">
        <f>'GR18'!AA48</f>
        <v>5</v>
      </c>
      <c r="S17" s="2">
        <f>'GR18'!AB48</f>
        <v>0</v>
      </c>
      <c r="T17" s="11">
        <f t="shared" si="3"/>
        <v>0</v>
      </c>
      <c r="U17" s="89">
        <f t="shared" si="4"/>
        <v>48</v>
      </c>
      <c r="V17" s="89">
        <f t="shared" si="5"/>
        <v>0</v>
      </c>
      <c r="W17" s="11">
        <f t="shared" si="6"/>
        <v>0</v>
      </c>
    </row>
    <row r="18" spans="1:23" ht="38.25" x14ac:dyDescent="0.25">
      <c r="A18" s="10"/>
      <c r="B18" s="647" t="s">
        <v>855</v>
      </c>
      <c r="C18" s="206" t="s">
        <v>856</v>
      </c>
      <c r="D18" s="209" t="s">
        <v>1404</v>
      </c>
      <c r="E18" s="206"/>
      <c r="F18" s="209" t="s">
        <v>2812</v>
      </c>
      <c r="G18" s="647" t="s">
        <v>2813</v>
      </c>
      <c r="H18" s="647">
        <v>50</v>
      </c>
      <c r="I18" s="2">
        <f>AE2_18!I8</f>
        <v>0</v>
      </c>
      <c r="J18" s="2">
        <f>AE2_18!J8</f>
        <v>0</v>
      </c>
      <c r="K18" s="11" t="e">
        <f t="shared" si="0"/>
        <v>#DIV/0!</v>
      </c>
      <c r="L18" s="2">
        <f>AE2_18!L8</f>
        <v>20</v>
      </c>
      <c r="M18" s="2">
        <f>AE2_18!M8</f>
        <v>0</v>
      </c>
      <c r="N18" s="11">
        <f t="shared" ref="N18:N78" si="7">M18/L18*100</f>
        <v>0</v>
      </c>
      <c r="O18" s="2">
        <f>AE2_18!O8</f>
        <v>15</v>
      </c>
      <c r="P18" s="2">
        <f>AE2_18!P8</f>
        <v>0</v>
      </c>
      <c r="Q18" s="11">
        <f t="shared" ref="Q18:Q78" si="8">P18/O18*100</f>
        <v>0</v>
      </c>
      <c r="R18" s="2">
        <f>AE2_18!R8</f>
        <v>15</v>
      </c>
      <c r="S18" s="2">
        <f>AE2_18!S8</f>
        <v>0</v>
      </c>
      <c r="T18" s="11">
        <f t="shared" ref="T18:T78" si="9">S18/R18*100</f>
        <v>0</v>
      </c>
      <c r="U18" s="89">
        <f t="shared" si="4"/>
        <v>50</v>
      </c>
      <c r="V18" s="89">
        <f t="shared" si="5"/>
        <v>0</v>
      </c>
      <c r="W18" s="11">
        <f t="shared" si="6"/>
        <v>0</v>
      </c>
    </row>
    <row r="19" spans="1:23" ht="38.25" x14ac:dyDescent="0.25">
      <c r="A19" s="10"/>
      <c r="B19" s="647" t="s">
        <v>868</v>
      </c>
      <c r="C19" s="206" t="s">
        <v>869</v>
      </c>
      <c r="D19" s="209" t="s">
        <v>1404</v>
      </c>
      <c r="E19" s="206"/>
      <c r="F19" s="209" t="s">
        <v>857</v>
      </c>
      <c r="G19" s="647" t="s">
        <v>858</v>
      </c>
      <c r="H19" s="647">
        <v>30</v>
      </c>
      <c r="I19" s="2">
        <f>AE2_18!I9</f>
        <v>0</v>
      </c>
      <c r="J19" s="2">
        <f>AE2_18!J9</f>
        <v>0</v>
      </c>
      <c r="K19" s="11" t="e">
        <f t="shared" si="0"/>
        <v>#DIV/0!</v>
      </c>
      <c r="L19" s="2">
        <f>AE2_18!L9</f>
        <v>15</v>
      </c>
      <c r="M19" s="2">
        <f>AE2_18!M9</f>
        <v>0</v>
      </c>
      <c r="N19" s="11">
        <f t="shared" si="7"/>
        <v>0</v>
      </c>
      <c r="O19" s="2">
        <f>AE2_18!O9</f>
        <v>15</v>
      </c>
      <c r="P19" s="2">
        <f>AE2_18!P9</f>
        <v>0</v>
      </c>
      <c r="Q19" s="11">
        <f t="shared" si="8"/>
        <v>0</v>
      </c>
      <c r="R19" s="2">
        <f>AE2_18!R9</f>
        <v>0</v>
      </c>
      <c r="S19" s="2">
        <f>AE2_18!S9</f>
        <v>0</v>
      </c>
      <c r="T19" s="11" t="e">
        <f t="shared" si="9"/>
        <v>#DIV/0!</v>
      </c>
      <c r="U19" s="89">
        <f t="shared" si="4"/>
        <v>30</v>
      </c>
      <c r="V19" s="89">
        <f t="shared" si="5"/>
        <v>0</v>
      </c>
      <c r="W19" s="11">
        <f t="shared" si="6"/>
        <v>0</v>
      </c>
    </row>
    <row r="20" spans="1:23" ht="15.75" x14ac:dyDescent="0.25">
      <c r="A20" s="10"/>
      <c r="B20" s="647" t="s">
        <v>876</v>
      </c>
      <c r="C20" s="206" t="s">
        <v>877</v>
      </c>
      <c r="D20" s="209" t="s">
        <v>1404</v>
      </c>
      <c r="E20" s="206"/>
      <c r="F20" s="209" t="s">
        <v>878</v>
      </c>
      <c r="G20" s="647" t="s">
        <v>879</v>
      </c>
      <c r="H20" s="647">
        <v>2500</v>
      </c>
      <c r="I20" s="2">
        <f>AE2_18!I10</f>
        <v>0</v>
      </c>
      <c r="J20" s="2">
        <f>AE2_18!J10</f>
        <v>0</v>
      </c>
      <c r="K20" s="11" t="e">
        <f t="shared" si="0"/>
        <v>#DIV/0!</v>
      </c>
      <c r="L20" s="2">
        <f>AE2_18!L10</f>
        <v>1000</v>
      </c>
      <c r="M20" s="2">
        <f>AE2_18!M10</f>
        <v>0</v>
      </c>
      <c r="N20" s="11">
        <f t="shared" si="7"/>
        <v>0</v>
      </c>
      <c r="O20" s="2">
        <f>AE2_18!O10</f>
        <v>1000</v>
      </c>
      <c r="P20" s="2">
        <f>AE2_18!P10</f>
        <v>0</v>
      </c>
      <c r="Q20" s="11">
        <f t="shared" si="8"/>
        <v>0</v>
      </c>
      <c r="R20" s="2">
        <f>AE2_18!R10</f>
        <v>500</v>
      </c>
      <c r="S20" s="2">
        <f>AE2_18!S10</f>
        <v>0</v>
      </c>
      <c r="T20" s="11">
        <f t="shared" si="9"/>
        <v>0</v>
      </c>
      <c r="U20" s="89">
        <f t="shared" si="4"/>
        <v>2500</v>
      </c>
      <c r="V20" s="89">
        <f t="shared" si="5"/>
        <v>0</v>
      </c>
      <c r="W20" s="11">
        <f t="shared" si="6"/>
        <v>0</v>
      </c>
    </row>
    <row r="21" spans="1:23" ht="38.25" x14ac:dyDescent="0.25">
      <c r="A21" s="10"/>
      <c r="B21" s="647" t="s">
        <v>495</v>
      </c>
      <c r="C21" s="206" t="s">
        <v>496</v>
      </c>
      <c r="D21" s="209" t="s">
        <v>1404</v>
      </c>
      <c r="E21" s="206" t="s">
        <v>2544</v>
      </c>
      <c r="F21" s="663" t="s">
        <v>498</v>
      </c>
      <c r="G21" s="664" t="s">
        <v>1302</v>
      </c>
      <c r="H21" s="664">
        <v>3</v>
      </c>
      <c r="I21" s="2">
        <f>AE2_18!I11</f>
        <v>0</v>
      </c>
      <c r="J21" s="2">
        <f>AE2_18!J11</f>
        <v>0</v>
      </c>
      <c r="K21" s="11" t="e">
        <f t="shared" si="0"/>
        <v>#DIV/0!</v>
      </c>
      <c r="L21" s="2">
        <f>AE2_18!L11</f>
        <v>0</v>
      </c>
      <c r="M21" s="2">
        <f>AE2_18!M11</f>
        <v>0</v>
      </c>
      <c r="N21" s="11" t="e">
        <f t="shared" si="7"/>
        <v>#DIV/0!</v>
      </c>
      <c r="O21" s="2">
        <f>AE2_18!O11</f>
        <v>0</v>
      </c>
      <c r="P21" s="2">
        <f>AE2_18!P11</f>
        <v>0</v>
      </c>
      <c r="Q21" s="11" t="e">
        <f t="shared" si="8"/>
        <v>#DIV/0!</v>
      </c>
      <c r="R21" s="2">
        <f>AE2_18!R11</f>
        <v>3</v>
      </c>
      <c r="S21" s="2">
        <f>AE2_18!S11</f>
        <v>0</v>
      </c>
      <c r="T21" s="11">
        <f t="shared" si="9"/>
        <v>0</v>
      </c>
      <c r="U21" s="89">
        <f t="shared" si="4"/>
        <v>3</v>
      </c>
      <c r="V21" s="89">
        <f t="shared" si="5"/>
        <v>0</v>
      </c>
      <c r="W21" s="11">
        <f t="shared" si="6"/>
        <v>0</v>
      </c>
    </row>
    <row r="22" spans="1:23" ht="25.5" x14ac:dyDescent="0.25">
      <c r="A22" s="10"/>
      <c r="B22" s="877" t="s">
        <v>908</v>
      </c>
      <c r="C22" s="886" t="s">
        <v>909</v>
      </c>
      <c r="D22" s="883" t="s">
        <v>1404</v>
      </c>
      <c r="E22" s="886"/>
      <c r="F22" s="209" t="s">
        <v>910</v>
      </c>
      <c r="G22" s="647" t="s">
        <v>911</v>
      </c>
      <c r="H22" s="666">
        <v>21720</v>
      </c>
      <c r="I22" s="2">
        <f>AE2_18!I12</f>
        <v>5430</v>
      </c>
      <c r="J22" s="2">
        <f>AE2_18!J12</f>
        <v>0</v>
      </c>
      <c r="K22" s="11">
        <f t="shared" si="0"/>
        <v>0</v>
      </c>
      <c r="L22" s="2">
        <f>AE2_18!L12</f>
        <v>5430</v>
      </c>
      <c r="M22" s="2">
        <f>AE2_18!M12</f>
        <v>0</v>
      </c>
      <c r="N22" s="11">
        <f t="shared" si="7"/>
        <v>0</v>
      </c>
      <c r="O22" s="2">
        <f>AE2_18!O12</f>
        <v>5430</v>
      </c>
      <c r="P22" s="2">
        <f>AE2_18!P12</f>
        <v>0</v>
      </c>
      <c r="Q22" s="11">
        <f t="shared" si="8"/>
        <v>0</v>
      </c>
      <c r="R22" s="2">
        <f>AE2_18!R12</f>
        <v>5430</v>
      </c>
      <c r="S22" s="2">
        <f>AE2_18!S12</f>
        <v>0</v>
      </c>
      <c r="T22" s="11">
        <f t="shared" si="9"/>
        <v>0</v>
      </c>
      <c r="U22" s="89">
        <f t="shared" si="4"/>
        <v>21720</v>
      </c>
      <c r="V22" s="89">
        <f t="shared" si="5"/>
        <v>0</v>
      </c>
      <c r="W22" s="11">
        <f t="shared" si="6"/>
        <v>0</v>
      </c>
    </row>
    <row r="23" spans="1:23" ht="51" x14ac:dyDescent="0.25">
      <c r="A23" s="10"/>
      <c r="B23" s="879"/>
      <c r="C23" s="887"/>
      <c r="D23" s="885"/>
      <c r="E23" s="887"/>
      <c r="F23" s="209" t="s">
        <v>912</v>
      </c>
      <c r="G23" s="647" t="s">
        <v>913</v>
      </c>
      <c r="H23" s="647">
        <v>10</v>
      </c>
      <c r="I23" s="2">
        <f>AE2_18!I13</f>
        <v>0</v>
      </c>
      <c r="J23" s="2">
        <f>AE2_18!J13</f>
        <v>0</v>
      </c>
      <c r="K23" s="11" t="e">
        <f t="shared" si="0"/>
        <v>#DIV/0!</v>
      </c>
      <c r="L23" s="2">
        <f>AE2_18!L13</f>
        <v>0</v>
      </c>
      <c r="M23" s="2">
        <f>AE2_18!M13</f>
        <v>0</v>
      </c>
      <c r="N23" s="11" t="e">
        <f t="shared" si="7"/>
        <v>#DIV/0!</v>
      </c>
      <c r="O23" s="2">
        <f>AE2_18!O13</f>
        <v>0</v>
      </c>
      <c r="P23" s="2">
        <f>AE2_18!P13</f>
        <v>0</v>
      </c>
      <c r="Q23" s="11" t="e">
        <f t="shared" si="8"/>
        <v>#DIV/0!</v>
      </c>
      <c r="R23" s="2">
        <f>AE2_18!R13</f>
        <v>10</v>
      </c>
      <c r="S23" s="2">
        <f>AE2_18!S13</f>
        <v>0</v>
      </c>
      <c r="T23" s="11">
        <f t="shared" si="9"/>
        <v>0</v>
      </c>
      <c r="U23" s="89">
        <f t="shared" si="4"/>
        <v>10</v>
      </c>
      <c r="V23" s="89">
        <f t="shared" si="5"/>
        <v>0</v>
      </c>
      <c r="W23" s="11">
        <f t="shared" si="6"/>
        <v>0</v>
      </c>
    </row>
    <row r="24" spans="1:23" ht="25.5" x14ac:dyDescent="0.25">
      <c r="A24" s="10"/>
      <c r="B24" s="647" t="s">
        <v>933</v>
      </c>
      <c r="C24" s="206" t="s">
        <v>934</v>
      </c>
      <c r="D24" s="209" t="s">
        <v>1404</v>
      </c>
      <c r="E24" s="206"/>
      <c r="F24" s="209" t="s">
        <v>936</v>
      </c>
      <c r="G24" s="647" t="s">
        <v>937</v>
      </c>
      <c r="H24" s="647">
        <v>20</v>
      </c>
      <c r="I24" s="2">
        <f>AE2_18!I14</f>
        <v>0</v>
      </c>
      <c r="J24" s="2">
        <f>AE2_18!J14</f>
        <v>0</v>
      </c>
      <c r="K24" s="11" t="e">
        <f t="shared" si="0"/>
        <v>#DIV/0!</v>
      </c>
      <c r="L24" s="2">
        <f>AE2_18!L14</f>
        <v>0</v>
      </c>
      <c r="M24" s="2">
        <f>AE2_18!M14</f>
        <v>0</v>
      </c>
      <c r="N24" s="11" t="e">
        <f t="shared" si="7"/>
        <v>#DIV/0!</v>
      </c>
      <c r="O24" s="2">
        <f>AE2_18!O14</f>
        <v>0</v>
      </c>
      <c r="P24" s="2">
        <f>AE2_18!P14</f>
        <v>0</v>
      </c>
      <c r="Q24" s="11" t="e">
        <f t="shared" si="8"/>
        <v>#DIV/0!</v>
      </c>
      <c r="R24" s="2">
        <f>AE2_18!R14</f>
        <v>20</v>
      </c>
      <c r="S24" s="2">
        <f>AE2_18!S14</f>
        <v>0</v>
      </c>
      <c r="T24" s="11">
        <f t="shared" si="9"/>
        <v>0</v>
      </c>
      <c r="U24" s="89">
        <f t="shared" si="4"/>
        <v>20</v>
      </c>
      <c r="V24" s="89">
        <f t="shared" si="5"/>
        <v>0</v>
      </c>
      <c r="W24" s="11">
        <f t="shared" si="6"/>
        <v>0</v>
      </c>
    </row>
    <row r="25" spans="1:23" ht="51" x14ac:dyDescent="0.25">
      <c r="A25" s="10"/>
      <c r="B25" s="647" t="s">
        <v>952</v>
      </c>
      <c r="C25" s="206" t="s">
        <v>953</v>
      </c>
      <c r="D25" s="209" t="s">
        <v>1404</v>
      </c>
      <c r="E25" s="206" t="s">
        <v>651</v>
      </c>
      <c r="F25" s="209" t="s">
        <v>2814</v>
      </c>
      <c r="G25" s="694" t="s">
        <v>2843</v>
      </c>
      <c r="H25" s="647">
        <v>1</v>
      </c>
      <c r="I25" s="2">
        <f>AE2_18!I15</f>
        <v>0</v>
      </c>
      <c r="J25" s="2">
        <f>AE2_18!J15</f>
        <v>0</v>
      </c>
      <c r="K25" s="11" t="e">
        <f t="shared" si="0"/>
        <v>#DIV/0!</v>
      </c>
      <c r="L25" s="2">
        <f>AE2_18!L15</f>
        <v>0</v>
      </c>
      <c r="M25" s="2">
        <f>AE2_18!M15</f>
        <v>0</v>
      </c>
      <c r="N25" s="11" t="e">
        <f t="shared" si="7"/>
        <v>#DIV/0!</v>
      </c>
      <c r="O25" s="2">
        <f>AE2_18!O15</f>
        <v>1</v>
      </c>
      <c r="P25" s="2">
        <f>AE2_18!P15</f>
        <v>0</v>
      </c>
      <c r="Q25" s="11">
        <f t="shared" si="8"/>
        <v>0</v>
      </c>
      <c r="R25" s="2">
        <f>AE2_18!R15</f>
        <v>0</v>
      </c>
      <c r="S25" s="2">
        <f>AE2_18!S15</f>
        <v>0</v>
      </c>
      <c r="T25" s="11" t="e">
        <f t="shared" si="9"/>
        <v>#DIV/0!</v>
      </c>
      <c r="U25" s="89">
        <f t="shared" si="4"/>
        <v>1</v>
      </c>
      <c r="V25" s="89">
        <f t="shared" si="5"/>
        <v>0</v>
      </c>
      <c r="W25" s="11">
        <f t="shared" si="6"/>
        <v>0</v>
      </c>
    </row>
    <row r="26" spans="1:23" ht="38.25" x14ac:dyDescent="0.25">
      <c r="A26" s="10"/>
      <c r="B26" s="647" t="s">
        <v>181</v>
      </c>
      <c r="C26" s="206" t="s">
        <v>1304</v>
      </c>
      <c r="D26" s="209" t="s">
        <v>2466</v>
      </c>
      <c r="E26" s="206" t="s">
        <v>1306</v>
      </c>
      <c r="F26" s="209" t="s">
        <v>184</v>
      </c>
      <c r="G26" s="647" t="s">
        <v>185</v>
      </c>
      <c r="H26" s="647">
        <v>5</v>
      </c>
      <c r="I26" s="2">
        <f>AE2_18!I16</f>
        <v>0</v>
      </c>
      <c r="J26" s="2">
        <f>AE2_18!J16</f>
        <v>0</v>
      </c>
      <c r="K26" s="11" t="e">
        <f t="shared" si="0"/>
        <v>#DIV/0!</v>
      </c>
      <c r="L26" s="2">
        <f>AE2_18!L16</f>
        <v>0</v>
      </c>
      <c r="M26" s="2">
        <f>AE2_18!M16</f>
        <v>0</v>
      </c>
      <c r="N26" s="11" t="e">
        <f t="shared" si="7"/>
        <v>#DIV/0!</v>
      </c>
      <c r="O26" s="2">
        <f>AE2_18!O16</f>
        <v>5</v>
      </c>
      <c r="P26" s="2">
        <f>AE2_18!P16</f>
        <v>0</v>
      </c>
      <c r="Q26" s="11">
        <f t="shared" si="8"/>
        <v>0</v>
      </c>
      <c r="R26" s="2">
        <f>AE2_18!R16</f>
        <v>0</v>
      </c>
      <c r="S26" s="2">
        <f>AE2_18!S16</f>
        <v>0</v>
      </c>
      <c r="T26" s="11" t="e">
        <f t="shared" si="9"/>
        <v>#DIV/0!</v>
      </c>
      <c r="U26" s="89">
        <f t="shared" si="4"/>
        <v>5</v>
      </c>
      <c r="V26" s="89">
        <f t="shared" si="5"/>
        <v>0</v>
      </c>
      <c r="W26" s="11">
        <f t="shared" si="6"/>
        <v>0</v>
      </c>
    </row>
    <row r="27" spans="1:23" ht="38.25" x14ac:dyDescent="0.25">
      <c r="A27" s="10"/>
      <c r="B27" s="877" t="s">
        <v>191</v>
      </c>
      <c r="C27" s="886" t="s">
        <v>192</v>
      </c>
      <c r="D27" s="883" t="s">
        <v>2466</v>
      </c>
      <c r="E27" s="886" t="s">
        <v>1306</v>
      </c>
      <c r="F27" s="209" t="s">
        <v>193</v>
      </c>
      <c r="G27" s="647" t="s">
        <v>194</v>
      </c>
      <c r="H27" s="647">
        <v>750</v>
      </c>
      <c r="I27" s="2">
        <f>AE2_18!I17</f>
        <v>0</v>
      </c>
      <c r="J27" s="2">
        <f>AE2_18!J17</f>
        <v>0</v>
      </c>
      <c r="K27" s="11" t="e">
        <f t="shared" si="0"/>
        <v>#DIV/0!</v>
      </c>
      <c r="L27" s="2">
        <f>AE2_18!L17</f>
        <v>350</v>
      </c>
      <c r="M27" s="2">
        <f>AE2_18!M17</f>
        <v>0</v>
      </c>
      <c r="N27" s="11">
        <f t="shared" si="7"/>
        <v>0</v>
      </c>
      <c r="O27" s="2">
        <f>AE2_18!O17</f>
        <v>0</v>
      </c>
      <c r="P27" s="2">
        <f>AE2_18!P17</f>
        <v>0</v>
      </c>
      <c r="Q27" s="11" t="e">
        <f t="shared" si="8"/>
        <v>#DIV/0!</v>
      </c>
      <c r="R27" s="2">
        <f>AE2_18!R17</f>
        <v>400</v>
      </c>
      <c r="S27" s="2">
        <f>AE2_18!S17</f>
        <v>0</v>
      </c>
      <c r="T27" s="11">
        <f t="shared" si="9"/>
        <v>0</v>
      </c>
      <c r="U27" s="89">
        <f t="shared" si="4"/>
        <v>750</v>
      </c>
      <c r="V27" s="89">
        <f t="shared" si="5"/>
        <v>0</v>
      </c>
      <c r="W27" s="11">
        <f t="shared" si="6"/>
        <v>0</v>
      </c>
    </row>
    <row r="28" spans="1:23" ht="38.25" x14ac:dyDescent="0.25">
      <c r="A28" s="10"/>
      <c r="B28" s="879"/>
      <c r="C28" s="887"/>
      <c r="D28" s="885"/>
      <c r="E28" s="887"/>
      <c r="F28" s="209" t="s">
        <v>195</v>
      </c>
      <c r="G28" s="647" t="s">
        <v>196</v>
      </c>
      <c r="H28" s="647">
        <v>75</v>
      </c>
      <c r="I28" s="2">
        <f>AE2_18!I18</f>
        <v>0</v>
      </c>
      <c r="J28" s="2">
        <f>AE2_18!J18</f>
        <v>0</v>
      </c>
      <c r="K28" s="11" t="e">
        <f t="shared" si="0"/>
        <v>#DIV/0!</v>
      </c>
      <c r="L28" s="2">
        <f>AE2_18!L18</f>
        <v>0</v>
      </c>
      <c r="M28" s="2">
        <f>AE2_18!M18</f>
        <v>0</v>
      </c>
      <c r="N28" s="11" t="e">
        <f t="shared" si="7"/>
        <v>#DIV/0!</v>
      </c>
      <c r="O28" s="2">
        <f>AE2_18!O18</f>
        <v>0</v>
      </c>
      <c r="P28" s="2">
        <f>AE2_18!P18</f>
        <v>0</v>
      </c>
      <c r="Q28" s="11" t="e">
        <f t="shared" si="8"/>
        <v>#DIV/0!</v>
      </c>
      <c r="R28" s="2">
        <f>AE2_18!R18</f>
        <v>75</v>
      </c>
      <c r="S28" s="2">
        <f>AE2_18!S18</f>
        <v>0</v>
      </c>
      <c r="T28" s="11">
        <f t="shared" si="9"/>
        <v>0</v>
      </c>
      <c r="U28" s="89">
        <f t="shared" si="4"/>
        <v>75</v>
      </c>
      <c r="V28" s="89">
        <f t="shared" si="5"/>
        <v>0</v>
      </c>
      <c r="W28" s="11">
        <f t="shared" si="6"/>
        <v>0</v>
      </c>
    </row>
    <row r="29" spans="1:23" ht="38.25" x14ac:dyDescent="0.25">
      <c r="A29" s="10"/>
      <c r="B29" s="647" t="s">
        <v>31</v>
      </c>
      <c r="C29" s="206" t="s">
        <v>32</v>
      </c>
      <c r="D29" s="209" t="s">
        <v>43</v>
      </c>
      <c r="E29" s="206" t="s">
        <v>2466</v>
      </c>
      <c r="F29" s="209" t="s">
        <v>34</v>
      </c>
      <c r="G29" s="647" t="s">
        <v>35</v>
      </c>
      <c r="H29" s="647">
        <v>1000</v>
      </c>
      <c r="I29" s="2">
        <f>AE2_18!I19</f>
        <v>200</v>
      </c>
      <c r="J29" s="2">
        <f>AE2_18!J19</f>
        <v>0</v>
      </c>
      <c r="K29" s="11">
        <f t="shared" si="0"/>
        <v>0</v>
      </c>
      <c r="L29" s="2">
        <f>AE2_18!L19</f>
        <v>200</v>
      </c>
      <c r="M29" s="2">
        <f>AE2_18!M19</f>
        <v>0</v>
      </c>
      <c r="N29" s="11">
        <f t="shared" si="7"/>
        <v>0</v>
      </c>
      <c r="O29" s="2">
        <f>AE2_18!O19</f>
        <v>300</v>
      </c>
      <c r="P29" s="2">
        <f>AE2_18!P19</f>
        <v>0</v>
      </c>
      <c r="Q29" s="11">
        <f t="shared" si="8"/>
        <v>0</v>
      </c>
      <c r="R29" s="2">
        <f>AE2_18!R19</f>
        <v>300</v>
      </c>
      <c r="S29" s="2">
        <f>AE2_18!S19</f>
        <v>0</v>
      </c>
      <c r="T29" s="11">
        <f t="shared" si="9"/>
        <v>0</v>
      </c>
      <c r="U29" s="89">
        <f t="shared" si="4"/>
        <v>1000</v>
      </c>
      <c r="V29" s="89">
        <f t="shared" si="5"/>
        <v>0</v>
      </c>
      <c r="W29" s="11">
        <f t="shared" si="6"/>
        <v>0</v>
      </c>
    </row>
    <row r="30" spans="1:23" ht="38.25" x14ac:dyDescent="0.25">
      <c r="A30" s="10"/>
      <c r="B30" s="647" t="s">
        <v>232</v>
      </c>
      <c r="C30" s="206" t="s">
        <v>2815</v>
      </c>
      <c r="D30" s="209" t="s">
        <v>2466</v>
      </c>
      <c r="E30" s="206" t="s">
        <v>1307</v>
      </c>
      <c r="F30" s="209" t="s">
        <v>2816</v>
      </c>
      <c r="G30" s="647" t="s">
        <v>595</v>
      </c>
      <c r="H30" s="647">
        <v>1</v>
      </c>
      <c r="I30" s="2">
        <f>AE2_18!I20</f>
        <v>0</v>
      </c>
      <c r="J30" s="2">
        <f>AE2_18!J20</f>
        <v>0</v>
      </c>
      <c r="K30" s="11" t="e">
        <f t="shared" si="0"/>
        <v>#DIV/0!</v>
      </c>
      <c r="L30" s="2">
        <f>AE2_18!L20</f>
        <v>1</v>
      </c>
      <c r="M30" s="2">
        <f>AE2_18!M20</f>
        <v>0</v>
      </c>
      <c r="N30" s="11">
        <f t="shared" si="7"/>
        <v>0</v>
      </c>
      <c r="O30" s="2">
        <f>AE2_18!O20</f>
        <v>0</v>
      </c>
      <c r="P30" s="2">
        <f>AE2_18!P20</f>
        <v>0</v>
      </c>
      <c r="Q30" s="11" t="e">
        <f t="shared" si="8"/>
        <v>#DIV/0!</v>
      </c>
      <c r="R30" s="2">
        <f>AE2_18!R20</f>
        <v>0</v>
      </c>
      <c r="S30" s="2">
        <f>AE2_18!S20</f>
        <v>0</v>
      </c>
      <c r="T30" s="11" t="e">
        <f t="shared" si="9"/>
        <v>#DIV/0!</v>
      </c>
      <c r="U30" s="89">
        <f t="shared" si="4"/>
        <v>1</v>
      </c>
      <c r="V30" s="89">
        <f t="shared" si="5"/>
        <v>0</v>
      </c>
      <c r="W30" s="11">
        <f t="shared" si="6"/>
        <v>0</v>
      </c>
    </row>
    <row r="31" spans="1:23" ht="38.25" x14ac:dyDescent="0.25">
      <c r="A31" s="10"/>
      <c r="B31" s="647" t="s">
        <v>46</v>
      </c>
      <c r="C31" s="206" t="s">
        <v>2817</v>
      </c>
      <c r="D31" s="206" t="s">
        <v>2466</v>
      </c>
      <c r="E31" s="206" t="s">
        <v>43</v>
      </c>
      <c r="F31" s="209" t="s">
        <v>2818</v>
      </c>
      <c r="G31" s="647" t="s">
        <v>62</v>
      </c>
      <c r="H31" s="647">
        <v>100</v>
      </c>
      <c r="I31" s="2">
        <f>AE2_18!I21</f>
        <v>25</v>
      </c>
      <c r="J31" s="2">
        <f>AE2_18!J21</f>
        <v>0</v>
      </c>
      <c r="K31" s="11">
        <f t="shared" si="0"/>
        <v>0</v>
      </c>
      <c r="L31" s="2">
        <f>AE2_18!L21</f>
        <v>25</v>
      </c>
      <c r="M31" s="2">
        <f>AE2_18!M21</f>
        <v>0</v>
      </c>
      <c r="N31" s="11">
        <f t="shared" si="7"/>
        <v>0</v>
      </c>
      <c r="O31" s="2">
        <f>AE2_18!O21</f>
        <v>25</v>
      </c>
      <c r="P31" s="2">
        <f>AE2_18!P21</f>
        <v>0</v>
      </c>
      <c r="Q31" s="11">
        <f t="shared" si="8"/>
        <v>0</v>
      </c>
      <c r="R31" s="2">
        <f>AE2_18!R21</f>
        <v>25</v>
      </c>
      <c r="S31" s="2">
        <f>AE2_18!S21</f>
        <v>0</v>
      </c>
      <c r="T31" s="11">
        <f t="shared" si="9"/>
        <v>0</v>
      </c>
      <c r="U31" s="89">
        <f t="shared" si="4"/>
        <v>100</v>
      </c>
      <c r="V31" s="89">
        <f t="shared" si="5"/>
        <v>0</v>
      </c>
      <c r="W31" s="11">
        <f t="shared" si="6"/>
        <v>0</v>
      </c>
    </row>
    <row r="32" spans="1:23" ht="25.5" x14ac:dyDescent="0.25">
      <c r="A32" s="10"/>
      <c r="B32" s="877" t="s">
        <v>798</v>
      </c>
      <c r="C32" s="883" t="s">
        <v>799</v>
      </c>
      <c r="D32" s="883" t="s">
        <v>1310</v>
      </c>
      <c r="E32" s="888" t="s">
        <v>1311</v>
      </c>
      <c r="F32" s="209" t="s">
        <v>1416</v>
      </c>
      <c r="G32" s="647" t="s">
        <v>802</v>
      </c>
      <c r="H32" s="647">
        <v>100</v>
      </c>
      <c r="I32" s="2"/>
      <c r="J32" s="2"/>
      <c r="K32" s="11" t="e">
        <f t="shared" si="0"/>
        <v>#DIV/0!</v>
      </c>
      <c r="L32" s="2"/>
      <c r="M32" s="2"/>
      <c r="N32" s="11" t="e">
        <f t="shared" si="7"/>
        <v>#DIV/0!</v>
      </c>
      <c r="O32" s="2"/>
      <c r="P32" s="2"/>
      <c r="Q32" s="11" t="e">
        <f t="shared" si="8"/>
        <v>#DIV/0!</v>
      </c>
      <c r="R32" s="2"/>
      <c r="S32" s="2"/>
      <c r="T32" s="11" t="e">
        <f t="shared" si="9"/>
        <v>#DIV/0!</v>
      </c>
      <c r="U32" s="89">
        <f t="shared" si="4"/>
        <v>0</v>
      </c>
      <c r="V32" s="89">
        <f t="shared" si="5"/>
        <v>0</v>
      </c>
      <c r="W32" s="11" t="e">
        <f t="shared" si="6"/>
        <v>#DIV/0!</v>
      </c>
    </row>
    <row r="33" spans="1:23" ht="51" x14ac:dyDescent="0.25">
      <c r="A33" s="10"/>
      <c r="B33" s="878"/>
      <c r="C33" s="884"/>
      <c r="D33" s="884"/>
      <c r="E33" s="888"/>
      <c r="F33" s="209" t="s">
        <v>1417</v>
      </c>
      <c r="G33" s="647" t="s">
        <v>802</v>
      </c>
      <c r="H33" s="669">
        <v>100</v>
      </c>
      <c r="I33" s="2"/>
      <c r="J33" s="2"/>
      <c r="K33" s="11" t="e">
        <f t="shared" si="0"/>
        <v>#DIV/0!</v>
      </c>
      <c r="L33" s="2"/>
      <c r="M33" s="2"/>
      <c r="N33" s="11" t="e">
        <f t="shared" si="7"/>
        <v>#DIV/0!</v>
      </c>
      <c r="O33" s="2"/>
      <c r="P33" s="2"/>
      <c r="Q33" s="11" t="e">
        <f t="shared" si="8"/>
        <v>#DIV/0!</v>
      </c>
      <c r="R33" s="2"/>
      <c r="S33" s="2"/>
      <c r="T33" s="11" t="e">
        <f t="shared" si="9"/>
        <v>#DIV/0!</v>
      </c>
      <c r="U33" s="89">
        <f t="shared" si="4"/>
        <v>0</v>
      </c>
      <c r="V33" s="89">
        <f t="shared" si="5"/>
        <v>0</v>
      </c>
      <c r="W33" s="11" t="e">
        <f t="shared" si="6"/>
        <v>#DIV/0!</v>
      </c>
    </row>
    <row r="34" spans="1:23" ht="38.25" x14ac:dyDescent="0.25">
      <c r="A34" s="10"/>
      <c r="B34" s="878"/>
      <c r="C34" s="884"/>
      <c r="D34" s="884"/>
      <c r="E34" s="888"/>
      <c r="F34" s="209" t="s">
        <v>1418</v>
      </c>
      <c r="G34" s="647" t="s">
        <v>2820</v>
      </c>
      <c r="H34" s="647">
        <v>5</v>
      </c>
      <c r="I34" s="2"/>
      <c r="J34" s="2"/>
      <c r="K34" s="11" t="e">
        <f t="shared" si="0"/>
        <v>#DIV/0!</v>
      </c>
      <c r="L34" s="2"/>
      <c r="M34" s="2"/>
      <c r="N34" s="11" t="e">
        <f t="shared" si="7"/>
        <v>#DIV/0!</v>
      </c>
      <c r="O34" s="2"/>
      <c r="P34" s="2"/>
      <c r="Q34" s="11" t="e">
        <f t="shared" si="8"/>
        <v>#DIV/0!</v>
      </c>
      <c r="R34" s="2"/>
      <c r="S34" s="2"/>
      <c r="T34" s="11" t="e">
        <f t="shared" si="9"/>
        <v>#DIV/0!</v>
      </c>
      <c r="U34" s="89">
        <f t="shared" si="4"/>
        <v>0</v>
      </c>
      <c r="V34" s="89">
        <f t="shared" si="5"/>
        <v>0</v>
      </c>
      <c r="W34" s="11" t="e">
        <f t="shared" si="6"/>
        <v>#DIV/0!</v>
      </c>
    </row>
    <row r="35" spans="1:23" ht="51" x14ac:dyDescent="0.25">
      <c r="A35" s="10"/>
      <c r="B35" s="879"/>
      <c r="C35" s="885"/>
      <c r="D35" s="885"/>
      <c r="E35" s="888"/>
      <c r="F35" s="209" t="s">
        <v>1421</v>
      </c>
      <c r="G35" s="647" t="s">
        <v>850</v>
      </c>
      <c r="H35" s="647">
        <v>4</v>
      </c>
      <c r="I35" s="2"/>
      <c r="J35" s="2"/>
      <c r="K35" s="11" t="e">
        <f t="shared" si="0"/>
        <v>#DIV/0!</v>
      </c>
      <c r="L35" s="2"/>
      <c r="M35" s="2"/>
      <c r="N35" s="11" t="e">
        <f t="shared" si="7"/>
        <v>#DIV/0!</v>
      </c>
      <c r="O35" s="2"/>
      <c r="P35" s="2"/>
      <c r="Q35" s="11" t="e">
        <f t="shared" si="8"/>
        <v>#DIV/0!</v>
      </c>
      <c r="R35" s="2"/>
      <c r="S35" s="2"/>
      <c r="T35" s="11" t="e">
        <f t="shared" si="9"/>
        <v>#DIV/0!</v>
      </c>
      <c r="U35" s="89">
        <f t="shared" si="4"/>
        <v>0</v>
      </c>
      <c r="V35" s="89">
        <f t="shared" si="5"/>
        <v>0</v>
      </c>
      <c r="W35" s="11" t="e">
        <f t="shared" si="6"/>
        <v>#DIV/0!</v>
      </c>
    </row>
    <row r="36" spans="1:23" ht="38.25" x14ac:dyDescent="0.25">
      <c r="A36" s="10"/>
      <c r="B36" s="647" t="s">
        <v>519</v>
      </c>
      <c r="C36" s="209" t="s">
        <v>1315</v>
      </c>
      <c r="D36" s="209" t="s">
        <v>540</v>
      </c>
      <c r="E36" s="647" t="s">
        <v>1316</v>
      </c>
      <c r="F36" s="209" t="s">
        <v>1317</v>
      </c>
      <c r="G36" s="647" t="s">
        <v>523</v>
      </c>
      <c r="H36" s="647">
        <v>1</v>
      </c>
      <c r="I36" s="2">
        <f>AE4_3!I8</f>
        <v>0</v>
      </c>
      <c r="J36" s="2">
        <f>AE4_3!J8</f>
        <v>0</v>
      </c>
      <c r="K36" s="11" t="e">
        <f t="shared" si="0"/>
        <v>#DIV/0!</v>
      </c>
      <c r="L36" s="2">
        <f>AE4_3!L8</f>
        <v>0</v>
      </c>
      <c r="M36" s="2">
        <f>AE4_3!M8</f>
        <v>0</v>
      </c>
      <c r="N36" s="11" t="e">
        <f t="shared" si="7"/>
        <v>#DIV/0!</v>
      </c>
      <c r="O36" s="2">
        <f>AE4_3!O8</f>
        <v>0</v>
      </c>
      <c r="P36" s="2">
        <f>AE4_3!P8</f>
        <v>0</v>
      </c>
      <c r="Q36" s="11" t="e">
        <f t="shared" si="8"/>
        <v>#DIV/0!</v>
      </c>
      <c r="R36" s="2">
        <f>AE4_3!R8</f>
        <v>1</v>
      </c>
      <c r="S36" s="2">
        <f>AE4_3!S8</f>
        <v>0</v>
      </c>
      <c r="T36" s="11">
        <f t="shared" si="9"/>
        <v>0</v>
      </c>
      <c r="U36" s="89">
        <f t="shared" si="4"/>
        <v>1</v>
      </c>
      <c r="V36" s="89">
        <f t="shared" si="5"/>
        <v>0</v>
      </c>
      <c r="W36" s="11">
        <f t="shared" si="6"/>
        <v>0</v>
      </c>
    </row>
    <row r="37" spans="1:23" ht="25.5" x14ac:dyDescent="0.25">
      <c r="A37" s="10"/>
      <c r="B37" s="647" t="s">
        <v>538</v>
      </c>
      <c r="C37" s="209" t="s">
        <v>539</v>
      </c>
      <c r="D37" s="209" t="s">
        <v>540</v>
      </c>
      <c r="E37" s="647" t="s">
        <v>2821</v>
      </c>
      <c r="F37" s="209" t="s">
        <v>2822</v>
      </c>
      <c r="G37" s="647" t="s">
        <v>2823</v>
      </c>
      <c r="H37" s="647">
        <v>1000</v>
      </c>
      <c r="I37" s="2">
        <f>AE4_3!I9</f>
        <v>250</v>
      </c>
      <c r="J37" s="2">
        <f>AE4_3!J9</f>
        <v>0</v>
      </c>
      <c r="K37" s="11">
        <f t="shared" si="0"/>
        <v>0</v>
      </c>
      <c r="L37" s="2">
        <f>AE4_3!L9</f>
        <v>250</v>
      </c>
      <c r="M37" s="2">
        <f>AE4_3!M9</f>
        <v>0</v>
      </c>
      <c r="N37" s="11">
        <f t="shared" si="7"/>
        <v>0</v>
      </c>
      <c r="O37" s="2">
        <f>AE4_3!O9</f>
        <v>250</v>
      </c>
      <c r="P37" s="2">
        <f>AE4_3!P9</f>
        <v>0</v>
      </c>
      <c r="Q37" s="11">
        <f t="shared" si="8"/>
        <v>0</v>
      </c>
      <c r="R37" s="2">
        <f>AE4_3!R9</f>
        <v>250</v>
      </c>
      <c r="S37" s="2">
        <f>AE4_3!S9</f>
        <v>0</v>
      </c>
      <c r="T37" s="11">
        <f t="shared" si="9"/>
        <v>0</v>
      </c>
      <c r="U37" s="89">
        <f t="shared" si="4"/>
        <v>1000</v>
      </c>
      <c r="V37" s="89">
        <f t="shared" si="5"/>
        <v>0</v>
      </c>
      <c r="W37" s="11">
        <f t="shared" si="6"/>
        <v>0</v>
      </c>
    </row>
    <row r="38" spans="1:23" ht="38.25" x14ac:dyDescent="0.25">
      <c r="A38" s="10"/>
      <c r="B38" s="664" t="s">
        <v>573</v>
      </c>
      <c r="C38" s="209" t="s">
        <v>574</v>
      </c>
      <c r="D38" s="209" t="s">
        <v>2824</v>
      </c>
      <c r="E38" s="647" t="s">
        <v>2825</v>
      </c>
      <c r="F38" s="209" t="s">
        <v>576</v>
      </c>
      <c r="G38" s="647" t="s">
        <v>577</v>
      </c>
      <c r="H38" s="647">
        <v>10</v>
      </c>
      <c r="I38" s="2">
        <f>AE4_3!I10</f>
        <v>0</v>
      </c>
      <c r="J38" s="2">
        <f>AE4_3!J10</f>
        <v>0</v>
      </c>
      <c r="K38" s="11" t="e">
        <f t="shared" si="0"/>
        <v>#DIV/0!</v>
      </c>
      <c r="L38" s="2">
        <f>AE4_3!L10</f>
        <v>0</v>
      </c>
      <c r="M38" s="2">
        <f>AE4_3!M10</f>
        <v>0</v>
      </c>
      <c r="N38" s="11" t="e">
        <f t="shared" si="7"/>
        <v>#DIV/0!</v>
      </c>
      <c r="O38" s="2">
        <f>AE4_3!O10</f>
        <v>0</v>
      </c>
      <c r="P38" s="2">
        <f>AE4_3!P10</f>
        <v>0</v>
      </c>
      <c r="Q38" s="11" t="e">
        <f t="shared" si="8"/>
        <v>#DIV/0!</v>
      </c>
      <c r="R38" s="2">
        <f>AE4_3!R10</f>
        <v>10</v>
      </c>
      <c r="S38" s="2">
        <f>AE4_3!S10</f>
        <v>0</v>
      </c>
      <c r="T38" s="11">
        <f t="shared" si="9"/>
        <v>0</v>
      </c>
      <c r="U38" s="89">
        <f t="shared" si="4"/>
        <v>10</v>
      </c>
      <c r="V38" s="89">
        <f t="shared" si="5"/>
        <v>0</v>
      </c>
      <c r="W38" s="11">
        <f t="shared" si="6"/>
        <v>0</v>
      </c>
    </row>
    <row r="39" spans="1:23" ht="25.5" x14ac:dyDescent="0.25">
      <c r="A39" s="10"/>
      <c r="B39" s="888" t="s">
        <v>592</v>
      </c>
      <c r="C39" s="890" t="s">
        <v>593</v>
      </c>
      <c r="D39" s="890" t="s">
        <v>540</v>
      </c>
      <c r="E39" s="877"/>
      <c r="F39" s="209" t="s">
        <v>1320</v>
      </c>
      <c r="G39" s="647" t="s">
        <v>62</v>
      </c>
      <c r="H39" s="671">
        <v>0.05</v>
      </c>
      <c r="I39" s="2">
        <f>AE4_3!I11</f>
        <v>0</v>
      </c>
      <c r="J39" s="2">
        <f>AE4_3!J11</f>
        <v>0</v>
      </c>
      <c r="K39" s="11" t="e">
        <f t="shared" si="0"/>
        <v>#DIV/0!</v>
      </c>
      <c r="L39" s="2">
        <f>AE4_3!L11</f>
        <v>0</v>
      </c>
      <c r="M39" s="2">
        <f>AE4_3!M11</f>
        <v>0</v>
      </c>
      <c r="N39" s="11" t="e">
        <f t="shared" si="7"/>
        <v>#DIV/0!</v>
      </c>
      <c r="O39" s="2">
        <f>AE4_3!O11</f>
        <v>0</v>
      </c>
      <c r="P39" s="2">
        <f>AE4_3!P11</f>
        <v>0</v>
      </c>
      <c r="Q39" s="11" t="e">
        <f t="shared" si="8"/>
        <v>#DIV/0!</v>
      </c>
      <c r="R39" s="2">
        <f>AE4_3!R11</f>
        <v>5</v>
      </c>
      <c r="S39" s="2">
        <f>AE4_3!S11</f>
        <v>0</v>
      </c>
      <c r="T39" s="11">
        <f t="shared" si="9"/>
        <v>0</v>
      </c>
      <c r="U39" s="89">
        <f t="shared" si="4"/>
        <v>5</v>
      </c>
      <c r="V39" s="89">
        <f t="shared" si="5"/>
        <v>0</v>
      </c>
      <c r="W39" s="11">
        <f t="shared" si="6"/>
        <v>0</v>
      </c>
    </row>
    <row r="40" spans="1:23" ht="15.75" x14ac:dyDescent="0.25">
      <c r="A40" s="10"/>
      <c r="B40" s="888"/>
      <c r="C40" s="890"/>
      <c r="D40" s="890"/>
      <c r="E40" s="878"/>
      <c r="F40" s="209" t="s">
        <v>1322</v>
      </c>
      <c r="G40" s="647" t="s">
        <v>62</v>
      </c>
      <c r="H40" s="671">
        <v>0.05</v>
      </c>
      <c r="I40" s="2">
        <f>AE4_3!I12</f>
        <v>0</v>
      </c>
      <c r="J40" s="2">
        <f>AE4_3!J12</f>
        <v>0</v>
      </c>
      <c r="K40" s="11" t="e">
        <f t="shared" si="0"/>
        <v>#DIV/0!</v>
      </c>
      <c r="L40" s="2">
        <f>AE4_3!L12</f>
        <v>0</v>
      </c>
      <c r="M40" s="2">
        <f>AE4_3!M12</f>
        <v>0</v>
      </c>
      <c r="N40" s="11" t="e">
        <f t="shared" si="7"/>
        <v>#DIV/0!</v>
      </c>
      <c r="O40" s="2">
        <f>AE4_3!O12</f>
        <v>0</v>
      </c>
      <c r="P40" s="2">
        <f>AE4_3!P12</f>
        <v>0</v>
      </c>
      <c r="Q40" s="11" t="e">
        <f t="shared" si="8"/>
        <v>#DIV/0!</v>
      </c>
      <c r="R40" s="2">
        <f>AE4_3!R12</f>
        <v>5</v>
      </c>
      <c r="S40" s="2">
        <f>AE4_3!S12</f>
        <v>0</v>
      </c>
      <c r="T40" s="11">
        <f t="shared" si="9"/>
        <v>0</v>
      </c>
      <c r="U40" s="89">
        <f t="shared" si="4"/>
        <v>5</v>
      </c>
      <c r="V40" s="89">
        <f t="shared" si="5"/>
        <v>0</v>
      </c>
      <c r="W40" s="11">
        <f t="shared" si="6"/>
        <v>0</v>
      </c>
    </row>
    <row r="41" spans="1:23" ht="38.25" x14ac:dyDescent="0.25">
      <c r="A41" s="10"/>
      <c r="B41" s="888"/>
      <c r="C41" s="890"/>
      <c r="D41" s="890"/>
      <c r="E41" s="878"/>
      <c r="F41" s="209" t="s">
        <v>1324</v>
      </c>
      <c r="G41" s="671" t="s">
        <v>62</v>
      </c>
      <c r="H41" s="671">
        <v>0.02</v>
      </c>
      <c r="I41" s="2">
        <f>AE4_3!I13</f>
        <v>0</v>
      </c>
      <c r="J41" s="2">
        <f>AE4_3!J13</f>
        <v>0</v>
      </c>
      <c r="K41" s="11" t="e">
        <f t="shared" si="0"/>
        <v>#DIV/0!</v>
      </c>
      <c r="L41" s="2">
        <f>AE4_3!L13</f>
        <v>0</v>
      </c>
      <c r="M41" s="2">
        <f>AE4_3!M13</f>
        <v>0</v>
      </c>
      <c r="N41" s="11" t="e">
        <f t="shared" si="7"/>
        <v>#DIV/0!</v>
      </c>
      <c r="O41" s="2">
        <f>AE4_3!O13</f>
        <v>0</v>
      </c>
      <c r="P41" s="2">
        <f>AE4_3!P13</f>
        <v>0</v>
      </c>
      <c r="Q41" s="11" t="e">
        <f t="shared" si="8"/>
        <v>#DIV/0!</v>
      </c>
      <c r="R41" s="2">
        <f>AE4_3!R13</f>
        <v>2</v>
      </c>
      <c r="S41" s="2">
        <f>AE4_3!S13</f>
        <v>0</v>
      </c>
      <c r="T41" s="11">
        <f t="shared" si="9"/>
        <v>0</v>
      </c>
      <c r="U41" s="89">
        <f t="shared" si="4"/>
        <v>2</v>
      </c>
      <c r="V41" s="89">
        <f t="shared" si="5"/>
        <v>0</v>
      </c>
      <c r="W41" s="11">
        <f t="shared" si="6"/>
        <v>0</v>
      </c>
    </row>
    <row r="42" spans="1:23" ht="25.5" x14ac:dyDescent="0.25">
      <c r="A42" s="10"/>
      <c r="B42" s="888"/>
      <c r="C42" s="890"/>
      <c r="D42" s="890"/>
      <c r="E42" s="879"/>
      <c r="F42" s="209" t="s">
        <v>1325</v>
      </c>
      <c r="G42" s="647" t="s">
        <v>62</v>
      </c>
      <c r="H42" s="727">
        <v>0.2</v>
      </c>
      <c r="I42" s="2">
        <f>AE4_3!I14</f>
        <v>0</v>
      </c>
      <c r="J42" s="2">
        <f>AE4_3!J14</f>
        <v>0</v>
      </c>
      <c r="K42" s="11" t="e">
        <f t="shared" si="0"/>
        <v>#DIV/0!</v>
      </c>
      <c r="L42" s="2">
        <f>AE4_3!L14</f>
        <v>0</v>
      </c>
      <c r="M42" s="2">
        <f>AE4_3!M14</f>
        <v>0</v>
      </c>
      <c r="N42" s="11" t="e">
        <f t="shared" si="7"/>
        <v>#DIV/0!</v>
      </c>
      <c r="O42" s="2">
        <f>AE4_3!O14</f>
        <v>0</v>
      </c>
      <c r="P42" s="2">
        <f>AE4_3!P14</f>
        <v>0</v>
      </c>
      <c r="Q42" s="11" t="e">
        <f t="shared" si="8"/>
        <v>#DIV/0!</v>
      </c>
      <c r="R42" s="2">
        <f>AE4_3!R14</f>
        <v>0</v>
      </c>
      <c r="S42" s="2">
        <f>AE4_3!S14</f>
        <v>0</v>
      </c>
      <c r="T42" s="11" t="e">
        <f t="shared" si="9"/>
        <v>#DIV/0!</v>
      </c>
      <c r="U42" s="89">
        <f t="shared" si="4"/>
        <v>0</v>
      </c>
      <c r="V42" s="89">
        <f t="shared" si="5"/>
        <v>0</v>
      </c>
      <c r="W42" s="11" t="e">
        <f t="shared" si="6"/>
        <v>#DIV/0!</v>
      </c>
    </row>
    <row r="43" spans="1:23" ht="38.25" x14ac:dyDescent="0.25">
      <c r="A43" s="10"/>
      <c r="B43" s="672" t="s">
        <v>395</v>
      </c>
      <c r="C43" s="209" t="s">
        <v>396</v>
      </c>
      <c r="D43" s="209" t="s">
        <v>1433</v>
      </c>
      <c r="E43" s="647"/>
      <c r="F43" s="209" t="s">
        <v>1434</v>
      </c>
      <c r="G43" s="647" t="s">
        <v>62</v>
      </c>
      <c r="H43" s="654">
        <v>10</v>
      </c>
      <c r="I43" s="2">
        <f>AE5_18!I8</f>
        <v>0</v>
      </c>
      <c r="J43" s="2">
        <f>AE5_18!J8</f>
        <v>0</v>
      </c>
      <c r="K43" s="11" t="e">
        <f t="shared" si="0"/>
        <v>#DIV/0!</v>
      </c>
      <c r="L43" s="2">
        <f>AE5_18!L8</f>
        <v>0</v>
      </c>
      <c r="M43" s="2">
        <f>AE5_18!M8</f>
        <v>0</v>
      </c>
      <c r="N43" s="11" t="e">
        <f t="shared" si="7"/>
        <v>#DIV/0!</v>
      </c>
      <c r="O43" s="2">
        <f>AE5_18!O8</f>
        <v>0</v>
      </c>
      <c r="P43" s="2">
        <f>AE5_18!P8</f>
        <v>0</v>
      </c>
      <c r="Q43" s="11" t="e">
        <f t="shared" si="8"/>
        <v>#DIV/0!</v>
      </c>
      <c r="R43" s="2">
        <f>AE5_18!R8</f>
        <v>10</v>
      </c>
      <c r="S43" s="2">
        <f>AE5_18!S8</f>
        <v>0</v>
      </c>
      <c r="T43" s="11">
        <f t="shared" si="9"/>
        <v>0</v>
      </c>
      <c r="U43" s="89">
        <f t="shared" si="4"/>
        <v>10</v>
      </c>
      <c r="V43" s="89">
        <f t="shared" si="5"/>
        <v>0</v>
      </c>
      <c r="W43" s="11">
        <f t="shared" si="6"/>
        <v>0</v>
      </c>
    </row>
    <row r="44" spans="1:23" ht="51" x14ac:dyDescent="0.25">
      <c r="A44" s="10"/>
      <c r="B44" s="672" t="s">
        <v>411</v>
      </c>
      <c r="C44" s="209" t="s">
        <v>412</v>
      </c>
      <c r="D44" s="209" t="s">
        <v>1435</v>
      </c>
      <c r="E44" s="647"/>
      <c r="F44" s="209" t="s">
        <v>61</v>
      </c>
      <c r="G44" s="647" t="s">
        <v>62</v>
      </c>
      <c r="H44" s="654">
        <v>20</v>
      </c>
      <c r="I44" s="2">
        <f>AE5_18!I11</f>
        <v>5</v>
      </c>
      <c r="J44" s="2">
        <f>AE5_18!J11</f>
        <v>5</v>
      </c>
      <c r="K44" s="11">
        <f t="shared" si="0"/>
        <v>100</v>
      </c>
      <c r="L44" s="2">
        <f>AE5_18!L11</f>
        <v>5</v>
      </c>
      <c r="M44" s="2">
        <f>AE5_18!M11</f>
        <v>0</v>
      </c>
      <c r="N44" s="11">
        <f t="shared" si="7"/>
        <v>0</v>
      </c>
      <c r="O44" s="2">
        <f>AE5_18!O11</f>
        <v>5</v>
      </c>
      <c r="P44" s="2">
        <f>AE5_18!P11</f>
        <v>0</v>
      </c>
      <c r="Q44" s="11">
        <f t="shared" si="8"/>
        <v>0</v>
      </c>
      <c r="R44" s="2">
        <f>AE5_18!R11</f>
        <v>5</v>
      </c>
      <c r="S44" s="2">
        <f>AE5_18!S11</f>
        <v>0</v>
      </c>
      <c r="T44" s="11">
        <f t="shared" si="9"/>
        <v>0</v>
      </c>
      <c r="U44" s="89">
        <f t="shared" si="4"/>
        <v>20</v>
      </c>
      <c r="V44" s="89">
        <f t="shared" si="5"/>
        <v>5</v>
      </c>
      <c r="W44" s="11">
        <f t="shared" si="6"/>
        <v>25</v>
      </c>
    </row>
    <row r="45" spans="1:23" ht="25.5" x14ac:dyDescent="0.25">
      <c r="A45" s="10"/>
      <c r="B45" s="672" t="s">
        <v>119</v>
      </c>
      <c r="C45" s="209" t="s">
        <v>2826</v>
      </c>
      <c r="D45" s="209" t="s">
        <v>1462</v>
      </c>
      <c r="E45" s="647"/>
      <c r="F45" s="209" t="s">
        <v>61</v>
      </c>
      <c r="G45" s="647" t="s">
        <v>62</v>
      </c>
      <c r="H45" s="654">
        <v>20</v>
      </c>
      <c r="I45" s="280">
        <f>AE5_18!I12</f>
        <v>8.75</v>
      </c>
      <c r="J45" s="280">
        <f>AE5_18!J12</f>
        <v>9.5</v>
      </c>
      <c r="K45" s="11">
        <f t="shared" si="0"/>
        <v>108.57142857142857</v>
      </c>
      <c r="L45" s="280">
        <f>AE5_18!L12</f>
        <v>3.75</v>
      </c>
      <c r="M45" s="280">
        <f>AE5_18!M12</f>
        <v>0</v>
      </c>
      <c r="N45" s="11">
        <f t="shared" si="7"/>
        <v>0</v>
      </c>
      <c r="O45" s="280">
        <f>AE5_18!O12</f>
        <v>3.75</v>
      </c>
      <c r="P45" s="280">
        <f>AE5_18!P12</f>
        <v>0</v>
      </c>
      <c r="Q45" s="11">
        <f t="shared" si="8"/>
        <v>0</v>
      </c>
      <c r="R45" s="280">
        <f>AE5_18!R12</f>
        <v>3.75</v>
      </c>
      <c r="S45" s="280">
        <f>AE5_18!S12</f>
        <v>0</v>
      </c>
      <c r="T45" s="11">
        <f t="shared" si="9"/>
        <v>0</v>
      </c>
      <c r="U45" s="89">
        <f t="shared" si="4"/>
        <v>20</v>
      </c>
      <c r="V45" s="89">
        <f t="shared" si="5"/>
        <v>9.5</v>
      </c>
      <c r="W45" s="11">
        <f t="shared" si="6"/>
        <v>47.5</v>
      </c>
    </row>
    <row r="46" spans="1:23" ht="15.75" x14ac:dyDescent="0.25">
      <c r="A46" s="10"/>
      <c r="B46" s="214" t="s">
        <v>2827</v>
      </c>
      <c r="C46" s="209" t="s">
        <v>2828</v>
      </c>
      <c r="D46" s="644" t="s">
        <v>2829</v>
      </c>
      <c r="E46" s="645"/>
      <c r="F46" s="644" t="s">
        <v>61</v>
      </c>
      <c r="G46" s="645" t="s">
        <v>62</v>
      </c>
      <c r="H46" s="215">
        <v>100</v>
      </c>
      <c r="I46" s="280">
        <f>AE5_18!I13</f>
        <v>32.333333333333329</v>
      </c>
      <c r="J46" s="280">
        <f>AE5_18!J13</f>
        <v>7.8333333333333339</v>
      </c>
      <c r="K46" s="11">
        <f t="shared" si="0"/>
        <v>24.226804123711347</v>
      </c>
      <c r="L46" s="280">
        <f>AE5_18!L13</f>
        <v>30.5</v>
      </c>
      <c r="M46" s="280">
        <f>AE5_18!M13</f>
        <v>0</v>
      </c>
      <c r="N46" s="11">
        <f t="shared" si="7"/>
        <v>0</v>
      </c>
      <c r="O46" s="280">
        <f>AE5_18!O13</f>
        <v>19</v>
      </c>
      <c r="P46" s="280">
        <f>AE5_18!P13</f>
        <v>0</v>
      </c>
      <c r="Q46" s="11">
        <f t="shared" si="8"/>
        <v>0</v>
      </c>
      <c r="R46" s="280">
        <f>AE5_18!R13</f>
        <v>18.166666666666664</v>
      </c>
      <c r="S46" s="280">
        <f>AE5_18!S13</f>
        <v>0</v>
      </c>
      <c r="T46" s="11">
        <f t="shared" si="9"/>
        <v>0</v>
      </c>
      <c r="U46" s="89">
        <f t="shared" si="4"/>
        <v>100</v>
      </c>
      <c r="V46" s="89">
        <f t="shared" si="5"/>
        <v>7.8333333333333339</v>
      </c>
      <c r="W46" s="11">
        <f t="shared" si="6"/>
        <v>7.8333333333333339</v>
      </c>
    </row>
    <row r="47" spans="1:23" ht="25.5" x14ac:dyDescent="0.25">
      <c r="A47" s="10"/>
      <c r="B47" s="672" t="s">
        <v>162</v>
      </c>
      <c r="C47" s="209" t="s">
        <v>163</v>
      </c>
      <c r="D47" s="209" t="s">
        <v>1437</v>
      </c>
      <c r="E47" s="647" t="s">
        <v>1327</v>
      </c>
      <c r="F47" s="209" t="s">
        <v>165</v>
      </c>
      <c r="G47" s="647" t="s">
        <v>62</v>
      </c>
      <c r="H47" s="654">
        <v>5</v>
      </c>
      <c r="I47" s="2"/>
      <c r="J47" s="2"/>
      <c r="K47" s="11" t="e">
        <f t="shared" si="0"/>
        <v>#DIV/0!</v>
      </c>
      <c r="L47" s="2"/>
      <c r="M47" s="2"/>
      <c r="N47" s="11" t="e">
        <f t="shared" si="7"/>
        <v>#DIV/0!</v>
      </c>
      <c r="O47" s="2"/>
      <c r="P47" s="2"/>
      <c r="Q47" s="11" t="e">
        <f t="shared" si="8"/>
        <v>#DIV/0!</v>
      </c>
      <c r="R47" s="2"/>
      <c r="S47" s="2"/>
      <c r="T47" s="11" t="e">
        <f t="shared" si="9"/>
        <v>#DIV/0!</v>
      </c>
      <c r="U47" s="89">
        <f t="shared" si="4"/>
        <v>0</v>
      </c>
      <c r="V47" s="89">
        <f t="shared" si="5"/>
        <v>0</v>
      </c>
      <c r="W47" s="11" t="e">
        <f t="shared" si="6"/>
        <v>#DIV/0!</v>
      </c>
    </row>
    <row r="48" spans="1:23" ht="25.5" x14ac:dyDescent="0.25">
      <c r="A48" s="10"/>
      <c r="B48" s="672" t="s">
        <v>395</v>
      </c>
      <c r="C48" s="209" t="s">
        <v>396</v>
      </c>
      <c r="D48" s="209" t="s">
        <v>1438</v>
      </c>
      <c r="E48" s="647"/>
      <c r="F48" s="209" t="s">
        <v>398</v>
      </c>
      <c r="G48" s="647" t="s">
        <v>62</v>
      </c>
      <c r="H48" s="654">
        <v>1</v>
      </c>
      <c r="I48" s="2">
        <f>AE5_18!I8</f>
        <v>0</v>
      </c>
      <c r="J48" s="2">
        <f>AE5_18!J8</f>
        <v>0</v>
      </c>
      <c r="K48" s="11" t="e">
        <f t="shared" si="0"/>
        <v>#DIV/0!</v>
      </c>
      <c r="L48" s="2">
        <f>AE5_18!L8</f>
        <v>0</v>
      </c>
      <c r="M48" s="2">
        <f>AE5_18!M8</f>
        <v>0</v>
      </c>
      <c r="N48" s="11" t="e">
        <f t="shared" si="7"/>
        <v>#DIV/0!</v>
      </c>
      <c r="O48" s="2">
        <f>AE5_18!O8</f>
        <v>0</v>
      </c>
      <c r="P48" s="2">
        <f>AE5_18!P8</f>
        <v>0</v>
      </c>
      <c r="Q48" s="11" t="e">
        <f t="shared" si="8"/>
        <v>#DIV/0!</v>
      </c>
      <c r="R48" s="2">
        <f>AE5_18!R8</f>
        <v>10</v>
      </c>
      <c r="S48" s="2">
        <f>AE5_18!S8</f>
        <v>0</v>
      </c>
      <c r="T48" s="11">
        <f t="shared" si="9"/>
        <v>0</v>
      </c>
      <c r="U48" s="89">
        <f t="shared" si="4"/>
        <v>10</v>
      </c>
      <c r="V48" s="89">
        <f t="shared" si="5"/>
        <v>0</v>
      </c>
      <c r="W48" s="11">
        <f t="shared" si="6"/>
        <v>0</v>
      </c>
    </row>
    <row r="49" spans="1:23" ht="38.25" x14ac:dyDescent="0.25">
      <c r="A49" s="10"/>
      <c r="B49" s="664" t="s">
        <v>372</v>
      </c>
      <c r="C49" s="209" t="s">
        <v>373</v>
      </c>
      <c r="D49" s="209" t="s">
        <v>1440</v>
      </c>
      <c r="E49" s="647" t="s">
        <v>1441</v>
      </c>
      <c r="F49" s="209" t="s">
        <v>374</v>
      </c>
      <c r="G49" s="647" t="s">
        <v>62</v>
      </c>
      <c r="H49" s="654">
        <v>30</v>
      </c>
      <c r="I49" s="280">
        <f>AE5_18!I16</f>
        <v>9.8599137931034484</v>
      </c>
      <c r="J49" s="280">
        <f>AE5_18!J16</f>
        <v>0</v>
      </c>
      <c r="K49" s="11">
        <f t="shared" si="0"/>
        <v>0</v>
      </c>
      <c r="L49" s="280">
        <f>AE5_18!L16</f>
        <v>10.577586206896552</v>
      </c>
      <c r="M49" s="280">
        <f>AE5_18!M16</f>
        <v>0</v>
      </c>
      <c r="N49" s="11">
        <f t="shared" si="7"/>
        <v>0</v>
      </c>
      <c r="O49" s="280">
        <f>AE5_18!O16</f>
        <v>3.1099137931034484</v>
      </c>
      <c r="P49" s="280">
        <f>AE5_18!P16</f>
        <v>0</v>
      </c>
      <c r="Q49" s="11">
        <f t="shared" si="8"/>
        <v>0</v>
      </c>
      <c r="R49" s="280">
        <f>AE5_18!R16</f>
        <v>6.2650862068965516</v>
      </c>
      <c r="S49" s="280">
        <f>AE5_18!S16</f>
        <v>0</v>
      </c>
      <c r="T49" s="11">
        <f t="shared" si="9"/>
        <v>0</v>
      </c>
      <c r="U49" s="340">
        <f t="shared" si="4"/>
        <v>29.8125</v>
      </c>
      <c r="V49" s="89">
        <f t="shared" si="5"/>
        <v>0</v>
      </c>
      <c r="W49" s="11">
        <f t="shared" si="6"/>
        <v>0</v>
      </c>
    </row>
    <row r="50" spans="1:23" ht="38.25" x14ac:dyDescent="0.25">
      <c r="A50" s="10"/>
      <c r="B50" s="664" t="s">
        <v>260</v>
      </c>
      <c r="C50" s="209" t="s">
        <v>261</v>
      </c>
      <c r="D50" s="209" t="s">
        <v>1442</v>
      </c>
      <c r="E50" s="647"/>
      <c r="F50" s="209" t="s">
        <v>262</v>
      </c>
      <c r="G50" s="647" t="s">
        <v>62</v>
      </c>
      <c r="H50" s="654">
        <v>25</v>
      </c>
      <c r="I50" s="2">
        <f>AE5_18!I17</f>
        <v>0</v>
      </c>
      <c r="J50" s="2">
        <f>AE5_18!J17</f>
        <v>0</v>
      </c>
      <c r="K50" s="11" t="e">
        <f t="shared" si="0"/>
        <v>#DIV/0!</v>
      </c>
      <c r="L50" s="2">
        <f>AE5_18!L17</f>
        <v>25</v>
      </c>
      <c r="M50" s="2">
        <f>AE5_18!M17</f>
        <v>0</v>
      </c>
      <c r="N50" s="11">
        <f t="shared" si="7"/>
        <v>0</v>
      </c>
      <c r="O50" s="2">
        <f>AE5_18!O17</f>
        <v>0</v>
      </c>
      <c r="P50" s="2">
        <f>AE5_18!P17</f>
        <v>0</v>
      </c>
      <c r="Q50" s="11" t="e">
        <f t="shared" si="8"/>
        <v>#DIV/0!</v>
      </c>
      <c r="R50" s="2">
        <f>AE5_18!R17</f>
        <v>0</v>
      </c>
      <c r="S50" s="2">
        <f>AE5_18!S17</f>
        <v>0</v>
      </c>
      <c r="T50" s="11" t="e">
        <f t="shared" si="9"/>
        <v>#DIV/0!</v>
      </c>
      <c r="U50" s="89">
        <f t="shared" si="4"/>
        <v>25</v>
      </c>
      <c r="V50" s="89">
        <f t="shared" si="5"/>
        <v>0</v>
      </c>
      <c r="W50" s="11">
        <f t="shared" si="6"/>
        <v>0</v>
      </c>
    </row>
    <row r="51" spans="1:23" ht="46.5" customHeight="1" x14ac:dyDescent="0.25">
      <c r="A51" s="10"/>
      <c r="B51" s="664" t="s">
        <v>979</v>
      </c>
      <c r="C51" s="209" t="s">
        <v>980</v>
      </c>
      <c r="D51" s="209" t="s">
        <v>1443</v>
      </c>
      <c r="E51" s="647" t="s">
        <v>1444</v>
      </c>
      <c r="F51" s="209" t="s">
        <v>2830</v>
      </c>
      <c r="G51" s="647" t="s">
        <v>62</v>
      </c>
      <c r="H51" s="654">
        <v>30000</v>
      </c>
      <c r="I51" s="2"/>
      <c r="J51" s="2"/>
      <c r="K51" s="11" t="e">
        <f t="shared" si="0"/>
        <v>#DIV/0!</v>
      </c>
      <c r="L51" s="2"/>
      <c r="M51" s="2"/>
      <c r="N51" s="11" t="e">
        <f t="shared" si="7"/>
        <v>#DIV/0!</v>
      </c>
      <c r="O51" s="2"/>
      <c r="P51" s="2"/>
      <c r="Q51" s="11" t="e">
        <f t="shared" si="8"/>
        <v>#DIV/0!</v>
      </c>
      <c r="R51" s="2"/>
      <c r="S51" s="2"/>
      <c r="T51" s="11" t="e">
        <f t="shared" si="9"/>
        <v>#DIV/0!</v>
      </c>
      <c r="U51" s="89">
        <f t="shared" si="4"/>
        <v>0</v>
      </c>
      <c r="V51" s="89">
        <f t="shared" si="5"/>
        <v>0</v>
      </c>
      <c r="W51" s="11" t="e">
        <f t="shared" si="6"/>
        <v>#DIV/0!</v>
      </c>
    </row>
    <row r="52" spans="1:23" ht="51" customHeight="1" x14ac:dyDescent="0.25">
      <c r="A52" s="10"/>
      <c r="B52" s="877" t="s">
        <v>988</v>
      </c>
      <c r="C52" s="877" t="s">
        <v>989</v>
      </c>
      <c r="D52" s="209" t="s">
        <v>1445</v>
      </c>
      <c r="E52" s="647"/>
      <c r="F52" s="209" t="s">
        <v>262</v>
      </c>
      <c r="G52" s="647" t="s">
        <v>62</v>
      </c>
      <c r="H52" s="673">
        <v>33.33</v>
      </c>
      <c r="I52" s="280"/>
      <c r="J52" s="280"/>
      <c r="K52" s="11" t="e">
        <f t="shared" si="0"/>
        <v>#DIV/0!</v>
      </c>
      <c r="L52" s="280"/>
      <c r="M52" s="280"/>
      <c r="N52" s="11" t="e">
        <f t="shared" si="7"/>
        <v>#DIV/0!</v>
      </c>
      <c r="O52" s="280"/>
      <c r="P52" s="280"/>
      <c r="Q52" s="11" t="e">
        <f t="shared" si="8"/>
        <v>#DIV/0!</v>
      </c>
      <c r="R52" s="280"/>
      <c r="S52" s="280"/>
      <c r="T52" s="11" t="e">
        <f t="shared" si="9"/>
        <v>#DIV/0!</v>
      </c>
      <c r="U52" s="89">
        <f t="shared" si="4"/>
        <v>0</v>
      </c>
      <c r="V52" s="89">
        <f t="shared" si="5"/>
        <v>0</v>
      </c>
      <c r="W52" s="11" t="e">
        <f t="shared" si="6"/>
        <v>#DIV/0!</v>
      </c>
    </row>
    <row r="53" spans="1:23" ht="25.5" x14ac:dyDescent="0.25">
      <c r="A53" s="10"/>
      <c r="B53" s="878"/>
      <c r="C53" s="878"/>
      <c r="D53" s="734" t="s">
        <v>3486</v>
      </c>
      <c r="E53" s="716"/>
      <c r="F53" s="717" t="s">
        <v>3487</v>
      </c>
      <c r="G53" s="716" t="s">
        <v>89</v>
      </c>
      <c r="H53" s="654">
        <v>1</v>
      </c>
      <c r="I53" s="280">
        <f>AE5_18!I20</f>
        <v>0</v>
      </c>
      <c r="J53" s="280">
        <f>AE5_18!J20</f>
        <v>0</v>
      </c>
      <c r="K53" s="11" t="e">
        <f t="shared" si="0"/>
        <v>#DIV/0!</v>
      </c>
      <c r="L53" s="280">
        <f>AE5_18!L20</f>
        <v>1</v>
      </c>
      <c r="M53" s="280">
        <f>AE5_18!M20</f>
        <v>0</v>
      </c>
      <c r="N53" s="11">
        <f t="shared" si="7"/>
        <v>0</v>
      </c>
      <c r="O53" s="280">
        <f>AE5_18!O20</f>
        <v>0</v>
      </c>
      <c r="P53" s="280">
        <f>AE5_18!P20</f>
        <v>0</v>
      </c>
      <c r="Q53" s="11" t="e">
        <f t="shared" si="8"/>
        <v>#DIV/0!</v>
      </c>
      <c r="R53" s="280">
        <f>AE5_18!R20</f>
        <v>0</v>
      </c>
      <c r="S53" s="280">
        <f>AE5_18!S20</f>
        <v>0</v>
      </c>
      <c r="T53" s="11" t="e">
        <f t="shared" si="9"/>
        <v>#DIV/0!</v>
      </c>
      <c r="U53" s="89">
        <f t="shared" ref="U53:U59" si="10">I53+L53+O53+R53</f>
        <v>1</v>
      </c>
      <c r="V53" s="89">
        <f t="shared" ref="V53:V59" si="11">J53+M53+P53+S53</f>
        <v>0</v>
      </c>
      <c r="W53" s="11">
        <f t="shared" si="6"/>
        <v>0</v>
      </c>
    </row>
    <row r="54" spans="1:23" ht="25.5" x14ac:dyDescent="0.25">
      <c r="A54" s="10"/>
      <c r="B54" s="878"/>
      <c r="C54" s="878"/>
      <c r="D54" s="730" t="s">
        <v>3607</v>
      </c>
      <c r="E54" s="730" t="s">
        <v>1562</v>
      </c>
      <c r="F54" s="783" t="s">
        <v>3635</v>
      </c>
      <c r="G54" s="730" t="s">
        <v>89</v>
      </c>
      <c r="H54" s="730">
        <v>1</v>
      </c>
      <c r="I54" s="280">
        <f>AE5_18!I21</f>
        <v>0</v>
      </c>
      <c r="J54" s="280">
        <f>AE5_18!J21</f>
        <v>0</v>
      </c>
      <c r="K54" s="11" t="e">
        <f t="shared" si="0"/>
        <v>#DIV/0!</v>
      </c>
      <c r="L54" s="280">
        <f>AE5_18!L21</f>
        <v>1</v>
      </c>
      <c r="M54" s="280">
        <f>AE5_18!M21</f>
        <v>0</v>
      </c>
      <c r="N54" s="11">
        <f t="shared" si="7"/>
        <v>0</v>
      </c>
      <c r="O54" s="280">
        <f>AE5_18!O21</f>
        <v>0</v>
      </c>
      <c r="P54" s="280">
        <f>AE5_18!P21</f>
        <v>0</v>
      </c>
      <c r="Q54" s="11" t="e">
        <f t="shared" si="8"/>
        <v>#DIV/0!</v>
      </c>
      <c r="R54" s="280">
        <f>AE5_18!R21</f>
        <v>0</v>
      </c>
      <c r="S54" s="280">
        <f>AE5_18!S21</f>
        <v>0</v>
      </c>
      <c r="T54" s="11" t="e">
        <f t="shared" si="9"/>
        <v>#DIV/0!</v>
      </c>
      <c r="U54" s="89">
        <f t="shared" si="10"/>
        <v>1</v>
      </c>
      <c r="V54" s="89">
        <f t="shared" si="11"/>
        <v>0</v>
      </c>
      <c r="W54" s="11">
        <f t="shared" si="6"/>
        <v>0</v>
      </c>
    </row>
    <row r="55" spans="1:23" ht="15.75" x14ac:dyDescent="0.25">
      <c r="A55" s="10"/>
      <c r="B55" s="878"/>
      <c r="C55" s="878"/>
      <c r="D55" s="717"/>
      <c r="E55" s="716"/>
      <c r="F55" s="717"/>
      <c r="G55" s="716"/>
      <c r="H55" s="673"/>
      <c r="I55" s="280"/>
      <c r="J55" s="280"/>
      <c r="K55" s="11" t="e">
        <f t="shared" si="0"/>
        <v>#DIV/0!</v>
      </c>
      <c r="L55" s="280"/>
      <c r="M55" s="280"/>
      <c r="N55" s="11" t="e">
        <f t="shared" si="7"/>
        <v>#DIV/0!</v>
      </c>
      <c r="O55" s="280"/>
      <c r="P55" s="280"/>
      <c r="Q55" s="11" t="e">
        <f t="shared" si="8"/>
        <v>#DIV/0!</v>
      </c>
      <c r="R55" s="280"/>
      <c r="S55" s="280"/>
      <c r="T55" s="11" t="e">
        <f t="shared" si="9"/>
        <v>#DIV/0!</v>
      </c>
      <c r="U55" s="89">
        <f t="shared" si="10"/>
        <v>0</v>
      </c>
      <c r="V55" s="89">
        <f t="shared" si="11"/>
        <v>0</v>
      </c>
      <c r="W55" s="11" t="e">
        <f t="shared" si="6"/>
        <v>#DIV/0!</v>
      </c>
    </row>
    <row r="56" spans="1:23" ht="15.75" x14ac:dyDescent="0.25">
      <c r="A56" s="10"/>
      <c r="B56" s="878"/>
      <c r="C56" s="878"/>
      <c r="D56" s="717"/>
      <c r="E56" s="716"/>
      <c r="F56" s="717"/>
      <c r="G56" s="716"/>
      <c r="H56" s="673"/>
      <c r="I56" s="280"/>
      <c r="J56" s="280"/>
      <c r="K56" s="11" t="e">
        <f t="shared" si="0"/>
        <v>#DIV/0!</v>
      </c>
      <c r="L56" s="280"/>
      <c r="M56" s="280"/>
      <c r="N56" s="11" t="e">
        <f t="shared" si="7"/>
        <v>#DIV/0!</v>
      </c>
      <c r="O56" s="280"/>
      <c r="P56" s="280"/>
      <c r="Q56" s="11" t="e">
        <f t="shared" si="8"/>
        <v>#DIV/0!</v>
      </c>
      <c r="R56" s="280"/>
      <c r="S56" s="280"/>
      <c r="T56" s="11" t="e">
        <f t="shared" si="9"/>
        <v>#DIV/0!</v>
      </c>
      <c r="U56" s="89">
        <f t="shared" si="10"/>
        <v>0</v>
      </c>
      <c r="V56" s="89">
        <f t="shared" si="11"/>
        <v>0</v>
      </c>
      <c r="W56" s="11" t="e">
        <f t="shared" si="6"/>
        <v>#DIV/0!</v>
      </c>
    </row>
    <row r="57" spans="1:23" ht="15.75" x14ac:dyDescent="0.25">
      <c r="A57" s="10"/>
      <c r="B57" s="878"/>
      <c r="C57" s="878"/>
      <c r="D57" s="717"/>
      <c r="E57" s="716"/>
      <c r="F57" s="717"/>
      <c r="G57" s="716"/>
      <c r="H57" s="673"/>
      <c r="I57" s="280"/>
      <c r="J57" s="280"/>
      <c r="K57" s="11" t="e">
        <f t="shared" si="0"/>
        <v>#DIV/0!</v>
      </c>
      <c r="L57" s="280"/>
      <c r="M57" s="280"/>
      <c r="N57" s="11" t="e">
        <f t="shared" si="7"/>
        <v>#DIV/0!</v>
      </c>
      <c r="O57" s="280"/>
      <c r="P57" s="280"/>
      <c r="Q57" s="11" t="e">
        <f t="shared" si="8"/>
        <v>#DIV/0!</v>
      </c>
      <c r="R57" s="280"/>
      <c r="S57" s="280"/>
      <c r="T57" s="11" t="e">
        <f t="shared" si="9"/>
        <v>#DIV/0!</v>
      </c>
      <c r="U57" s="89">
        <f t="shared" si="10"/>
        <v>0</v>
      </c>
      <c r="V57" s="89">
        <f t="shared" si="11"/>
        <v>0</v>
      </c>
      <c r="W57" s="11" t="e">
        <f t="shared" si="6"/>
        <v>#DIV/0!</v>
      </c>
    </row>
    <row r="58" spans="1:23" ht="15.75" x14ac:dyDescent="0.25">
      <c r="A58" s="10"/>
      <c r="B58" s="878"/>
      <c r="C58" s="878"/>
      <c r="D58" s="717"/>
      <c r="E58" s="716"/>
      <c r="F58" s="717"/>
      <c r="G58" s="716"/>
      <c r="H58" s="673"/>
      <c r="I58" s="280"/>
      <c r="J58" s="280"/>
      <c r="K58" s="11" t="e">
        <f t="shared" si="0"/>
        <v>#DIV/0!</v>
      </c>
      <c r="L58" s="280"/>
      <c r="M58" s="280"/>
      <c r="N58" s="11" t="e">
        <f t="shared" si="7"/>
        <v>#DIV/0!</v>
      </c>
      <c r="O58" s="280"/>
      <c r="P58" s="280"/>
      <c r="Q58" s="11" t="e">
        <f t="shared" si="8"/>
        <v>#DIV/0!</v>
      </c>
      <c r="R58" s="280"/>
      <c r="S58" s="280"/>
      <c r="T58" s="11" t="e">
        <f t="shared" si="9"/>
        <v>#DIV/0!</v>
      </c>
      <c r="U58" s="89">
        <f t="shared" si="10"/>
        <v>0</v>
      </c>
      <c r="V58" s="89">
        <f t="shared" si="11"/>
        <v>0</v>
      </c>
      <c r="W58" s="11" t="e">
        <f t="shared" si="6"/>
        <v>#DIV/0!</v>
      </c>
    </row>
    <row r="59" spans="1:23" ht="15.75" x14ac:dyDescent="0.25">
      <c r="A59" s="10"/>
      <c r="B59" s="879"/>
      <c r="C59" s="879"/>
      <c r="D59" s="717"/>
      <c r="E59" s="716"/>
      <c r="F59" s="717"/>
      <c r="G59" s="716"/>
      <c r="H59" s="673"/>
      <c r="I59" s="280"/>
      <c r="J59" s="280"/>
      <c r="K59" s="11" t="e">
        <f t="shared" si="0"/>
        <v>#DIV/0!</v>
      </c>
      <c r="L59" s="280"/>
      <c r="M59" s="280"/>
      <c r="N59" s="11" t="e">
        <f t="shared" si="7"/>
        <v>#DIV/0!</v>
      </c>
      <c r="O59" s="280"/>
      <c r="P59" s="280"/>
      <c r="Q59" s="11" t="e">
        <f t="shared" si="8"/>
        <v>#DIV/0!</v>
      </c>
      <c r="R59" s="280"/>
      <c r="S59" s="280"/>
      <c r="T59" s="11" t="e">
        <f t="shared" si="9"/>
        <v>#DIV/0!</v>
      </c>
      <c r="U59" s="89">
        <f t="shared" si="10"/>
        <v>0</v>
      </c>
      <c r="V59" s="89">
        <f t="shared" si="11"/>
        <v>0</v>
      </c>
      <c r="W59" s="11" t="e">
        <f t="shared" si="6"/>
        <v>#DIV/0!</v>
      </c>
    </row>
    <row r="60" spans="1:23" ht="51" x14ac:dyDescent="0.25">
      <c r="A60" s="10"/>
      <c r="B60" s="664" t="s">
        <v>331</v>
      </c>
      <c r="C60" s="209" t="s">
        <v>1329</v>
      </c>
      <c r="D60" s="209" t="s">
        <v>1440</v>
      </c>
      <c r="E60" s="647" t="s">
        <v>338</v>
      </c>
      <c r="F60" s="209" t="s">
        <v>334</v>
      </c>
      <c r="G60" s="647" t="s">
        <v>62</v>
      </c>
      <c r="H60" s="654">
        <v>30</v>
      </c>
      <c r="I60" s="280">
        <f>AE5_18!I27</f>
        <v>0</v>
      </c>
      <c r="J60" s="280">
        <f>AE5_18!J27</f>
        <v>0</v>
      </c>
      <c r="K60" s="11" t="e">
        <f t="shared" si="0"/>
        <v>#DIV/0!</v>
      </c>
      <c r="L60" s="280">
        <f>AE5_18!L27</f>
        <v>0</v>
      </c>
      <c r="M60" s="280">
        <f>AE5_18!M27</f>
        <v>0</v>
      </c>
      <c r="N60" s="11" t="e">
        <f t="shared" si="7"/>
        <v>#DIV/0!</v>
      </c>
      <c r="O60" s="280">
        <f>AE5_18!O27</f>
        <v>30</v>
      </c>
      <c r="P60" s="280">
        <f>AE5_18!P27</f>
        <v>0</v>
      </c>
      <c r="Q60" s="11">
        <f t="shared" si="8"/>
        <v>0</v>
      </c>
      <c r="R60" s="280">
        <f>AE5_18!R27</f>
        <v>0</v>
      </c>
      <c r="S60" s="280">
        <f>AE5_18!S27</f>
        <v>0</v>
      </c>
      <c r="T60" s="11" t="e">
        <f t="shared" si="9"/>
        <v>#DIV/0!</v>
      </c>
      <c r="U60" s="89">
        <f t="shared" si="4"/>
        <v>30</v>
      </c>
      <c r="V60" s="89">
        <f t="shared" si="5"/>
        <v>0</v>
      </c>
      <c r="W60" s="11">
        <f t="shared" si="6"/>
        <v>0</v>
      </c>
    </row>
    <row r="61" spans="1:23" ht="25.5" x14ac:dyDescent="0.25">
      <c r="A61" s="10"/>
      <c r="B61" s="647" t="s">
        <v>1446</v>
      </c>
      <c r="C61" s="209" t="s">
        <v>1447</v>
      </c>
      <c r="D61" s="209" t="s">
        <v>1176</v>
      </c>
      <c r="E61" s="647"/>
      <c r="F61" s="209" t="s">
        <v>1448</v>
      </c>
      <c r="G61" s="647" t="s">
        <v>62</v>
      </c>
      <c r="H61" s="647">
        <v>100</v>
      </c>
      <c r="I61" s="280"/>
      <c r="J61" s="280"/>
      <c r="K61" s="11" t="e">
        <f t="shared" si="0"/>
        <v>#DIV/0!</v>
      </c>
      <c r="L61" s="280"/>
      <c r="M61" s="280"/>
      <c r="N61" s="11" t="e">
        <f t="shared" si="7"/>
        <v>#DIV/0!</v>
      </c>
      <c r="O61" s="280"/>
      <c r="P61" s="280"/>
      <c r="Q61" s="11" t="e">
        <f t="shared" si="8"/>
        <v>#DIV/0!</v>
      </c>
      <c r="R61" s="280"/>
      <c r="S61" s="280"/>
      <c r="T61" s="11" t="e">
        <f t="shared" si="9"/>
        <v>#DIV/0!</v>
      </c>
      <c r="U61" s="89">
        <f t="shared" si="4"/>
        <v>0</v>
      </c>
      <c r="V61" s="89">
        <f t="shared" si="5"/>
        <v>0</v>
      </c>
      <c r="W61" s="11" t="e">
        <f t="shared" si="6"/>
        <v>#DIV/0!</v>
      </c>
    </row>
    <row r="62" spans="1:23" ht="25.5" x14ac:dyDescent="0.25">
      <c r="A62" s="10"/>
      <c r="B62" s="647" t="s">
        <v>1449</v>
      </c>
      <c r="C62" s="209" t="s">
        <v>1450</v>
      </c>
      <c r="D62" s="209" t="s">
        <v>1451</v>
      </c>
      <c r="E62" s="647"/>
      <c r="F62" s="209" t="s">
        <v>1448</v>
      </c>
      <c r="G62" s="647" t="s">
        <v>62</v>
      </c>
      <c r="H62" s="647">
        <v>100</v>
      </c>
      <c r="I62" s="2"/>
      <c r="J62" s="2"/>
      <c r="K62" s="11" t="e">
        <f t="shared" si="0"/>
        <v>#DIV/0!</v>
      </c>
      <c r="L62" s="2"/>
      <c r="M62" s="2"/>
      <c r="N62" s="11" t="e">
        <f t="shared" si="7"/>
        <v>#DIV/0!</v>
      </c>
      <c r="O62" s="2"/>
      <c r="P62" s="2"/>
      <c r="Q62" s="11" t="e">
        <f t="shared" si="8"/>
        <v>#DIV/0!</v>
      </c>
      <c r="R62" s="2"/>
      <c r="S62" s="2"/>
      <c r="T62" s="11" t="e">
        <f t="shared" si="9"/>
        <v>#DIV/0!</v>
      </c>
      <c r="U62" s="89">
        <f t="shared" si="4"/>
        <v>0</v>
      </c>
      <c r="V62" s="89">
        <f t="shared" si="5"/>
        <v>0</v>
      </c>
      <c r="W62" s="11" t="e">
        <f t="shared" si="6"/>
        <v>#DIV/0!</v>
      </c>
    </row>
    <row r="63" spans="1:23" ht="25.5" x14ac:dyDescent="0.25">
      <c r="A63" s="10"/>
      <c r="B63" s="647" t="s">
        <v>1452</v>
      </c>
      <c r="C63" s="209" t="s">
        <v>2831</v>
      </c>
      <c r="D63" s="209" t="s">
        <v>2832</v>
      </c>
      <c r="E63" s="647" t="s">
        <v>1437</v>
      </c>
      <c r="F63" s="209" t="s">
        <v>1448</v>
      </c>
      <c r="G63" s="647" t="s">
        <v>62</v>
      </c>
      <c r="H63" s="647">
        <v>100</v>
      </c>
      <c r="I63" s="280"/>
      <c r="J63" s="280"/>
      <c r="K63" s="11" t="e">
        <f t="shared" si="0"/>
        <v>#DIV/0!</v>
      </c>
      <c r="L63" s="280"/>
      <c r="M63" s="280"/>
      <c r="N63" s="11" t="e">
        <f t="shared" si="7"/>
        <v>#DIV/0!</v>
      </c>
      <c r="O63" s="280"/>
      <c r="P63" s="280"/>
      <c r="Q63" s="11" t="e">
        <f t="shared" si="8"/>
        <v>#DIV/0!</v>
      </c>
      <c r="R63" s="280"/>
      <c r="S63" s="280"/>
      <c r="T63" s="11" t="e">
        <f t="shared" si="9"/>
        <v>#DIV/0!</v>
      </c>
      <c r="U63" s="89">
        <f t="shared" si="4"/>
        <v>0</v>
      </c>
      <c r="V63" s="89">
        <f t="shared" si="5"/>
        <v>0</v>
      </c>
      <c r="W63" s="11" t="e">
        <f t="shared" si="6"/>
        <v>#DIV/0!</v>
      </c>
    </row>
    <row r="64" spans="1:23" ht="25.5" x14ac:dyDescent="0.25">
      <c r="A64" s="10"/>
      <c r="B64" s="647" t="s">
        <v>505</v>
      </c>
      <c r="C64" s="209" t="s">
        <v>506</v>
      </c>
      <c r="D64" s="209" t="s">
        <v>1456</v>
      </c>
      <c r="E64" s="647"/>
      <c r="F64" s="209" t="s">
        <v>262</v>
      </c>
      <c r="G64" s="647" t="s">
        <v>62</v>
      </c>
      <c r="H64" s="647">
        <v>100</v>
      </c>
      <c r="I64" s="2"/>
      <c r="J64" s="2"/>
      <c r="K64" s="11" t="e">
        <f t="shared" si="0"/>
        <v>#DIV/0!</v>
      </c>
      <c r="L64" s="2"/>
      <c r="M64" s="2"/>
      <c r="N64" s="11" t="e">
        <f t="shared" si="7"/>
        <v>#DIV/0!</v>
      </c>
      <c r="O64" s="2"/>
      <c r="P64" s="2"/>
      <c r="Q64" s="11" t="e">
        <f t="shared" si="8"/>
        <v>#DIV/0!</v>
      </c>
      <c r="R64" s="2"/>
      <c r="S64" s="2"/>
      <c r="T64" s="11" t="e">
        <f t="shared" si="9"/>
        <v>#DIV/0!</v>
      </c>
      <c r="U64" s="89">
        <f t="shared" si="4"/>
        <v>0</v>
      </c>
      <c r="V64" s="89">
        <f t="shared" si="5"/>
        <v>0</v>
      </c>
      <c r="W64" s="11" t="e">
        <f t="shared" si="6"/>
        <v>#DIV/0!</v>
      </c>
    </row>
    <row r="65" spans="1:23" ht="15.75" x14ac:dyDescent="0.25">
      <c r="A65" s="10"/>
      <c r="B65" s="647" t="s">
        <v>1000</v>
      </c>
      <c r="C65" s="209" t="s">
        <v>1001</v>
      </c>
      <c r="D65" s="209" t="s">
        <v>1457</v>
      </c>
      <c r="E65" s="647"/>
      <c r="F65" s="209" t="s">
        <v>61</v>
      </c>
      <c r="G65" s="647" t="s">
        <v>62</v>
      </c>
      <c r="H65" s="647">
        <v>100</v>
      </c>
      <c r="I65" s="280">
        <f>AE5_18!I32</f>
        <v>62.5</v>
      </c>
      <c r="J65" s="280">
        <f>AE5_18!J32</f>
        <v>12.5</v>
      </c>
      <c r="K65" s="11">
        <f t="shared" si="0"/>
        <v>20</v>
      </c>
      <c r="L65" s="280">
        <f>AE5_18!L32</f>
        <v>12.5</v>
      </c>
      <c r="M65" s="280">
        <f>AE5_18!M32</f>
        <v>0</v>
      </c>
      <c r="N65" s="11">
        <f t="shared" si="7"/>
        <v>0</v>
      </c>
      <c r="O65" s="280">
        <f>AE5_18!O32</f>
        <v>12.5</v>
      </c>
      <c r="P65" s="280">
        <f>AE5_18!P32</f>
        <v>0</v>
      </c>
      <c r="Q65" s="11">
        <f t="shared" si="8"/>
        <v>0</v>
      </c>
      <c r="R65" s="280">
        <f>AE5_18!R32</f>
        <v>12.5</v>
      </c>
      <c r="S65" s="280">
        <f>AE5_18!S32</f>
        <v>0</v>
      </c>
      <c r="T65" s="11">
        <f t="shared" si="9"/>
        <v>0</v>
      </c>
      <c r="U65" s="89">
        <f t="shared" si="4"/>
        <v>100</v>
      </c>
      <c r="V65" s="89">
        <f t="shared" si="5"/>
        <v>12.5</v>
      </c>
      <c r="W65" s="11">
        <f t="shared" si="6"/>
        <v>12.5</v>
      </c>
    </row>
    <row r="66" spans="1:23" ht="25.5" x14ac:dyDescent="0.25">
      <c r="A66" s="10"/>
      <c r="B66" s="647" t="s">
        <v>513</v>
      </c>
      <c r="C66" s="206" t="s">
        <v>2833</v>
      </c>
      <c r="D66" s="209" t="s">
        <v>1456</v>
      </c>
      <c r="E66" s="647"/>
      <c r="F66" s="209" t="s">
        <v>2834</v>
      </c>
      <c r="G66" s="647" t="s">
        <v>1668</v>
      </c>
      <c r="H66" s="647">
        <v>3</v>
      </c>
      <c r="I66" s="2"/>
      <c r="J66" s="2"/>
      <c r="K66" s="11" t="e">
        <f t="shared" si="0"/>
        <v>#DIV/0!</v>
      </c>
      <c r="L66" s="2"/>
      <c r="M66" s="2"/>
      <c r="N66" s="11" t="e">
        <f t="shared" si="7"/>
        <v>#DIV/0!</v>
      </c>
      <c r="O66" s="2"/>
      <c r="P66" s="2"/>
      <c r="Q66" s="11" t="e">
        <f t="shared" si="8"/>
        <v>#DIV/0!</v>
      </c>
      <c r="R66" s="2"/>
      <c r="S66" s="2"/>
      <c r="T66" s="11" t="e">
        <f t="shared" si="9"/>
        <v>#DIV/0!</v>
      </c>
      <c r="U66" s="89">
        <f t="shared" si="4"/>
        <v>0</v>
      </c>
      <c r="V66" s="89">
        <f t="shared" si="5"/>
        <v>0</v>
      </c>
      <c r="W66" s="11" t="e">
        <f t="shared" si="6"/>
        <v>#DIV/0!</v>
      </c>
    </row>
    <row r="67" spans="1:23" ht="63.75" x14ac:dyDescent="0.25">
      <c r="A67" s="10"/>
      <c r="B67" s="647" t="s">
        <v>1011</v>
      </c>
      <c r="C67" s="209" t="s">
        <v>1458</v>
      </c>
      <c r="D67" s="209" t="s">
        <v>1459</v>
      </c>
      <c r="E67" s="647"/>
      <c r="F67" s="209" t="s">
        <v>61</v>
      </c>
      <c r="G67" s="647" t="s">
        <v>62</v>
      </c>
      <c r="H67" s="647">
        <v>33</v>
      </c>
      <c r="I67" s="2"/>
      <c r="J67" s="2"/>
      <c r="K67" s="11" t="e">
        <f t="shared" si="0"/>
        <v>#DIV/0!</v>
      </c>
      <c r="L67" s="2"/>
      <c r="M67" s="2"/>
      <c r="N67" s="11" t="e">
        <f t="shared" si="7"/>
        <v>#DIV/0!</v>
      </c>
      <c r="O67" s="2"/>
      <c r="P67" s="2"/>
      <c r="Q67" s="11" t="e">
        <f t="shared" si="8"/>
        <v>#DIV/0!</v>
      </c>
      <c r="R67" s="2"/>
      <c r="S67" s="2"/>
      <c r="T67" s="11" t="e">
        <f t="shared" si="9"/>
        <v>#DIV/0!</v>
      </c>
      <c r="U67" s="89">
        <f t="shared" si="4"/>
        <v>0</v>
      </c>
      <c r="V67" s="89">
        <f t="shared" si="5"/>
        <v>0</v>
      </c>
      <c r="W67" s="11" t="e">
        <f t="shared" si="6"/>
        <v>#DIV/0!</v>
      </c>
    </row>
    <row r="68" spans="1:23" ht="25.5" x14ac:dyDescent="0.25">
      <c r="A68" s="10"/>
      <c r="B68" s="647" t="s">
        <v>77</v>
      </c>
      <c r="C68" s="209" t="s">
        <v>78</v>
      </c>
      <c r="D68" s="209" t="s">
        <v>1460</v>
      </c>
      <c r="E68" s="647"/>
      <c r="F68" s="209" t="s">
        <v>61</v>
      </c>
      <c r="G68" s="647" t="s">
        <v>62</v>
      </c>
      <c r="H68" s="647">
        <v>100</v>
      </c>
      <c r="I68" s="280">
        <f>AE5_18!I35</f>
        <v>42.55891830303031</v>
      </c>
      <c r="J68" s="280">
        <f>AE5_18!J35</f>
        <v>0</v>
      </c>
      <c r="K68" s="11">
        <f t="shared" si="0"/>
        <v>0</v>
      </c>
      <c r="L68" s="280">
        <f>AE5_18!L35</f>
        <v>23.232320909090909</v>
      </c>
      <c r="M68" s="280">
        <f>AE5_18!M35</f>
        <v>0</v>
      </c>
      <c r="N68" s="11">
        <f t="shared" si="7"/>
        <v>0</v>
      </c>
      <c r="O68" s="280">
        <f>AE5_18!O35</f>
        <v>17.104375393939392</v>
      </c>
      <c r="P68" s="280">
        <f>AE5_18!P35</f>
        <v>0</v>
      </c>
      <c r="Q68" s="11">
        <f t="shared" si="8"/>
        <v>0</v>
      </c>
      <c r="R68" s="280">
        <f>AE5_18!R35</f>
        <v>17.104375393939392</v>
      </c>
      <c r="S68" s="280">
        <f>AE5_18!S35</f>
        <v>0</v>
      </c>
      <c r="T68" s="11">
        <f t="shared" si="9"/>
        <v>0</v>
      </c>
      <c r="U68" s="89">
        <f t="shared" si="4"/>
        <v>99.999989999999997</v>
      </c>
      <c r="V68" s="89">
        <f t="shared" si="5"/>
        <v>0</v>
      </c>
      <c r="W68" s="11">
        <f t="shared" si="6"/>
        <v>0</v>
      </c>
    </row>
    <row r="69" spans="1:23" ht="25.5" x14ac:dyDescent="0.25">
      <c r="A69" s="10"/>
      <c r="B69" s="647" t="s">
        <v>59</v>
      </c>
      <c r="C69" s="209" t="s">
        <v>1330</v>
      </c>
      <c r="D69" s="209" t="s">
        <v>43</v>
      </c>
      <c r="E69" s="647"/>
      <c r="F69" s="209" t="s">
        <v>61</v>
      </c>
      <c r="G69" s="647" t="s">
        <v>62</v>
      </c>
      <c r="H69" s="647">
        <v>100</v>
      </c>
      <c r="I69" s="280">
        <f>AE5_18!I36</f>
        <v>38.5</v>
      </c>
      <c r="J69" s="280">
        <f>AE5_18!J36</f>
        <v>0</v>
      </c>
      <c r="K69" s="11">
        <f t="shared" si="0"/>
        <v>0</v>
      </c>
      <c r="L69" s="280">
        <f>AE5_18!L36</f>
        <v>16.5</v>
      </c>
      <c r="M69" s="280">
        <f>AE5_18!M36</f>
        <v>0</v>
      </c>
      <c r="N69" s="11">
        <f t="shared" si="7"/>
        <v>0</v>
      </c>
      <c r="O69" s="280">
        <f>AE5_18!O36</f>
        <v>22.5</v>
      </c>
      <c r="P69" s="280">
        <f>AE5_18!P36</f>
        <v>0</v>
      </c>
      <c r="Q69" s="11">
        <f t="shared" si="8"/>
        <v>0</v>
      </c>
      <c r="R69" s="280">
        <f>AE5_18!R36</f>
        <v>22.5</v>
      </c>
      <c r="S69" s="280">
        <f>AE5_18!S36</f>
        <v>0</v>
      </c>
      <c r="T69" s="11">
        <f t="shared" si="9"/>
        <v>0</v>
      </c>
      <c r="U69" s="89">
        <f t="shared" si="4"/>
        <v>100</v>
      </c>
      <c r="V69" s="89">
        <f t="shared" si="5"/>
        <v>0</v>
      </c>
      <c r="W69" s="11">
        <f t="shared" si="6"/>
        <v>0</v>
      </c>
    </row>
    <row r="70" spans="1:23" ht="38.25" x14ac:dyDescent="0.25">
      <c r="A70" s="10"/>
      <c r="B70" s="647" t="s">
        <v>270</v>
      </c>
      <c r="C70" s="209" t="s">
        <v>271</v>
      </c>
      <c r="D70" s="209" t="s">
        <v>1442</v>
      </c>
      <c r="E70" s="647"/>
      <c r="F70" s="209" t="s">
        <v>2835</v>
      </c>
      <c r="G70" s="647" t="s">
        <v>2836</v>
      </c>
      <c r="H70" s="647">
        <v>1</v>
      </c>
      <c r="I70" s="2">
        <f>AE5_18!I37</f>
        <v>1</v>
      </c>
      <c r="J70" s="2">
        <f>AE5_18!J37</f>
        <v>0</v>
      </c>
      <c r="K70" s="11">
        <f t="shared" si="0"/>
        <v>0</v>
      </c>
      <c r="L70" s="2">
        <f>AE5_18!L37</f>
        <v>0</v>
      </c>
      <c r="M70" s="2">
        <f>AE5_18!M37</f>
        <v>0</v>
      </c>
      <c r="N70" s="11" t="e">
        <f t="shared" si="7"/>
        <v>#DIV/0!</v>
      </c>
      <c r="O70" s="2">
        <f>AE5_18!O37</f>
        <v>0</v>
      </c>
      <c r="P70" s="2">
        <f>AE5_18!P37</f>
        <v>0</v>
      </c>
      <c r="Q70" s="11" t="e">
        <f t="shared" si="8"/>
        <v>#DIV/0!</v>
      </c>
      <c r="R70" s="2">
        <f>AE5_18!R37</f>
        <v>0</v>
      </c>
      <c r="S70" s="2">
        <f>AE5_18!S37</f>
        <v>0</v>
      </c>
      <c r="T70" s="11" t="e">
        <f t="shared" si="9"/>
        <v>#DIV/0!</v>
      </c>
      <c r="U70" s="89">
        <f t="shared" si="4"/>
        <v>1</v>
      </c>
      <c r="V70" s="89">
        <f t="shared" si="5"/>
        <v>0</v>
      </c>
      <c r="W70" s="11">
        <f t="shared" si="6"/>
        <v>0</v>
      </c>
    </row>
    <row r="71" spans="1:23" ht="38.25" x14ac:dyDescent="0.25">
      <c r="A71" s="10"/>
      <c r="B71" s="647" t="s">
        <v>137</v>
      </c>
      <c r="C71" s="220" t="s">
        <v>1331</v>
      </c>
      <c r="D71" s="209" t="s">
        <v>1462</v>
      </c>
      <c r="E71" s="647"/>
      <c r="F71" s="209" t="s">
        <v>1332</v>
      </c>
      <c r="G71" s="647" t="s">
        <v>140</v>
      </c>
      <c r="H71" s="647">
        <v>5</v>
      </c>
      <c r="I71" s="2">
        <f>AE5_18!I38</f>
        <v>0</v>
      </c>
      <c r="J71" s="2">
        <f>AE5_18!J38</f>
        <v>0</v>
      </c>
      <c r="K71" s="11" t="e">
        <f t="shared" si="0"/>
        <v>#DIV/0!</v>
      </c>
      <c r="L71" s="2">
        <f>AE5_18!L38</f>
        <v>0</v>
      </c>
      <c r="M71" s="2">
        <f>AE5_18!M38</f>
        <v>0</v>
      </c>
      <c r="N71" s="11" t="e">
        <f t="shared" si="7"/>
        <v>#DIV/0!</v>
      </c>
      <c r="O71" s="2">
        <f>AE5_18!O38</f>
        <v>0</v>
      </c>
      <c r="P71" s="2">
        <f>AE5_18!P38</f>
        <v>0</v>
      </c>
      <c r="Q71" s="11" t="e">
        <f t="shared" si="8"/>
        <v>#DIV/0!</v>
      </c>
      <c r="R71" s="2">
        <f>AE5_18!R38</f>
        <v>5</v>
      </c>
      <c r="S71" s="2">
        <f>AE5_18!S38</f>
        <v>0</v>
      </c>
      <c r="T71" s="11">
        <f t="shared" si="9"/>
        <v>0</v>
      </c>
      <c r="U71" s="89">
        <f t="shared" si="4"/>
        <v>5</v>
      </c>
      <c r="V71" s="89">
        <f t="shared" si="5"/>
        <v>0</v>
      </c>
      <c r="W71" s="11">
        <f t="shared" si="6"/>
        <v>0</v>
      </c>
    </row>
    <row r="72" spans="1:23" ht="76.5" x14ac:dyDescent="0.25">
      <c r="A72" s="10"/>
      <c r="B72" s="647" t="s">
        <v>1016</v>
      </c>
      <c r="C72" s="209" t="s">
        <v>1017</v>
      </c>
      <c r="D72" s="209" t="s">
        <v>1457</v>
      </c>
      <c r="E72" s="647"/>
      <c r="F72" s="209" t="s">
        <v>61</v>
      </c>
      <c r="G72" s="647" t="s">
        <v>62</v>
      </c>
      <c r="H72" s="654">
        <v>100</v>
      </c>
      <c r="I72" s="280">
        <f>AE5_18!I39</f>
        <v>13.636363636363637</v>
      </c>
      <c r="J72" s="280">
        <f>AE5_18!J39</f>
        <v>10.018181818181819</v>
      </c>
      <c r="K72" s="11">
        <f t="shared" si="0"/>
        <v>73.466666666666669</v>
      </c>
      <c r="L72" s="280">
        <f>AE5_18!L39</f>
        <v>32.727272727272727</v>
      </c>
      <c r="M72" s="280">
        <f>AE5_18!M39</f>
        <v>0</v>
      </c>
      <c r="N72" s="11">
        <f t="shared" si="7"/>
        <v>0</v>
      </c>
      <c r="O72" s="280">
        <f>AE5_18!O39</f>
        <v>21.818181818181817</v>
      </c>
      <c r="P72" s="280">
        <f>AE5_18!P39</f>
        <v>0</v>
      </c>
      <c r="Q72" s="11">
        <f t="shared" si="8"/>
        <v>0</v>
      </c>
      <c r="R72" s="280">
        <f>AE5_18!R39</f>
        <v>31.81818181818182</v>
      </c>
      <c r="S72" s="280">
        <f>AE5_18!S39</f>
        <v>0</v>
      </c>
      <c r="T72" s="11">
        <f t="shared" si="9"/>
        <v>0</v>
      </c>
      <c r="U72" s="89">
        <f t="shared" si="4"/>
        <v>100</v>
      </c>
      <c r="V72" s="89">
        <f t="shared" si="5"/>
        <v>10.018181818181819</v>
      </c>
      <c r="W72" s="11">
        <f t="shared" si="6"/>
        <v>10.018181818181819</v>
      </c>
    </row>
    <row r="73" spans="1:23" ht="36.75" customHeight="1" x14ac:dyDescent="0.25">
      <c r="A73" s="10"/>
      <c r="B73" s="647" t="s">
        <v>1031</v>
      </c>
      <c r="C73" s="223" t="s">
        <v>2837</v>
      </c>
      <c r="D73" s="223" t="s">
        <v>1465</v>
      </c>
      <c r="E73" s="336" t="s">
        <v>1466</v>
      </c>
      <c r="F73" s="223" t="s">
        <v>2838</v>
      </c>
      <c r="G73" s="224" t="s">
        <v>40</v>
      </c>
      <c r="H73" s="647">
        <v>1</v>
      </c>
      <c r="I73" s="2">
        <f>AE6_18!I8</f>
        <v>1</v>
      </c>
      <c r="J73" s="2">
        <f>AE6_18!J8</f>
        <v>0</v>
      </c>
      <c r="K73" s="11">
        <f t="shared" si="0"/>
        <v>0</v>
      </c>
      <c r="L73" s="2">
        <f>AE6_18!L8</f>
        <v>0</v>
      </c>
      <c r="M73" s="2">
        <f>AE6_18!M8</f>
        <v>0</v>
      </c>
      <c r="N73" s="11" t="e">
        <f t="shared" si="7"/>
        <v>#DIV/0!</v>
      </c>
      <c r="O73" s="2">
        <f>AE6_18!O8</f>
        <v>0</v>
      </c>
      <c r="P73" s="2">
        <f>AE6_18!P8</f>
        <v>0</v>
      </c>
      <c r="Q73" s="11" t="e">
        <f t="shared" si="8"/>
        <v>#DIV/0!</v>
      </c>
      <c r="R73" s="2">
        <f>AE6_18!R8</f>
        <v>0</v>
      </c>
      <c r="S73" s="2">
        <f>AE6_18!S8</f>
        <v>0</v>
      </c>
      <c r="T73" s="11" t="e">
        <f t="shared" si="9"/>
        <v>#DIV/0!</v>
      </c>
      <c r="U73" s="89">
        <f t="shared" si="4"/>
        <v>1</v>
      </c>
      <c r="V73" s="89">
        <f t="shared" si="5"/>
        <v>0</v>
      </c>
      <c r="W73" s="11">
        <f t="shared" si="6"/>
        <v>0</v>
      </c>
    </row>
    <row r="74" spans="1:23" ht="35.25" customHeight="1" x14ac:dyDescent="0.25">
      <c r="A74" s="10"/>
      <c r="B74" s="664" t="s">
        <v>1469</v>
      </c>
      <c r="C74" s="646" t="s">
        <v>2666</v>
      </c>
      <c r="D74" s="646" t="s">
        <v>1470</v>
      </c>
      <c r="E74" s="336" t="s">
        <v>1466</v>
      </c>
      <c r="F74" s="209" t="s">
        <v>1035</v>
      </c>
      <c r="G74" s="386" t="s">
        <v>1010</v>
      </c>
      <c r="H74" s="647">
        <v>1</v>
      </c>
      <c r="I74" s="280"/>
      <c r="J74" s="280"/>
      <c r="K74" s="11" t="e">
        <f t="shared" si="0"/>
        <v>#DIV/0!</v>
      </c>
      <c r="L74" s="280"/>
      <c r="M74" s="280"/>
      <c r="N74" s="11" t="e">
        <f t="shared" si="7"/>
        <v>#DIV/0!</v>
      </c>
      <c r="O74" s="280"/>
      <c r="P74" s="280"/>
      <c r="Q74" s="11" t="e">
        <f t="shared" si="8"/>
        <v>#DIV/0!</v>
      </c>
      <c r="R74" s="280"/>
      <c r="S74" s="280"/>
      <c r="T74" s="11" t="e">
        <f t="shared" si="9"/>
        <v>#DIV/0!</v>
      </c>
      <c r="U74" s="89">
        <f t="shared" si="4"/>
        <v>0</v>
      </c>
      <c r="V74" s="89">
        <f t="shared" si="5"/>
        <v>0</v>
      </c>
      <c r="W74" s="11" t="e">
        <f t="shared" si="6"/>
        <v>#DIV/0!</v>
      </c>
    </row>
    <row r="75" spans="1:23" ht="47.25" customHeight="1" x14ac:dyDescent="0.25">
      <c r="A75" s="10"/>
      <c r="B75" s="828" t="s">
        <v>1033</v>
      </c>
      <c r="C75" s="834" t="s">
        <v>1047</v>
      </c>
      <c r="D75" s="829" t="s">
        <v>1465</v>
      </c>
      <c r="E75" s="830" t="s">
        <v>1466</v>
      </c>
      <c r="F75" s="829" t="s">
        <v>1448</v>
      </c>
      <c r="G75" s="835" t="s">
        <v>62</v>
      </c>
      <c r="H75" s="828">
        <v>100</v>
      </c>
      <c r="I75" s="280">
        <f>AE6_18!I10</f>
        <v>24.442999999999998</v>
      </c>
      <c r="J75" s="280">
        <f>AE6_18!J10</f>
        <v>0</v>
      </c>
      <c r="K75" s="11">
        <f t="shared" si="0"/>
        <v>0</v>
      </c>
      <c r="L75" s="280">
        <f>AE6_18!L10</f>
        <v>35.554000000000002</v>
      </c>
      <c r="M75" s="280">
        <f>AE6_18!M10</f>
        <v>0</v>
      </c>
      <c r="N75" s="11">
        <f t="shared" si="7"/>
        <v>0</v>
      </c>
      <c r="O75" s="280">
        <f>AE6_18!O10</f>
        <v>6.6660000000000004</v>
      </c>
      <c r="P75" s="280">
        <f>AE6_18!P10</f>
        <v>0</v>
      </c>
      <c r="Q75" s="11">
        <f t="shared" si="8"/>
        <v>0</v>
      </c>
      <c r="R75" s="280">
        <f>AE6_18!R10</f>
        <v>33.332999999999998</v>
      </c>
      <c r="S75" s="280">
        <f>AE6_18!S10</f>
        <v>0</v>
      </c>
      <c r="T75" s="11">
        <f t="shared" si="9"/>
        <v>0</v>
      </c>
      <c r="U75" s="340">
        <f t="shared" ref="U75" si="12">I75+L75+O75+R75</f>
        <v>99.995999999999995</v>
      </c>
      <c r="V75" s="89">
        <f t="shared" ref="V75" si="13">J75+M75+P75+S75</f>
        <v>0</v>
      </c>
      <c r="W75" s="11">
        <f t="shared" si="6"/>
        <v>0</v>
      </c>
    </row>
    <row r="76" spans="1:23" ht="58.5" customHeight="1" x14ac:dyDescent="0.25">
      <c r="A76" s="10"/>
      <c r="B76" s="647" t="s">
        <v>1046</v>
      </c>
      <c r="C76" s="230" t="s">
        <v>2841</v>
      </c>
      <c r="D76" s="223" t="s">
        <v>1466</v>
      </c>
      <c r="E76" s="336" t="s">
        <v>1465</v>
      </c>
      <c r="F76" s="223" t="s">
        <v>2842</v>
      </c>
      <c r="G76" s="224" t="s">
        <v>1836</v>
      </c>
      <c r="H76" s="674">
        <v>30000</v>
      </c>
      <c r="I76" s="2"/>
      <c r="J76" s="2"/>
      <c r="K76" s="11" t="e">
        <f t="shared" si="0"/>
        <v>#DIV/0!</v>
      </c>
      <c r="L76" s="2"/>
      <c r="M76" s="2"/>
      <c r="N76" s="11" t="e">
        <f t="shared" si="7"/>
        <v>#DIV/0!</v>
      </c>
      <c r="O76" s="2"/>
      <c r="P76" s="2"/>
      <c r="Q76" s="11" t="e">
        <f t="shared" si="8"/>
        <v>#DIV/0!</v>
      </c>
      <c r="R76" s="2"/>
      <c r="S76" s="2"/>
      <c r="T76" s="11" t="e">
        <f t="shared" si="9"/>
        <v>#DIV/0!</v>
      </c>
      <c r="U76" s="89">
        <f t="shared" si="4"/>
        <v>0</v>
      </c>
      <c r="V76" s="89">
        <f t="shared" si="5"/>
        <v>0</v>
      </c>
      <c r="W76" s="11" t="e">
        <f t="shared" si="6"/>
        <v>#DIV/0!</v>
      </c>
    </row>
    <row r="77" spans="1:23" ht="15.75" x14ac:dyDescent="0.25">
      <c r="A77" s="10"/>
      <c r="B77" s="198"/>
      <c r="C77" s="198"/>
      <c r="D77" s="198"/>
      <c r="E77" s="198"/>
      <c r="F77" s="198"/>
      <c r="G77" s="198"/>
      <c r="H77" s="198"/>
      <c r="I77" s="2"/>
      <c r="J77" s="2"/>
      <c r="K77" s="11" t="e">
        <f t="shared" si="0"/>
        <v>#DIV/0!</v>
      </c>
      <c r="L77" s="2"/>
      <c r="M77" s="2"/>
      <c r="N77" s="11" t="e">
        <f t="shared" si="7"/>
        <v>#DIV/0!</v>
      </c>
      <c r="O77" s="2"/>
      <c r="P77" s="2"/>
      <c r="Q77" s="11" t="e">
        <f t="shared" si="8"/>
        <v>#DIV/0!</v>
      </c>
      <c r="R77" s="2"/>
      <c r="S77" s="2"/>
      <c r="T77" s="11" t="e">
        <f t="shared" si="9"/>
        <v>#DIV/0!</v>
      </c>
      <c r="U77" s="89">
        <f t="shared" si="4"/>
        <v>0</v>
      </c>
      <c r="V77" s="89">
        <f t="shared" si="5"/>
        <v>0</v>
      </c>
      <c r="W77" s="11" t="e">
        <f t="shared" si="6"/>
        <v>#DIV/0!</v>
      </c>
    </row>
    <row r="78" spans="1:23" ht="15.75" x14ac:dyDescent="0.25">
      <c r="A78" s="10"/>
      <c r="B78" s="198"/>
      <c r="C78" s="198"/>
      <c r="D78" s="198"/>
      <c r="E78" s="198"/>
      <c r="F78" s="198"/>
      <c r="G78" s="198"/>
      <c r="H78" s="198"/>
      <c r="I78" s="2"/>
      <c r="J78" s="2"/>
      <c r="K78" s="11" t="e">
        <f t="shared" si="0"/>
        <v>#DIV/0!</v>
      </c>
      <c r="L78" s="2"/>
      <c r="M78" s="2"/>
      <c r="N78" s="11" t="e">
        <f t="shared" si="7"/>
        <v>#DIV/0!</v>
      </c>
      <c r="O78" s="2"/>
      <c r="P78" s="2"/>
      <c r="Q78" s="11" t="e">
        <f t="shared" si="8"/>
        <v>#DIV/0!</v>
      </c>
      <c r="R78" s="2"/>
      <c r="S78" s="2"/>
      <c r="T78" s="11" t="e">
        <f t="shared" si="9"/>
        <v>#DIV/0!</v>
      </c>
      <c r="U78" s="89">
        <f t="shared" si="4"/>
        <v>0</v>
      </c>
      <c r="V78" s="89">
        <f t="shared" si="5"/>
        <v>0</v>
      </c>
      <c r="W78" s="11" t="e">
        <f t="shared" si="6"/>
        <v>#DIV/0!</v>
      </c>
    </row>
    <row r="79" spans="1:23" x14ac:dyDescent="0.25">
      <c r="A79" s="843" t="s">
        <v>23</v>
      </c>
      <c r="B79" s="844"/>
      <c r="C79" s="844"/>
      <c r="D79" s="844"/>
      <c r="E79" s="844"/>
      <c r="F79" s="844"/>
      <c r="G79" s="844"/>
      <c r="H79" s="845"/>
      <c r="I79" s="3"/>
      <c r="J79" s="3"/>
      <c r="K79" s="13" t="e">
        <f>SUM(K85:K146)/(COUNTIF(K85:K146,"&lt;&gt;0"))</f>
        <v>#DIV/0!</v>
      </c>
      <c r="L79" s="3"/>
      <c r="M79" s="3"/>
      <c r="N79" s="13" t="e">
        <f>SUM(N85:N146)/(COUNTIF(N85:N146,"&lt;&gt;0"))</f>
        <v>#DIV/0!</v>
      </c>
      <c r="O79" s="3"/>
      <c r="P79" s="3"/>
      <c r="Q79" s="13" t="e">
        <f>SUM(Q85:Q146)/(COUNTIF(Q85:Q146,"&lt;&gt;0"))</f>
        <v>#DIV/0!</v>
      </c>
      <c r="R79" s="3"/>
      <c r="S79" s="3"/>
      <c r="T79" s="13" t="e">
        <f>SUM(T85:T146)/(COUNTIF(T85:T146,"&lt;&gt;0"))</f>
        <v>#DIV/0!</v>
      </c>
      <c r="U79" s="89">
        <f t="shared" si="4"/>
        <v>0</v>
      </c>
      <c r="V79" s="89">
        <f t="shared" si="5"/>
        <v>0</v>
      </c>
      <c r="W79" s="13" t="e">
        <f>SUM(W85:W146)/(COUNTIF(W85:W146,"&lt;&gt;0"))</f>
        <v>#DIV/0!</v>
      </c>
    </row>
    <row r="80" spans="1:23" x14ac:dyDescent="0.25">
      <c r="A80" s="846" t="s">
        <v>24</v>
      </c>
      <c r="B80" s="847"/>
      <c r="C80" s="847"/>
      <c r="D80" s="847"/>
      <c r="E80" s="847"/>
      <c r="F80" s="847"/>
      <c r="G80" s="847"/>
      <c r="H80" s="848"/>
      <c r="I80" s="4"/>
      <c r="J80" s="4"/>
      <c r="K80" s="14"/>
      <c r="L80" s="4"/>
      <c r="M80" s="4"/>
      <c r="N80" s="14"/>
      <c r="O80" s="4"/>
      <c r="P80" s="4"/>
      <c r="Q80" s="14"/>
      <c r="R80" s="4"/>
      <c r="S80" s="4"/>
      <c r="T80" s="14"/>
      <c r="U80" s="89">
        <f t="shared" ref="U80:U143" si="14">I80+L80+O80+R80</f>
        <v>0</v>
      </c>
      <c r="V80" s="89">
        <f t="shared" ref="V80:V143" si="15">J80+M80+P80+S80</f>
        <v>0</v>
      </c>
      <c r="W80" s="14"/>
    </row>
    <row r="81" spans="1:23" x14ac:dyDescent="0.25">
      <c r="A81" s="846" t="s">
        <v>1283</v>
      </c>
      <c r="B81" s="847"/>
      <c r="C81" s="847"/>
      <c r="D81" s="847"/>
      <c r="E81" s="847"/>
      <c r="F81" s="847"/>
      <c r="G81" s="847"/>
      <c r="H81" s="848"/>
      <c r="I81" s="4"/>
      <c r="J81" s="4"/>
      <c r="K81" s="14"/>
      <c r="L81" s="4"/>
      <c r="M81" s="4"/>
      <c r="N81" s="14"/>
      <c r="O81" s="4"/>
      <c r="P81" s="4"/>
      <c r="Q81" s="14"/>
      <c r="R81" s="4"/>
      <c r="S81" s="4"/>
      <c r="T81" s="14"/>
      <c r="U81" s="89">
        <f t="shared" si="14"/>
        <v>0</v>
      </c>
      <c r="V81" s="89">
        <f t="shared" si="15"/>
        <v>0</v>
      </c>
      <c r="W81" s="14"/>
    </row>
    <row r="82" spans="1:23" x14ac:dyDescent="0.25">
      <c r="A82" s="846" t="s">
        <v>1339</v>
      </c>
      <c r="B82" s="847"/>
      <c r="C82" s="847"/>
      <c r="D82" s="847"/>
      <c r="E82" s="847"/>
      <c r="F82" s="847"/>
      <c r="G82" s="847"/>
      <c r="H82" s="848"/>
      <c r="I82" s="4"/>
      <c r="J82" s="4"/>
      <c r="K82" s="14"/>
      <c r="L82" s="4"/>
      <c r="M82" s="4"/>
      <c r="N82" s="14"/>
      <c r="O82" s="4"/>
      <c r="P82" s="4"/>
      <c r="Q82" s="14"/>
      <c r="R82" s="4"/>
      <c r="S82" s="4"/>
      <c r="T82" s="14"/>
      <c r="U82" s="89">
        <f t="shared" si="14"/>
        <v>0</v>
      </c>
      <c r="V82" s="89">
        <f t="shared" si="15"/>
        <v>0</v>
      </c>
      <c r="W82" s="14"/>
    </row>
    <row r="83" spans="1:23" x14ac:dyDescent="0.25">
      <c r="A83" s="846" t="s">
        <v>1340</v>
      </c>
      <c r="B83" s="847"/>
      <c r="C83" s="847"/>
      <c r="D83" s="847"/>
      <c r="E83" s="847"/>
      <c r="F83" s="847"/>
      <c r="G83" s="847"/>
      <c r="H83" s="848"/>
      <c r="I83" s="4"/>
      <c r="J83" s="4"/>
      <c r="K83" s="14"/>
      <c r="L83" s="4"/>
      <c r="M83" s="4"/>
      <c r="N83" s="14"/>
      <c r="O83" s="4"/>
      <c r="P83" s="4"/>
      <c r="Q83" s="14"/>
      <c r="R83" s="4"/>
      <c r="S83" s="4"/>
      <c r="T83" s="14"/>
      <c r="U83" s="89">
        <f t="shared" si="14"/>
        <v>0</v>
      </c>
      <c r="V83" s="89">
        <f t="shared" si="15"/>
        <v>0</v>
      </c>
      <c r="W83" s="14"/>
    </row>
    <row r="84" spans="1:23" x14ac:dyDescent="0.25">
      <c r="A84" s="846" t="s">
        <v>1341</v>
      </c>
      <c r="B84" s="847"/>
      <c r="C84" s="847"/>
      <c r="D84" s="847"/>
      <c r="E84" s="847"/>
      <c r="F84" s="847"/>
      <c r="G84" s="847"/>
      <c r="H84" s="848"/>
      <c r="I84" s="4"/>
      <c r="J84" s="4"/>
      <c r="K84" s="14"/>
      <c r="L84" s="4"/>
      <c r="M84" s="4"/>
      <c r="N84" s="14"/>
      <c r="O84" s="4"/>
      <c r="P84" s="4"/>
      <c r="Q84" s="14"/>
      <c r="R84" s="4"/>
      <c r="S84" s="4"/>
      <c r="T84" s="14"/>
      <c r="U84" s="89">
        <f t="shared" si="14"/>
        <v>0</v>
      </c>
      <c r="V84" s="89">
        <f t="shared" si="15"/>
        <v>0</v>
      </c>
      <c r="W84" s="14"/>
    </row>
    <row r="85" spans="1:23" x14ac:dyDescent="0.25">
      <c r="K85" s="32">
        <f>IF(K8&gt;99.99,100,K8)</f>
        <v>0</v>
      </c>
      <c r="N85" s="32">
        <f>IF(N8&gt;99.99,100,N8)</f>
        <v>0</v>
      </c>
      <c r="Q85" s="32">
        <f>IF(Q8&gt;99.99,100,Q8)</f>
        <v>0</v>
      </c>
      <c r="T85" s="32">
        <f>IF(T8&gt;99.99,100,T8)</f>
        <v>0</v>
      </c>
      <c r="U85" s="89">
        <f t="shared" si="14"/>
        <v>0</v>
      </c>
      <c r="V85" s="89">
        <f t="shared" si="15"/>
        <v>0</v>
      </c>
      <c r="W85" s="32">
        <f>IF(W8&gt;99.99,100,W8)</f>
        <v>0</v>
      </c>
    </row>
    <row r="86" spans="1:23" x14ac:dyDescent="0.25">
      <c r="K86" s="32">
        <f>IF(K9&gt;99.99,100,K9)</f>
        <v>0</v>
      </c>
      <c r="N86" s="32">
        <f>IF(N9&gt;99.99,100,N9)</f>
        <v>0</v>
      </c>
      <c r="Q86" s="32" t="e">
        <f>IF(Q9&gt;99.99,100,Q9)</f>
        <v>#DIV/0!</v>
      </c>
      <c r="T86" s="32" t="e">
        <f>IF(T9&gt;99.99,100,T9)</f>
        <v>#DIV/0!</v>
      </c>
      <c r="U86" s="89">
        <f t="shared" si="14"/>
        <v>0</v>
      </c>
      <c r="V86" s="89">
        <f t="shared" si="15"/>
        <v>0</v>
      </c>
      <c r="W86" s="32">
        <f>IF(W9&gt;99.99,100,W9)</f>
        <v>0</v>
      </c>
    </row>
    <row r="87" spans="1:23" x14ac:dyDescent="0.25">
      <c r="K87" s="32" t="e">
        <f>IF(K10&gt;99.99,100,K10)</f>
        <v>#DIV/0!</v>
      </c>
      <c r="N87" s="32">
        <f>IF(N10&gt;99.99,100,N10)</f>
        <v>0</v>
      </c>
      <c r="Q87" s="32">
        <f>IF(Q10&gt;99.99,100,Q10)</f>
        <v>0</v>
      </c>
      <c r="T87" s="32">
        <f>IF(T10&gt;99.99,100,T10)</f>
        <v>0</v>
      </c>
      <c r="U87" s="89">
        <f t="shared" si="14"/>
        <v>0</v>
      </c>
      <c r="V87" s="89">
        <f t="shared" si="15"/>
        <v>0</v>
      </c>
      <c r="W87" s="32">
        <f>IF(W10&gt;99.99,100,W10)</f>
        <v>0</v>
      </c>
    </row>
    <row r="88" spans="1:23" x14ac:dyDescent="0.25">
      <c r="K88" s="32" t="e">
        <f>IF(K11&gt;99.99,100,K11)</f>
        <v>#DIV/0!</v>
      </c>
      <c r="N88" s="32" t="e">
        <f>IF(N11&gt;99.99,100,N11)</f>
        <v>#DIV/0!</v>
      </c>
      <c r="Q88" s="32">
        <f>IF(Q11&gt;99.99,100,Q11)</f>
        <v>0</v>
      </c>
      <c r="T88" s="32" t="e">
        <f>IF(T11&gt;99.99,100,T11)</f>
        <v>#DIV/0!</v>
      </c>
      <c r="U88" s="89">
        <f t="shared" si="14"/>
        <v>0</v>
      </c>
      <c r="V88" s="89">
        <f t="shared" si="15"/>
        <v>0</v>
      </c>
      <c r="W88" s="32">
        <f>IF(W11&gt;99.99,100,W11)</f>
        <v>0</v>
      </c>
    </row>
    <row r="89" spans="1:23" x14ac:dyDescent="0.25">
      <c r="K89" s="32">
        <f>IF(K12&gt;99.99,100,K12)</f>
        <v>0</v>
      </c>
      <c r="N89" s="32" t="e">
        <f>IF(N12&gt;99.99,100,N12)</f>
        <v>#DIV/0!</v>
      </c>
      <c r="Q89" s="32" t="e">
        <f>IF(Q12&gt;99.99,100,Q12)</f>
        <v>#DIV/0!</v>
      </c>
      <c r="T89" s="32" t="e">
        <f>IF(T12&gt;99.99,100,T12)</f>
        <v>#DIV/0!</v>
      </c>
      <c r="U89" s="89">
        <f t="shared" si="14"/>
        <v>0</v>
      </c>
      <c r="V89" s="89">
        <f t="shared" si="15"/>
        <v>0</v>
      </c>
      <c r="W89" s="32">
        <f>IF(W12&gt;99.99,100,W12)</f>
        <v>0</v>
      </c>
    </row>
    <row r="90" spans="1:23" x14ac:dyDescent="0.25">
      <c r="K90" s="32">
        <f t="shared" ref="K90:K123" si="16">IF(K14&gt;99.99,100,K14)</f>
        <v>0</v>
      </c>
      <c r="N90" s="32">
        <f t="shared" ref="N90:N123" si="17">IF(N14&gt;99.99,100,N14)</f>
        <v>0</v>
      </c>
      <c r="Q90" s="32">
        <f t="shared" ref="Q90:Q123" si="18">IF(Q14&gt;99.99,100,Q14)</f>
        <v>0</v>
      </c>
      <c r="T90" s="32">
        <f t="shared" ref="T90:T123" si="19">IF(T14&gt;99.99,100,T14)</f>
        <v>0</v>
      </c>
      <c r="U90" s="89">
        <f t="shared" si="14"/>
        <v>0</v>
      </c>
      <c r="V90" s="89">
        <f t="shared" si="15"/>
        <v>0</v>
      </c>
      <c r="W90" s="32">
        <f t="shared" ref="W90:W123" si="20">IF(W14&gt;99.99,100,W14)</f>
        <v>0</v>
      </c>
    </row>
    <row r="91" spans="1:23" x14ac:dyDescent="0.25">
      <c r="K91" s="32" t="e">
        <f t="shared" si="16"/>
        <v>#DIV/0!</v>
      </c>
      <c r="N91" s="32">
        <f t="shared" si="17"/>
        <v>0</v>
      </c>
      <c r="Q91" s="32" t="e">
        <f t="shared" si="18"/>
        <v>#DIV/0!</v>
      </c>
      <c r="T91" s="32">
        <f t="shared" si="19"/>
        <v>0</v>
      </c>
      <c r="U91" s="89">
        <f t="shared" si="14"/>
        <v>0</v>
      </c>
      <c r="V91" s="89">
        <f t="shared" si="15"/>
        <v>0</v>
      </c>
      <c r="W91" s="32">
        <f t="shared" si="20"/>
        <v>0</v>
      </c>
    </row>
    <row r="92" spans="1:23" x14ac:dyDescent="0.25">
      <c r="K92" s="32" t="e">
        <f t="shared" si="16"/>
        <v>#DIV/0!</v>
      </c>
      <c r="N92" s="32">
        <f t="shared" si="17"/>
        <v>0</v>
      </c>
      <c r="Q92" s="32">
        <f t="shared" si="18"/>
        <v>0</v>
      </c>
      <c r="T92" s="32">
        <f t="shared" si="19"/>
        <v>0</v>
      </c>
      <c r="U92" s="89">
        <f t="shared" si="14"/>
        <v>0</v>
      </c>
      <c r="V92" s="89">
        <f t="shared" si="15"/>
        <v>0</v>
      </c>
      <c r="W92" s="32">
        <f t="shared" si="20"/>
        <v>0</v>
      </c>
    </row>
    <row r="93" spans="1:23" x14ac:dyDescent="0.25">
      <c r="K93" s="32">
        <f t="shared" si="16"/>
        <v>0</v>
      </c>
      <c r="N93" s="32">
        <f t="shared" si="17"/>
        <v>0</v>
      </c>
      <c r="Q93" s="32">
        <f t="shared" si="18"/>
        <v>0</v>
      </c>
      <c r="T93" s="32">
        <f t="shared" si="19"/>
        <v>0</v>
      </c>
      <c r="U93" s="89">
        <f t="shared" si="14"/>
        <v>0</v>
      </c>
      <c r="V93" s="89">
        <f t="shared" si="15"/>
        <v>0</v>
      </c>
      <c r="W93" s="32">
        <f t="shared" si="20"/>
        <v>0</v>
      </c>
    </row>
    <row r="94" spans="1:23" x14ac:dyDescent="0.25">
      <c r="K94" s="32" t="e">
        <f t="shared" si="16"/>
        <v>#DIV/0!</v>
      </c>
      <c r="N94" s="32">
        <f t="shared" si="17"/>
        <v>0</v>
      </c>
      <c r="Q94" s="32">
        <f t="shared" si="18"/>
        <v>0</v>
      </c>
      <c r="T94" s="32">
        <f t="shared" si="19"/>
        <v>0</v>
      </c>
      <c r="U94" s="89">
        <f t="shared" si="14"/>
        <v>0</v>
      </c>
      <c r="V94" s="89">
        <f t="shared" si="15"/>
        <v>0</v>
      </c>
      <c r="W94" s="32">
        <f t="shared" si="20"/>
        <v>0</v>
      </c>
    </row>
    <row r="95" spans="1:23" x14ac:dyDescent="0.25">
      <c r="K95" s="32" t="e">
        <f t="shared" si="16"/>
        <v>#DIV/0!</v>
      </c>
      <c r="N95" s="32">
        <f t="shared" si="17"/>
        <v>0</v>
      </c>
      <c r="Q95" s="32">
        <f t="shared" si="18"/>
        <v>0</v>
      </c>
      <c r="T95" s="32" t="e">
        <f t="shared" si="19"/>
        <v>#DIV/0!</v>
      </c>
      <c r="U95" s="89">
        <f t="shared" si="14"/>
        <v>0</v>
      </c>
      <c r="V95" s="89">
        <f t="shared" si="15"/>
        <v>0</v>
      </c>
      <c r="W95" s="32">
        <f t="shared" si="20"/>
        <v>0</v>
      </c>
    </row>
    <row r="96" spans="1:23" x14ac:dyDescent="0.25">
      <c r="K96" s="32" t="e">
        <f t="shared" si="16"/>
        <v>#DIV/0!</v>
      </c>
      <c r="N96" s="32">
        <f t="shared" si="17"/>
        <v>0</v>
      </c>
      <c r="Q96" s="32">
        <f t="shared" si="18"/>
        <v>0</v>
      </c>
      <c r="T96" s="32">
        <f t="shared" si="19"/>
        <v>0</v>
      </c>
      <c r="U96" s="89">
        <f t="shared" si="14"/>
        <v>0</v>
      </c>
      <c r="V96" s="89">
        <f t="shared" si="15"/>
        <v>0</v>
      </c>
      <c r="W96" s="32">
        <f t="shared" si="20"/>
        <v>0</v>
      </c>
    </row>
    <row r="97" spans="11:23" x14ac:dyDescent="0.25">
      <c r="K97" s="32" t="e">
        <f t="shared" si="16"/>
        <v>#DIV/0!</v>
      </c>
      <c r="N97" s="32" t="e">
        <f t="shared" si="17"/>
        <v>#DIV/0!</v>
      </c>
      <c r="Q97" s="32" t="e">
        <f t="shared" si="18"/>
        <v>#DIV/0!</v>
      </c>
      <c r="T97" s="32">
        <f t="shared" si="19"/>
        <v>0</v>
      </c>
      <c r="U97" s="89">
        <f t="shared" si="14"/>
        <v>0</v>
      </c>
      <c r="V97" s="89">
        <f t="shared" si="15"/>
        <v>0</v>
      </c>
      <c r="W97" s="32">
        <f t="shared" si="20"/>
        <v>0</v>
      </c>
    </row>
    <row r="98" spans="11:23" x14ac:dyDescent="0.25">
      <c r="K98" s="32">
        <f t="shared" si="16"/>
        <v>0</v>
      </c>
      <c r="N98" s="32">
        <f t="shared" si="17"/>
        <v>0</v>
      </c>
      <c r="Q98" s="32">
        <f t="shared" si="18"/>
        <v>0</v>
      </c>
      <c r="T98" s="32">
        <f t="shared" si="19"/>
        <v>0</v>
      </c>
      <c r="U98" s="89">
        <f t="shared" si="14"/>
        <v>0</v>
      </c>
      <c r="V98" s="89">
        <f t="shared" si="15"/>
        <v>0</v>
      </c>
      <c r="W98" s="32">
        <f t="shared" si="20"/>
        <v>0</v>
      </c>
    </row>
    <row r="99" spans="11:23" x14ac:dyDescent="0.25">
      <c r="K99" s="32" t="e">
        <f t="shared" si="16"/>
        <v>#DIV/0!</v>
      </c>
      <c r="N99" s="32" t="e">
        <f t="shared" si="17"/>
        <v>#DIV/0!</v>
      </c>
      <c r="Q99" s="32" t="e">
        <f t="shared" si="18"/>
        <v>#DIV/0!</v>
      </c>
      <c r="T99" s="32">
        <f t="shared" si="19"/>
        <v>0</v>
      </c>
      <c r="U99" s="89">
        <f t="shared" si="14"/>
        <v>0</v>
      </c>
      <c r="V99" s="89">
        <f t="shared" si="15"/>
        <v>0</v>
      </c>
      <c r="W99" s="32">
        <f t="shared" si="20"/>
        <v>0</v>
      </c>
    </row>
    <row r="100" spans="11:23" x14ac:dyDescent="0.25">
      <c r="K100" s="32" t="e">
        <f t="shared" si="16"/>
        <v>#DIV/0!</v>
      </c>
      <c r="N100" s="32" t="e">
        <f t="shared" si="17"/>
        <v>#DIV/0!</v>
      </c>
      <c r="Q100" s="32" t="e">
        <f t="shared" si="18"/>
        <v>#DIV/0!</v>
      </c>
      <c r="T100" s="32">
        <f t="shared" si="19"/>
        <v>0</v>
      </c>
      <c r="U100" s="89">
        <f t="shared" si="14"/>
        <v>0</v>
      </c>
      <c r="V100" s="89">
        <f t="shared" si="15"/>
        <v>0</v>
      </c>
      <c r="W100" s="32">
        <f t="shared" si="20"/>
        <v>0</v>
      </c>
    </row>
    <row r="101" spans="11:23" x14ac:dyDescent="0.25">
      <c r="K101" s="32" t="e">
        <f t="shared" si="16"/>
        <v>#DIV/0!</v>
      </c>
      <c r="N101" s="32" t="e">
        <f t="shared" si="17"/>
        <v>#DIV/0!</v>
      </c>
      <c r="Q101" s="32">
        <f t="shared" si="18"/>
        <v>0</v>
      </c>
      <c r="T101" s="32" t="e">
        <f t="shared" si="19"/>
        <v>#DIV/0!</v>
      </c>
      <c r="U101" s="89">
        <f t="shared" si="14"/>
        <v>0</v>
      </c>
      <c r="V101" s="89">
        <f t="shared" si="15"/>
        <v>0</v>
      </c>
      <c r="W101" s="32">
        <f t="shared" si="20"/>
        <v>0</v>
      </c>
    </row>
    <row r="102" spans="11:23" x14ac:dyDescent="0.25">
      <c r="K102" s="32" t="e">
        <f t="shared" si="16"/>
        <v>#DIV/0!</v>
      </c>
      <c r="N102" s="32" t="e">
        <f t="shared" si="17"/>
        <v>#DIV/0!</v>
      </c>
      <c r="Q102" s="32">
        <f t="shared" si="18"/>
        <v>0</v>
      </c>
      <c r="T102" s="32" t="e">
        <f t="shared" si="19"/>
        <v>#DIV/0!</v>
      </c>
      <c r="U102" s="89">
        <f t="shared" si="14"/>
        <v>0</v>
      </c>
      <c r="V102" s="89">
        <f t="shared" si="15"/>
        <v>0</v>
      </c>
      <c r="W102" s="32">
        <f t="shared" si="20"/>
        <v>0</v>
      </c>
    </row>
    <row r="103" spans="11:23" x14ac:dyDescent="0.25">
      <c r="K103" s="32" t="e">
        <f t="shared" si="16"/>
        <v>#DIV/0!</v>
      </c>
      <c r="N103" s="32">
        <f t="shared" si="17"/>
        <v>0</v>
      </c>
      <c r="Q103" s="32" t="e">
        <f t="shared" si="18"/>
        <v>#DIV/0!</v>
      </c>
      <c r="T103" s="32">
        <f t="shared" si="19"/>
        <v>0</v>
      </c>
      <c r="U103" s="89">
        <f t="shared" si="14"/>
        <v>0</v>
      </c>
      <c r="V103" s="89">
        <f t="shared" si="15"/>
        <v>0</v>
      </c>
      <c r="W103" s="32">
        <f t="shared" si="20"/>
        <v>0</v>
      </c>
    </row>
    <row r="104" spans="11:23" x14ac:dyDescent="0.25">
      <c r="K104" s="32" t="e">
        <f t="shared" si="16"/>
        <v>#DIV/0!</v>
      </c>
      <c r="N104" s="32" t="e">
        <f t="shared" si="17"/>
        <v>#DIV/0!</v>
      </c>
      <c r="Q104" s="32" t="e">
        <f t="shared" si="18"/>
        <v>#DIV/0!</v>
      </c>
      <c r="T104" s="32">
        <f t="shared" si="19"/>
        <v>0</v>
      </c>
      <c r="U104" s="89">
        <f t="shared" si="14"/>
        <v>0</v>
      </c>
      <c r="V104" s="89">
        <f t="shared" si="15"/>
        <v>0</v>
      </c>
      <c r="W104" s="32">
        <f t="shared" si="20"/>
        <v>0</v>
      </c>
    </row>
    <row r="105" spans="11:23" x14ac:dyDescent="0.25">
      <c r="K105" s="32">
        <f t="shared" si="16"/>
        <v>0</v>
      </c>
      <c r="N105" s="32">
        <f t="shared" si="17"/>
        <v>0</v>
      </c>
      <c r="Q105" s="32">
        <f t="shared" si="18"/>
        <v>0</v>
      </c>
      <c r="T105" s="32">
        <f t="shared" si="19"/>
        <v>0</v>
      </c>
      <c r="U105" s="89">
        <f t="shared" si="14"/>
        <v>0</v>
      </c>
      <c r="V105" s="89">
        <f t="shared" si="15"/>
        <v>0</v>
      </c>
      <c r="W105" s="32">
        <f t="shared" si="20"/>
        <v>0</v>
      </c>
    </row>
    <row r="106" spans="11:23" x14ac:dyDescent="0.25">
      <c r="K106" s="32" t="e">
        <f t="shared" si="16"/>
        <v>#DIV/0!</v>
      </c>
      <c r="N106" s="32">
        <f t="shared" si="17"/>
        <v>0</v>
      </c>
      <c r="Q106" s="32" t="e">
        <f t="shared" si="18"/>
        <v>#DIV/0!</v>
      </c>
      <c r="T106" s="32" t="e">
        <f t="shared" si="19"/>
        <v>#DIV/0!</v>
      </c>
      <c r="U106" s="89">
        <f t="shared" si="14"/>
        <v>0</v>
      </c>
      <c r="V106" s="89">
        <f t="shared" si="15"/>
        <v>0</v>
      </c>
      <c r="W106" s="32">
        <f t="shared" si="20"/>
        <v>0</v>
      </c>
    </row>
    <row r="107" spans="11:23" x14ac:dyDescent="0.25">
      <c r="K107" s="32">
        <f t="shared" si="16"/>
        <v>0</v>
      </c>
      <c r="N107" s="32">
        <f t="shared" si="17"/>
        <v>0</v>
      </c>
      <c r="Q107" s="32">
        <f t="shared" si="18"/>
        <v>0</v>
      </c>
      <c r="T107" s="32">
        <f t="shared" si="19"/>
        <v>0</v>
      </c>
      <c r="U107" s="89">
        <f t="shared" si="14"/>
        <v>0</v>
      </c>
      <c r="V107" s="89">
        <f t="shared" si="15"/>
        <v>0</v>
      </c>
      <c r="W107" s="32">
        <f t="shared" si="20"/>
        <v>0</v>
      </c>
    </row>
    <row r="108" spans="11:23" x14ac:dyDescent="0.25">
      <c r="K108" s="32" t="e">
        <f t="shared" si="16"/>
        <v>#DIV/0!</v>
      </c>
      <c r="N108" s="32" t="e">
        <f t="shared" si="17"/>
        <v>#DIV/0!</v>
      </c>
      <c r="Q108" s="32" t="e">
        <f t="shared" si="18"/>
        <v>#DIV/0!</v>
      </c>
      <c r="T108" s="32" t="e">
        <f t="shared" si="19"/>
        <v>#DIV/0!</v>
      </c>
      <c r="U108" s="89">
        <f t="shared" si="14"/>
        <v>0</v>
      </c>
      <c r="V108" s="89">
        <f t="shared" si="15"/>
        <v>0</v>
      </c>
      <c r="W108" s="32" t="e">
        <f t="shared" si="20"/>
        <v>#DIV/0!</v>
      </c>
    </row>
    <row r="109" spans="11:23" x14ac:dyDescent="0.25">
      <c r="K109" s="32" t="e">
        <f t="shared" si="16"/>
        <v>#DIV/0!</v>
      </c>
      <c r="N109" s="32" t="e">
        <f t="shared" si="17"/>
        <v>#DIV/0!</v>
      </c>
      <c r="Q109" s="32" t="e">
        <f t="shared" si="18"/>
        <v>#DIV/0!</v>
      </c>
      <c r="T109" s="32" t="e">
        <f t="shared" si="19"/>
        <v>#DIV/0!</v>
      </c>
      <c r="U109" s="89">
        <f t="shared" si="14"/>
        <v>0</v>
      </c>
      <c r="V109" s="89">
        <f t="shared" si="15"/>
        <v>0</v>
      </c>
      <c r="W109" s="32" t="e">
        <f t="shared" si="20"/>
        <v>#DIV/0!</v>
      </c>
    </row>
    <row r="110" spans="11:23" x14ac:dyDescent="0.25">
      <c r="K110" s="32" t="e">
        <f t="shared" si="16"/>
        <v>#DIV/0!</v>
      </c>
      <c r="N110" s="32" t="e">
        <f t="shared" si="17"/>
        <v>#DIV/0!</v>
      </c>
      <c r="Q110" s="32" t="e">
        <f t="shared" si="18"/>
        <v>#DIV/0!</v>
      </c>
      <c r="T110" s="32" t="e">
        <f t="shared" si="19"/>
        <v>#DIV/0!</v>
      </c>
      <c r="U110" s="89">
        <f t="shared" si="14"/>
        <v>0</v>
      </c>
      <c r="V110" s="89">
        <f t="shared" si="15"/>
        <v>0</v>
      </c>
      <c r="W110" s="32" t="e">
        <f t="shared" si="20"/>
        <v>#DIV/0!</v>
      </c>
    </row>
    <row r="111" spans="11:23" x14ac:dyDescent="0.25">
      <c r="K111" s="32" t="e">
        <f t="shared" si="16"/>
        <v>#DIV/0!</v>
      </c>
      <c r="N111" s="32" t="e">
        <f t="shared" si="17"/>
        <v>#DIV/0!</v>
      </c>
      <c r="Q111" s="32" t="e">
        <f t="shared" si="18"/>
        <v>#DIV/0!</v>
      </c>
      <c r="T111" s="32" t="e">
        <f t="shared" si="19"/>
        <v>#DIV/0!</v>
      </c>
      <c r="U111" s="89">
        <f t="shared" si="14"/>
        <v>0</v>
      </c>
      <c r="V111" s="89">
        <f t="shared" si="15"/>
        <v>0</v>
      </c>
      <c r="W111" s="32" t="e">
        <f t="shared" si="20"/>
        <v>#DIV/0!</v>
      </c>
    </row>
    <row r="112" spans="11:23" x14ac:dyDescent="0.25">
      <c r="K112" s="32" t="e">
        <f t="shared" si="16"/>
        <v>#DIV/0!</v>
      </c>
      <c r="N112" s="32" t="e">
        <f t="shared" si="17"/>
        <v>#DIV/0!</v>
      </c>
      <c r="Q112" s="32" t="e">
        <f t="shared" si="18"/>
        <v>#DIV/0!</v>
      </c>
      <c r="T112" s="32">
        <f t="shared" si="19"/>
        <v>0</v>
      </c>
      <c r="U112" s="89">
        <f t="shared" si="14"/>
        <v>0</v>
      </c>
      <c r="V112" s="89">
        <f t="shared" si="15"/>
        <v>0</v>
      </c>
      <c r="W112" s="32">
        <f t="shared" si="20"/>
        <v>0</v>
      </c>
    </row>
    <row r="113" spans="11:23" x14ac:dyDescent="0.25">
      <c r="K113" s="32">
        <f t="shared" si="16"/>
        <v>0</v>
      </c>
      <c r="N113" s="32">
        <f t="shared" si="17"/>
        <v>0</v>
      </c>
      <c r="Q113" s="32">
        <f t="shared" si="18"/>
        <v>0</v>
      </c>
      <c r="T113" s="32">
        <f t="shared" si="19"/>
        <v>0</v>
      </c>
      <c r="U113" s="89">
        <f t="shared" si="14"/>
        <v>0</v>
      </c>
      <c r="V113" s="89">
        <f t="shared" si="15"/>
        <v>0</v>
      </c>
      <c r="W113" s="32">
        <f t="shared" si="20"/>
        <v>0</v>
      </c>
    </row>
    <row r="114" spans="11:23" x14ac:dyDescent="0.25">
      <c r="K114" s="32" t="e">
        <f t="shared" si="16"/>
        <v>#DIV/0!</v>
      </c>
      <c r="N114" s="32" t="e">
        <f t="shared" si="17"/>
        <v>#DIV/0!</v>
      </c>
      <c r="Q114" s="32" t="e">
        <f t="shared" si="18"/>
        <v>#DIV/0!</v>
      </c>
      <c r="T114" s="32">
        <f t="shared" si="19"/>
        <v>0</v>
      </c>
      <c r="U114" s="89">
        <f t="shared" si="14"/>
        <v>0</v>
      </c>
      <c r="V114" s="89">
        <f t="shared" si="15"/>
        <v>0</v>
      </c>
      <c r="W114" s="32">
        <f t="shared" si="20"/>
        <v>0</v>
      </c>
    </row>
    <row r="115" spans="11:23" x14ac:dyDescent="0.25">
      <c r="K115" s="32" t="e">
        <f t="shared" si="16"/>
        <v>#DIV/0!</v>
      </c>
      <c r="N115" s="32" t="e">
        <f t="shared" si="17"/>
        <v>#DIV/0!</v>
      </c>
      <c r="Q115" s="32" t="e">
        <f t="shared" si="18"/>
        <v>#DIV/0!</v>
      </c>
      <c r="T115" s="32">
        <f t="shared" si="19"/>
        <v>0</v>
      </c>
      <c r="U115" s="89">
        <f t="shared" si="14"/>
        <v>0</v>
      </c>
      <c r="V115" s="89">
        <f t="shared" si="15"/>
        <v>0</v>
      </c>
      <c r="W115" s="32">
        <f t="shared" si="20"/>
        <v>0</v>
      </c>
    </row>
    <row r="116" spans="11:23" x14ac:dyDescent="0.25">
      <c r="K116" s="32" t="e">
        <f t="shared" si="16"/>
        <v>#DIV/0!</v>
      </c>
      <c r="N116" s="32" t="e">
        <f t="shared" si="17"/>
        <v>#DIV/0!</v>
      </c>
      <c r="Q116" s="32" t="e">
        <f t="shared" si="18"/>
        <v>#DIV/0!</v>
      </c>
      <c r="T116" s="32">
        <f t="shared" si="19"/>
        <v>0</v>
      </c>
      <c r="U116" s="89">
        <f t="shared" si="14"/>
        <v>0</v>
      </c>
      <c r="V116" s="89">
        <f t="shared" si="15"/>
        <v>0</v>
      </c>
      <c r="W116" s="32">
        <f t="shared" si="20"/>
        <v>0</v>
      </c>
    </row>
    <row r="117" spans="11:23" x14ac:dyDescent="0.25">
      <c r="K117" s="32" t="e">
        <f t="shared" si="16"/>
        <v>#DIV/0!</v>
      </c>
      <c r="N117" s="32" t="e">
        <f t="shared" si="17"/>
        <v>#DIV/0!</v>
      </c>
      <c r="Q117" s="32" t="e">
        <f t="shared" si="18"/>
        <v>#DIV/0!</v>
      </c>
      <c r="T117" s="32">
        <f t="shared" si="19"/>
        <v>0</v>
      </c>
      <c r="U117" s="89">
        <f t="shared" si="14"/>
        <v>0</v>
      </c>
      <c r="V117" s="89">
        <f t="shared" si="15"/>
        <v>0</v>
      </c>
      <c r="W117" s="32">
        <f t="shared" si="20"/>
        <v>0</v>
      </c>
    </row>
    <row r="118" spans="11:23" x14ac:dyDescent="0.25">
      <c r="K118" s="32" t="e">
        <f t="shared" si="16"/>
        <v>#DIV/0!</v>
      </c>
      <c r="N118" s="32" t="e">
        <f t="shared" si="17"/>
        <v>#DIV/0!</v>
      </c>
      <c r="Q118" s="32" t="e">
        <f t="shared" si="18"/>
        <v>#DIV/0!</v>
      </c>
      <c r="T118" s="32" t="e">
        <f t="shared" si="19"/>
        <v>#DIV/0!</v>
      </c>
      <c r="U118" s="89">
        <f t="shared" si="14"/>
        <v>0</v>
      </c>
      <c r="V118" s="89">
        <f t="shared" si="15"/>
        <v>0</v>
      </c>
      <c r="W118" s="32" t="e">
        <f t="shared" si="20"/>
        <v>#DIV/0!</v>
      </c>
    </row>
    <row r="119" spans="11:23" x14ac:dyDescent="0.25">
      <c r="K119" s="32" t="e">
        <f t="shared" si="16"/>
        <v>#DIV/0!</v>
      </c>
      <c r="N119" s="32" t="e">
        <f t="shared" si="17"/>
        <v>#DIV/0!</v>
      </c>
      <c r="Q119" s="32" t="e">
        <f t="shared" si="18"/>
        <v>#DIV/0!</v>
      </c>
      <c r="T119" s="32">
        <f t="shared" si="19"/>
        <v>0</v>
      </c>
      <c r="U119" s="89">
        <f t="shared" si="14"/>
        <v>0</v>
      </c>
      <c r="V119" s="89">
        <f t="shared" si="15"/>
        <v>0</v>
      </c>
      <c r="W119" s="32">
        <f t="shared" si="20"/>
        <v>0</v>
      </c>
    </row>
    <row r="120" spans="11:23" x14ac:dyDescent="0.25">
      <c r="K120" s="32">
        <f t="shared" si="16"/>
        <v>100</v>
      </c>
      <c r="N120" s="32">
        <f t="shared" si="17"/>
        <v>0</v>
      </c>
      <c r="Q120" s="32">
        <f t="shared" si="18"/>
        <v>0</v>
      </c>
      <c r="T120" s="32">
        <f t="shared" si="19"/>
        <v>0</v>
      </c>
      <c r="U120" s="89">
        <f t="shared" si="14"/>
        <v>0</v>
      </c>
      <c r="V120" s="89">
        <f t="shared" si="15"/>
        <v>0</v>
      </c>
      <c r="W120" s="32">
        <f t="shared" si="20"/>
        <v>25</v>
      </c>
    </row>
    <row r="121" spans="11:23" x14ac:dyDescent="0.25">
      <c r="K121" s="32">
        <f t="shared" si="16"/>
        <v>100</v>
      </c>
      <c r="N121" s="32">
        <f t="shared" si="17"/>
        <v>0</v>
      </c>
      <c r="Q121" s="32">
        <f t="shared" si="18"/>
        <v>0</v>
      </c>
      <c r="T121" s="32">
        <f t="shared" si="19"/>
        <v>0</v>
      </c>
      <c r="U121" s="89">
        <f t="shared" si="14"/>
        <v>0</v>
      </c>
      <c r="V121" s="89">
        <f t="shared" si="15"/>
        <v>0</v>
      </c>
      <c r="W121" s="32">
        <f t="shared" si="20"/>
        <v>47.5</v>
      </c>
    </row>
    <row r="122" spans="11:23" x14ac:dyDescent="0.25">
      <c r="K122" s="32">
        <f t="shared" si="16"/>
        <v>24.226804123711347</v>
      </c>
      <c r="N122" s="32">
        <f t="shared" si="17"/>
        <v>0</v>
      </c>
      <c r="Q122" s="32">
        <f t="shared" si="18"/>
        <v>0</v>
      </c>
      <c r="T122" s="32">
        <f t="shared" si="19"/>
        <v>0</v>
      </c>
      <c r="U122" s="89">
        <f t="shared" si="14"/>
        <v>0</v>
      </c>
      <c r="V122" s="89">
        <f t="shared" si="15"/>
        <v>0</v>
      </c>
      <c r="W122" s="32">
        <f t="shared" si="20"/>
        <v>7.8333333333333339</v>
      </c>
    </row>
    <row r="123" spans="11:23" x14ac:dyDescent="0.25">
      <c r="K123" s="32" t="e">
        <f t="shared" si="16"/>
        <v>#DIV/0!</v>
      </c>
      <c r="N123" s="32" t="e">
        <f t="shared" si="17"/>
        <v>#DIV/0!</v>
      </c>
      <c r="Q123" s="32" t="e">
        <f t="shared" si="18"/>
        <v>#DIV/0!</v>
      </c>
      <c r="T123" s="32" t="e">
        <f t="shared" si="19"/>
        <v>#DIV/0!</v>
      </c>
      <c r="U123" s="89">
        <f t="shared" si="14"/>
        <v>0</v>
      </c>
      <c r="V123" s="89">
        <f t="shared" si="15"/>
        <v>0</v>
      </c>
      <c r="W123" s="32" t="e">
        <f t="shared" si="20"/>
        <v>#DIV/0!</v>
      </c>
    </row>
    <row r="124" spans="11:23" x14ac:dyDescent="0.25">
      <c r="K124" s="32">
        <f>IF(K49&gt;99.99,100,K49)</f>
        <v>0</v>
      </c>
      <c r="N124" s="32">
        <f>IF(N49&gt;99.99,100,N49)</f>
        <v>0</v>
      </c>
      <c r="Q124" s="32">
        <f>IF(Q49&gt;99.99,100,Q49)</f>
        <v>0</v>
      </c>
      <c r="T124" s="32">
        <f>IF(T49&gt;99.99,100,T49)</f>
        <v>0</v>
      </c>
      <c r="U124" s="89">
        <f t="shared" si="14"/>
        <v>0</v>
      </c>
      <c r="V124" s="89">
        <f t="shared" si="15"/>
        <v>0</v>
      </c>
      <c r="W124" s="32">
        <f>IF(W49&gt;99.99,100,W49)</f>
        <v>0</v>
      </c>
    </row>
    <row r="125" spans="11:23" x14ac:dyDescent="0.25">
      <c r="K125" s="32" t="e">
        <f>IF(K50&gt;99.99,100,K50)</f>
        <v>#DIV/0!</v>
      </c>
      <c r="N125" s="32">
        <f>IF(N50&gt;99.99,100,N50)</f>
        <v>0</v>
      </c>
      <c r="Q125" s="32" t="e">
        <f>IF(Q50&gt;99.99,100,Q50)</f>
        <v>#DIV/0!</v>
      </c>
      <c r="T125" s="32" t="e">
        <f>IF(T50&gt;99.99,100,T50)</f>
        <v>#DIV/0!</v>
      </c>
      <c r="U125" s="89">
        <f t="shared" si="14"/>
        <v>0</v>
      </c>
      <c r="V125" s="89">
        <f t="shared" si="15"/>
        <v>0</v>
      </c>
      <c r="W125" s="32">
        <f>IF(W50&gt;99.99,100,W50)</f>
        <v>0</v>
      </c>
    </row>
    <row r="126" spans="11:23" x14ac:dyDescent="0.25">
      <c r="K126" s="32" t="e">
        <f>IF(K51&gt;99.99,100,K51)</f>
        <v>#DIV/0!</v>
      </c>
      <c r="N126" s="32" t="e">
        <f>IF(N51&gt;99.99,100,N51)</f>
        <v>#DIV/0!</v>
      </c>
      <c r="Q126" s="32" t="e">
        <f>IF(Q51&gt;99.99,100,Q51)</f>
        <v>#DIV/0!</v>
      </c>
      <c r="T126" s="32" t="e">
        <f>IF(T51&gt;99.99,100,T51)</f>
        <v>#DIV/0!</v>
      </c>
      <c r="U126" s="89">
        <f t="shared" si="14"/>
        <v>0</v>
      </c>
      <c r="V126" s="89">
        <f t="shared" si="15"/>
        <v>0</v>
      </c>
      <c r="W126" s="32" t="e">
        <f>IF(W51&gt;99.99,100,W51)</f>
        <v>#DIV/0!</v>
      </c>
    </row>
    <row r="127" spans="11:23" x14ac:dyDescent="0.25">
      <c r="K127" s="32" t="e">
        <f>IF(K52&gt;99.99,100,K52)</f>
        <v>#DIV/0!</v>
      </c>
      <c r="N127" s="32" t="e">
        <f>IF(N52&gt;99.99,100,N52)</f>
        <v>#DIV/0!</v>
      </c>
      <c r="Q127" s="32" t="e">
        <f>IF(Q52&gt;99.99,100,Q52)</f>
        <v>#DIV/0!</v>
      </c>
      <c r="T127" s="32" t="e">
        <f>IF(T52&gt;99.99,100,T52)</f>
        <v>#DIV/0!</v>
      </c>
      <c r="U127" s="89">
        <f t="shared" si="14"/>
        <v>0</v>
      </c>
      <c r="V127" s="89">
        <f t="shared" si="15"/>
        <v>0</v>
      </c>
      <c r="W127" s="32" t="e">
        <f>IF(W52&gt;99.99,100,W52)</f>
        <v>#DIV/0!</v>
      </c>
    </row>
    <row r="128" spans="11:23" x14ac:dyDescent="0.25">
      <c r="K128" s="32" t="e">
        <f t="shared" ref="K128:K142" si="21">IF(K60&gt;99.99,100,K60)</f>
        <v>#DIV/0!</v>
      </c>
      <c r="N128" s="32" t="e">
        <f t="shared" ref="N128:N142" si="22">IF(N60&gt;99.99,100,N60)</f>
        <v>#DIV/0!</v>
      </c>
      <c r="Q128" s="32">
        <f t="shared" ref="Q128:Q142" si="23">IF(Q60&gt;99.99,100,Q60)</f>
        <v>0</v>
      </c>
      <c r="T128" s="32" t="e">
        <f t="shared" ref="T128:T142" si="24">IF(T60&gt;99.99,100,T60)</f>
        <v>#DIV/0!</v>
      </c>
      <c r="U128" s="89">
        <f t="shared" si="14"/>
        <v>0</v>
      </c>
      <c r="V128" s="89">
        <f t="shared" si="15"/>
        <v>0</v>
      </c>
      <c r="W128" s="32">
        <f t="shared" ref="W128:W142" si="25">IF(W60&gt;99.99,100,W60)</f>
        <v>0</v>
      </c>
    </row>
    <row r="129" spans="11:23" x14ac:dyDescent="0.25">
      <c r="K129" s="32" t="e">
        <f t="shared" si="21"/>
        <v>#DIV/0!</v>
      </c>
      <c r="N129" s="32" t="e">
        <f t="shared" si="22"/>
        <v>#DIV/0!</v>
      </c>
      <c r="Q129" s="32" t="e">
        <f t="shared" si="23"/>
        <v>#DIV/0!</v>
      </c>
      <c r="T129" s="32" t="e">
        <f t="shared" si="24"/>
        <v>#DIV/0!</v>
      </c>
      <c r="U129" s="89">
        <f t="shared" si="14"/>
        <v>0</v>
      </c>
      <c r="V129" s="89">
        <f t="shared" si="15"/>
        <v>0</v>
      </c>
      <c r="W129" s="32" t="e">
        <f t="shared" si="25"/>
        <v>#DIV/0!</v>
      </c>
    </row>
    <row r="130" spans="11:23" x14ac:dyDescent="0.25">
      <c r="K130" s="32" t="e">
        <f t="shared" si="21"/>
        <v>#DIV/0!</v>
      </c>
      <c r="N130" s="32" t="e">
        <f t="shared" si="22"/>
        <v>#DIV/0!</v>
      </c>
      <c r="Q130" s="32" t="e">
        <f t="shared" si="23"/>
        <v>#DIV/0!</v>
      </c>
      <c r="T130" s="32" t="e">
        <f t="shared" si="24"/>
        <v>#DIV/0!</v>
      </c>
      <c r="U130" s="89">
        <f t="shared" si="14"/>
        <v>0</v>
      </c>
      <c r="V130" s="89">
        <f t="shared" si="15"/>
        <v>0</v>
      </c>
      <c r="W130" s="32" t="e">
        <f t="shared" si="25"/>
        <v>#DIV/0!</v>
      </c>
    </row>
    <row r="131" spans="11:23" x14ac:dyDescent="0.25">
      <c r="K131" s="32" t="e">
        <f t="shared" si="21"/>
        <v>#DIV/0!</v>
      </c>
      <c r="N131" s="32" t="e">
        <f t="shared" si="22"/>
        <v>#DIV/0!</v>
      </c>
      <c r="Q131" s="32" t="e">
        <f t="shared" si="23"/>
        <v>#DIV/0!</v>
      </c>
      <c r="T131" s="32" t="e">
        <f t="shared" si="24"/>
        <v>#DIV/0!</v>
      </c>
      <c r="U131" s="89">
        <f t="shared" si="14"/>
        <v>0</v>
      </c>
      <c r="V131" s="89">
        <f t="shared" si="15"/>
        <v>0</v>
      </c>
      <c r="W131" s="32" t="e">
        <f t="shared" si="25"/>
        <v>#DIV/0!</v>
      </c>
    </row>
    <row r="132" spans="11:23" x14ac:dyDescent="0.25">
      <c r="K132" s="32" t="e">
        <f t="shared" si="21"/>
        <v>#DIV/0!</v>
      </c>
      <c r="N132" s="32" t="e">
        <f t="shared" si="22"/>
        <v>#DIV/0!</v>
      </c>
      <c r="Q132" s="32" t="e">
        <f t="shared" si="23"/>
        <v>#DIV/0!</v>
      </c>
      <c r="T132" s="32" t="e">
        <f t="shared" si="24"/>
        <v>#DIV/0!</v>
      </c>
      <c r="U132" s="89">
        <f t="shared" si="14"/>
        <v>0</v>
      </c>
      <c r="V132" s="89">
        <f t="shared" si="15"/>
        <v>0</v>
      </c>
      <c r="W132" s="32" t="e">
        <f t="shared" si="25"/>
        <v>#DIV/0!</v>
      </c>
    </row>
    <row r="133" spans="11:23" x14ac:dyDescent="0.25">
      <c r="K133" s="32">
        <f t="shared" si="21"/>
        <v>20</v>
      </c>
      <c r="N133" s="32">
        <f t="shared" si="22"/>
        <v>0</v>
      </c>
      <c r="Q133" s="32">
        <f t="shared" si="23"/>
        <v>0</v>
      </c>
      <c r="T133" s="32">
        <f t="shared" si="24"/>
        <v>0</v>
      </c>
      <c r="U133" s="89">
        <f t="shared" si="14"/>
        <v>0</v>
      </c>
      <c r="V133" s="89">
        <f t="shared" si="15"/>
        <v>0</v>
      </c>
      <c r="W133" s="32">
        <f t="shared" si="25"/>
        <v>12.5</v>
      </c>
    </row>
    <row r="134" spans="11:23" x14ac:dyDescent="0.25">
      <c r="K134" s="32" t="e">
        <f t="shared" si="21"/>
        <v>#DIV/0!</v>
      </c>
      <c r="N134" s="32" t="e">
        <f t="shared" si="22"/>
        <v>#DIV/0!</v>
      </c>
      <c r="Q134" s="32" t="e">
        <f t="shared" si="23"/>
        <v>#DIV/0!</v>
      </c>
      <c r="T134" s="32" t="e">
        <f t="shared" si="24"/>
        <v>#DIV/0!</v>
      </c>
      <c r="U134" s="89">
        <f t="shared" si="14"/>
        <v>0</v>
      </c>
      <c r="V134" s="89">
        <f t="shared" si="15"/>
        <v>0</v>
      </c>
      <c r="W134" s="32" t="e">
        <f t="shared" si="25"/>
        <v>#DIV/0!</v>
      </c>
    </row>
    <row r="135" spans="11:23" x14ac:dyDescent="0.25">
      <c r="K135" s="32" t="e">
        <f t="shared" si="21"/>
        <v>#DIV/0!</v>
      </c>
      <c r="N135" s="32" t="e">
        <f t="shared" si="22"/>
        <v>#DIV/0!</v>
      </c>
      <c r="Q135" s="32" t="e">
        <f t="shared" si="23"/>
        <v>#DIV/0!</v>
      </c>
      <c r="T135" s="32" t="e">
        <f t="shared" si="24"/>
        <v>#DIV/0!</v>
      </c>
      <c r="U135" s="89">
        <f t="shared" si="14"/>
        <v>0</v>
      </c>
      <c r="V135" s="89">
        <f t="shared" si="15"/>
        <v>0</v>
      </c>
      <c r="W135" s="32" t="e">
        <f t="shared" si="25"/>
        <v>#DIV/0!</v>
      </c>
    </row>
    <row r="136" spans="11:23" x14ac:dyDescent="0.25">
      <c r="K136" s="32">
        <f t="shared" si="21"/>
        <v>0</v>
      </c>
      <c r="N136" s="32">
        <f t="shared" si="22"/>
        <v>0</v>
      </c>
      <c r="Q136" s="32">
        <f t="shared" si="23"/>
        <v>0</v>
      </c>
      <c r="T136" s="32">
        <f t="shared" si="24"/>
        <v>0</v>
      </c>
      <c r="U136" s="89">
        <f t="shared" si="14"/>
        <v>0</v>
      </c>
      <c r="V136" s="89">
        <f t="shared" si="15"/>
        <v>0</v>
      </c>
      <c r="W136" s="32">
        <f t="shared" si="25"/>
        <v>0</v>
      </c>
    </row>
    <row r="137" spans="11:23" x14ac:dyDescent="0.25">
      <c r="K137" s="32">
        <f t="shared" si="21"/>
        <v>0</v>
      </c>
      <c r="N137" s="32">
        <f t="shared" si="22"/>
        <v>0</v>
      </c>
      <c r="Q137" s="32">
        <f t="shared" si="23"/>
        <v>0</v>
      </c>
      <c r="T137" s="32">
        <f t="shared" si="24"/>
        <v>0</v>
      </c>
      <c r="U137" s="89">
        <f t="shared" si="14"/>
        <v>0</v>
      </c>
      <c r="V137" s="89">
        <f t="shared" si="15"/>
        <v>0</v>
      </c>
      <c r="W137" s="32">
        <f t="shared" si="25"/>
        <v>0</v>
      </c>
    </row>
    <row r="138" spans="11:23" x14ac:dyDescent="0.25">
      <c r="K138" s="32">
        <f t="shared" si="21"/>
        <v>0</v>
      </c>
      <c r="N138" s="32" t="e">
        <f t="shared" si="22"/>
        <v>#DIV/0!</v>
      </c>
      <c r="Q138" s="32" t="e">
        <f t="shared" si="23"/>
        <v>#DIV/0!</v>
      </c>
      <c r="T138" s="32" t="e">
        <f t="shared" si="24"/>
        <v>#DIV/0!</v>
      </c>
      <c r="U138" s="89">
        <f t="shared" si="14"/>
        <v>0</v>
      </c>
      <c r="V138" s="89">
        <f t="shared" si="15"/>
        <v>0</v>
      </c>
      <c r="W138" s="32">
        <f t="shared" si="25"/>
        <v>0</v>
      </c>
    </row>
    <row r="139" spans="11:23" x14ac:dyDescent="0.25">
      <c r="K139" s="32" t="e">
        <f t="shared" si="21"/>
        <v>#DIV/0!</v>
      </c>
      <c r="N139" s="32" t="e">
        <f t="shared" si="22"/>
        <v>#DIV/0!</v>
      </c>
      <c r="Q139" s="32" t="e">
        <f t="shared" si="23"/>
        <v>#DIV/0!</v>
      </c>
      <c r="T139" s="32">
        <f t="shared" si="24"/>
        <v>0</v>
      </c>
      <c r="U139" s="89">
        <f t="shared" si="14"/>
        <v>0</v>
      </c>
      <c r="V139" s="89">
        <f t="shared" si="15"/>
        <v>0</v>
      </c>
      <c r="W139" s="32">
        <f t="shared" si="25"/>
        <v>0</v>
      </c>
    </row>
    <row r="140" spans="11:23" x14ac:dyDescent="0.25">
      <c r="K140" s="32">
        <f t="shared" si="21"/>
        <v>73.466666666666669</v>
      </c>
      <c r="N140" s="32">
        <f t="shared" si="22"/>
        <v>0</v>
      </c>
      <c r="Q140" s="32">
        <f t="shared" si="23"/>
        <v>0</v>
      </c>
      <c r="T140" s="32">
        <f t="shared" si="24"/>
        <v>0</v>
      </c>
      <c r="U140" s="89">
        <f t="shared" si="14"/>
        <v>0</v>
      </c>
      <c r="V140" s="89">
        <f t="shared" si="15"/>
        <v>0</v>
      </c>
      <c r="W140" s="32">
        <f t="shared" si="25"/>
        <v>10.018181818181819</v>
      </c>
    </row>
    <row r="141" spans="11:23" x14ac:dyDescent="0.25">
      <c r="K141" s="32">
        <f t="shared" si="21"/>
        <v>0</v>
      </c>
      <c r="N141" s="32" t="e">
        <f t="shared" si="22"/>
        <v>#DIV/0!</v>
      </c>
      <c r="Q141" s="32" t="e">
        <f t="shared" si="23"/>
        <v>#DIV/0!</v>
      </c>
      <c r="T141" s="32" t="e">
        <f t="shared" si="24"/>
        <v>#DIV/0!</v>
      </c>
      <c r="U141" s="89">
        <f t="shared" si="14"/>
        <v>0</v>
      </c>
      <c r="V141" s="89">
        <f t="shared" si="15"/>
        <v>0</v>
      </c>
      <c r="W141" s="32">
        <f t="shared" si="25"/>
        <v>0</v>
      </c>
    </row>
    <row r="142" spans="11:23" x14ac:dyDescent="0.25">
      <c r="K142" s="32" t="e">
        <f t="shared" si="21"/>
        <v>#DIV/0!</v>
      </c>
      <c r="N142" s="32" t="e">
        <f t="shared" si="22"/>
        <v>#DIV/0!</v>
      </c>
      <c r="Q142" s="32" t="e">
        <f t="shared" si="23"/>
        <v>#DIV/0!</v>
      </c>
      <c r="T142" s="32" t="e">
        <f t="shared" si="24"/>
        <v>#DIV/0!</v>
      </c>
      <c r="U142" s="89">
        <f t="shared" si="14"/>
        <v>0</v>
      </c>
      <c r="V142" s="89">
        <f t="shared" si="15"/>
        <v>0</v>
      </c>
      <c r="W142" s="32" t="e">
        <f t="shared" si="25"/>
        <v>#DIV/0!</v>
      </c>
    </row>
    <row r="143" spans="11:23" x14ac:dyDescent="0.25">
      <c r="K143" s="32" t="e">
        <f>IF(#REF!&gt;99.99,100,#REF!)</f>
        <v>#REF!</v>
      </c>
      <c r="N143" s="32" t="e">
        <f>IF(#REF!&gt;99.99,100,#REF!)</f>
        <v>#REF!</v>
      </c>
      <c r="Q143" s="32" t="e">
        <f>IF(#REF!&gt;99.99,100,#REF!)</f>
        <v>#REF!</v>
      </c>
      <c r="T143" s="32" t="e">
        <f>IF(#REF!&gt;99.99,100,#REF!)</f>
        <v>#REF!</v>
      </c>
      <c r="U143" s="89">
        <f t="shared" si="14"/>
        <v>0</v>
      </c>
      <c r="V143" s="89">
        <f t="shared" si="15"/>
        <v>0</v>
      </c>
      <c r="W143" s="32" t="e">
        <f>IF(#REF!&gt;99.99,100,#REF!)</f>
        <v>#REF!</v>
      </c>
    </row>
    <row r="144" spans="11:23" x14ac:dyDescent="0.25">
      <c r="K144" s="32" t="e">
        <f t="shared" ref="K144:K146" si="26">IF(K76&gt;99.99,100,K76)</f>
        <v>#DIV/0!</v>
      </c>
      <c r="N144" s="32" t="e">
        <f t="shared" ref="N144:N146" si="27">IF(N76&gt;99.99,100,N76)</f>
        <v>#DIV/0!</v>
      </c>
      <c r="Q144" s="32" t="e">
        <f t="shared" ref="Q144:Q146" si="28">IF(Q76&gt;99.99,100,Q76)</f>
        <v>#DIV/0!</v>
      </c>
      <c r="T144" s="32" t="e">
        <f t="shared" ref="T144:T146" si="29">IF(T76&gt;99.99,100,T76)</f>
        <v>#DIV/0!</v>
      </c>
      <c r="U144" s="89">
        <f t="shared" ref="U144:U146" si="30">I144+L144+O144+R144</f>
        <v>0</v>
      </c>
      <c r="V144" s="89">
        <f t="shared" ref="V144:V146" si="31">J144+M144+P144+S144</f>
        <v>0</v>
      </c>
      <c r="W144" s="32" t="e">
        <f t="shared" ref="W144:W146" si="32">IF(W76&gt;99.99,100,W76)</f>
        <v>#DIV/0!</v>
      </c>
    </row>
    <row r="145" spans="11:23" x14ac:dyDescent="0.25">
      <c r="K145" s="32" t="e">
        <f t="shared" si="26"/>
        <v>#DIV/0!</v>
      </c>
      <c r="N145" s="32" t="e">
        <f t="shared" si="27"/>
        <v>#DIV/0!</v>
      </c>
      <c r="Q145" s="32" t="e">
        <f t="shared" si="28"/>
        <v>#DIV/0!</v>
      </c>
      <c r="T145" s="32" t="e">
        <f t="shared" si="29"/>
        <v>#DIV/0!</v>
      </c>
      <c r="U145" s="89">
        <f t="shared" si="30"/>
        <v>0</v>
      </c>
      <c r="V145" s="89">
        <f t="shared" si="31"/>
        <v>0</v>
      </c>
      <c r="W145" s="32" t="e">
        <f t="shared" si="32"/>
        <v>#DIV/0!</v>
      </c>
    </row>
    <row r="146" spans="11:23" x14ac:dyDescent="0.25">
      <c r="K146" s="32" t="e">
        <f t="shared" si="26"/>
        <v>#DIV/0!</v>
      </c>
      <c r="N146" s="32" t="e">
        <f t="shared" si="27"/>
        <v>#DIV/0!</v>
      </c>
      <c r="Q146" s="32" t="e">
        <f t="shared" si="28"/>
        <v>#DIV/0!</v>
      </c>
      <c r="T146" s="32" t="e">
        <f t="shared" si="29"/>
        <v>#DIV/0!</v>
      </c>
      <c r="U146" s="89">
        <f t="shared" si="30"/>
        <v>0</v>
      </c>
      <c r="V146" s="89">
        <f t="shared" si="31"/>
        <v>0</v>
      </c>
      <c r="W146" s="32" t="e">
        <f t="shared" si="32"/>
        <v>#DIV/0!</v>
      </c>
    </row>
    <row r="147" spans="11:23" x14ac:dyDescent="0.25">
      <c r="K147" s="32"/>
    </row>
    <row r="148" spans="11:23" x14ac:dyDescent="0.25">
      <c r="K148" s="32"/>
    </row>
    <row r="149" spans="11:23" x14ac:dyDescent="0.25">
      <c r="K149" s="32"/>
    </row>
    <row r="150" spans="11:23" x14ac:dyDescent="0.25">
      <c r="K150" s="32"/>
    </row>
    <row r="151" spans="11:23" x14ac:dyDescent="0.25">
      <c r="K151" s="32"/>
    </row>
    <row r="152" spans="11:23" x14ac:dyDescent="0.25">
      <c r="K152" s="32"/>
    </row>
    <row r="153" spans="11:23" x14ac:dyDescent="0.25">
      <c r="K153" s="32"/>
    </row>
    <row r="154" spans="11:23" x14ac:dyDescent="0.25">
      <c r="K154" s="32"/>
    </row>
    <row r="155" spans="11:23" x14ac:dyDescent="0.25">
      <c r="K155" s="32"/>
    </row>
    <row r="156" spans="11:23" x14ac:dyDescent="0.25">
      <c r="K156" s="32"/>
    </row>
    <row r="157" spans="11:23" x14ac:dyDescent="0.25">
      <c r="K157" s="32"/>
    </row>
    <row r="158" spans="11:23" x14ac:dyDescent="0.25">
      <c r="K158" s="32"/>
    </row>
    <row r="159" spans="11:23" x14ac:dyDescent="0.25">
      <c r="K159" s="32"/>
    </row>
  </sheetData>
  <mergeCells count="48">
    <mergeCell ref="A83:H83"/>
    <mergeCell ref="A84:H84"/>
    <mergeCell ref="E39:E42"/>
    <mergeCell ref="B10:B12"/>
    <mergeCell ref="C10:C12"/>
    <mergeCell ref="D10:D12"/>
    <mergeCell ref="E10:E12"/>
    <mergeCell ref="B27:B28"/>
    <mergeCell ref="C27:C28"/>
    <mergeCell ref="D27:D28"/>
    <mergeCell ref="E27:E28"/>
    <mergeCell ref="C39:C42"/>
    <mergeCell ref="D39:D42"/>
    <mergeCell ref="A80:H80"/>
    <mergeCell ref="A81:H81"/>
    <mergeCell ref="A82:H82"/>
    <mergeCell ref="O6:Q6"/>
    <mergeCell ref="R6:T6"/>
    <mergeCell ref="A79:H79"/>
    <mergeCell ref="B32:B35"/>
    <mergeCell ref="C32:C35"/>
    <mergeCell ref="B13:B14"/>
    <mergeCell ref="C13:C14"/>
    <mergeCell ref="D13:D14"/>
    <mergeCell ref="E13:E14"/>
    <mergeCell ref="B22:B23"/>
    <mergeCell ref="C22:C23"/>
    <mergeCell ref="D22:D23"/>
    <mergeCell ref="E22:E23"/>
    <mergeCell ref="D32:D35"/>
    <mergeCell ref="E32:E35"/>
    <mergeCell ref="B39:B42"/>
    <mergeCell ref="B52:B59"/>
    <mergeCell ref="C52:C59"/>
    <mergeCell ref="U6:W6"/>
    <mergeCell ref="A1:W1"/>
    <mergeCell ref="A4:W4"/>
    <mergeCell ref="A5:W5"/>
    <mergeCell ref="A6:A7"/>
    <mergeCell ref="B6:B7"/>
    <mergeCell ref="C6:C7"/>
    <mergeCell ref="D6:D7"/>
    <mergeCell ref="E6:E7"/>
    <mergeCell ref="F6:F7"/>
    <mergeCell ref="G6:G7"/>
    <mergeCell ref="H6:H7"/>
    <mergeCell ref="I6:K6"/>
    <mergeCell ref="L6:N6"/>
  </mergeCells>
  <conditionalFormatting sqref="K8:K78 N18:N78 Q18:Q78 T18:T78 W8:W78">
    <cfRule type="cellIs" dxfId="3077" priority="25" stopIfTrue="1" operator="greaterThan">
      <formula>110</formula>
    </cfRule>
    <cfRule type="cellIs" dxfId="3076" priority="26" stopIfTrue="1" operator="between">
      <formula>1</formula>
      <formula>90</formula>
    </cfRule>
    <cfRule type="expression" dxfId="3075" priority="27" stopIfTrue="1">
      <formula>IF(I8=0,J8=0)</formula>
    </cfRule>
    <cfRule type="cellIs" dxfId="3074" priority="28" stopIfTrue="1" operator="between">
      <formula>90</formula>
      <formula>110</formula>
    </cfRule>
    <cfRule type="expression" dxfId="3073" priority="29" stopIfTrue="1">
      <formula>IF(I8&gt;0,J8=0)</formula>
    </cfRule>
    <cfRule type="expression" dxfId="3072" priority="30" stopIfTrue="1">
      <formula>IF(I8=0,J8&gt;0)</formula>
    </cfRule>
  </conditionalFormatting>
  <conditionalFormatting sqref="N8:N14">
    <cfRule type="cellIs" dxfId="3071" priority="19" stopIfTrue="1" operator="greaterThan">
      <formula>110</formula>
    </cfRule>
    <cfRule type="cellIs" dxfId="3070" priority="20" stopIfTrue="1" operator="between">
      <formula>1</formula>
      <formula>90</formula>
    </cfRule>
    <cfRule type="expression" dxfId="3069" priority="21" stopIfTrue="1">
      <formula>IF(L8=0,M8=0)</formula>
    </cfRule>
    <cfRule type="cellIs" dxfId="3068" priority="22" stopIfTrue="1" operator="between">
      <formula>90</formula>
      <formula>110</formula>
    </cfRule>
    <cfRule type="expression" dxfId="3067" priority="23" stopIfTrue="1">
      <formula>IF(L8&gt;0,M8=0)</formula>
    </cfRule>
    <cfRule type="expression" dxfId="3066" priority="24" stopIfTrue="1">
      <formula>IF(L8=0,M8&gt;0)</formula>
    </cfRule>
  </conditionalFormatting>
  <conditionalFormatting sqref="Q8:Q14">
    <cfRule type="cellIs" dxfId="3065" priority="13" stopIfTrue="1" operator="greaterThan">
      <formula>110</formula>
    </cfRule>
    <cfRule type="cellIs" dxfId="3064" priority="14" stopIfTrue="1" operator="between">
      <formula>1</formula>
      <formula>90</formula>
    </cfRule>
    <cfRule type="expression" dxfId="3063" priority="15" stopIfTrue="1">
      <formula>IF(O8=0,P8=0)</formula>
    </cfRule>
    <cfRule type="cellIs" dxfId="3062" priority="16" stopIfTrue="1" operator="between">
      <formula>90</formula>
      <formula>110</formula>
    </cfRule>
    <cfRule type="expression" dxfId="3061" priority="17" stopIfTrue="1">
      <formula>IF(O8&gt;0,P8=0)</formula>
    </cfRule>
    <cfRule type="expression" dxfId="3060" priority="18" stopIfTrue="1">
      <formula>IF(O8=0,P8&gt;0)</formula>
    </cfRule>
  </conditionalFormatting>
  <conditionalFormatting sqref="T8:T14">
    <cfRule type="cellIs" dxfId="3059" priority="7" stopIfTrue="1" operator="greaterThan">
      <formula>110</formula>
    </cfRule>
    <cfRule type="cellIs" dxfId="3058" priority="8" stopIfTrue="1" operator="between">
      <formula>1</formula>
      <formula>90</formula>
    </cfRule>
    <cfRule type="expression" dxfId="3057" priority="9" stopIfTrue="1">
      <formula>IF(R8=0,S8=0)</formula>
    </cfRule>
    <cfRule type="cellIs" dxfId="3056" priority="10" stopIfTrue="1" operator="between">
      <formula>90</formula>
      <formula>110</formula>
    </cfRule>
    <cfRule type="expression" dxfId="3055" priority="11" stopIfTrue="1">
      <formula>IF(R8&gt;0,S8=0)</formula>
    </cfRule>
    <cfRule type="expression" dxfId="3054" priority="12" stopIfTrue="1">
      <formula>IF(R8=0,S8&gt;0)</formula>
    </cfRule>
  </conditionalFormatting>
  <conditionalFormatting sqref="N15:N17 Q15:Q17 T15:T17">
    <cfRule type="cellIs" dxfId="3053" priority="1" stopIfTrue="1" operator="greaterThan">
      <formula>110</formula>
    </cfRule>
    <cfRule type="cellIs" dxfId="3052" priority="2" stopIfTrue="1" operator="between">
      <formula>1</formula>
      <formula>90</formula>
    </cfRule>
    <cfRule type="expression" dxfId="3051" priority="3" stopIfTrue="1">
      <formula>IF(L15=0,M15=0)</formula>
    </cfRule>
    <cfRule type="cellIs" dxfId="3050" priority="4" stopIfTrue="1" operator="between">
      <formula>90</formula>
      <formula>110</formula>
    </cfRule>
    <cfRule type="expression" dxfId="3049" priority="5" stopIfTrue="1">
      <formula>IF(L15&gt;0,M15=0)</formula>
    </cfRule>
    <cfRule type="expression" dxfId="3048" priority="6" stopIfTrue="1">
      <formula>IF(L15=0,M15&gt;0)</formula>
    </cfRule>
  </conditionalFormatting>
  <pageMargins left="0.7" right="0.7" top="0.75" bottom="0.75" header="0.3" footer="0.3"/>
  <pageSetup orientation="portrait" horizontalDpi="4294967293" verticalDpi="0" r:id="rId1"/>
  <legacyDrawing r:id="rId2"/>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499984740745262"/>
  </sheetPr>
  <dimension ref="A1:AA39"/>
  <sheetViews>
    <sheetView workbookViewId="0"/>
  </sheetViews>
  <sheetFormatPr baseColWidth="10" defaultColWidth="11.42578125" defaultRowHeight="15" x14ac:dyDescent="0.25"/>
  <cols>
    <col min="1" max="1" width="16.85546875" style="7" customWidth="1"/>
    <col min="2" max="2" width="8.7109375" style="7" customWidth="1"/>
    <col min="3" max="3" width="38.28515625" style="7" customWidth="1"/>
    <col min="4" max="5" width="16" style="7" customWidth="1"/>
    <col min="6" max="6" width="24.5703125" style="7" customWidth="1"/>
    <col min="7" max="7" width="12.7109375" style="7" customWidth="1"/>
    <col min="8" max="8" width="8.7109375" style="7" customWidth="1"/>
    <col min="9" max="23" width="6.85546875" style="7" customWidth="1"/>
    <col min="24" max="27" width="15" style="7" customWidth="1"/>
    <col min="28" max="16384" width="11.42578125" style="7"/>
  </cols>
  <sheetData>
    <row r="1" spans="1:27" ht="3" customHeight="1" x14ac:dyDescent="0.25"/>
    <row r="2" spans="1:27" ht="4.5" customHeight="1" x14ac:dyDescent="0.25"/>
    <row r="3" spans="1:27" ht="15" customHeight="1" x14ac:dyDescent="0.25">
      <c r="A3" s="854" t="s">
        <v>26</v>
      </c>
      <c r="B3" s="854"/>
      <c r="C3" s="854"/>
      <c r="D3" s="854"/>
      <c r="E3" s="854"/>
      <c r="F3" s="854"/>
      <c r="G3" s="854"/>
      <c r="H3" s="854"/>
      <c r="I3" s="854"/>
      <c r="J3" s="854"/>
      <c r="K3" s="854"/>
      <c r="L3" s="854"/>
      <c r="M3" s="854"/>
      <c r="N3" s="854"/>
      <c r="O3" s="854"/>
      <c r="P3" s="854"/>
      <c r="Q3" s="854"/>
      <c r="R3" s="854"/>
      <c r="S3" s="854"/>
      <c r="T3" s="854"/>
      <c r="U3" s="854"/>
      <c r="V3" s="854"/>
      <c r="W3" s="854"/>
    </row>
    <row r="4" spans="1:27" ht="15" customHeight="1" x14ac:dyDescent="0.25">
      <c r="A4" s="854" t="s">
        <v>0</v>
      </c>
      <c r="B4" s="854"/>
      <c r="C4" s="854"/>
      <c r="D4" s="854"/>
      <c r="E4" s="854"/>
      <c r="F4" s="854"/>
      <c r="G4" s="854"/>
      <c r="H4" s="854"/>
      <c r="I4" s="854"/>
      <c r="J4" s="854"/>
      <c r="K4" s="854"/>
      <c r="L4" s="854"/>
      <c r="M4" s="854"/>
      <c r="N4" s="854"/>
      <c r="O4" s="854"/>
      <c r="P4" s="854"/>
      <c r="Q4" s="854"/>
      <c r="R4" s="854"/>
      <c r="S4" s="854"/>
      <c r="T4" s="854"/>
      <c r="U4" s="854"/>
      <c r="V4" s="854"/>
      <c r="W4" s="854"/>
    </row>
    <row r="5" spans="1:27" ht="15" customHeight="1" x14ac:dyDescent="0.25">
      <c r="A5" s="855" t="s">
        <v>76</v>
      </c>
      <c r="B5" s="855"/>
      <c r="C5" s="855"/>
      <c r="D5" s="855"/>
      <c r="E5" s="855"/>
      <c r="F5" s="855"/>
      <c r="G5" s="855"/>
      <c r="H5" s="855"/>
      <c r="I5" s="855"/>
      <c r="J5" s="855"/>
      <c r="K5" s="855"/>
      <c r="L5" s="855"/>
      <c r="M5" s="855"/>
      <c r="N5" s="855"/>
      <c r="O5" s="855"/>
      <c r="P5" s="855"/>
      <c r="Q5" s="855"/>
      <c r="R5" s="855"/>
      <c r="S5" s="855"/>
      <c r="T5" s="855"/>
      <c r="U5" s="855"/>
      <c r="V5" s="855"/>
      <c r="W5" s="855"/>
    </row>
    <row r="6" spans="1:27" ht="22.5" customHeight="1" x14ac:dyDescent="0.25">
      <c r="A6" s="838" t="s">
        <v>30</v>
      </c>
      <c r="B6" s="856" t="s">
        <v>1</v>
      </c>
      <c r="C6" s="838" t="s">
        <v>28</v>
      </c>
      <c r="D6" s="838" t="s">
        <v>2</v>
      </c>
      <c r="E6" s="839" t="s">
        <v>1475</v>
      </c>
      <c r="F6" s="838" t="s">
        <v>3</v>
      </c>
      <c r="G6" s="838" t="s">
        <v>4</v>
      </c>
      <c r="H6" s="838" t="s">
        <v>1474</v>
      </c>
      <c r="I6" s="853" t="s">
        <v>5</v>
      </c>
      <c r="J6" s="853"/>
      <c r="K6" s="853"/>
      <c r="L6" s="853" t="s">
        <v>6</v>
      </c>
      <c r="M6" s="853"/>
      <c r="N6" s="853"/>
      <c r="O6" s="853" t="s">
        <v>7</v>
      </c>
      <c r="P6" s="853"/>
      <c r="Q6" s="853"/>
      <c r="R6" s="853" t="s">
        <v>8</v>
      </c>
      <c r="S6" s="853"/>
      <c r="T6" s="853"/>
      <c r="U6" s="853" t="s">
        <v>9</v>
      </c>
      <c r="V6" s="853"/>
      <c r="W6" s="853"/>
      <c r="X6" s="838" t="s">
        <v>1489</v>
      </c>
      <c r="Y6" s="838" t="s">
        <v>1490</v>
      </c>
      <c r="Z6" s="838" t="s">
        <v>1491</v>
      </c>
      <c r="AA6" s="838" t="s">
        <v>1492</v>
      </c>
    </row>
    <row r="7" spans="1:27" x14ac:dyDescent="0.25">
      <c r="A7" s="838"/>
      <c r="B7" s="856"/>
      <c r="C7" s="838"/>
      <c r="D7" s="839"/>
      <c r="E7" s="852"/>
      <c r="F7" s="839"/>
      <c r="G7" s="839"/>
      <c r="H7" s="839"/>
      <c r="I7" s="5" t="s">
        <v>10</v>
      </c>
      <c r="J7" s="5" t="s">
        <v>11</v>
      </c>
      <c r="K7" s="6" t="s">
        <v>12</v>
      </c>
      <c r="L7" s="5" t="s">
        <v>10</v>
      </c>
      <c r="M7" s="5" t="s">
        <v>11</v>
      </c>
      <c r="N7" s="6" t="s">
        <v>12</v>
      </c>
      <c r="O7" s="5" t="s">
        <v>10</v>
      </c>
      <c r="P7" s="5" t="s">
        <v>11</v>
      </c>
      <c r="Q7" s="6" t="s">
        <v>12</v>
      </c>
      <c r="R7" s="5" t="s">
        <v>10</v>
      </c>
      <c r="S7" s="5" t="s">
        <v>11</v>
      </c>
      <c r="T7" s="6" t="s">
        <v>12</v>
      </c>
      <c r="U7" s="5" t="s">
        <v>10</v>
      </c>
      <c r="V7" s="5" t="s">
        <v>11</v>
      </c>
      <c r="W7" s="6" t="s">
        <v>12</v>
      </c>
      <c r="X7" s="839"/>
      <c r="Y7" s="839"/>
      <c r="Z7" s="839"/>
      <c r="AA7" s="839"/>
    </row>
    <row r="8" spans="1:27" ht="24" x14ac:dyDescent="0.25">
      <c r="A8" s="121"/>
      <c r="B8" s="344" t="s">
        <v>77</v>
      </c>
      <c r="C8" s="68" t="s">
        <v>1493</v>
      </c>
      <c r="D8" s="348" t="s">
        <v>79</v>
      </c>
      <c r="E8" s="350"/>
      <c r="F8" s="348" t="s">
        <v>61</v>
      </c>
      <c r="G8" s="79" t="s">
        <v>13</v>
      </c>
      <c r="H8" s="79">
        <v>100</v>
      </c>
      <c r="I8" s="2">
        <v>25</v>
      </c>
      <c r="J8" s="2">
        <v>25</v>
      </c>
      <c r="K8" s="11">
        <f>J8/I8*100</f>
        <v>100</v>
      </c>
      <c r="L8" s="2">
        <v>25</v>
      </c>
      <c r="M8" s="2">
        <v>25</v>
      </c>
      <c r="N8" s="12">
        <f>M8/L8*100</f>
        <v>100</v>
      </c>
      <c r="O8" s="2">
        <v>25</v>
      </c>
      <c r="P8" s="2">
        <v>25</v>
      </c>
      <c r="Q8" s="12">
        <f>P8/O8*100</f>
        <v>100</v>
      </c>
      <c r="R8" s="2">
        <v>25</v>
      </c>
      <c r="S8" s="2"/>
      <c r="T8" s="12">
        <f>S8/R8*100</f>
        <v>0</v>
      </c>
      <c r="U8" s="89">
        <f>I8+L8+O8+R8</f>
        <v>100</v>
      </c>
      <c r="V8" s="89">
        <f>J8+M8+P8+S8</f>
        <v>75</v>
      </c>
      <c r="W8" s="12">
        <f>V8/U8*100</f>
        <v>75</v>
      </c>
      <c r="X8" s="30"/>
      <c r="Y8" s="30"/>
      <c r="Z8" s="30"/>
      <c r="AA8" s="30"/>
    </row>
    <row r="9" spans="1:27" ht="24" x14ac:dyDescent="0.25">
      <c r="A9" s="888" t="s">
        <v>1494</v>
      </c>
      <c r="B9" s="349" t="s">
        <v>81</v>
      </c>
      <c r="C9" s="21" t="s">
        <v>1495</v>
      </c>
      <c r="D9" s="21" t="s">
        <v>83</v>
      </c>
      <c r="E9" s="97"/>
      <c r="F9" s="21" t="s">
        <v>88</v>
      </c>
      <c r="G9" s="22" t="s">
        <v>104</v>
      </c>
      <c r="H9" s="22">
        <v>1</v>
      </c>
      <c r="I9" s="2">
        <v>1</v>
      </c>
      <c r="J9" s="2">
        <v>1</v>
      </c>
      <c r="K9" s="11">
        <f t="shared" ref="K9:K21" si="0">J9/I9*100</f>
        <v>100</v>
      </c>
      <c r="L9" s="2">
        <v>0</v>
      </c>
      <c r="M9" s="2">
        <v>0</v>
      </c>
      <c r="N9" s="12" t="e">
        <f t="shared" ref="N9:N21" si="1">M9/L9*100</f>
        <v>#DIV/0!</v>
      </c>
      <c r="O9" s="2">
        <v>0</v>
      </c>
      <c r="P9" s="2">
        <v>0</v>
      </c>
      <c r="Q9" s="12" t="e">
        <f t="shared" ref="Q9:Q21" si="2">P9/O9*100</f>
        <v>#DIV/0!</v>
      </c>
      <c r="R9" s="2">
        <v>0</v>
      </c>
      <c r="S9" s="2"/>
      <c r="T9" s="12" t="e">
        <f t="shared" ref="T9:T21" si="3">S9/R9*100</f>
        <v>#DIV/0!</v>
      </c>
      <c r="U9" s="89">
        <f t="shared" ref="U9:V21" si="4">I9+L9+O9+R9</f>
        <v>1</v>
      </c>
      <c r="V9" s="89">
        <f t="shared" si="4"/>
        <v>1</v>
      </c>
      <c r="W9" s="12">
        <f t="shared" ref="W9:W21" si="5">V9/U9*100</f>
        <v>100</v>
      </c>
      <c r="X9" s="30"/>
      <c r="Y9" s="30"/>
      <c r="Z9" s="30"/>
      <c r="AA9" s="30"/>
    </row>
    <row r="10" spans="1:27" ht="60" x14ac:dyDescent="0.25">
      <c r="A10" s="888"/>
      <c r="B10" s="349" t="s">
        <v>86</v>
      </c>
      <c r="C10" s="21" t="s">
        <v>1496</v>
      </c>
      <c r="D10" s="21" t="s">
        <v>83</v>
      </c>
      <c r="E10" s="97"/>
      <c r="F10" s="21" t="s">
        <v>1497</v>
      </c>
      <c r="G10" s="22" t="s">
        <v>104</v>
      </c>
      <c r="H10" s="22">
        <v>1</v>
      </c>
      <c r="I10" s="2">
        <v>1</v>
      </c>
      <c r="J10" s="2">
        <v>1</v>
      </c>
      <c r="K10" s="11">
        <f t="shared" si="0"/>
        <v>100</v>
      </c>
      <c r="L10" s="2">
        <v>0</v>
      </c>
      <c r="M10" s="2">
        <v>0</v>
      </c>
      <c r="N10" s="12" t="e">
        <f t="shared" si="1"/>
        <v>#DIV/0!</v>
      </c>
      <c r="O10" s="2">
        <v>0</v>
      </c>
      <c r="P10" s="2">
        <v>0</v>
      </c>
      <c r="Q10" s="12" t="e">
        <f t="shared" si="2"/>
        <v>#DIV/0!</v>
      </c>
      <c r="R10" s="2">
        <v>0</v>
      </c>
      <c r="S10" s="2"/>
      <c r="T10" s="12" t="e">
        <f t="shared" si="3"/>
        <v>#DIV/0!</v>
      </c>
      <c r="U10" s="89">
        <f t="shared" si="4"/>
        <v>1</v>
      </c>
      <c r="V10" s="89">
        <f t="shared" si="4"/>
        <v>1</v>
      </c>
      <c r="W10" s="12">
        <f t="shared" si="5"/>
        <v>100</v>
      </c>
      <c r="X10" s="30"/>
      <c r="Y10" s="30"/>
      <c r="Z10" s="30"/>
      <c r="AA10" s="30"/>
    </row>
    <row r="11" spans="1:27" ht="24" x14ac:dyDescent="0.25">
      <c r="A11" s="888"/>
      <c r="B11" s="349" t="s">
        <v>90</v>
      </c>
      <c r="C11" s="21" t="s">
        <v>1498</v>
      </c>
      <c r="D11" s="21" t="s">
        <v>96</v>
      </c>
      <c r="E11" s="97"/>
      <c r="F11" s="21" t="s">
        <v>97</v>
      </c>
      <c r="G11" s="22" t="s">
        <v>62</v>
      </c>
      <c r="H11" s="22">
        <v>100</v>
      </c>
      <c r="I11" s="2">
        <v>25</v>
      </c>
      <c r="J11" s="2">
        <v>25</v>
      </c>
      <c r="K11" s="11">
        <f t="shared" si="0"/>
        <v>100</v>
      </c>
      <c r="L11" s="2">
        <v>25</v>
      </c>
      <c r="M11" s="2">
        <v>25</v>
      </c>
      <c r="N11" s="12">
        <f t="shared" si="1"/>
        <v>100</v>
      </c>
      <c r="O11" s="2">
        <v>25</v>
      </c>
      <c r="P11" s="2">
        <v>25.000000000000004</v>
      </c>
      <c r="Q11" s="12">
        <f t="shared" si="2"/>
        <v>100.00000000000003</v>
      </c>
      <c r="R11" s="2">
        <v>25</v>
      </c>
      <c r="S11" s="2"/>
      <c r="T11" s="12">
        <f t="shared" si="3"/>
        <v>0</v>
      </c>
      <c r="U11" s="89">
        <f t="shared" si="4"/>
        <v>100</v>
      </c>
      <c r="V11" s="89">
        <f t="shared" si="4"/>
        <v>75</v>
      </c>
      <c r="W11" s="12">
        <f t="shared" si="5"/>
        <v>75</v>
      </c>
      <c r="X11" s="30"/>
      <c r="Y11" s="30"/>
      <c r="Z11" s="30"/>
      <c r="AA11" s="30"/>
    </row>
    <row r="12" spans="1:27" ht="48" x14ac:dyDescent="0.25">
      <c r="A12" s="888"/>
      <c r="B12" s="349" t="s">
        <v>94</v>
      </c>
      <c r="C12" s="21" t="s">
        <v>99</v>
      </c>
      <c r="D12" s="21" t="s">
        <v>96</v>
      </c>
      <c r="E12" s="97"/>
      <c r="F12" s="21" t="s">
        <v>100</v>
      </c>
      <c r="G12" s="22" t="s">
        <v>104</v>
      </c>
      <c r="H12" s="22">
        <v>10</v>
      </c>
      <c r="I12" s="2">
        <v>2</v>
      </c>
      <c r="J12" s="2">
        <v>2</v>
      </c>
      <c r="K12" s="11">
        <f t="shared" si="0"/>
        <v>100</v>
      </c>
      <c r="L12" s="2">
        <v>3</v>
      </c>
      <c r="M12" s="2">
        <v>3</v>
      </c>
      <c r="N12" s="12">
        <f t="shared" si="1"/>
        <v>100</v>
      </c>
      <c r="O12" s="2">
        <v>2</v>
      </c>
      <c r="P12" s="2">
        <v>2</v>
      </c>
      <c r="Q12" s="12">
        <f t="shared" si="2"/>
        <v>100</v>
      </c>
      <c r="R12" s="2">
        <v>3</v>
      </c>
      <c r="S12" s="2"/>
      <c r="T12" s="12">
        <f t="shared" si="3"/>
        <v>0</v>
      </c>
      <c r="U12" s="89">
        <f t="shared" si="4"/>
        <v>10</v>
      </c>
      <c r="V12" s="89">
        <f t="shared" si="4"/>
        <v>7</v>
      </c>
      <c r="W12" s="12">
        <f t="shared" si="5"/>
        <v>70</v>
      </c>
      <c r="X12" s="30"/>
      <c r="Y12" s="30"/>
      <c r="Z12" s="30"/>
      <c r="AA12" s="30"/>
    </row>
    <row r="13" spans="1:27" ht="24" x14ac:dyDescent="0.25">
      <c r="A13" s="888"/>
      <c r="B13" s="349" t="s">
        <v>98</v>
      </c>
      <c r="C13" s="21" t="s">
        <v>102</v>
      </c>
      <c r="D13" s="21" t="s">
        <v>96</v>
      </c>
      <c r="E13" s="97"/>
      <c r="F13" s="21" t="s">
        <v>103</v>
      </c>
      <c r="G13" s="22" t="s">
        <v>104</v>
      </c>
      <c r="H13" s="22">
        <v>2</v>
      </c>
      <c r="I13" s="2">
        <v>0</v>
      </c>
      <c r="J13" s="2">
        <v>1</v>
      </c>
      <c r="K13" s="11" t="e">
        <f t="shared" si="0"/>
        <v>#DIV/0!</v>
      </c>
      <c r="L13" s="2">
        <v>1</v>
      </c>
      <c r="M13" s="2">
        <v>1</v>
      </c>
      <c r="N13" s="12">
        <f t="shared" si="1"/>
        <v>100</v>
      </c>
      <c r="O13" s="2">
        <v>1</v>
      </c>
      <c r="P13" s="2">
        <v>0</v>
      </c>
      <c r="Q13" s="12">
        <f t="shared" si="2"/>
        <v>0</v>
      </c>
      <c r="R13" s="2">
        <v>0</v>
      </c>
      <c r="S13" s="2"/>
      <c r="T13" s="12" t="e">
        <f t="shared" si="3"/>
        <v>#DIV/0!</v>
      </c>
      <c r="U13" s="89">
        <f t="shared" si="4"/>
        <v>2</v>
      </c>
      <c r="V13" s="89">
        <f t="shared" si="4"/>
        <v>2</v>
      </c>
      <c r="W13" s="12">
        <f t="shared" si="5"/>
        <v>100</v>
      </c>
      <c r="X13" s="30"/>
      <c r="Y13" s="30"/>
      <c r="Z13" s="30"/>
      <c r="AA13" s="30"/>
    </row>
    <row r="14" spans="1:27" ht="36" x14ac:dyDescent="0.25">
      <c r="A14" s="888"/>
      <c r="B14" s="349" t="s">
        <v>101</v>
      </c>
      <c r="C14" s="21" t="s">
        <v>106</v>
      </c>
      <c r="D14" s="21" t="s">
        <v>96</v>
      </c>
      <c r="E14" s="97"/>
      <c r="F14" s="21" t="s">
        <v>103</v>
      </c>
      <c r="G14" s="22" t="s">
        <v>104</v>
      </c>
      <c r="H14" s="22">
        <v>7</v>
      </c>
      <c r="I14" s="2">
        <v>2</v>
      </c>
      <c r="J14" s="2">
        <v>2</v>
      </c>
      <c r="K14" s="11">
        <f t="shared" si="0"/>
        <v>100</v>
      </c>
      <c r="L14" s="2">
        <v>2</v>
      </c>
      <c r="M14" s="2">
        <v>1</v>
      </c>
      <c r="N14" s="12">
        <f t="shared" si="1"/>
        <v>50</v>
      </c>
      <c r="O14" s="2">
        <v>1</v>
      </c>
      <c r="P14" s="2">
        <v>2</v>
      </c>
      <c r="Q14" s="12">
        <f t="shared" si="2"/>
        <v>200</v>
      </c>
      <c r="R14" s="2">
        <v>2</v>
      </c>
      <c r="S14" s="2"/>
      <c r="T14" s="12">
        <f t="shared" si="3"/>
        <v>0</v>
      </c>
      <c r="U14" s="89">
        <f t="shared" si="4"/>
        <v>7</v>
      </c>
      <c r="V14" s="89">
        <f t="shared" si="4"/>
        <v>5</v>
      </c>
      <c r="W14" s="12">
        <f t="shared" si="5"/>
        <v>71.428571428571431</v>
      </c>
      <c r="X14" s="30"/>
      <c r="Y14" s="30"/>
      <c r="Z14" s="30"/>
      <c r="AA14" s="30"/>
    </row>
    <row r="15" spans="1:27" ht="24" x14ac:dyDescent="0.25">
      <c r="A15" s="888"/>
      <c r="B15" s="349" t="s">
        <v>105</v>
      </c>
      <c r="C15" s="21" t="s">
        <v>108</v>
      </c>
      <c r="D15" s="21" t="s">
        <v>96</v>
      </c>
      <c r="E15" s="97"/>
      <c r="F15" s="21" t="s">
        <v>103</v>
      </c>
      <c r="G15" s="349" t="s">
        <v>1499</v>
      </c>
      <c r="H15" s="349">
        <v>3</v>
      </c>
      <c r="I15" s="2">
        <v>1</v>
      </c>
      <c r="J15" s="2">
        <v>0</v>
      </c>
      <c r="K15" s="11">
        <f t="shared" si="0"/>
        <v>0</v>
      </c>
      <c r="L15" s="2">
        <v>1</v>
      </c>
      <c r="M15" s="2">
        <v>1</v>
      </c>
      <c r="N15" s="11">
        <f t="shared" si="1"/>
        <v>100</v>
      </c>
      <c r="O15" s="2">
        <v>1</v>
      </c>
      <c r="P15" s="2">
        <v>0</v>
      </c>
      <c r="Q15" s="11">
        <f t="shared" si="2"/>
        <v>0</v>
      </c>
      <c r="R15" s="2">
        <v>0</v>
      </c>
      <c r="S15" s="2"/>
      <c r="T15" s="11" t="e">
        <f t="shared" si="3"/>
        <v>#DIV/0!</v>
      </c>
      <c r="U15" s="89">
        <f t="shared" si="4"/>
        <v>3</v>
      </c>
      <c r="V15" s="89">
        <f t="shared" si="4"/>
        <v>1</v>
      </c>
      <c r="W15" s="11">
        <f t="shared" si="5"/>
        <v>33.333333333333329</v>
      </c>
      <c r="X15" s="30"/>
      <c r="Y15" s="30"/>
      <c r="Z15" s="30"/>
      <c r="AA15" s="30"/>
    </row>
    <row r="16" spans="1:27" ht="24" x14ac:dyDescent="0.25">
      <c r="A16" s="888"/>
      <c r="B16" s="349" t="s">
        <v>107</v>
      </c>
      <c r="C16" s="21" t="s">
        <v>110</v>
      </c>
      <c r="D16" s="21" t="s">
        <v>96</v>
      </c>
      <c r="E16" s="97"/>
      <c r="F16" s="21" t="s">
        <v>111</v>
      </c>
      <c r="G16" s="349" t="s">
        <v>371</v>
      </c>
      <c r="H16" s="349">
        <v>24</v>
      </c>
      <c r="I16" s="2">
        <v>6</v>
      </c>
      <c r="J16" s="2">
        <v>6</v>
      </c>
      <c r="K16" s="11">
        <f t="shared" si="0"/>
        <v>100</v>
      </c>
      <c r="L16" s="2">
        <v>8</v>
      </c>
      <c r="M16" s="2">
        <v>6</v>
      </c>
      <c r="N16" s="11">
        <f t="shared" si="1"/>
        <v>75</v>
      </c>
      <c r="O16" s="2">
        <v>5</v>
      </c>
      <c r="P16" s="2">
        <v>2</v>
      </c>
      <c r="Q16" s="11">
        <f t="shared" si="2"/>
        <v>40</v>
      </c>
      <c r="R16" s="2">
        <v>5</v>
      </c>
      <c r="S16" s="2"/>
      <c r="T16" s="11">
        <f t="shared" si="3"/>
        <v>0</v>
      </c>
      <c r="U16" s="89">
        <f t="shared" si="4"/>
        <v>24</v>
      </c>
      <c r="V16" s="89">
        <f t="shared" si="4"/>
        <v>14</v>
      </c>
      <c r="W16" s="11">
        <f t="shared" si="5"/>
        <v>58.333333333333336</v>
      </c>
      <c r="X16" s="30"/>
      <c r="Y16" s="30"/>
      <c r="Z16" s="30"/>
      <c r="AA16" s="30"/>
    </row>
    <row r="17" spans="1:27" ht="24" x14ac:dyDescent="0.25">
      <c r="A17" s="888"/>
      <c r="B17" s="349" t="s">
        <v>109</v>
      </c>
      <c r="C17" s="21" t="s">
        <v>1500</v>
      </c>
      <c r="D17" s="21" t="s">
        <v>96</v>
      </c>
      <c r="E17" s="82"/>
      <c r="F17" s="21" t="s">
        <v>103</v>
      </c>
      <c r="G17" s="356" t="s">
        <v>62</v>
      </c>
      <c r="H17" s="349">
        <v>3</v>
      </c>
      <c r="I17" s="2">
        <v>2</v>
      </c>
      <c r="J17" s="2">
        <v>3</v>
      </c>
      <c r="K17" s="11">
        <f t="shared" si="0"/>
        <v>150</v>
      </c>
      <c r="L17" s="2">
        <v>1</v>
      </c>
      <c r="M17" s="2">
        <v>0</v>
      </c>
      <c r="N17" s="11">
        <f t="shared" si="1"/>
        <v>0</v>
      </c>
      <c r="O17" s="2">
        <v>0</v>
      </c>
      <c r="P17" s="2">
        <v>1</v>
      </c>
      <c r="Q17" s="11" t="e">
        <f t="shared" si="2"/>
        <v>#DIV/0!</v>
      </c>
      <c r="R17" s="2">
        <v>0</v>
      </c>
      <c r="S17" s="2"/>
      <c r="T17" s="11" t="e">
        <f t="shared" si="3"/>
        <v>#DIV/0!</v>
      </c>
      <c r="U17" s="89">
        <f t="shared" si="4"/>
        <v>3</v>
      </c>
      <c r="V17" s="89">
        <f t="shared" si="4"/>
        <v>4</v>
      </c>
      <c r="W17" s="11">
        <f t="shared" si="5"/>
        <v>133.33333333333331</v>
      </c>
      <c r="X17" s="30"/>
      <c r="Y17" s="30"/>
      <c r="Z17" s="30"/>
      <c r="AA17" s="30"/>
    </row>
    <row r="18" spans="1:27" ht="24" x14ac:dyDescent="0.25">
      <c r="A18" s="888"/>
      <c r="B18" s="349" t="s">
        <v>113</v>
      </c>
      <c r="C18" s="21" t="s">
        <v>116</v>
      </c>
      <c r="D18" s="21" t="s">
        <v>96</v>
      </c>
      <c r="E18" s="82"/>
      <c r="F18" s="21" t="s">
        <v>103</v>
      </c>
      <c r="G18" s="356" t="s">
        <v>273</v>
      </c>
      <c r="H18" s="349">
        <v>3</v>
      </c>
      <c r="I18" s="2">
        <v>1</v>
      </c>
      <c r="J18" s="2">
        <v>1</v>
      </c>
      <c r="K18" s="11">
        <f t="shared" si="0"/>
        <v>100</v>
      </c>
      <c r="L18" s="2">
        <v>0</v>
      </c>
      <c r="M18" s="2">
        <v>0</v>
      </c>
      <c r="N18" s="11" t="e">
        <f t="shared" si="1"/>
        <v>#DIV/0!</v>
      </c>
      <c r="O18" s="2">
        <v>1</v>
      </c>
      <c r="P18" s="2">
        <v>1</v>
      </c>
      <c r="Q18" s="11">
        <f t="shared" si="2"/>
        <v>100</v>
      </c>
      <c r="R18" s="2">
        <v>1</v>
      </c>
      <c r="S18" s="2"/>
      <c r="T18" s="11">
        <f t="shared" si="3"/>
        <v>0</v>
      </c>
      <c r="U18" s="89">
        <f t="shared" si="4"/>
        <v>3</v>
      </c>
      <c r="V18" s="89">
        <f t="shared" si="4"/>
        <v>2</v>
      </c>
      <c r="W18" s="11">
        <f t="shared" si="5"/>
        <v>66.666666666666657</v>
      </c>
      <c r="X18" s="30"/>
      <c r="Y18" s="30"/>
      <c r="Z18" s="30"/>
      <c r="AA18" s="30"/>
    </row>
    <row r="19" spans="1:27" ht="36" x14ac:dyDescent="0.25">
      <c r="A19" s="888"/>
      <c r="B19" s="349" t="s">
        <v>115</v>
      </c>
      <c r="C19" s="21" t="s">
        <v>1501</v>
      </c>
      <c r="D19" s="21" t="s">
        <v>96</v>
      </c>
      <c r="E19" s="82"/>
      <c r="F19" s="21" t="s">
        <v>103</v>
      </c>
      <c r="G19" s="356" t="s">
        <v>140</v>
      </c>
      <c r="H19" s="349">
        <v>6</v>
      </c>
      <c r="I19" s="2">
        <v>3</v>
      </c>
      <c r="J19" s="2">
        <v>1</v>
      </c>
      <c r="K19" s="11">
        <f t="shared" si="0"/>
        <v>33.333333333333329</v>
      </c>
      <c r="L19" s="2">
        <v>1</v>
      </c>
      <c r="M19" s="2">
        <v>2</v>
      </c>
      <c r="N19" s="11">
        <f t="shared" si="1"/>
        <v>200</v>
      </c>
      <c r="O19" s="2">
        <v>1</v>
      </c>
      <c r="P19" s="2">
        <v>0</v>
      </c>
      <c r="Q19" s="11">
        <f t="shared" si="2"/>
        <v>0</v>
      </c>
      <c r="R19" s="2">
        <v>1</v>
      </c>
      <c r="S19" s="2"/>
      <c r="T19" s="11">
        <f t="shared" si="3"/>
        <v>0</v>
      </c>
      <c r="U19" s="89">
        <f t="shared" si="4"/>
        <v>6</v>
      </c>
      <c r="V19" s="89">
        <f t="shared" si="4"/>
        <v>3</v>
      </c>
      <c r="W19" s="11">
        <f t="shared" si="5"/>
        <v>50</v>
      </c>
      <c r="X19" s="30"/>
      <c r="Y19" s="30"/>
      <c r="Z19" s="30"/>
      <c r="AA19" s="30"/>
    </row>
    <row r="20" spans="1:27" ht="15.75" x14ac:dyDescent="0.25">
      <c r="A20" s="10"/>
      <c r="B20" s="10"/>
      <c r="C20" s="10"/>
      <c r="D20" s="10"/>
      <c r="E20" s="10"/>
      <c r="F20" s="10"/>
      <c r="G20" s="10"/>
      <c r="H20" s="10"/>
      <c r="I20" s="2"/>
      <c r="J20" s="2"/>
      <c r="K20" s="11" t="e">
        <f t="shared" si="0"/>
        <v>#DIV/0!</v>
      </c>
      <c r="L20" s="2"/>
      <c r="M20" s="2"/>
      <c r="N20" s="11" t="e">
        <f t="shared" si="1"/>
        <v>#DIV/0!</v>
      </c>
      <c r="O20" s="2"/>
      <c r="P20" s="2"/>
      <c r="Q20" s="11" t="e">
        <f t="shared" si="2"/>
        <v>#DIV/0!</v>
      </c>
      <c r="R20" s="2"/>
      <c r="S20" s="2"/>
      <c r="T20" s="11" t="e">
        <f t="shared" si="3"/>
        <v>#DIV/0!</v>
      </c>
      <c r="U20" s="89">
        <f t="shared" si="4"/>
        <v>0</v>
      </c>
      <c r="V20" s="89">
        <f t="shared" si="4"/>
        <v>0</v>
      </c>
      <c r="W20" s="11" t="e">
        <f t="shared" si="5"/>
        <v>#DIV/0!</v>
      </c>
      <c r="X20" s="30"/>
      <c r="Y20" s="30"/>
      <c r="Z20" s="30"/>
      <c r="AA20" s="30"/>
    </row>
    <row r="21" spans="1:27" ht="15.75" x14ac:dyDescent="0.25">
      <c r="A21" s="10"/>
      <c r="B21" s="10"/>
      <c r="C21" s="10"/>
      <c r="D21" s="10"/>
      <c r="E21" s="10"/>
      <c r="F21" s="10"/>
      <c r="G21" s="10"/>
      <c r="H21" s="10"/>
      <c r="I21" s="2"/>
      <c r="J21" s="2"/>
      <c r="K21" s="11" t="e">
        <f t="shared" si="0"/>
        <v>#DIV/0!</v>
      </c>
      <c r="L21" s="2"/>
      <c r="M21" s="2"/>
      <c r="N21" s="11" t="e">
        <f t="shared" si="1"/>
        <v>#DIV/0!</v>
      </c>
      <c r="O21" s="2"/>
      <c r="P21" s="2"/>
      <c r="Q21" s="11" t="e">
        <f t="shared" si="2"/>
        <v>#DIV/0!</v>
      </c>
      <c r="R21" s="2"/>
      <c r="S21" s="2"/>
      <c r="T21" s="11" t="e">
        <f t="shared" si="3"/>
        <v>#DIV/0!</v>
      </c>
      <c r="U21" s="89">
        <f t="shared" si="4"/>
        <v>0</v>
      </c>
      <c r="V21" s="89">
        <f t="shared" si="4"/>
        <v>0</v>
      </c>
      <c r="W21" s="11" t="e">
        <f t="shared" si="5"/>
        <v>#DIV/0!</v>
      </c>
      <c r="X21" s="30"/>
      <c r="Y21" s="30"/>
      <c r="Z21" s="30"/>
      <c r="AA21" s="30"/>
    </row>
    <row r="22" spans="1:27" x14ac:dyDescent="0.25">
      <c r="A22" s="843" t="s">
        <v>23</v>
      </c>
      <c r="B22" s="844"/>
      <c r="C22" s="844"/>
      <c r="D22" s="844"/>
      <c r="E22" s="844"/>
      <c r="F22" s="844"/>
      <c r="G22" s="844"/>
      <c r="H22" s="845"/>
      <c r="I22" s="3"/>
      <c r="J22" s="3"/>
      <c r="K22" s="13">
        <f>SUM(K34:K52)/(COUNTIF(K34:K52,"&lt;&gt;0"))</f>
        <v>24.074074074074073</v>
      </c>
      <c r="L22" s="3"/>
      <c r="M22" s="3"/>
      <c r="N22" s="13" t="e">
        <f>SUM(N34:N52)/(COUNTIF(N34:N52,"&lt;&gt;0"))</f>
        <v>#DIV/0!</v>
      </c>
      <c r="O22" s="3"/>
      <c r="P22" s="3"/>
      <c r="Q22" s="13" t="e">
        <f>SUM(Q34:Q52)/(COUNTIF(Q34:Q52,"&lt;&gt;0"))</f>
        <v>#DIV/0!</v>
      </c>
      <c r="R22" s="3"/>
      <c r="S22" s="3"/>
      <c r="T22" s="13" t="e">
        <f>SUM(T34:T52)/(COUNTIF(T34:T52,"&lt;&gt;0"))</f>
        <v>#DIV/0!</v>
      </c>
      <c r="U22" s="3"/>
      <c r="V22" s="3"/>
      <c r="W22" s="13">
        <f>SUM(W34:W52)/(COUNTIF(W34:W52,"&lt;&gt;0"))</f>
        <v>19.987468671679196</v>
      </c>
      <c r="X22" s="30"/>
      <c r="Y22" s="30"/>
      <c r="Z22" s="30"/>
      <c r="AA22" s="30"/>
    </row>
    <row r="23" spans="1:27" x14ac:dyDescent="0.25">
      <c r="A23" s="846" t="s">
        <v>24</v>
      </c>
      <c r="B23" s="847"/>
      <c r="C23" s="847"/>
      <c r="D23" s="847"/>
      <c r="E23" s="847"/>
      <c r="F23" s="847"/>
      <c r="G23" s="847"/>
      <c r="H23" s="848"/>
      <c r="I23" s="4"/>
      <c r="J23" s="4"/>
      <c r="K23" s="14">
        <v>93</v>
      </c>
      <c r="L23" s="4"/>
      <c r="M23" s="4"/>
      <c r="N23" s="14">
        <v>91</v>
      </c>
      <c r="O23" s="4"/>
      <c r="P23" s="4"/>
      <c r="Q23" s="14"/>
      <c r="R23" s="4"/>
      <c r="S23" s="4"/>
      <c r="T23" s="14"/>
      <c r="U23" s="4"/>
      <c r="V23" s="4"/>
      <c r="W23" s="14"/>
      <c r="X23" s="30"/>
      <c r="Y23" s="30"/>
      <c r="Z23" s="30"/>
      <c r="AA23" s="30"/>
    </row>
    <row r="24" spans="1:27" x14ac:dyDescent="0.25">
      <c r="A24" s="846" t="s">
        <v>1283</v>
      </c>
      <c r="B24" s="847"/>
      <c r="C24" s="847"/>
      <c r="D24" s="847"/>
      <c r="E24" s="847"/>
      <c r="F24" s="847"/>
      <c r="G24" s="847"/>
      <c r="H24" s="848"/>
      <c r="I24" s="4"/>
      <c r="J24" s="4"/>
      <c r="K24" s="14">
        <v>85</v>
      </c>
      <c r="L24" s="4"/>
      <c r="M24" s="4"/>
      <c r="N24" s="14">
        <v>81</v>
      </c>
      <c r="O24" s="4"/>
      <c r="P24" s="4"/>
      <c r="Q24" s="14"/>
      <c r="R24" s="4"/>
      <c r="S24" s="4"/>
      <c r="T24" s="14"/>
      <c r="U24" s="4"/>
      <c r="V24" s="4"/>
      <c r="W24" s="14"/>
      <c r="X24" s="30"/>
      <c r="Y24" s="30"/>
      <c r="Z24" s="30"/>
      <c r="AA24" s="30"/>
    </row>
    <row r="25" spans="1:27" x14ac:dyDescent="0.25">
      <c r="A25" s="846" t="s">
        <v>1339</v>
      </c>
      <c r="B25" s="847"/>
      <c r="C25" s="847"/>
      <c r="D25" s="847"/>
      <c r="E25" s="847"/>
      <c r="F25" s="847"/>
      <c r="G25" s="847"/>
      <c r="H25" s="848"/>
      <c r="I25" s="4"/>
      <c r="J25" s="4"/>
      <c r="K25" s="14">
        <v>1</v>
      </c>
      <c r="L25" s="4"/>
      <c r="M25" s="4"/>
      <c r="N25" s="14">
        <v>1</v>
      </c>
      <c r="O25" s="4"/>
      <c r="P25" s="4"/>
      <c r="Q25" s="14"/>
      <c r="R25" s="4"/>
      <c r="S25" s="4"/>
      <c r="T25" s="14"/>
      <c r="U25" s="4"/>
      <c r="V25" s="4"/>
      <c r="W25" s="14"/>
      <c r="X25" s="30"/>
      <c r="Y25" s="30"/>
      <c r="Z25" s="30"/>
      <c r="AA25" s="30"/>
    </row>
    <row r="26" spans="1:27" x14ac:dyDescent="0.25">
      <c r="A26" s="846" t="s">
        <v>1340</v>
      </c>
      <c r="B26" s="847"/>
      <c r="C26" s="847"/>
      <c r="D26" s="847"/>
      <c r="E26" s="847"/>
      <c r="F26" s="847"/>
      <c r="G26" s="847"/>
      <c r="H26" s="848"/>
      <c r="I26" s="4"/>
      <c r="J26" s="4"/>
      <c r="K26" s="14">
        <v>2</v>
      </c>
      <c r="L26" s="4"/>
      <c r="M26" s="4"/>
      <c r="N26" s="14">
        <v>1</v>
      </c>
      <c r="O26" s="4"/>
      <c r="P26" s="4"/>
      <c r="Q26" s="14"/>
      <c r="R26" s="4"/>
      <c r="S26" s="4"/>
      <c r="T26" s="14"/>
      <c r="U26" s="4"/>
      <c r="V26" s="4"/>
      <c r="W26" s="14"/>
      <c r="X26" s="30"/>
      <c r="Y26" s="30"/>
      <c r="Z26" s="30"/>
      <c r="AA26" s="30"/>
    </row>
    <row r="27" spans="1:27" x14ac:dyDescent="0.25">
      <c r="A27" s="846" t="s">
        <v>1341</v>
      </c>
      <c r="B27" s="847"/>
      <c r="C27" s="847"/>
      <c r="D27" s="847"/>
      <c r="E27" s="847"/>
      <c r="F27" s="847"/>
      <c r="G27" s="847"/>
      <c r="H27" s="848"/>
      <c r="I27" s="4"/>
      <c r="J27" s="4"/>
      <c r="K27" s="14"/>
      <c r="L27" s="4"/>
      <c r="M27" s="4"/>
      <c r="N27" s="14">
        <v>63</v>
      </c>
      <c r="O27" s="4"/>
      <c r="P27" s="4"/>
      <c r="Q27" s="14"/>
      <c r="R27" s="4"/>
      <c r="S27" s="4"/>
      <c r="T27" s="14"/>
      <c r="U27" s="4"/>
      <c r="V27" s="4"/>
      <c r="W27" s="14"/>
      <c r="X27" s="30"/>
      <c r="Y27" s="30"/>
      <c r="Z27" s="30"/>
      <c r="AA27" s="30"/>
    </row>
    <row r="28" spans="1:27" x14ac:dyDescent="0.25">
      <c r="K28" s="32">
        <f>IF(K8&gt;99.99,100,K8)</f>
        <v>100</v>
      </c>
      <c r="N28" s="32">
        <f>IF(N8&gt;99.99,100,N8)</f>
        <v>100</v>
      </c>
      <c r="Q28" s="32">
        <f>IF(Q8&gt;99.99,100,Q8)</f>
        <v>100</v>
      </c>
      <c r="T28" s="32">
        <f>IF(T8&gt;99.99,100,T8)</f>
        <v>0</v>
      </c>
      <c r="W28" s="32">
        <f>IF(W8&gt;99.99,100,W8)</f>
        <v>75</v>
      </c>
    </row>
    <row r="29" spans="1:27" x14ac:dyDescent="0.25">
      <c r="K29" s="32">
        <f t="shared" ref="K29:K39" si="6">IF(K9&gt;99.99,100,K9)</f>
        <v>100</v>
      </c>
      <c r="N29" s="32" t="e">
        <f t="shared" ref="N29:N39" si="7">IF(N9&gt;99.99,100,N9)</f>
        <v>#DIV/0!</v>
      </c>
      <c r="Q29" s="32" t="e">
        <f t="shared" ref="Q29:Q39" si="8">IF(Q9&gt;99.99,100,Q9)</f>
        <v>#DIV/0!</v>
      </c>
      <c r="T29" s="32" t="e">
        <f t="shared" ref="T29:T39" si="9">IF(T9&gt;99.99,100,T9)</f>
        <v>#DIV/0!</v>
      </c>
      <c r="W29" s="32">
        <f t="shared" ref="W29:W39" si="10">IF(W9&gt;99.99,100,W9)</f>
        <v>100</v>
      </c>
    </row>
    <row r="30" spans="1:27" x14ac:dyDescent="0.25">
      <c r="K30" s="32">
        <f t="shared" si="6"/>
        <v>100</v>
      </c>
      <c r="N30" s="32" t="e">
        <f t="shared" si="7"/>
        <v>#DIV/0!</v>
      </c>
      <c r="Q30" s="32" t="e">
        <f t="shared" si="8"/>
        <v>#DIV/0!</v>
      </c>
      <c r="T30" s="32" t="e">
        <f t="shared" si="9"/>
        <v>#DIV/0!</v>
      </c>
      <c r="W30" s="32">
        <f t="shared" si="10"/>
        <v>100</v>
      </c>
    </row>
    <row r="31" spans="1:27" x14ac:dyDescent="0.25">
      <c r="K31" s="32">
        <f t="shared" si="6"/>
        <v>100</v>
      </c>
      <c r="N31" s="32">
        <f t="shared" si="7"/>
        <v>100</v>
      </c>
      <c r="Q31" s="32">
        <f t="shared" si="8"/>
        <v>100</v>
      </c>
      <c r="T31" s="32">
        <f t="shared" si="9"/>
        <v>0</v>
      </c>
      <c r="W31" s="32">
        <f t="shared" si="10"/>
        <v>75</v>
      </c>
    </row>
    <row r="32" spans="1:27" x14ac:dyDescent="0.25">
      <c r="K32" s="32">
        <f t="shared" si="6"/>
        <v>100</v>
      </c>
      <c r="N32" s="32">
        <f t="shared" si="7"/>
        <v>100</v>
      </c>
      <c r="Q32" s="32">
        <f t="shared" si="8"/>
        <v>100</v>
      </c>
      <c r="T32" s="32">
        <f t="shared" si="9"/>
        <v>0</v>
      </c>
      <c r="W32" s="32">
        <f t="shared" si="10"/>
        <v>70</v>
      </c>
    </row>
    <row r="33" spans="11:23" x14ac:dyDescent="0.25">
      <c r="K33" s="32" t="e">
        <f t="shared" si="6"/>
        <v>#DIV/0!</v>
      </c>
      <c r="N33" s="32">
        <f t="shared" si="7"/>
        <v>100</v>
      </c>
      <c r="Q33" s="32">
        <f t="shared" si="8"/>
        <v>0</v>
      </c>
      <c r="T33" s="32" t="e">
        <f t="shared" si="9"/>
        <v>#DIV/0!</v>
      </c>
      <c r="W33" s="32">
        <f t="shared" si="10"/>
        <v>100</v>
      </c>
    </row>
    <row r="34" spans="11:23" x14ac:dyDescent="0.25">
      <c r="K34" s="32">
        <f t="shared" si="6"/>
        <v>100</v>
      </c>
      <c r="N34" s="32">
        <f t="shared" si="7"/>
        <v>50</v>
      </c>
      <c r="Q34" s="32">
        <f t="shared" si="8"/>
        <v>100</v>
      </c>
      <c r="T34" s="32">
        <f t="shared" si="9"/>
        <v>0</v>
      </c>
      <c r="W34" s="32">
        <f t="shared" si="10"/>
        <v>71.428571428571431</v>
      </c>
    </row>
    <row r="35" spans="11:23" x14ac:dyDescent="0.25">
      <c r="K35" s="32">
        <f t="shared" si="6"/>
        <v>0</v>
      </c>
      <c r="N35" s="32">
        <f t="shared" si="7"/>
        <v>100</v>
      </c>
      <c r="Q35" s="32">
        <f t="shared" si="8"/>
        <v>0</v>
      </c>
      <c r="T35" s="32" t="e">
        <f t="shared" si="9"/>
        <v>#DIV/0!</v>
      </c>
      <c r="W35" s="32">
        <f t="shared" si="10"/>
        <v>33.333333333333329</v>
      </c>
    </row>
    <row r="36" spans="11:23" x14ac:dyDescent="0.25">
      <c r="K36" s="32">
        <f t="shared" si="6"/>
        <v>100</v>
      </c>
      <c r="N36" s="32">
        <f t="shared" si="7"/>
        <v>75</v>
      </c>
      <c r="Q36" s="32">
        <f t="shared" si="8"/>
        <v>40</v>
      </c>
      <c r="T36" s="32">
        <f t="shared" si="9"/>
        <v>0</v>
      </c>
      <c r="W36" s="32">
        <f t="shared" si="10"/>
        <v>58.333333333333336</v>
      </c>
    </row>
    <row r="37" spans="11:23" x14ac:dyDescent="0.25">
      <c r="K37" s="32">
        <f t="shared" si="6"/>
        <v>100</v>
      </c>
      <c r="N37" s="32">
        <f t="shared" si="7"/>
        <v>0</v>
      </c>
      <c r="Q37" s="32" t="e">
        <f t="shared" si="8"/>
        <v>#DIV/0!</v>
      </c>
      <c r="T37" s="32" t="e">
        <f t="shared" si="9"/>
        <v>#DIV/0!</v>
      </c>
      <c r="W37" s="32">
        <f t="shared" si="10"/>
        <v>100</v>
      </c>
    </row>
    <row r="38" spans="11:23" x14ac:dyDescent="0.25">
      <c r="K38" s="32">
        <f t="shared" si="6"/>
        <v>100</v>
      </c>
      <c r="N38" s="32" t="e">
        <f t="shared" si="7"/>
        <v>#DIV/0!</v>
      </c>
      <c r="Q38" s="32">
        <f t="shared" si="8"/>
        <v>100</v>
      </c>
      <c r="T38" s="32">
        <f t="shared" si="9"/>
        <v>0</v>
      </c>
      <c r="W38" s="32">
        <f t="shared" si="10"/>
        <v>66.666666666666657</v>
      </c>
    </row>
    <row r="39" spans="11:23" x14ac:dyDescent="0.25">
      <c r="K39" s="32">
        <f t="shared" si="6"/>
        <v>33.333333333333329</v>
      </c>
      <c r="N39" s="32">
        <f t="shared" si="7"/>
        <v>100</v>
      </c>
      <c r="Q39" s="32">
        <f t="shared" si="8"/>
        <v>0</v>
      </c>
      <c r="T39" s="32">
        <f t="shared" si="9"/>
        <v>0</v>
      </c>
      <c r="W39" s="32">
        <f t="shared" si="10"/>
        <v>50</v>
      </c>
    </row>
  </sheetData>
  <mergeCells count="27">
    <mergeCell ref="A24:H24"/>
    <mergeCell ref="A25:H25"/>
    <mergeCell ref="A26:H26"/>
    <mergeCell ref="A27:H27"/>
    <mergeCell ref="A9:A19"/>
    <mergeCell ref="A23:H23"/>
    <mergeCell ref="X6:X7"/>
    <mergeCell ref="Y6:Y7"/>
    <mergeCell ref="Z6:Z7"/>
    <mergeCell ref="AA6:AA7"/>
    <mergeCell ref="A22:H22"/>
    <mergeCell ref="H6:H7"/>
    <mergeCell ref="I6:K6"/>
    <mergeCell ref="L6:N6"/>
    <mergeCell ref="O6:Q6"/>
    <mergeCell ref="R6:T6"/>
    <mergeCell ref="U6:W6"/>
    <mergeCell ref="A3:W3"/>
    <mergeCell ref="A4:W4"/>
    <mergeCell ref="A5:W5"/>
    <mergeCell ref="A6:A7"/>
    <mergeCell ref="B6:B7"/>
    <mergeCell ref="C6:C7"/>
    <mergeCell ref="D6:D7"/>
    <mergeCell ref="E6:E7"/>
    <mergeCell ref="F6:F7"/>
    <mergeCell ref="G6:G7"/>
  </mergeCells>
  <conditionalFormatting sqref="W8:W21 K8:K21 N15:N21 Q15:Q21 T15:T21">
    <cfRule type="cellIs" dxfId="851" priority="25" stopIfTrue="1" operator="greaterThan">
      <formula>110</formula>
    </cfRule>
    <cfRule type="cellIs" dxfId="850" priority="26" stopIfTrue="1" operator="between">
      <formula>1</formula>
      <formula>90</formula>
    </cfRule>
    <cfRule type="expression" dxfId="849" priority="27" stopIfTrue="1">
      <formula>IF(I8=0,J8=0)</formula>
    </cfRule>
    <cfRule type="cellIs" dxfId="848" priority="28" stopIfTrue="1" operator="between">
      <formula>90</formula>
      <formula>110</formula>
    </cfRule>
    <cfRule type="expression" dxfId="847" priority="29" stopIfTrue="1">
      <formula>IF(I8&gt;0,J8=0)</formula>
    </cfRule>
    <cfRule type="expression" dxfId="846" priority="30" stopIfTrue="1">
      <formula>IF(I8=0,J8&gt;0)</formula>
    </cfRule>
  </conditionalFormatting>
  <conditionalFormatting sqref="N8:N14">
    <cfRule type="cellIs" dxfId="845" priority="43" stopIfTrue="1" operator="greaterThan">
      <formula>110</formula>
    </cfRule>
    <cfRule type="cellIs" dxfId="844" priority="44" stopIfTrue="1" operator="between">
      <formula>1</formula>
      <formula>90</formula>
    </cfRule>
    <cfRule type="expression" dxfId="843" priority="45" stopIfTrue="1">
      <formula>IF(L8=0,M8=0)</formula>
    </cfRule>
    <cfRule type="cellIs" dxfId="842" priority="46" stopIfTrue="1" operator="between">
      <formula>90</formula>
      <formula>110</formula>
    </cfRule>
    <cfRule type="expression" dxfId="841" priority="47" stopIfTrue="1">
      <formula>IF(L8&gt;0,M8=0)</formula>
    </cfRule>
    <cfRule type="expression" dxfId="840" priority="48" stopIfTrue="1">
      <formula>IF(L8=0,M8&gt;0)</formula>
    </cfRule>
  </conditionalFormatting>
  <conditionalFormatting sqref="Q8:Q14">
    <cfRule type="cellIs" dxfId="839" priority="37" stopIfTrue="1" operator="greaterThan">
      <formula>110</formula>
    </cfRule>
    <cfRule type="cellIs" dxfId="838" priority="38" stopIfTrue="1" operator="between">
      <formula>1</formula>
      <formula>90</formula>
    </cfRule>
    <cfRule type="expression" dxfId="837" priority="39" stopIfTrue="1">
      <formula>IF(O8=0,P8=0)</formula>
    </cfRule>
    <cfRule type="cellIs" dxfId="836" priority="40" stopIfTrue="1" operator="between">
      <formula>90</formula>
      <formula>110</formula>
    </cfRule>
    <cfRule type="expression" dxfId="835" priority="41" stopIfTrue="1">
      <formula>IF(O8&gt;0,P8=0)</formula>
    </cfRule>
    <cfRule type="expression" dxfId="834" priority="42" stopIfTrue="1">
      <formula>IF(O8=0,P8&gt;0)</formula>
    </cfRule>
  </conditionalFormatting>
  <conditionalFormatting sqref="T8:T14">
    <cfRule type="cellIs" dxfId="833" priority="31" stopIfTrue="1" operator="greaterThan">
      <formula>110</formula>
    </cfRule>
    <cfRule type="cellIs" dxfId="832" priority="32" stopIfTrue="1" operator="between">
      <formula>1</formula>
      <formula>90</formula>
    </cfRule>
    <cfRule type="expression" dxfId="831" priority="33" stopIfTrue="1">
      <formula>IF(R8=0,S8=0)</formula>
    </cfRule>
    <cfRule type="cellIs" dxfId="830" priority="34" stopIfTrue="1" operator="between">
      <formula>90</formula>
      <formula>110</formula>
    </cfRule>
    <cfRule type="expression" dxfId="829" priority="35" stopIfTrue="1">
      <formula>IF(R8&gt;0,S8=0)</formula>
    </cfRule>
    <cfRule type="expression" dxfId="828" priority="36" stopIfTrue="1">
      <formula>IF(R8=0,S8&gt;0)</formula>
    </cfRule>
  </conditionalFormatting>
  <pageMargins left="0.7" right="0.7" top="0.75" bottom="0.75" header="0.3" footer="0.3"/>
  <pageSetup orientation="portrait" horizontalDpi="4294967293" verticalDpi="0" r:id="rId1"/>
  <legacyDrawing r:id="rId2"/>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499984740745262"/>
  </sheetPr>
  <dimension ref="A2:AI35"/>
  <sheetViews>
    <sheetView showGridLines="0" topLeftCell="B2" workbookViewId="0">
      <selection activeCell="P9" sqref="P9"/>
    </sheetView>
  </sheetViews>
  <sheetFormatPr baseColWidth="10" defaultColWidth="11.42578125" defaultRowHeight="15" x14ac:dyDescent="0.25"/>
  <cols>
    <col min="1" max="2" width="16.85546875" style="7" customWidth="1"/>
    <col min="3" max="3" width="26.85546875" style="7" customWidth="1"/>
    <col min="4" max="4" width="10.28515625" style="7" customWidth="1"/>
    <col min="5" max="5" width="10.7109375" style="7" customWidth="1"/>
    <col min="6" max="6" width="14.42578125" style="7" customWidth="1"/>
    <col min="7" max="7" width="9.7109375" style="7" customWidth="1"/>
    <col min="8" max="8" width="53.28515625" style="7" customWidth="1"/>
    <col min="9" max="10" width="12.7109375" style="7" customWidth="1"/>
    <col min="11" max="11" width="13.42578125" style="7" customWidth="1"/>
    <col min="12" max="12" width="8.7109375" style="7" customWidth="1"/>
    <col min="13" max="13" width="13.42578125" style="7" customWidth="1"/>
    <col min="14" max="14" width="12.5703125" style="7" customWidth="1"/>
    <col min="15" max="17" width="6.85546875" style="7" customWidth="1"/>
    <col min="18" max="18" width="20.85546875" style="7" hidden="1" customWidth="1"/>
    <col min="19" max="21" width="6.85546875" style="7" customWidth="1"/>
    <col min="22" max="22" width="20.85546875" style="7" hidden="1" customWidth="1"/>
    <col min="23" max="25" width="6.85546875" style="7" customWidth="1"/>
    <col min="26" max="26" width="20.85546875" style="7" hidden="1" customWidth="1"/>
    <col min="27" max="29" width="6.85546875" style="7" customWidth="1"/>
    <col min="30" max="30" width="20.42578125" style="7" hidden="1" customWidth="1"/>
    <col min="31" max="33" width="6.85546875" style="7" customWidth="1"/>
    <col min="34" max="16384" width="11.42578125" style="7"/>
  </cols>
  <sheetData>
    <row r="2" spans="1:35" ht="15.75" customHeight="1" x14ac:dyDescent="0.25">
      <c r="A2" s="925" t="s">
        <v>2795</v>
      </c>
      <c r="B2" s="925"/>
      <c r="C2" s="925"/>
      <c r="D2" s="925"/>
      <c r="E2" s="925"/>
      <c r="F2" s="925"/>
      <c r="G2" s="925"/>
      <c r="H2" s="925"/>
      <c r="I2" s="925"/>
      <c r="J2" s="925"/>
      <c r="K2" s="925"/>
      <c r="L2" s="925"/>
      <c r="M2" s="925"/>
      <c r="N2" s="925"/>
      <c r="O2" s="925"/>
      <c r="P2" s="925"/>
      <c r="Q2" s="925"/>
      <c r="R2" s="925"/>
      <c r="S2" s="925"/>
      <c r="T2" s="925"/>
      <c r="U2" s="925"/>
      <c r="V2" s="925"/>
      <c r="W2" s="925"/>
      <c r="X2" s="925"/>
      <c r="Y2" s="925"/>
      <c r="Z2" s="925"/>
      <c r="AA2" s="925"/>
      <c r="AB2" s="925"/>
      <c r="AC2" s="925"/>
      <c r="AD2" s="925"/>
      <c r="AE2" s="925"/>
      <c r="AF2" s="925"/>
      <c r="AG2" s="925"/>
      <c r="AH2" s="651"/>
      <c r="AI2" s="651"/>
    </row>
    <row r="3" spans="1:35" ht="15" customHeight="1" x14ac:dyDescent="0.25">
      <c r="A3" s="925" t="s">
        <v>2796</v>
      </c>
      <c r="B3" s="925"/>
      <c r="C3" s="925"/>
      <c r="D3" s="925"/>
      <c r="E3" s="925"/>
      <c r="F3" s="925"/>
      <c r="G3" s="925"/>
      <c r="H3" s="925"/>
      <c r="I3" s="925"/>
      <c r="J3" s="925"/>
      <c r="K3" s="925"/>
      <c r="L3" s="925"/>
      <c r="M3" s="925"/>
      <c r="N3" s="925"/>
      <c r="O3" s="925"/>
      <c r="P3" s="925"/>
      <c r="Q3" s="925"/>
      <c r="R3" s="925"/>
      <c r="S3" s="925"/>
      <c r="T3" s="925"/>
      <c r="U3" s="925"/>
      <c r="V3" s="925"/>
      <c r="W3" s="925"/>
      <c r="X3" s="925"/>
      <c r="Y3" s="925"/>
      <c r="Z3" s="925"/>
      <c r="AA3" s="925"/>
      <c r="AB3" s="925"/>
      <c r="AC3" s="925"/>
      <c r="AD3" s="925"/>
      <c r="AE3" s="925"/>
      <c r="AF3" s="925"/>
      <c r="AG3" s="925"/>
      <c r="AH3" s="651"/>
      <c r="AI3" s="651"/>
    </row>
    <row r="4" spans="1:35" ht="15" customHeight="1" x14ac:dyDescent="0.25">
      <c r="A4" s="925" t="s">
        <v>3341</v>
      </c>
      <c r="B4" s="925"/>
      <c r="C4" s="925"/>
      <c r="D4" s="925"/>
      <c r="E4" s="925"/>
      <c r="F4" s="925"/>
      <c r="G4" s="925"/>
      <c r="H4" s="925"/>
      <c r="I4" s="925"/>
      <c r="J4" s="925"/>
      <c r="K4" s="925"/>
      <c r="L4" s="925"/>
      <c r="M4" s="925"/>
      <c r="N4" s="925"/>
      <c r="O4" s="925"/>
      <c r="P4" s="925"/>
      <c r="Q4" s="925"/>
      <c r="R4" s="925"/>
      <c r="S4" s="925"/>
      <c r="T4" s="925"/>
      <c r="U4" s="925"/>
      <c r="V4" s="925"/>
      <c r="W4" s="925"/>
      <c r="X4" s="925"/>
      <c r="Y4" s="925"/>
      <c r="Z4" s="925"/>
      <c r="AA4" s="925"/>
      <c r="AB4" s="925"/>
      <c r="AC4" s="925"/>
      <c r="AD4" s="925"/>
      <c r="AE4" s="925"/>
      <c r="AF4" s="925"/>
      <c r="AG4" s="925"/>
      <c r="AH4" s="652"/>
      <c r="AI4" s="652"/>
    </row>
    <row r="5" spans="1:35" ht="15" customHeight="1" x14ac:dyDescent="0.25">
      <c r="A5" s="649" t="s">
        <v>2798</v>
      </c>
      <c r="B5" s="960" t="s">
        <v>3342</v>
      </c>
      <c r="C5" s="960"/>
      <c r="D5" s="960"/>
      <c r="E5" s="960"/>
      <c r="F5" s="960"/>
      <c r="G5" s="960"/>
      <c r="H5" s="960"/>
      <c r="I5" s="960"/>
      <c r="J5" s="960"/>
      <c r="K5" s="960"/>
      <c r="L5" s="960"/>
      <c r="M5" s="960"/>
      <c r="N5" s="960"/>
      <c r="O5" s="960"/>
      <c r="P5" s="960"/>
      <c r="Q5" s="960"/>
      <c r="R5" s="960"/>
      <c r="S5" s="960"/>
      <c r="T5" s="960"/>
      <c r="U5" s="960"/>
      <c r="V5" s="960"/>
      <c r="W5" s="960"/>
      <c r="X5" s="960"/>
      <c r="Y5" s="960"/>
      <c r="Z5" s="960"/>
      <c r="AA5" s="960"/>
      <c r="AB5" s="960"/>
      <c r="AC5" s="960"/>
      <c r="AD5" s="960"/>
      <c r="AE5" s="960"/>
      <c r="AF5" s="960"/>
      <c r="AG5" s="960"/>
      <c r="AH5" s="653"/>
      <c r="AI5" s="653"/>
    </row>
    <row r="6" spans="1:35" ht="22.5" customHeight="1" x14ac:dyDescent="0.25">
      <c r="A6" s="933" t="s">
        <v>2799</v>
      </c>
      <c r="B6" s="933" t="s">
        <v>2800</v>
      </c>
      <c r="C6" s="933" t="s">
        <v>2801</v>
      </c>
      <c r="D6" s="930" t="s">
        <v>2802</v>
      </c>
      <c r="E6" s="931"/>
      <c r="F6" s="932"/>
      <c r="G6" s="933" t="s">
        <v>2804</v>
      </c>
      <c r="H6" s="933" t="s">
        <v>28</v>
      </c>
      <c r="I6" s="928" t="s">
        <v>2</v>
      </c>
      <c r="J6" s="928" t="s">
        <v>1475</v>
      </c>
      <c r="K6" s="928" t="s">
        <v>4</v>
      </c>
      <c r="L6" s="933" t="s">
        <v>2805</v>
      </c>
      <c r="M6" s="928" t="s">
        <v>2806</v>
      </c>
      <c r="N6" s="928" t="s">
        <v>2807</v>
      </c>
      <c r="O6" s="934" t="s">
        <v>5</v>
      </c>
      <c r="P6" s="935"/>
      <c r="Q6" s="935"/>
      <c r="R6" s="936"/>
      <c r="S6" s="934" t="s">
        <v>6</v>
      </c>
      <c r="T6" s="935"/>
      <c r="U6" s="935"/>
      <c r="V6" s="936"/>
      <c r="W6" s="934" t="s">
        <v>7</v>
      </c>
      <c r="X6" s="935"/>
      <c r="Y6" s="935"/>
      <c r="Z6" s="936"/>
      <c r="AA6" s="934" t="s">
        <v>8</v>
      </c>
      <c r="AB6" s="935"/>
      <c r="AC6" s="935"/>
      <c r="AD6" s="936"/>
      <c r="AE6" s="934" t="s">
        <v>9</v>
      </c>
      <c r="AF6" s="935"/>
      <c r="AG6" s="936"/>
    </row>
    <row r="7" spans="1:35" x14ac:dyDescent="0.25">
      <c r="A7" s="933"/>
      <c r="B7" s="933"/>
      <c r="C7" s="933"/>
      <c r="D7" s="718" t="s">
        <v>10</v>
      </c>
      <c r="E7" s="718" t="s">
        <v>11</v>
      </c>
      <c r="F7" s="718" t="s">
        <v>2803</v>
      </c>
      <c r="G7" s="928"/>
      <c r="H7" s="928"/>
      <c r="I7" s="929"/>
      <c r="J7" s="929"/>
      <c r="K7" s="929"/>
      <c r="L7" s="928"/>
      <c r="M7" s="929"/>
      <c r="N7" s="929"/>
      <c r="O7" s="5" t="s">
        <v>10</v>
      </c>
      <c r="P7" s="5" t="s">
        <v>11</v>
      </c>
      <c r="Q7" s="6" t="s">
        <v>12</v>
      </c>
      <c r="R7" s="6" t="s">
        <v>2956</v>
      </c>
      <c r="S7" s="5" t="s">
        <v>10</v>
      </c>
      <c r="T7" s="5" t="s">
        <v>11</v>
      </c>
      <c r="U7" s="6" t="s">
        <v>12</v>
      </c>
      <c r="V7" s="6" t="s">
        <v>2956</v>
      </c>
      <c r="W7" s="5" t="s">
        <v>10</v>
      </c>
      <c r="X7" s="5" t="s">
        <v>11</v>
      </c>
      <c r="Y7" s="6" t="s">
        <v>12</v>
      </c>
      <c r="Z7" s="6" t="s">
        <v>2956</v>
      </c>
      <c r="AA7" s="5" t="s">
        <v>10</v>
      </c>
      <c r="AB7" s="5" t="s">
        <v>11</v>
      </c>
      <c r="AC7" s="6" t="s">
        <v>12</v>
      </c>
      <c r="AD7" s="6" t="s">
        <v>2956</v>
      </c>
      <c r="AE7" s="5" t="s">
        <v>10</v>
      </c>
      <c r="AF7" s="5" t="s">
        <v>11</v>
      </c>
      <c r="AG7" s="6" t="s">
        <v>12</v>
      </c>
    </row>
    <row r="8" spans="1:35" ht="38.25" x14ac:dyDescent="0.25">
      <c r="A8"/>
      <c r="B8" s="746"/>
      <c r="C8"/>
      <c r="D8" s="747"/>
      <c r="E8" s="10"/>
      <c r="F8" s="10"/>
      <c r="G8" s="672" t="s">
        <v>77</v>
      </c>
      <c r="H8" s="748" t="s">
        <v>3351</v>
      </c>
      <c r="I8" s="716" t="s">
        <v>1460</v>
      </c>
      <c r="J8" s="716"/>
      <c r="K8" s="716" t="s">
        <v>3288</v>
      </c>
      <c r="L8" s="716">
        <v>100</v>
      </c>
      <c r="M8" s="716"/>
      <c r="N8" s="716" t="s">
        <v>3352</v>
      </c>
      <c r="O8" s="280">
        <f>((11.11111/$L$9)*O9)+((11.11111/$L$10)*O10)+((11.11111/$L$11)*O11)+((11.11111/$L$12)*O12)+((11.11111/$L$13)*O13)+((11.11111/$L$14)*O14)+((11.11111/$L$15)*O15)+((11.11111/$L$16)*O16)+((11.11111/$L$18)*O18)</f>
        <v>42.55891830303031</v>
      </c>
      <c r="P8" s="280">
        <f>((11.11111/$L$9)*P9)+((11.11111/$L$10)*P10)+((11.11111/$L$11)*P11)+((11.11111/$L$12)*P12)+((11.11111/$L$13)*P13)+((11.11111/$L$14)*P14)+((11.11111/$L$15)*P15)+((11.11111/$L$16)*P16)+((11.11111/$L$18)*P18)</f>
        <v>0</v>
      </c>
      <c r="Q8" s="11">
        <f>P8/O8*100</f>
        <v>0</v>
      </c>
      <c r="R8" s="12"/>
      <c r="S8" s="280">
        <f>((11.11111/$L$9)*S9)+((11.11111/$L$10)*S10)+((11.11111/$L$11)*S11)+((11.11111/$L$12)*S12)+((11.11111/$L$13)*S13)+((11.11111/$L$14)*S14)+((11.11111/$L$15)*S15)+((11.11111/$L$16)*S16)+((11.11111/$L$18)*S18)</f>
        <v>23.232320909090909</v>
      </c>
      <c r="T8" s="280">
        <f>((11.11111/$L$9)*T9)+((11.11111/$L$10)*T10)+((11.11111/$L$11)*T11)+((11.11111/$L$12)*T12)+((11.11111/$L$13)*T13)+((11.11111/$L$14)*T14)+((11.11111/$L$15)*T15)+((11.11111/$L$16)*T16)+((11.11111/$L$18)*T18)</f>
        <v>0</v>
      </c>
      <c r="U8" s="12">
        <f>T8/S8*100</f>
        <v>0</v>
      </c>
      <c r="V8" s="12"/>
      <c r="W8" s="280">
        <f>((11.11111/$L$9)*W9)+((11.11111/$L$10)*W10)+((11.11111/$L$11)*W11)+((11.11111/$L$12)*W12)+((11.11111/$L$13)*W13)+((11.11111/$L$14)*W14)+((11.11111/$L$15)*W15)+((11.11111/$L$16)*W16)+((11.11111/$L$18)*W18)</f>
        <v>17.104375393939392</v>
      </c>
      <c r="X8" s="280">
        <f>((11.11111/$L$9)*X9)+((11.11111/$L$10)*X10)+((11.11111/$L$11)*X11)+((11.11111/$L$12)*X12)+((11.11111/$L$13)*X13)+((11.11111/$L$14)*X14)+((11.11111/$L$15)*X15)+((11.11111/$L$16)*X16)+((11.11111/$L$18)*X18)</f>
        <v>0</v>
      </c>
      <c r="Y8" s="12">
        <f>X8/W8*100</f>
        <v>0</v>
      </c>
      <c r="Z8" s="12"/>
      <c r="AA8" s="280">
        <f>((11.11111/$L$9)*AA9)+((11.11111/$L$10)*AA10)+((11.11111/$L$11)*AA11)+((11.11111/$L$12)*AA12)+((11.11111/$L$13)*AA13)+((11.11111/$L$14)*AA14)+((11.11111/$L$15)*AA15)+((11.11111/$L$16)*AA16)+((11.11111/$L$18)*AA18)</f>
        <v>17.104375393939392</v>
      </c>
      <c r="AB8" s="280">
        <f>((11.11111/$L$9)*AB9)+((11.11111/$L$10)*AB10)+((11.11111/$L$11)*AB11)+((11.11111/$L$12)*AB12)+((11.11111/$L$13)*AB13)+((11.11111/$L$14)*AB14)+((11.11111/$L$15)*AB15)+((11.11111/$L$16)*AB16)+((11.11111/$L$18)*AB18)</f>
        <v>0</v>
      </c>
      <c r="AC8" s="12">
        <f>AB8/AA8*100</f>
        <v>0</v>
      </c>
      <c r="AD8" s="12"/>
      <c r="AE8" s="340">
        <f t="shared" ref="AE8:AF18" si="0">O8+S8+W8+AA8</f>
        <v>99.999989999999997</v>
      </c>
      <c r="AF8" s="89">
        <f t="shared" si="0"/>
        <v>0</v>
      </c>
      <c r="AG8" s="12">
        <f>AF8/AE8*100</f>
        <v>0</v>
      </c>
    </row>
    <row r="9" spans="1:35" ht="25.5" x14ac:dyDescent="0.25">
      <c r="A9" s="968" t="s">
        <v>3343</v>
      </c>
      <c r="B9" s="968" t="s">
        <v>3344</v>
      </c>
      <c r="C9" s="968" t="s">
        <v>3345</v>
      </c>
      <c r="D9" s="972">
        <v>1</v>
      </c>
      <c r="E9" s="969"/>
      <c r="F9" s="894">
        <f>E9/D9*100</f>
        <v>0</v>
      </c>
      <c r="G9" s="716" t="s">
        <v>3353</v>
      </c>
      <c r="H9" s="717" t="s">
        <v>3354</v>
      </c>
      <c r="I9" s="716" t="s">
        <v>1460</v>
      </c>
      <c r="J9" s="716" t="s">
        <v>3355</v>
      </c>
      <c r="K9" s="716" t="s">
        <v>776</v>
      </c>
      <c r="L9" s="716">
        <v>1</v>
      </c>
      <c r="M9" s="716"/>
      <c r="N9" s="716" t="s">
        <v>3356</v>
      </c>
      <c r="O9" s="2">
        <v>1</v>
      </c>
      <c r="P9" s="2"/>
      <c r="Q9" s="11">
        <f t="shared" ref="Q9:Q18" si="1">P9/O9*100</f>
        <v>0</v>
      </c>
      <c r="R9" s="12"/>
      <c r="S9" s="2">
        <v>0</v>
      </c>
      <c r="T9" s="2"/>
      <c r="U9" s="12" t="e">
        <f t="shared" ref="U9:U18" si="2">T9/S9*100</f>
        <v>#DIV/0!</v>
      </c>
      <c r="V9" s="12"/>
      <c r="W9" s="2">
        <v>0</v>
      </c>
      <c r="X9" s="2"/>
      <c r="Y9" s="12" t="e">
        <f t="shared" ref="Y9:Y18" si="3">X9/W9*100</f>
        <v>#DIV/0!</v>
      </c>
      <c r="Z9" s="12"/>
      <c r="AA9" s="2">
        <v>0</v>
      </c>
      <c r="AB9" s="2"/>
      <c r="AC9" s="12" t="e">
        <f t="shared" ref="AC9:AC18" si="4">AB9/AA9*100</f>
        <v>#DIV/0!</v>
      </c>
      <c r="AD9" s="12"/>
      <c r="AE9" s="89">
        <f t="shared" si="0"/>
        <v>1</v>
      </c>
      <c r="AF9" s="89">
        <f t="shared" si="0"/>
        <v>0</v>
      </c>
      <c r="AG9" s="12">
        <f t="shared" ref="AG9:AG18" si="5">AF9/AE9*100</f>
        <v>0</v>
      </c>
    </row>
    <row r="10" spans="1:35" ht="25.5" x14ac:dyDescent="0.25">
      <c r="A10" s="968"/>
      <c r="B10" s="968"/>
      <c r="C10" s="968"/>
      <c r="D10" s="972"/>
      <c r="E10" s="971"/>
      <c r="F10" s="895"/>
      <c r="G10" s="716" t="s">
        <v>3357</v>
      </c>
      <c r="H10" s="717" t="s">
        <v>3358</v>
      </c>
      <c r="I10" s="716" t="s">
        <v>1460</v>
      </c>
      <c r="J10" s="716"/>
      <c r="K10" s="716" t="s">
        <v>473</v>
      </c>
      <c r="L10" s="716">
        <v>1</v>
      </c>
      <c r="M10" s="716"/>
      <c r="N10" s="716" t="s">
        <v>3359</v>
      </c>
      <c r="O10" s="2">
        <v>1</v>
      </c>
      <c r="P10" s="2"/>
      <c r="Q10" s="11">
        <f t="shared" si="1"/>
        <v>0</v>
      </c>
      <c r="R10" s="12"/>
      <c r="S10" s="2">
        <v>0</v>
      </c>
      <c r="T10" s="2"/>
      <c r="U10" s="12" t="e">
        <f t="shared" si="2"/>
        <v>#DIV/0!</v>
      </c>
      <c r="V10" s="12"/>
      <c r="W10" s="2">
        <v>0</v>
      </c>
      <c r="X10" s="2"/>
      <c r="Y10" s="12" t="e">
        <f t="shared" si="3"/>
        <v>#DIV/0!</v>
      </c>
      <c r="Z10" s="12"/>
      <c r="AA10" s="2">
        <v>0</v>
      </c>
      <c r="AB10" s="2"/>
      <c r="AC10" s="12" t="e">
        <f t="shared" si="4"/>
        <v>#DIV/0!</v>
      </c>
      <c r="AD10" s="12"/>
      <c r="AE10" s="89">
        <f t="shared" si="0"/>
        <v>1</v>
      </c>
      <c r="AF10" s="89">
        <f t="shared" si="0"/>
        <v>0</v>
      </c>
      <c r="AG10" s="12">
        <f t="shared" si="5"/>
        <v>0</v>
      </c>
    </row>
    <row r="11" spans="1:35" ht="38.25" x14ac:dyDescent="0.25">
      <c r="A11" s="968"/>
      <c r="B11" s="968"/>
      <c r="C11" s="968"/>
      <c r="D11" s="972"/>
      <c r="E11" s="970"/>
      <c r="F11" s="896"/>
      <c r="G11" s="716" t="s">
        <v>3360</v>
      </c>
      <c r="H11" s="717" t="s">
        <v>3361</v>
      </c>
      <c r="I11" s="716" t="s">
        <v>1460</v>
      </c>
      <c r="J11" s="716"/>
      <c r="K11" s="716" t="s">
        <v>473</v>
      </c>
      <c r="L11" s="716">
        <v>1</v>
      </c>
      <c r="M11" s="716"/>
      <c r="N11" s="716" t="s">
        <v>3362</v>
      </c>
      <c r="O11" s="2">
        <v>1</v>
      </c>
      <c r="P11" s="2"/>
      <c r="Q11" s="11">
        <f t="shared" si="1"/>
        <v>0</v>
      </c>
      <c r="R11" s="12"/>
      <c r="S11" s="2">
        <v>0</v>
      </c>
      <c r="T11" s="2"/>
      <c r="U11" s="12" t="e">
        <f t="shared" si="2"/>
        <v>#DIV/0!</v>
      </c>
      <c r="V11" s="12"/>
      <c r="W11" s="2">
        <v>0</v>
      </c>
      <c r="X11" s="2"/>
      <c r="Y11" s="12" t="e">
        <f t="shared" si="3"/>
        <v>#DIV/0!</v>
      </c>
      <c r="Z11" s="12"/>
      <c r="AA11" s="2">
        <v>0</v>
      </c>
      <c r="AB11" s="2"/>
      <c r="AC11" s="12" t="e">
        <f t="shared" si="4"/>
        <v>#DIV/0!</v>
      </c>
      <c r="AD11" s="12"/>
      <c r="AE11" s="89">
        <f t="shared" si="0"/>
        <v>1</v>
      </c>
      <c r="AF11" s="89">
        <f t="shared" si="0"/>
        <v>0</v>
      </c>
      <c r="AG11" s="12">
        <f t="shared" si="5"/>
        <v>0</v>
      </c>
    </row>
    <row r="12" spans="1:35" ht="38.25" x14ac:dyDescent="0.25">
      <c r="A12" s="968" t="s">
        <v>3346</v>
      </c>
      <c r="B12" s="968" t="s">
        <v>3347</v>
      </c>
      <c r="C12" s="888" t="s">
        <v>3350</v>
      </c>
      <c r="D12" s="888">
        <v>22</v>
      </c>
      <c r="E12" s="969"/>
      <c r="F12" s="894">
        <f>E12/D12*100</f>
        <v>0</v>
      </c>
      <c r="G12" s="716" t="s">
        <v>3363</v>
      </c>
      <c r="H12" s="717" t="s">
        <v>3364</v>
      </c>
      <c r="I12" s="716" t="s">
        <v>1460</v>
      </c>
      <c r="J12" s="716"/>
      <c r="K12" s="716" t="s">
        <v>473</v>
      </c>
      <c r="L12" s="716">
        <v>22</v>
      </c>
      <c r="M12" s="716"/>
      <c r="N12" s="716" t="s">
        <v>3362</v>
      </c>
      <c r="O12" s="2">
        <v>2</v>
      </c>
      <c r="P12" s="2"/>
      <c r="Q12" s="11">
        <f t="shared" si="1"/>
        <v>0</v>
      </c>
      <c r="R12" s="12"/>
      <c r="S12" s="2">
        <v>6</v>
      </c>
      <c r="T12" s="2"/>
      <c r="U12" s="12">
        <f t="shared" si="2"/>
        <v>0</v>
      </c>
      <c r="V12" s="12"/>
      <c r="W12" s="2">
        <v>7</v>
      </c>
      <c r="X12" s="2"/>
      <c r="Y12" s="12">
        <f t="shared" si="3"/>
        <v>0</v>
      </c>
      <c r="Z12" s="12"/>
      <c r="AA12" s="2">
        <v>7</v>
      </c>
      <c r="AB12" s="2"/>
      <c r="AC12" s="12">
        <f t="shared" si="4"/>
        <v>0</v>
      </c>
      <c r="AD12" s="12"/>
      <c r="AE12" s="89">
        <f t="shared" si="0"/>
        <v>22</v>
      </c>
      <c r="AF12" s="89">
        <f t="shared" si="0"/>
        <v>0</v>
      </c>
      <c r="AG12" s="12">
        <f t="shared" si="5"/>
        <v>0</v>
      </c>
    </row>
    <row r="13" spans="1:35" ht="38.25" x14ac:dyDescent="0.25">
      <c r="A13" s="968"/>
      <c r="B13" s="968"/>
      <c r="C13" s="888"/>
      <c r="D13" s="888"/>
      <c r="E13" s="971"/>
      <c r="F13" s="895"/>
      <c r="G13" s="716" t="s">
        <v>3365</v>
      </c>
      <c r="H13" s="717" t="s">
        <v>3366</v>
      </c>
      <c r="I13" s="716" t="s">
        <v>1460</v>
      </c>
      <c r="J13" s="716" t="s">
        <v>3367</v>
      </c>
      <c r="K13" s="716" t="s">
        <v>473</v>
      </c>
      <c r="L13" s="716">
        <v>22</v>
      </c>
      <c r="M13" s="716"/>
      <c r="N13" s="716" t="s">
        <v>3368</v>
      </c>
      <c r="O13" s="2">
        <v>2</v>
      </c>
      <c r="P13" s="2"/>
      <c r="Q13" s="11">
        <f t="shared" si="1"/>
        <v>0</v>
      </c>
      <c r="R13" s="12"/>
      <c r="S13" s="2">
        <v>6</v>
      </c>
      <c r="T13" s="2"/>
      <c r="U13" s="12">
        <f t="shared" si="2"/>
        <v>0</v>
      </c>
      <c r="V13" s="12"/>
      <c r="W13" s="2">
        <v>7</v>
      </c>
      <c r="X13" s="2"/>
      <c r="Y13" s="12">
        <f t="shared" si="3"/>
        <v>0</v>
      </c>
      <c r="Z13" s="12"/>
      <c r="AA13" s="2">
        <v>7</v>
      </c>
      <c r="AB13" s="2"/>
      <c r="AC13" s="12">
        <f t="shared" si="4"/>
        <v>0</v>
      </c>
      <c r="AD13" s="12"/>
      <c r="AE13" s="89">
        <f t="shared" si="0"/>
        <v>22</v>
      </c>
      <c r="AF13" s="89">
        <f t="shared" si="0"/>
        <v>0</v>
      </c>
      <c r="AG13" s="12">
        <f t="shared" si="5"/>
        <v>0</v>
      </c>
    </row>
    <row r="14" spans="1:35" ht="25.5" x14ac:dyDescent="0.25">
      <c r="A14" s="968"/>
      <c r="B14" s="968"/>
      <c r="C14" s="888"/>
      <c r="D14" s="888"/>
      <c r="E14" s="971"/>
      <c r="F14" s="895"/>
      <c r="G14" s="716" t="s">
        <v>3369</v>
      </c>
      <c r="H14" s="717" t="s">
        <v>3370</v>
      </c>
      <c r="I14" s="716" t="s">
        <v>1460</v>
      </c>
      <c r="J14" s="716"/>
      <c r="K14" s="716" t="s">
        <v>690</v>
      </c>
      <c r="L14" s="716">
        <v>22</v>
      </c>
      <c r="M14" s="716"/>
      <c r="N14" s="716" t="s">
        <v>3359</v>
      </c>
      <c r="O14" s="2">
        <v>2</v>
      </c>
      <c r="P14" s="2"/>
      <c r="Q14" s="11">
        <f t="shared" si="1"/>
        <v>0</v>
      </c>
      <c r="R14" s="12"/>
      <c r="S14" s="2">
        <v>6</v>
      </c>
      <c r="T14" s="2"/>
      <c r="U14" s="12">
        <f t="shared" si="2"/>
        <v>0</v>
      </c>
      <c r="V14" s="12"/>
      <c r="W14" s="2">
        <v>7</v>
      </c>
      <c r="X14" s="2"/>
      <c r="Y14" s="12">
        <f t="shared" si="3"/>
        <v>0</v>
      </c>
      <c r="Z14" s="12"/>
      <c r="AA14" s="2">
        <v>7</v>
      </c>
      <c r="AB14" s="2"/>
      <c r="AC14" s="12">
        <f t="shared" si="4"/>
        <v>0</v>
      </c>
      <c r="AD14" s="12"/>
      <c r="AE14" s="89">
        <f t="shared" si="0"/>
        <v>22</v>
      </c>
      <c r="AF14" s="89">
        <f t="shared" si="0"/>
        <v>0</v>
      </c>
      <c r="AG14" s="12">
        <f t="shared" si="5"/>
        <v>0</v>
      </c>
    </row>
    <row r="15" spans="1:35" ht="25.5" x14ac:dyDescent="0.25">
      <c r="A15" s="968"/>
      <c r="B15" s="968"/>
      <c r="C15" s="888"/>
      <c r="D15" s="888"/>
      <c r="E15" s="970"/>
      <c r="F15" s="896"/>
      <c r="G15" s="716" t="s">
        <v>3371</v>
      </c>
      <c r="H15" s="717" t="s">
        <v>3372</v>
      </c>
      <c r="I15" s="716" t="s">
        <v>1460</v>
      </c>
      <c r="J15" s="716"/>
      <c r="K15" s="716" t="s">
        <v>3373</v>
      </c>
      <c r="L15" s="716">
        <v>22</v>
      </c>
      <c r="M15" s="716"/>
      <c r="N15" s="716" t="s">
        <v>3374</v>
      </c>
      <c r="O15" s="2">
        <v>2</v>
      </c>
      <c r="P15" s="2"/>
      <c r="Q15" s="11">
        <f t="shared" si="1"/>
        <v>0</v>
      </c>
      <c r="R15" s="12"/>
      <c r="S15" s="2">
        <v>6</v>
      </c>
      <c r="T15" s="2"/>
      <c r="U15" s="11">
        <f t="shared" si="2"/>
        <v>0</v>
      </c>
      <c r="V15" s="12"/>
      <c r="W15" s="2">
        <v>7</v>
      </c>
      <c r="X15" s="2"/>
      <c r="Y15" s="11">
        <f t="shared" si="3"/>
        <v>0</v>
      </c>
      <c r="Z15" s="12"/>
      <c r="AA15" s="2">
        <v>7</v>
      </c>
      <c r="AB15" s="2"/>
      <c r="AC15" s="11">
        <f t="shared" si="4"/>
        <v>0</v>
      </c>
      <c r="AD15" s="12"/>
      <c r="AE15" s="89">
        <f t="shared" si="0"/>
        <v>22</v>
      </c>
      <c r="AF15" s="89">
        <f t="shared" si="0"/>
        <v>0</v>
      </c>
      <c r="AG15" s="11">
        <f t="shared" si="5"/>
        <v>0</v>
      </c>
    </row>
    <row r="16" spans="1:35" ht="25.5" x14ac:dyDescent="0.25">
      <c r="A16" s="968"/>
      <c r="B16" s="968"/>
      <c r="C16" s="716" t="s">
        <v>3348</v>
      </c>
      <c r="D16" s="716">
        <v>15</v>
      </c>
      <c r="E16" s="10"/>
      <c r="F16" s="11">
        <f>E16/D16*100</f>
        <v>0</v>
      </c>
      <c r="G16" s="716" t="s">
        <v>3375</v>
      </c>
      <c r="H16" s="717" t="s">
        <v>3376</v>
      </c>
      <c r="I16" s="716" t="s">
        <v>1460</v>
      </c>
      <c r="J16" s="716" t="s">
        <v>3377</v>
      </c>
      <c r="K16" s="716" t="s">
        <v>3378</v>
      </c>
      <c r="L16" s="716">
        <v>15</v>
      </c>
      <c r="M16" s="716"/>
      <c r="N16" s="716" t="s">
        <v>3379</v>
      </c>
      <c r="O16" s="2">
        <v>2</v>
      </c>
      <c r="P16" s="2"/>
      <c r="Q16" s="11">
        <f t="shared" si="1"/>
        <v>0</v>
      </c>
      <c r="R16" s="12"/>
      <c r="S16" s="2">
        <v>5</v>
      </c>
      <c r="T16" s="2"/>
      <c r="U16" s="11">
        <f t="shared" si="2"/>
        <v>0</v>
      </c>
      <c r="V16" s="12"/>
      <c r="W16" s="2">
        <v>4</v>
      </c>
      <c r="X16" s="2"/>
      <c r="Y16" s="11">
        <f t="shared" si="3"/>
        <v>0</v>
      </c>
      <c r="Z16" s="12"/>
      <c r="AA16" s="2">
        <v>4</v>
      </c>
      <c r="AB16" s="2"/>
      <c r="AC16" s="11">
        <f t="shared" si="4"/>
        <v>0</v>
      </c>
      <c r="AD16" s="12"/>
      <c r="AE16" s="89">
        <f t="shared" si="0"/>
        <v>15</v>
      </c>
      <c r="AF16" s="89">
        <f t="shared" si="0"/>
        <v>0</v>
      </c>
      <c r="AG16" s="11">
        <f t="shared" si="5"/>
        <v>0</v>
      </c>
    </row>
    <row r="17" spans="1:33" ht="25.5" x14ac:dyDescent="0.25">
      <c r="A17" s="968"/>
      <c r="B17" s="968"/>
      <c r="C17" s="951" t="s">
        <v>3349</v>
      </c>
      <c r="D17" s="951">
        <v>3</v>
      </c>
      <c r="E17" s="969"/>
      <c r="F17" s="894">
        <f>E17/D17*100</f>
        <v>0</v>
      </c>
      <c r="G17" s="716" t="s">
        <v>3380</v>
      </c>
      <c r="H17" s="717" t="s">
        <v>3381</v>
      </c>
      <c r="I17" s="716" t="s">
        <v>3000</v>
      </c>
      <c r="J17" s="716" t="s">
        <v>3382</v>
      </c>
      <c r="K17" s="716" t="s">
        <v>3383</v>
      </c>
      <c r="L17" s="716">
        <v>1</v>
      </c>
      <c r="M17" s="716"/>
      <c r="N17" s="716"/>
      <c r="O17" s="2">
        <v>1</v>
      </c>
      <c r="P17" s="2"/>
      <c r="Q17" s="11">
        <f t="shared" si="1"/>
        <v>0</v>
      </c>
      <c r="R17" s="12"/>
      <c r="S17" s="2">
        <v>0</v>
      </c>
      <c r="T17" s="2"/>
      <c r="U17" s="11" t="e">
        <f t="shared" si="2"/>
        <v>#DIV/0!</v>
      </c>
      <c r="V17" s="12"/>
      <c r="W17" s="2">
        <v>0</v>
      </c>
      <c r="X17" s="2"/>
      <c r="Y17" s="11" t="e">
        <f t="shared" si="3"/>
        <v>#DIV/0!</v>
      </c>
      <c r="Z17" s="12"/>
      <c r="AA17" s="2">
        <v>0</v>
      </c>
      <c r="AB17" s="2"/>
      <c r="AC17" s="11" t="e">
        <f t="shared" si="4"/>
        <v>#DIV/0!</v>
      </c>
      <c r="AD17" s="12"/>
      <c r="AE17" s="89">
        <f t="shared" si="0"/>
        <v>1</v>
      </c>
      <c r="AF17" s="89">
        <f t="shared" si="0"/>
        <v>0</v>
      </c>
      <c r="AG17" s="11">
        <f t="shared" si="5"/>
        <v>0</v>
      </c>
    </row>
    <row r="18" spans="1:33" ht="25.5" x14ac:dyDescent="0.25">
      <c r="A18" s="968"/>
      <c r="B18" s="968"/>
      <c r="C18" s="953"/>
      <c r="D18" s="953"/>
      <c r="E18" s="970"/>
      <c r="F18" s="896"/>
      <c r="G18" s="716" t="s">
        <v>3384</v>
      </c>
      <c r="H18" s="717" t="s">
        <v>3385</v>
      </c>
      <c r="I18" s="716" t="s">
        <v>1460</v>
      </c>
      <c r="J18" s="716" t="s">
        <v>3382</v>
      </c>
      <c r="K18" s="716" t="s">
        <v>3386</v>
      </c>
      <c r="L18" s="716">
        <v>3</v>
      </c>
      <c r="M18" s="716"/>
      <c r="N18" s="716" t="s">
        <v>3387</v>
      </c>
      <c r="O18" s="2">
        <v>1</v>
      </c>
      <c r="P18" s="2"/>
      <c r="Q18" s="11">
        <f t="shared" si="1"/>
        <v>0</v>
      </c>
      <c r="R18" s="12"/>
      <c r="S18" s="2">
        <v>2</v>
      </c>
      <c r="T18" s="2"/>
      <c r="U18" s="11">
        <f t="shared" si="2"/>
        <v>0</v>
      </c>
      <c r="V18" s="12"/>
      <c r="W18" s="2">
        <v>0</v>
      </c>
      <c r="X18" s="2"/>
      <c r="Y18" s="11" t="e">
        <f t="shared" si="3"/>
        <v>#DIV/0!</v>
      </c>
      <c r="Z18" s="12"/>
      <c r="AA18" s="2">
        <v>0</v>
      </c>
      <c r="AB18" s="2"/>
      <c r="AC18" s="11" t="e">
        <f t="shared" si="4"/>
        <v>#DIV/0!</v>
      </c>
      <c r="AD18" s="12"/>
      <c r="AE18" s="89">
        <f t="shared" si="0"/>
        <v>3</v>
      </c>
      <c r="AF18" s="89">
        <f t="shared" si="0"/>
        <v>0</v>
      </c>
      <c r="AG18" s="11">
        <f t="shared" si="5"/>
        <v>0</v>
      </c>
    </row>
    <row r="19" spans="1:33" x14ac:dyDescent="0.25">
      <c r="A19" s="843" t="s">
        <v>23</v>
      </c>
      <c r="B19" s="844"/>
      <c r="C19" s="844"/>
      <c r="D19" s="844"/>
      <c r="E19" s="844"/>
      <c r="F19" s="844"/>
      <c r="G19" s="844"/>
      <c r="H19" s="844"/>
      <c r="I19" s="844"/>
      <c r="J19" s="844"/>
      <c r="K19" s="844"/>
      <c r="L19" s="845"/>
      <c r="M19" s="710"/>
      <c r="N19" s="710"/>
      <c r="O19" s="3"/>
      <c r="P19" s="3"/>
      <c r="Q19" s="13" t="e">
        <f>SUM(Q25:R35)/(COUNTIF(Q25:Q35,"&lt;&gt;0"))</f>
        <v>#DIV/0!</v>
      </c>
      <c r="R19" s="654"/>
      <c r="S19" s="3"/>
      <c r="T19" s="3"/>
      <c r="U19" s="13" t="e">
        <f>SUM(U25:V35)/(COUNTIF(U25:U35,"&lt;&gt;0"))</f>
        <v>#DIV/0!</v>
      </c>
      <c r="V19" s="654"/>
      <c r="W19" s="3"/>
      <c r="X19" s="3"/>
      <c r="Y19" s="13" t="e">
        <f>SUM(Y25:Z35)/(COUNTIF(Y25:Y35,"&lt;&gt;0"))</f>
        <v>#DIV/0!</v>
      </c>
      <c r="Z19" s="654"/>
      <c r="AA19" s="3"/>
      <c r="AB19" s="3"/>
      <c r="AC19" s="13" t="e">
        <f>SUM(AC25:AD35)/(COUNTIF(AC25:AC35,"&lt;&gt;0"))</f>
        <v>#DIV/0!</v>
      </c>
      <c r="AD19" s="654"/>
      <c r="AE19" s="3"/>
      <c r="AF19" s="3"/>
      <c r="AG19" s="13" t="e">
        <f>SUM(AG25:AH35)/(COUNTIF(AG25:AG35,"&lt;&gt;0"))</f>
        <v>#DIV/0!</v>
      </c>
    </row>
    <row r="20" spans="1:33" x14ac:dyDescent="0.25">
      <c r="A20" s="846" t="s">
        <v>24</v>
      </c>
      <c r="B20" s="847"/>
      <c r="C20" s="847"/>
      <c r="D20" s="847"/>
      <c r="E20" s="847"/>
      <c r="F20" s="847"/>
      <c r="G20" s="847"/>
      <c r="H20" s="847"/>
      <c r="I20" s="847"/>
      <c r="J20" s="847"/>
      <c r="K20" s="847"/>
      <c r="L20" s="848"/>
      <c r="M20" s="711"/>
      <c r="N20" s="711"/>
      <c r="O20" s="4"/>
      <c r="P20" s="4"/>
      <c r="Q20" s="14"/>
      <c r="R20" s="14"/>
      <c r="S20" s="4"/>
      <c r="T20" s="4"/>
      <c r="U20" s="14"/>
      <c r="V20" s="14"/>
      <c r="W20" s="4"/>
      <c r="X20" s="4"/>
      <c r="Y20" s="14"/>
      <c r="Z20" s="14"/>
      <c r="AA20" s="4"/>
      <c r="AB20" s="4"/>
      <c r="AC20" s="14"/>
      <c r="AD20" s="14"/>
      <c r="AE20" s="4"/>
      <c r="AF20" s="4"/>
      <c r="AG20" s="14"/>
    </row>
    <row r="21" spans="1:33" x14ac:dyDescent="0.25">
      <c r="A21" s="846" t="s">
        <v>1283</v>
      </c>
      <c r="B21" s="847"/>
      <c r="C21" s="847"/>
      <c r="D21" s="847"/>
      <c r="E21" s="847"/>
      <c r="F21" s="847"/>
      <c r="G21" s="847"/>
      <c r="H21" s="847"/>
      <c r="I21" s="847"/>
      <c r="J21" s="847"/>
      <c r="K21" s="847"/>
      <c r="L21" s="848"/>
      <c r="M21" s="711"/>
      <c r="N21" s="711"/>
      <c r="O21" s="4"/>
      <c r="P21" s="4"/>
      <c r="Q21" s="14"/>
      <c r="R21" s="14"/>
      <c r="S21" s="4"/>
      <c r="T21" s="4"/>
      <c r="U21" s="14"/>
      <c r="V21" s="14"/>
      <c r="W21" s="4"/>
      <c r="X21" s="4"/>
      <c r="Y21" s="14"/>
      <c r="Z21" s="14"/>
      <c r="AA21" s="4"/>
      <c r="AB21" s="4"/>
      <c r="AC21" s="14"/>
      <c r="AD21" s="14"/>
      <c r="AE21" s="4"/>
      <c r="AF21" s="4"/>
      <c r="AG21" s="14"/>
    </row>
    <row r="22" spans="1:33" x14ac:dyDescent="0.25">
      <c r="A22" s="846" t="s">
        <v>1339</v>
      </c>
      <c r="B22" s="847"/>
      <c r="C22" s="847"/>
      <c r="D22" s="847"/>
      <c r="E22" s="847"/>
      <c r="F22" s="847"/>
      <c r="G22" s="847"/>
      <c r="H22" s="847"/>
      <c r="I22" s="847"/>
      <c r="J22" s="847"/>
      <c r="K22" s="847"/>
      <c r="L22" s="848"/>
      <c r="M22" s="711"/>
      <c r="N22" s="711"/>
      <c r="O22" s="4"/>
      <c r="P22" s="4"/>
      <c r="Q22" s="14"/>
      <c r="R22" s="14"/>
      <c r="S22" s="4"/>
      <c r="T22" s="4"/>
      <c r="U22" s="14"/>
      <c r="V22" s="14"/>
      <c r="W22" s="4"/>
      <c r="X22" s="4"/>
      <c r="Y22" s="14"/>
      <c r="Z22" s="14"/>
      <c r="AA22" s="4"/>
      <c r="AB22" s="4"/>
      <c r="AC22" s="14"/>
      <c r="AD22" s="14"/>
      <c r="AE22" s="4"/>
      <c r="AF22" s="4"/>
      <c r="AG22" s="14"/>
    </row>
    <row r="23" spans="1:33" x14ac:dyDescent="0.25">
      <c r="A23" s="846" t="s">
        <v>1340</v>
      </c>
      <c r="B23" s="847"/>
      <c r="C23" s="847"/>
      <c r="D23" s="847"/>
      <c r="E23" s="847"/>
      <c r="F23" s="847"/>
      <c r="G23" s="847"/>
      <c r="H23" s="847"/>
      <c r="I23" s="847"/>
      <c r="J23" s="847"/>
      <c r="K23" s="847"/>
      <c r="L23" s="848"/>
      <c r="M23" s="711"/>
      <c r="N23" s="711"/>
      <c r="O23" s="4"/>
      <c r="P23" s="4"/>
      <c r="Q23" s="14"/>
      <c r="R23" s="14"/>
      <c r="S23" s="4"/>
      <c r="T23" s="4"/>
      <c r="U23" s="14"/>
      <c r="V23" s="14"/>
      <c r="W23" s="4"/>
      <c r="X23" s="4"/>
      <c r="Y23" s="14"/>
      <c r="Z23" s="14"/>
      <c r="AA23" s="4"/>
      <c r="AB23" s="4"/>
      <c r="AC23" s="14"/>
      <c r="AD23" s="14"/>
      <c r="AE23" s="4"/>
      <c r="AF23" s="4"/>
      <c r="AG23" s="14"/>
    </row>
    <row r="24" spans="1:33" x14ac:dyDescent="0.25">
      <c r="A24" s="846" t="s">
        <v>1341</v>
      </c>
      <c r="B24" s="847"/>
      <c r="C24" s="847"/>
      <c r="D24" s="847"/>
      <c r="E24" s="847"/>
      <c r="F24" s="847"/>
      <c r="G24" s="847"/>
      <c r="H24" s="847"/>
      <c r="I24" s="847"/>
      <c r="J24" s="847"/>
      <c r="K24" s="847"/>
      <c r="L24" s="848"/>
      <c r="M24" s="711"/>
      <c r="N24" s="711"/>
      <c r="O24" s="4"/>
      <c r="P24" s="4"/>
      <c r="Q24" s="14"/>
      <c r="R24" s="14"/>
      <c r="S24" s="4"/>
      <c r="T24" s="4"/>
      <c r="U24" s="14"/>
      <c r="V24" s="14"/>
      <c r="W24" s="4"/>
      <c r="X24" s="4"/>
      <c r="Y24" s="14"/>
      <c r="Z24" s="14"/>
      <c r="AA24" s="4"/>
      <c r="AB24" s="4"/>
      <c r="AC24" s="14"/>
      <c r="AD24" s="14"/>
      <c r="AE24" s="4"/>
      <c r="AF24" s="4"/>
      <c r="AG24" s="14"/>
    </row>
    <row r="25" spans="1:33" x14ac:dyDescent="0.25">
      <c r="Q25" s="32">
        <f>IF(Q8&gt;99.99,100,Q8)</f>
        <v>0</v>
      </c>
      <c r="R25" s="32"/>
      <c r="U25" s="32">
        <f>IF(U8&gt;99.99,100,U8)</f>
        <v>0</v>
      </c>
      <c r="Y25" s="32">
        <f>IF(Y8&gt;99.99,100,Y8)</f>
        <v>0</v>
      </c>
      <c r="AC25" s="32">
        <f>IF(AC8&gt;99.99,100,AC8)</f>
        <v>0</v>
      </c>
      <c r="AG25" s="32">
        <f>IF(AG8&gt;99.99,100,AG8)</f>
        <v>0</v>
      </c>
    </row>
    <row r="26" spans="1:33" x14ac:dyDescent="0.25">
      <c r="Q26" s="32">
        <f t="shared" ref="Q26:Q35" si="6">IF(Q9&gt;99.99,100,Q9)</f>
        <v>0</v>
      </c>
      <c r="U26" s="32" t="e">
        <f t="shared" ref="U26:U35" si="7">IF(U9&gt;99.99,100,U9)</f>
        <v>#DIV/0!</v>
      </c>
      <c r="Y26" s="32" t="e">
        <f t="shared" ref="Y26:Y35" si="8">IF(Y9&gt;99.99,100,Y9)</f>
        <v>#DIV/0!</v>
      </c>
      <c r="AC26" s="32" t="e">
        <f t="shared" ref="AC26:AC35" si="9">IF(AC9&gt;99.99,100,AC9)</f>
        <v>#DIV/0!</v>
      </c>
      <c r="AG26" s="32">
        <f t="shared" ref="AG26:AG35" si="10">IF(AG9&gt;99.99,100,AG9)</f>
        <v>0</v>
      </c>
    </row>
    <row r="27" spans="1:33" x14ac:dyDescent="0.25">
      <c r="Q27" s="32">
        <f t="shared" si="6"/>
        <v>0</v>
      </c>
      <c r="U27" s="32" t="e">
        <f t="shared" si="7"/>
        <v>#DIV/0!</v>
      </c>
      <c r="Y27" s="32" t="e">
        <f t="shared" si="8"/>
        <v>#DIV/0!</v>
      </c>
      <c r="AC27" s="32" t="e">
        <f t="shared" si="9"/>
        <v>#DIV/0!</v>
      </c>
      <c r="AG27" s="32">
        <f t="shared" si="10"/>
        <v>0</v>
      </c>
    </row>
    <row r="28" spans="1:33" x14ac:dyDescent="0.25">
      <c r="Q28" s="32">
        <f t="shared" si="6"/>
        <v>0</v>
      </c>
      <c r="U28" s="32" t="e">
        <f t="shared" si="7"/>
        <v>#DIV/0!</v>
      </c>
      <c r="Y28" s="32" t="e">
        <f t="shared" si="8"/>
        <v>#DIV/0!</v>
      </c>
      <c r="AC28" s="32" t="e">
        <f t="shared" si="9"/>
        <v>#DIV/0!</v>
      </c>
      <c r="AG28" s="32">
        <f t="shared" si="10"/>
        <v>0</v>
      </c>
    </row>
    <row r="29" spans="1:33" x14ac:dyDescent="0.25">
      <c r="Q29" s="32">
        <f t="shared" si="6"/>
        <v>0</v>
      </c>
      <c r="U29" s="32">
        <f t="shared" si="7"/>
        <v>0</v>
      </c>
      <c r="Y29" s="32">
        <f t="shared" si="8"/>
        <v>0</v>
      </c>
      <c r="AC29" s="32">
        <f t="shared" si="9"/>
        <v>0</v>
      </c>
      <c r="AG29" s="32">
        <f t="shared" si="10"/>
        <v>0</v>
      </c>
    </row>
    <row r="30" spans="1:33" x14ac:dyDescent="0.25">
      <c r="Q30" s="32">
        <f t="shared" si="6"/>
        <v>0</v>
      </c>
      <c r="U30" s="32">
        <f t="shared" si="7"/>
        <v>0</v>
      </c>
      <c r="Y30" s="32">
        <f t="shared" si="8"/>
        <v>0</v>
      </c>
      <c r="AC30" s="32">
        <f t="shared" si="9"/>
        <v>0</v>
      </c>
      <c r="AG30" s="32">
        <f t="shared" si="10"/>
        <v>0</v>
      </c>
    </row>
    <row r="31" spans="1:33" x14ac:dyDescent="0.25">
      <c r="Q31" s="32">
        <f t="shared" si="6"/>
        <v>0</v>
      </c>
      <c r="U31" s="32">
        <f t="shared" si="7"/>
        <v>0</v>
      </c>
      <c r="Y31" s="32">
        <f t="shared" si="8"/>
        <v>0</v>
      </c>
      <c r="AC31" s="32">
        <f t="shared" si="9"/>
        <v>0</v>
      </c>
      <c r="AG31" s="32">
        <f t="shared" si="10"/>
        <v>0</v>
      </c>
    </row>
    <row r="32" spans="1:33" x14ac:dyDescent="0.25">
      <c r="Q32" s="32">
        <f t="shared" si="6"/>
        <v>0</v>
      </c>
      <c r="U32" s="32">
        <f t="shared" si="7"/>
        <v>0</v>
      </c>
      <c r="Y32" s="32">
        <f t="shared" si="8"/>
        <v>0</v>
      </c>
      <c r="AC32" s="32">
        <f t="shared" si="9"/>
        <v>0</v>
      </c>
      <c r="AG32" s="32">
        <f t="shared" si="10"/>
        <v>0</v>
      </c>
    </row>
    <row r="33" spans="17:33" x14ac:dyDescent="0.25">
      <c r="Q33" s="32">
        <f t="shared" si="6"/>
        <v>0</v>
      </c>
      <c r="U33" s="32">
        <f t="shared" si="7"/>
        <v>0</v>
      </c>
      <c r="Y33" s="32">
        <f t="shared" si="8"/>
        <v>0</v>
      </c>
      <c r="AC33" s="32">
        <f t="shared" si="9"/>
        <v>0</v>
      </c>
      <c r="AG33" s="32">
        <f t="shared" si="10"/>
        <v>0</v>
      </c>
    </row>
    <row r="34" spans="17:33" x14ac:dyDescent="0.25">
      <c r="Q34" s="32">
        <f t="shared" si="6"/>
        <v>0</v>
      </c>
      <c r="U34" s="32" t="e">
        <f t="shared" si="7"/>
        <v>#DIV/0!</v>
      </c>
      <c r="Y34" s="32" t="e">
        <f t="shared" si="8"/>
        <v>#DIV/0!</v>
      </c>
      <c r="AC34" s="32" t="e">
        <f t="shared" si="9"/>
        <v>#DIV/0!</v>
      </c>
      <c r="AG34" s="32">
        <f t="shared" si="10"/>
        <v>0</v>
      </c>
    </row>
    <row r="35" spans="17:33" x14ac:dyDescent="0.25">
      <c r="Q35" s="32">
        <f t="shared" si="6"/>
        <v>0</v>
      </c>
      <c r="U35" s="32">
        <f t="shared" si="7"/>
        <v>0</v>
      </c>
      <c r="Y35" s="32" t="e">
        <f t="shared" si="8"/>
        <v>#DIV/0!</v>
      </c>
      <c r="AC35" s="32" t="e">
        <f t="shared" si="9"/>
        <v>#DIV/0!</v>
      </c>
      <c r="AG35" s="32">
        <f t="shared" si="10"/>
        <v>0</v>
      </c>
    </row>
  </sheetData>
  <mergeCells count="43">
    <mergeCell ref="N6:N7"/>
    <mergeCell ref="A2:AG2"/>
    <mergeCell ref="A3:AG3"/>
    <mergeCell ref="A4:AG4"/>
    <mergeCell ref="B5:AG5"/>
    <mergeCell ref="A6:A7"/>
    <mergeCell ref="B6:B7"/>
    <mergeCell ref="C6:C7"/>
    <mergeCell ref="D6:F6"/>
    <mergeCell ref="G6:G7"/>
    <mergeCell ref="H6:H7"/>
    <mergeCell ref="I6:I7"/>
    <mergeCell ref="J6:J7"/>
    <mergeCell ref="K6:K7"/>
    <mergeCell ref="L6:L7"/>
    <mergeCell ref="M6:M7"/>
    <mergeCell ref="A19:L19"/>
    <mergeCell ref="B12:B18"/>
    <mergeCell ref="C12:C15"/>
    <mergeCell ref="D12:D15"/>
    <mergeCell ref="C17:C18"/>
    <mergeCell ref="O6:R6"/>
    <mergeCell ref="S6:V6"/>
    <mergeCell ref="W6:Z6"/>
    <mergeCell ref="AA6:AD6"/>
    <mergeCell ref="AE6:AG6"/>
    <mergeCell ref="A9:A11"/>
    <mergeCell ref="B9:B11"/>
    <mergeCell ref="C9:C11"/>
    <mergeCell ref="D9:D11"/>
    <mergeCell ref="A12:A18"/>
    <mergeCell ref="D17:D18"/>
    <mergeCell ref="A20:L20"/>
    <mergeCell ref="A21:L21"/>
    <mergeCell ref="A22:L22"/>
    <mergeCell ref="A23:L23"/>
    <mergeCell ref="A24:L24"/>
    <mergeCell ref="F9:F11"/>
    <mergeCell ref="F12:F15"/>
    <mergeCell ref="F17:F18"/>
    <mergeCell ref="E17:E18"/>
    <mergeCell ref="E12:E15"/>
    <mergeCell ref="E9:E11"/>
  </mergeCells>
  <conditionalFormatting sqref="AG8:AG18 Q8:Q18 U15:U18 Y15:Y18 AC15:AC18">
    <cfRule type="cellIs" dxfId="827" priority="37" stopIfTrue="1" operator="greaterThan">
      <formula>110</formula>
    </cfRule>
    <cfRule type="cellIs" dxfId="826" priority="38" stopIfTrue="1" operator="between">
      <formula>1</formula>
      <formula>90</formula>
    </cfRule>
    <cfRule type="expression" dxfId="825" priority="39" stopIfTrue="1">
      <formula>IF(O8=0,P8=0)</formula>
    </cfRule>
    <cfRule type="cellIs" dxfId="824" priority="40" stopIfTrue="1" operator="between">
      <formula>90</formula>
      <formula>110</formula>
    </cfRule>
    <cfRule type="expression" dxfId="823" priority="41" stopIfTrue="1">
      <formula>IF(O8&gt;0,P8=0)</formula>
    </cfRule>
    <cfRule type="expression" dxfId="822" priority="42" stopIfTrue="1">
      <formula>IF(O8=0,P8&gt;0)</formula>
    </cfRule>
  </conditionalFormatting>
  <conditionalFormatting sqref="U8:U14">
    <cfRule type="cellIs" dxfId="821" priority="55" stopIfTrue="1" operator="greaterThan">
      <formula>110</formula>
    </cfRule>
    <cfRule type="cellIs" dxfId="820" priority="56" stopIfTrue="1" operator="between">
      <formula>1</formula>
      <formula>90</formula>
    </cfRule>
    <cfRule type="expression" dxfId="819" priority="57" stopIfTrue="1">
      <formula>IF(S8=0,T8=0)</formula>
    </cfRule>
    <cfRule type="cellIs" dxfId="818" priority="58" stopIfTrue="1" operator="between">
      <formula>90</formula>
      <formula>110</formula>
    </cfRule>
    <cfRule type="expression" dxfId="817" priority="59" stopIfTrue="1">
      <formula>IF(S8&gt;0,T8=0)</formula>
    </cfRule>
    <cfRule type="expression" dxfId="816" priority="60" stopIfTrue="1">
      <formula>IF(S8=0,T8&gt;0)</formula>
    </cfRule>
  </conditionalFormatting>
  <conditionalFormatting sqref="Y8:Y14">
    <cfRule type="cellIs" dxfId="815" priority="49" stopIfTrue="1" operator="greaterThan">
      <formula>110</formula>
    </cfRule>
    <cfRule type="cellIs" dxfId="814" priority="50" stopIfTrue="1" operator="between">
      <formula>1</formula>
      <formula>90</formula>
    </cfRule>
    <cfRule type="expression" dxfId="813" priority="51" stopIfTrue="1">
      <formula>IF(W8=0,X8=0)</formula>
    </cfRule>
    <cfRule type="cellIs" dxfId="812" priority="52" stopIfTrue="1" operator="between">
      <formula>90</formula>
      <formula>110</formula>
    </cfRule>
    <cfRule type="expression" dxfId="811" priority="53" stopIfTrue="1">
      <formula>IF(W8&gt;0,X8=0)</formula>
    </cfRule>
    <cfRule type="expression" dxfId="810" priority="54" stopIfTrue="1">
      <formula>IF(W8=0,X8&gt;0)</formula>
    </cfRule>
  </conditionalFormatting>
  <conditionalFormatting sqref="AC8:AC14">
    <cfRule type="cellIs" dxfId="809" priority="43" stopIfTrue="1" operator="greaterThan">
      <formula>110</formula>
    </cfRule>
    <cfRule type="cellIs" dxfId="808" priority="44" stopIfTrue="1" operator="between">
      <formula>1</formula>
      <formula>90</formula>
    </cfRule>
    <cfRule type="expression" dxfId="807" priority="45" stopIfTrue="1">
      <formula>IF(AA8=0,AB8=0)</formula>
    </cfRule>
    <cfRule type="cellIs" dxfId="806" priority="46" stopIfTrue="1" operator="between">
      <formula>90</formula>
      <formula>110</formula>
    </cfRule>
    <cfRule type="expression" dxfId="805" priority="47" stopIfTrue="1">
      <formula>IF(AA8&gt;0,AB8=0)</formula>
    </cfRule>
    <cfRule type="expression" dxfId="804" priority="48" stopIfTrue="1">
      <formula>IF(AA8=0,AB8&gt;0)</formula>
    </cfRule>
  </conditionalFormatting>
  <conditionalFormatting sqref="F9">
    <cfRule type="cellIs" dxfId="803" priority="7" stopIfTrue="1" operator="greaterThan">
      <formula>110</formula>
    </cfRule>
    <cfRule type="cellIs" dxfId="802" priority="8" stopIfTrue="1" operator="between">
      <formula>1</formula>
      <formula>90</formula>
    </cfRule>
    <cfRule type="expression" dxfId="801" priority="9" stopIfTrue="1">
      <formula>IF(D9=0,E9=0)</formula>
    </cfRule>
    <cfRule type="cellIs" dxfId="800" priority="10" stopIfTrue="1" operator="between">
      <formula>90</formula>
      <formula>110</formula>
    </cfRule>
    <cfRule type="expression" dxfId="799" priority="11" stopIfTrue="1">
      <formula>IF(D9&gt;0,E9=0)</formula>
    </cfRule>
    <cfRule type="expression" dxfId="798" priority="12" stopIfTrue="1">
      <formula>IF(D9=0,E9&gt;0)</formula>
    </cfRule>
  </conditionalFormatting>
  <conditionalFormatting sqref="F12 F16:F17">
    <cfRule type="cellIs" dxfId="797" priority="1" stopIfTrue="1" operator="greaterThan">
      <formula>110</formula>
    </cfRule>
    <cfRule type="cellIs" dxfId="796" priority="2" stopIfTrue="1" operator="between">
      <formula>1</formula>
      <formula>90</formula>
    </cfRule>
    <cfRule type="expression" dxfId="795" priority="3" stopIfTrue="1">
      <formula>IF(D12=0,E12=0)</formula>
    </cfRule>
    <cfRule type="cellIs" dxfId="794" priority="4" stopIfTrue="1" operator="between">
      <formula>90</formula>
      <formula>110</formula>
    </cfRule>
    <cfRule type="expression" dxfId="793" priority="5" stopIfTrue="1">
      <formula>IF(D12&gt;0,E12=0)</formula>
    </cfRule>
    <cfRule type="expression" dxfId="792" priority="6" stopIfTrue="1">
      <formula>IF(D12=0,E12&gt;0)</formula>
    </cfRule>
  </conditionalFormatting>
  <pageMargins left="0.7" right="0.7" top="0.75" bottom="0.75" header="0.3" footer="0.3"/>
  <pageSetup orientation="portrait" horizontalDpi="4294967293" verticalDpi="0" r:id="rId1"/>
  <legacy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2"/>
  <sheetViews>
    <sheetView topLeftCell="B4" workbookViewId="0">
      <pane xSplit="6" ySplit="1" topLeftCell="H5" activePane="bottomRight" state="frozen"/>
      <selection activeCell="B4" sqref="B4"/>
      <selection pane="topRight" activeCell="H4" sqref="H4"/>
      <selection pane="bottomLeft" activeCell="B5" sqref="B5"/>
      <selection pane="bottomRight" activeCell="R6" sqref="R6"/>
    </sheetView>
  </sheetViews>
  <sheetFormatPr baseColWidth="10" defaultColWidth="11.42578125" defaultRowHeight="15" x14ac:dyDescent="0.25"/>
  <cols>
    <col min="1" max="1" width="21.7109375" style="7" customWidth="1"/>
    <col min="2" max="2" width="8.7109375" style="7" customWidth="1"/>
    <col min="3" max="3" width="38.28515625" style="7" customWidth="1"/>
    <col min="4" max="4" width="16" style="7" customWidth="1"/>
    <col min="5" max="5" width="24.5703125" style="7" customWidth="1"/>
    <col min="6" max="6" width="12.7109375" style="7" customWidth="1"/>
    <col min="7" max="7" width="8.7109375" style="7" customWidth="1"/>
    <col min="8" max="22" width="6.85546875" style="7" customWidth="1"/>
    <col min="23" max="23" width="51.7109375" style="7" customWidth="1"/>
    <col min="24" max="16384" width="11.42578125" style="7"/>
  </cols>
  <sheetData>
    <row r="1" spans="1:23" ht="15" customHeight="1" x14ac:dyDescent="0.25">
      <c r="A1" s="854" t="s">
        <v>26</v>
      </c>
      <c r="B1" s="854"/>
      <c r="C1" s="854"/>
      <c r="D1" s="854"/>
      <c r="E1" s="854"/>
      <c r="F1" s="854"/>
      <c r="G1" s="854"/>
      <c r="H1" s="854"/>
      <c r="I1" s="854"/>
      <c r="J1" s="854"/>
      <c r="K1" s="854"/>
      <c r="L1" s="854"/>
      <c r="M1" s="854"/>
      <c r="N1" s="854"/>
      <c r="O1" s="854"/>
      <c r="P1" s="854"/>
      <c r="Q1" s="854"/>
      <c r="R1" s="854"/>
      <c r="S1" s="854"/>
      <c r="T1" s="854"/>
      <c r="U1" s="854"/>
      <c r="V1" s="854"/>
    </row>
    <row r="2" spans="1:23" ht="15" customHeight="1" x14ac:dyDescent="0.25">
      <c r="A2" s="854" t="s">
        <v>0</v>
      </c>
      <c r="B2" s="854"/>
      <c r="C2" s="854"/>
      <c r="D2" s="854"/>
      <c r="E2" s="854"/>
      <c r="F2" s="854"/>
      <c r="G2" s="854"/>
      <c r="H2" s="854"/>
      <c r="I2" s="854"/>
      <c r="J2" s="854"/>
      <c r="K2" s="854"/>
      <c r="L2" s="854"/>
      <c r="M2" s="854"/>
      <c r="N2" s="854"/>
      <c r="O2" s="854"/>
      <c r="P2" s="854"/>
      <c r="Q2" s="854"/>
      <c r="R2" s="854"/>
      <c r="S2" s="854"/>
      <c r="T2" s="854"/>
      <c r="U2" s="854"/>
      <c r="V2" s="854"/>
    </row>
    <row r="3" spans="1:23" ht="15" customHeight="1" x14ac:dyDescent="0.25">
      <c r="A3" s="855" t="s">
        <v>518</v>
      </c>
      <c r="B3" s="855"/>
      <c r="C3" s="855"/>
      <c r="D3" s="855"/>
      <c r="E3" s="855"/>
      <c r="F3" s="855"/>
      <c r="G3" s="855"/>
      <c r="H3" s="855"/>
      <c r="I3" s="855"/>
      <c r="J3" s="855"/>
      <c r="K3" s="855"/>
      <c r="L3" s="855"/>
      <c r="M3" s="855"/>
      <c r="N3" s="855"/>
      <c r="O3" s="855"/>
      <c r="P3" s="855"/>
      <c r="Q3" s="855"/>
      <c r="R3" s="855"/>
      <c r="S3" s="855"/>
      <c r="T3" s="855"/>
      <c r="U3" s="855"/>
      <c r="V3" s="855"/>
    </row>
    <row r="4" spans="1:23" ht="22.5" customHeight="1" x14ac:dyDescent="0.25">
      <c r="A4" s="838" t="s">
        <v>30</v>
      </c>
      <c r="B4" s="856" t="s">
        <v>1</v>
      </c>
      <c r="C4" s="838" t="s">
        <v>28</v>
      </c>
      <c r="D4" s="838" t="s">
        <v>2</v>
      </c>
      <c r="E4" s="838" t="s">
        <v>3</v>
      </c>
      <c r="F4" s="838" t="s">
        <v>4</v>
      </c>
      <c r="G4" s="838" t="s">
        <v>29</v>
      </c>
      <c r="H4" s="853" t="s">
        <v>5</v>
      </c>
      <c r="I4" s="853"/>
      <c r="J4" s="853"/>
      <c r="K4" s="853" t="s">
        <v>6</v>
      </c>
      <c r="L4" s="853"/>
      <c r="M4" s="853"/>
      <c r="N4" s="853" t="s">
        <v>7</v>
      </c>
      <c r="O4" s="853"/>
      <c r="P4" s="853"/>
      <c r="Q4" s="853" t="s">
        <v>8</v>
      </c>
      <c r="R4" s="853"/>
      <c r="S4" s="853"/>
      <c r="T4" s="853" t="s">
        <v>9</v>
      </c>
      <c r="U4" s="853"/>
      <c r="V4" s="853"/>
      <c r="W4" s="838" t="s">
        <v>178</v>
      </c>
    </row>
    <row r="5" spans="1:23" x14ac:dyDescent="0.25">
      <c r="A5" s="838"/>
      <c r="B5" s="856"/>
      <c r="C5" s="838"/>
      <c r="D5" s="839"/>
      <c r="E5" s="839"/>
      <c r="F5" s="839"/>
      <c r="G5" s="839"/>
      <c r="H5" s="5" t="s">
        <v>10</v>
      </c>
      <c r="I5" s="5" t="s">
        <v>11</v>
      </c>
      <c r="J5" s="6" t="s">
        <v>12</v>
      </c>
      <c r="K5" s="5" t="s">
        <v>10</v>
      </c>
      <c r="L5" s="5" t="s">
        <v>11</v>
      </c>
      <c r="M5" s="6" t="s">
        <v>12</v>
      </c>
      <c r="N5" s="5" t="s">
        <v>10</v>
      </c>
      <c r="O5" s="5" t="s">
        <v>11</v>
      </c>
      <c r="P5" s="6" t="s">
        <v>12</v>
      </c>
      <c r="Q5" s="5" t="s">
        <v>10</v>
      </c>
      <c r="R5" s="5" t="s">
        <v>11</v>
      </c>
      <c r="S5" s="6" t="s">
        <v>12</v>
      </c>
      <c r="T5" s="5" t="s">
        <v>10</v>
      </c>
      <c r="U5" s="5" t="s">
        <v>11</v>
      </c>
      <c r="V5" s="6" t="s">
        <v>12</v>
      </c>
      <c r="W5" s="839"/>
    </row>
    <row r="6" spans="1:23" ht="36" x14ac:dyDescent="0.25">
      <c r="A6" s="20"/>
      <c r="B6" s="111" t="s">
        <v>14</v>
      </c>
      <c r="C6" s="112" t="s">
        <v>470</v>
      </c>
      <c r="D6" s="112" t="s">
        <v>471</v>
      </c>
      <c r="E6" s="113" t="s">
        <v>472</v>
      </c>
      <c r="F6" s="106" t="s">
        <v>473</v>
      </c>
      <c r="G6" s="106">
        <v>1</v>
      </c>
      <c r="H6" s="2">
        <v>0</v>
      </c>
      <c r="I6" s="2"/>
      <c r="J6" s="11" t="e">
        <f>I6/H6*100</f>
        <v>#DIV/0!</v>
      </c>
      <c r="K6" s="2">
        <v>0</v>
      </c>
      <c r="L6" s="2"/>
      <c r="M6" s="12" t="e">
        <f>L6/K6*100</f>
        <v>#DIV/0!</v>
      </c>
      <c r="N6" s="2">
        <v>0</v>
      </c>
      <c r="O6" s="2">
        <v>1</v>
      </c>
      <c r="P6" s="12" t="e">
        <f>O6/N6*100</f>
        <v>#DIV/0!</v>
      </c>
      <c r="Q6" s="2">
        <v>1</v>
      </c>
      <c r="R6" s="2"/>
      <c r="S6" s="12">
        <f>R6/Q6*100</f>
        <v>0</v>
      </c>
      <c r="T6" s="89">
        <f>H6+K6+N6+Q6</f>
        <v>1</v>
      </c>
      <c r="U6" s="89">
        <f>I6+L6+O6+R6</f>
        <v>1</v>
      </c>
      <c r="V6" s="12">
        <f>U6/T6*100</f>
        <v>100</v>
      </c>
      <c r="W6" s="30"/>
    </row>
    <row r="7" spans="1:23" ht="84" x14ac:dyDescent="0.25">
      <c r="A7" s="57" t="s">
        <v>474</v>
      </c>
      <c r="B7" s="20" t="s">
        <v>15</v>
      </c>
      <c r="C7" s="114" t="s">
        <v>475</v>
      </c>
      <c r="D7" s="98" t="s">
        <v>476</v>
      </c>
      <c r="E7" s="62" t="s">
        <v>477</v>
      </c>
      <c r="F7" s="60" t="s">
        <v>478</v>
      </c>
      <c r="G7" s="60">
        <v>100</v>
      </c>
      <c r="H7" s="2">
        <v>0</v>
      </c>
      <c r="I7" s="2"/>
      <c r="J7" s="11" t="e">
        <f t="shared" ref="J7:J22" si="0">I7/H7*100</f>
        <v>#DIV/0!</v>
      </c>
      <c r="K7" s="2">
        <v>25</v>
      </c>
      <c r="L7" s="314">
        <v>30</v>
      </c>
      <c r="M7" s="12">
        <f t="shared" ref="M7:M22" si="1">L7/K7*100</f>
        <v>120</v>
      </c>
      <c r="N7" s="2">
        <v>50</v>
      </c>
      <c r="O7" s="2">
        <v>40</v>
      </c>
      <c r="P7" s="12">
        <f t="shared" ref="P7:P22" si="2">O7/N7*100</f>
        <v>80</v>
      </c>
      <c r="Q7" s="2">
        <v>25</v>
      </c>
      <c r="R7" s="2"/>
      <c r="S7" s="12">
        <f t="shared" ref="S7:S22" si="3">R7/Q7*100</f>
        <v>0</v>
      </c>
      <c r="T7" s="89">
        <f t="shared" ref="T7:U22" si="4">H7+K7+N7+Q7</f>
        <v>100</v>
      </c>
      <c r="U7" s="89">
        <f t="shared" si="4"/>
        <v>70</v>
      </c>
      <c r="V7" s="12">
        <f t="shared" ref="V7:V22" si="5">U7/T7*100</f>
        <v>70</v>
      </c>
      <c r="W7" s="30"/>
    </row>
    <row r="8" spans="1:23" ht="24" x14ac:dyDescent="0.25">
      <c r="A8" s="20"/>
      <c r="B8" s="111" t="s">
        <v>16</v>
      </c>
      <c r="C8" s="112" t="s">
        <v>479</v>
      </c>
      <c r="D8" s="112" t="s">
        <v>476</v>
      </c>
      <c r="E8" s="115" t="s">
        <v>480</v>
      </c>
      <c r="F8" s="63" t="s">
        <v>473</v>
      </c>
      <c r="G8" s="116">
        <v>1</v>
      </c>
      <c r="H8" s="2">
        <v>0</v>
      </c>
      <c r="I8" s="2"/>
      <c r="J8" s="11" t="e">
        <f t="shared" si="0"/>
        <v>#DIV/0!</v>
      </c>
      <c r="K8" s="2">
        <v>1</v>
      </c>
      <c r="L8" s="314"/>
      <c r="M8" s="12">
        <f t="shared" si="1"/>
        <v>0</v>
      </c>
      <c r="N8" s="2">
        <v>0</v>
      </c>
      <c r="O8" s="2">
        <v>1</v>
      </c>
      <c r="P8" s="12" t="e">
        <f t="shared" si="2"/>
        <v>#DIV/0!</v>
      </c>
      <c r="Q8" s="2">
        <v>0</v>
      </c>
      <c r="R8" s="2"/>
      <c r="S8" s="12" t="e">
        <f t="shared" si="3"/>
        <v>#DIV/0!</v>
      </c>
      <c r="T8" s="89">
        <f t="shared" si="4"/>
        <v>1</v>
      </c>
      <c r="U8" s="89">
        <f t="shared" si="4"/>
        <v>1</v>
      </c>
      <c r="V8" s="12">
        <f t="shared" si="5"/>
        <v>100</v>
      </c>
      <c r="W8" s="30"/>
    </row>
    <row r="9" spans="1:23" ht="73.5" customHeight="1" x14ac:dyDescent="0.25">
      <c r="A9" s="46" t="s">
        <v>481</v>
      </c>
      <c r="B9" s="20" t="s">
        <v>18</v>
      </c>
      <c r="C9" s="114" t="s">
        <v>482</v>
      </c>
      <c r="D9" s="98" t="s">
        <v>476</v>
      </c>
      <c r="E9" s="27" t="s">
        <v>480</v>
      </c>
      <c r="F9" s="46" t="s">
        <v>473</v>
      </c>
      <c r="G9" s="57">
        <v>1</v>
      </c>
      <c r="H9" s="2">
        <v>0</v>
      </c>
      <c r="I9" s="2"/>
      <c r="J9" s="11" t="e">
        <f t="shared" si="0"/>
        <v>#DIV/0!</v>
      </c>
      <c r="K9" s="2">
        <v>1</v>
      </c>
      <c r="L9" s="314"/>
      <c r="M9" s="12">
        <f t="shared" si="1"/>
        <v>0</v>
      </c>
      <c r="N9" s="2">
        <v>0</v>
      </c>
      <c r="O9" s="2">
        <v>0</v>
      </c>
      <c r="P9" s="12" t="e">
        <f t="shared" si="2"/>
        <v>#DIV/0!</v>
      </c>
      <c r="Q9" s="2">
        <v>0</v>
      </c>
      <c r="R9" s="2"/>
      <c r="S9" s="12" t="e">
        <f t="shared" si="3"/>
        <v>#DIV/0!</v>
      </c>
      <c r="T9" s="89">
        <f t="shared" si="4"/>
        <v>1</v>
      </c>
      <c r="U9" s="89">
        <f t="shared" si="4"/>
        <v>0</v>
      </c>
      <c r="V9" s="12">
        <f t="shared" si="5"/>
        <v>0</v>
      </c>
      <c r="W9" s="30"/>
    </row>
    <row r="10" spans="1:23" ht="24" x14ac:dyDescent="0.25">
      <c r="A10" s="20"/>
      <c r="B10" s="111" t="s">
        <v>249</v>
      </c>
      <c r="C10" s="112" t="s">
        <v>483</v>
      </c>
      <c r="D10" s="112" t="s">
        <v>484</v>
      </c>
      <c r="E10" s="115" t="s">
        <v>485</v>
      </c>
      <c r="F10" s="111" t="s">
        <v>486</v>
      </c>
      <c r="G10" s="111">
        <v>240</v>
      </c>
      <c r="H10" s="2">
        <v>60</v>
      </c>
      <c r="I10" s="2"/>
      <c r="J10" s="11">
        <f t="shared" si="0"/>
        <v>0</v>
      </c>
      <c r="K10" s="2">
        <v>60</v>
      </c>
      <c r="L10" s="314">
        <v>70</v>
      </c>
      <c r="M10" s="12">
        <f t="shared" si="1"/>
        <v>116.66666666666667</v>
      </c>
      <c r="N10" s="2">
        <v>60</v>
      </c>
      <c r="O10" s="2">
        <v>60</v>
      </c>
      <c r="P10" s="12">
        <f t="shared" si="2"/>
        <v>100</v>
      </c>
      <c r="Q10" s="2">
        <v>60</v>
      </c>
      <c r="R10" s="2"/>
      <c r="S10" s="12">
        <f t="shared" si="3"/>
        <v>0</v>
      </c>
      <c r="T10" s="89">
        <f t="shared" si="4"/>
        <v>240</v>
      </c>
      <c r="U10" s="89">
        <f t="shared" si="4"/>
        <v>130</v>
      </c>
      <c r="V10" s="12">
        <f t="shared" si="5"/>
        <v>54.166666666666664</v>
      </c>
      <c r="W10" s="30"/>
    </row>
    <row r="11" spans="1:23" ht="60" x14ac:dyDescent="0.25">
      <c r="A11" s="60" t="s">
        <v>487</v>
      </c>
      <c r="B11" s="20" t="s">
        <v>19</v>
      </c>
      <c r="C11" s="114" t="s">
        <v>488</v>
      </c>
      <c r="D11" s="98" t="s">
        <v>476</v>
      </c>
      <c r="E11" s="62" t="s">
        <v>489</v>
      </c>
      <c r="F11" s="20" t="s">
        <v>486</v>
      </c>
      <c r="G11" s="20">
        <v>240</v>
      </c>
      <c r="H11" s="2">
        <v>60</v>
      </c>
      <c r="I11" s="2"/>
      <c r="J11" s="11">
        <f t="shared" si="0"/>
        <v>0</v>
      </c>
      <c r="K11" s="2">
        <v>60</v>
      </c>
      <c r="L11" s="314">
        <v>60</v>
      </c>
      <c r="M11" s="12">
        <f t="shared" si="1"/>
        <v>100</v>
      </c>
      <c r="N11" s="2">
        <v>60</v>
      </c>
      <c r="O11" s="2">
        <v>60</v>
      </c>
      <c r="P11" s="12">
        <f t="shared" si="2"/>
        <v>100</v>
      </c>
      <c r="Q11" s="2">
        <v>60</v>
      </c>
      <c r="R11" s="2"/>
      <c r="S11" s="12">
        <f t="shared" si="3"/>
        <v>0</v>
      </c>
      <c r="T11" s="89">
        <f t="shared" si="4"/>
        <v>240</v>
      </c>
      <c r="U11" s="89">
        <f t="shared" si="4"/>
        <v>120</v>
      </c>
      <c r="V11" s="12">
        <f t="shared" si="5"/>
        <v>50</v>
      </c>
      <c r="W11" s="30"/>
    </row>
    <row r="12" spans="1:23" ht="48" x14ac:dyDescent="0.25">
      <c r="A12" s="20"/>
      <c r="B12" s="111" t="s">
        <v>20</v>
      </c>
      <c r="C12" s="112" t="s">
        <v>490</v>
      </c>
      <c r="D12" s="112" t="s">
        <v>471</v>
      </c>
      <c r="E12" s="115" t="s">
        <v>491</v>
      </c>
      <c r="F12" s="63" t="s">
        <v>492</v>
      </c>
      <c r="G12" s="111">
        <v>48</v>
      </c>
      <c r="H12" s="2">
        <v>12</v>
      </c>
      <c r="I12" s="2"/>
      <c r="J12" s="11">
        <f t="shared" si="0"/>
        <v>0</v>
      </c>
      <c r="K12" s="2">
        <v>12</v>
      </c>
      <c r="L12" s="314"/>
      <c r="M12" s="12">
        <f t="shared" si="1"/>
        <v>0</v>
      </c>
      <c r="N12" s="2">
        <v>12</v>
      </c>
      <c r="O12" s="2">
        <v>4</v>
      </c>
      <c r="P12" s="12">
        <f t="shared" si="2"/>
        <v>33.333333333333329</v>
      </c>
      <c r="Q12" s="2">
        <v>12</v>
      </c>
      <c r="R12" s="2"/>
      <c r="S12" s="12">
        <f t="shared" si="3"/>
        <v>0</v>
      </c>
      <c r="T12" s="89">
        <f t="shared" si="4"/>
        <v>48</v>
      </c>
      <c r="U12" s="89">
        <f t="shared" si="4"/>
        <v>4</v>
      </c>
      <c r="V12" s="12">
        <f t="shared" si="5"/>
        <v>8.3333333333333321</v>
      </c>
      <c r="W12" s="30"/>
    </row>
    <row r="13" spans="1:23" ht="72" x14ac:dyDescent="0.25">
      <c r="A13" s="60" t="s">
        <v>493</v>
      </c>
      <c r="B13" s="20" t="s">
        <v>22</v>
      </c>
      <c r="C13" s="114" t="s">
        <v>494</v>
      </c>
      <c r="D13" s="98" t="s">
        <v>476</v>
      </c>
      <c r="E13" s="27" t="s">
        <v>491</v>
      </c>
      <c r="F13" s="46" t="s">
        <v>57</v>
      </c>
      <c r="G13" s="20">
        <v>48</v>
      </c>
      <c r="H13" s="2">
        <v>12</v>
      </c>
      <c r="I13" s="2"/>
      <c r="J13" s="11">
        <f t="shared" si="0"/>
        <v>0</v>
      </c>
      <c r="K13" s="2">
        <v>12</v>
      </c>
      <c r="L13" s="314">
        <v>6</v>
      </c>
      <c r="M13" s="11">
        <f t="shared" si="1"/>
        <v>50</v>
      </c>
      <c r="N13" s="2">
        <v>12</v>
      </c>
      <c r="O13" s="2">
        <v>2</v>
      </c>
      <c r="P13" s="11">
        <f t="shared" si="2"/>
        <v>16.666666666666664</v>
      </c>
      <c r="Q13" s="2">
        <v>12</v>
      </c>
      <c r="R13" s="2"/>
      <c r="S13" s="11">
        <f t="shared" si="3"/>
        <v>0</v>
      </c>
      <c r="T13" s="89">
        <f t="shared" si="4"/>
        <v>48</v>
      </c>
      <c r="U13" s="89">
        <f t="shared" si="4"/>
        <v>8</v>
      </c>
      <c r="V13" s="11">
        <f t="shared" si="5"/>
        <v>16.666666666666664</v>
      </c>
      <c r="W13" s="30"/>
    </row>
    <row r="14" spans="1:23" ht="36" x14ac:dyDescent="0.25">
      <c r="A14" s="117"/>
      <c r="B14" s="118" t="s">
        <v>495</v>
      </c>
      <c r="C14" s="119" t="s">
        <v>496</v>
      </c>
      <c r="D14" s="119" t="s">
        <v>497</v>
      </c>
      <c r="E14" s="119" t="s">
        <v>498</v>
      </c>
      <c r="F14" s="118" t="s">
        <v>499</v>
      </c>
      <c r="G14" s="118">
        <v>12</v>
      </c>
      <c r="H14" s="2">
        <v>2</v>
      </c>
      <c r="I14" s="2"/>
      <c r="J14" s="11">
        <f t="shared" si="0"/>
        <v>0</v>
      </c>
      <c r="K14" s="2">
        <v>3</v>
      </c>
      <c r="L14" s="314"/>
      <c r="M14" s="11">
        <f t="shared" si="1"/>
        <v>0</v>
      </c>
      <c r="N14" s="2">
        <v>3</v>
      </c>
      <c r="O14" s="2">
        <v>0</v>
      </c>
      <c r="P14" s="11">
        <f t="shared" si="2"/>
        <v>0</v>
      </c>
      <c r="Q14" s="2">
        <v>4</v>
      </c>
      <c r="R14" s="2"/>
      <c r="S14" s="11">
        <f t="shared" si="3"/>
        <v>0</v>
      </c>
      <c r="T14" s="89">
        <f t="shared" si="4"/>
        <v>12</v>
      </c>
      <c r="U14" s="89">
        <f t="shared" si="4"/>
        <v>0</v>
      </c>
      <c r="V14" s="11">
        <f t="shared" si="5"/>
        <v>0</v>
      </c>
      <c r="W14" s="30"/>
    </row>
    <row r="15" spans="1:23" ht="60" x14ac:dyDescent="0.25">
      <c r="A15" s="57" t="s">
        <v>500</v>
      </c>
      <c r="B15" s="20" t="s">
        <v>501</v>
      </c>
      <c r="C15" s="21" t="s">
        <v>502</v>
      </c>
      <c r="D15" s="98" t="s">
        <v>503</v>
      </c>
      <c r="E15" s="98" t="s">
        <v>498</v>
      </c>
      <c r="F15" s="57" t="s">
        <v>499</v>
      </c>
      <c r="G15" s="57" t="s">
        <v>504</v>
      </c>
      <c r="H15" s="2">
        <v>2</v>
      </c>
      <c r="I15" s="2"/>
      <c r="J15" s="11">
        <f t="shared" si="0"/>
        <v>0</v>
      </c>
      <c r="K15" s="2">
        <v>3</v>
      </c>
      <c r="L15" s="314">
        <v>2</v>
      </c>
      <c r="M15" s="11">
        <f t="shared" si="1"/>
        <v>66.666666666666657</v>
      </c>
      <c r="N15" s="2">
        <v>3</v>
      </c>
      <c r="O15" s="2">
        <v>2</v>
      </c>
      <c r="P15" s="11">
        <f t="shared" si="2"/>
        <v>66.666666666666657</v>
      </c>
      <c r="Q15" s="2">
        <v>4</v>
      </c>
      <c r="R15" s="2"/>
      <c r="S15" s="11">
        <f t="shared" si="3"/>
        <v>0</v>
      </c>
      <c r="T15" s="89">
        <f t="shared" si="4"/>
        <v>12</v>
      </c>
      <c r="U15" s="89">
        <f t="shared" si="4"/>
        <v>4</v>
      </c>
      <c r="V15" s="11">
        <f t="shared" si="5"/>
        <v>33.333333333333329</v>
      </c>
      <c r="W15" s="30"/>
    </row>
    <row r="16" spans="1:23" ht="24" x14ac:dyDescent="0.25">
      <c r="A16" s="117"/>
      <c r="B16" s="118" t="s">
        <v>505</v>
      </c>
      <c r="C16" s="120" t="s">
        <v>506</v>
      </c>
      <c r="D16" s="119" t="s">
        <v>507</v>
      </c>
      <c r="E16" s="119" t="s">
        <v>508</v>
      </c>
      <c r="F16" s="118" t="s">
        <v>21</v>
      </c>
      <c r="G16" s="118">
        <v>1</v>
      </c>
      <c r="H16" s="2">
        <v>0</v>
      </c>
      <c r="I16" s="2"/>
      <c r="J16" s="11" t="e">
        <f t="shared" si="0"/>
        <v>#DIV/0!</v>
      </c>
      <c r="K16" s="2">
        <v>0</v>
      </c>
      <c r="L16" s="314"/>
      <c r="M16" s="11" t="e">
        <f t="shared" si="1"/>
        <v>#DIV/0!</v>
      </c>
      <c r="N16" s="2">
        <v>0</v>
      </c>
      <c r="O16" s="2">
        <v>0</v>
      </c>
      <c r="P16" s="11" t="e">
        <f t="shared" si="2"/>
        <v>#DIV/0!</v>
      </c>
      <c r="Q16" s="2">
        <v>1</v>
      </c>
      <c r="R16" s="2"/>
      <c r="S16" s="11">
        <f t="shared" si="3"/>
        <v>0</v>
      </c>
      <c r="T16" s="89">
        <f t="shared" si="4"/>
        <v>1</v>
      </c>
      <c r="U16" s="89">
        <f t="shared" si="4"/>
        <v>0</v>
      </c>
      <c r="V16" s="11">
        <f t="shared" si="5"/>
        <v>0</v>
      </c>
      <c r="W16" s="30"/>
    </row>
    <row r="17" spans="1:23" ht="48" x14ac:dyDescent="0.25">
      <c r="A17" s="60" t="s">
        <v>509</v>
      </c>
      <c r="B17" s="20" t="s">
        <v>510</v>
      </c>
      <c r="C17" s="21" t="s">
        <v>511</v>
      </c>
      <c r="D17" s="62" t="s">
        <v>512</v>
      </c>
      <c r="E17" s="98" t="s">
        <v>508</v>
      </c>
      <c r="F17" s="57" t="s">
        <v>21</v>
      </c>
      <c r="G17" s="116">
        <v>1</v>
      </c>
      <c r="H17" s="2">
        <v>0</v>
      </c>
      <c r="I17" s="2"/>
      <c r="J17" s="11" t="e">
        <f t="shared" si="0"/>
        <v>#DIV/0!</v>
      </c>
      <c r="K17" s="2">
        <v>0</v>
      </c>
      <c r="L17" s="314">
        <v>1</v>
      </c>
      <c r="M17" s="11" t="e">
        <f t="shared" si="1"/>
        <v>#DIV/0!</v>
      </c>
      <c r="N17" s="2">
        <v>0</v>
      </c>
      <c r="O17" s="2">
        <v>0</v>
      </c>
      <c r="P17" s="11" t="e">
        <f t="shared" si="2"/>
        <v>#DIV/0!</v>
      </c>
      <c r="Q17" s="2">
        <v>1</v>
      </c>
      <c r="R17" s="2"/>
      <c r="S17" s="11">
        <f t="shared" si="3"/>
        <v>0</v>
      </c>
      <c r="T17" s="89">
        <f t="shared" si="4"/>
        <v>1</v>
      </c>
      <c r="U17" s="89">
        <f t="shared" si="4"/>
        <v>1</v>
      </c>
      <c r="V17" s="11">
        <f t="shared" si="5"/>
        <v>100</v>
      </c>
      <c r="W17" s="30"/>
    </row>
    <row r="18" spans="1:23" ht="24" x14ac:dyDescent="0.25">
      <c r="A18" s="117"/>
      <c r="B18" s="118" t="s">
        <v>513</v>
      </c>
      <c r="C18" s="120" t="s">
        <v>514</v>
      </c>
      <c r="D18" s="119" t="s">
        <v>507</v>
      </c>
      <c r="E18" s="119" t="s">
        <v>61</v>
      </c>
      <c r="F18" s="118" t="s">
        <v>62</v>
      </c>
      <c r="G18" s="118">
        <v>100</v>
      </c>
      <c r="H18" s="2">
        <v>0</v>
      </c>
      <c r="I18" s="2"/>
      <c r="J18" s="11" t="e">
        <f t="shared" si="0"/>
        <v>#DIV/0!</v>
      </c>
      <c r="K18" s="2">
        <v>0</v>
      </c>
      <c r="L18" s="314"/>
      <c r="M18" s="11" t="e">
        <f t="shared" si="1"/>
        <v>#DIV/0!</v>
      </c>
      <c r="N18" s="2">
        <v>0</v>
      </c>
      <c r="O18" s="2">
        <v>10</v>
      </c>
      <c r="P18" s="11" t="e">
        <f t="shared" si="2"/>
        <v>#DIV/0!</v>
      </c>
      <c r="Q18" s="2">
        <v>100</v>
      </c>
      <c r="R18" s="2"/>
      <c r="S18" s="11">
        <f t="shared" si="3"/>
        <v>0</v>
      </c>
      <c r="T18" s="89">
        <f t="shared" si="4"/>
        <v>100</v>
      </c>
      <c r="U18" s="89">
        <f t="shared" si="4"/>
        <v>10</v>
      </c>
      <c r="V18" s="11">
        <f t="shared" si="5"/>
        <v>10</v>
      </c>
      <c r="W18" s="30"/>
    </row>
    <row r="19" spans="1:23" ht="48" x14ac:dyDescent="0.25">
      <c r="A19" s="46" t="s">
        <v>515</v>
      </c>
      <c r="B19" s="20" t="s">
        <v>516</v>
      </c>
      <c r="C19" s="27" t="s">
        <v>517</v>
      </c>
      <c r="D19" s="96" t="s">
        <v>512</v>
      </c>
      <c r="E19" s="98" t="s">
        <v>61</v>
      </c>
      <c r="F19" s="57" t="s">
        <v>62</v>
      </c>
      <c r="G19" s="116">
        <v>100</v>
      </c>
      <c r="H19" s="2">
        <v>0</v>
      </c>
      <c r="I19" s="2"/>
      <c r="J19" s="11" t="e">
        <f t="shared" si="0"/>
        <v>#DIV/0!</v>
      </c>
      <c r="K19" s="2">
        <v>0</v>
      </c>
      <c r="L19" s="314"/>
      <c r="M19" s="11" t="e">
        <f t="shared" si="1"/>
        <v>#DIV/0!</v>
      </c>
      <c r="N19" s="2">
        <v>0</v>
      </c>
      <c r="O19" s="2">
        <v>10</v>
      </c>
      <c r="P19" s="11" t="e">
        <f t="shared" si="2"/>
        <v>#DIV/0!</v>
      </c>
      <c r="Q19" s="2">
        <v>100</v>
      </c>
      <c r="R19" s="2"/>
      <c r="S19" s="11">
        <f t="shared" si="3"/>
        <v>0</v>
      </c>
      <c r="T19" s="89">
        <f t="shared" si="4"/>
        <v>100</v>
      </c>
      <c r="U19" s="89">
        <f t="shared" si="4"/>
        <v>10</v>
      </c>
      <c r="V19" s="11">
        <f t="shared" si="5"/>
        <v>10</v>
      </c>
      <c r="W19" s="30"/>
    </row>
    <row r="20" spans="1:23" ht="15.75" x14ac:dyDescent="0.25">
      <c r="A20" s="10"/>
      <c r="B20" s="10"/>
      <c r="C20" s="10"/>
      <c r="D20" s="10"/>
      <c r="E20" s="10"/>
      <c r="F20" s="10"/>
      <c r="G20" s="10"/>
      <c r="H20" s="2"/>
      <c r="I20" s="2"/>
      <c r="J20" s="11" t="e">
        <f t="shared" si="0"/>
        <v>#DIV/0!</v>
      </c>
      <c r="K20" s="2"/>
      <c r="L20" s="2"/>
      <c r="M20" s="11" t="e">
        <f t="shared" si="1"/>
        <v>#DIV/0!</v>
      </c>
      <c r="N20" s="2"/>
      <c r="O20" s="2"/>
      <c r="P20" s="11" t="e">
        <f t="shared" si="2"/>
        <v>#DIV/0!</v>
      </c>
      <c r="Q20" s="2"/>
      <c r="R20" s="2"/>
      <c r="S20" s="11" t="e">
        <f t="shared" si="3"/>
        <v>#DIV/0!</v>
      </c>
      <c r="T20" s="89">
        <f t="shared" si="4"/>
        <v>0</v>
      </c>
      <c r="U20" s="89">
        <f t="shared" si="4"/>
        <v>0</v>
      </c>
      <c r="V20" s="11" t="e">
        <f t="shared" si="5"/>
        <v>#DIV/0!</v>
      </c>
      <c r="W20" s="30"/>
    </row>
    <row r="21" spans="1:23" ht="15.75" x14ac:dyDescent="0.25">
      <c r="A21" s="10"/>
      <c r="B21" s="10"/>
      <c r="C21" s="10"/>
      <c r="D21" s="10"/>
      <c r="E21" s="10"/>
      <c r="F21" s="10"/>
      <c r="G21" s="10"/>
      <c r="H21" s="2"/>
      <c r="I21" s="2"/>
      <c r="J21" s="11" t="e">
        <f t="shared" si="0"/>
        <v>#DIV/0!</v>
      </c>
      <c r="K21" s="2"/>
      <c r="L21" s="2"/>
      <c r="M21" s="11" t="e">
        <f t="shared" si="1"/>
        <v>#DIV/0!</v>
      </c>
      <c r="N21" s="2"/>
      <c r="O21" s="2"/>
      <c r="P21" s="11" t="e">
        <f t="shared" si="2"/>
        <v>#DIV/0!</v>
      </c>
      <c r="Q21" s="2"/>
      <c r="R21" s="2"/>
      <c r="S21" s="11" t="e">
        <f t="shared" si="3"/>
        <v>#DIV/0!</v>
      </c>
      <c r="T21" s="89">
        <f t="shared" si="4"/>
        <v>0</v>
      </c>
      <c r="U21" s="89">
        <f t="shared" si="4"/>
        <v>0</v>
      </c>
      <c r="V21" s="11" t="e">
        <f t="shared" si="5"/>
        <v>#DIV/0!</v>
      </c>
      <c r="W21" s="30"/>
    </row>
    <row r="22" spans="1:23" ht="15.75" x14ac:dyDescent="0.25">
      <c r="A22" s="10"/>
      <c r="B22" s="10"/>
      <c r="C22" s="10"/>
      <c r="D22" s="10"/>
      <c r="E22" s="10"/>
      <c r="F22" s="10"/>
      <c r="G22" s="10"/>
      <c r="H22" s="2"/>
      <c r="I22" s="2"/>
      <c r="J22" s="11" t="e">
        <f t="shared" si="0"/>
        <v>#DIV/0!</v>
      </c>
      <c r="K22" s="2"/>
      <c r="L22" s="2"/>
      <c r="M22" s="11" t="e">
        <f t="shared" si="1"/>
        <v>#DIV/0!</v>
      </c>
      <c r="N22" s="2"/>
      <c r="O22" s="2"/>
      <c r="P22" s="11" t="e">
        <f t="shared" si="2"/>
        <v>#DIV/0!</v>
      </c>
      <c r="Q22" s="2"/>
      <c r="R22" s="2"/>
      <c r="S22" s="11" t="e">
        <f t="shared" si="3"/>
        <v>#DIV/0!</v>
      </c>
      <c r="T22" s="89">
        <f t="shared" si="4"/>
        <v>0</v>
      </c>
      <c r="U22" s="89">
        <f t="shared" si="4"/>
        <v>0</v>
      </c>
      <c r="V22" s="11" t="e">
        <f t="shared" si="5"/>
        <v>#DIV/0!</v>
      </c>
      <c r="W22" s="30"/>
    </row>
    <row r="23" spans="1:23" x14ac:dyDescent="0.25">
      <c r="A23" s="10"/>
      <c r="B23" s="843" t="s">
        <v>23</v>
      </c>
      <c r="C23" s="844"/>
      <c r="D23" s="844"/>
      <c r="E23" s="844"/>
      <c r="F23" s="844"/>
      <c r="G23" s="845"/>
      <c r="H23" s="3"/>
      <c r="I23" s="3"/>
      <c r="J23" s="13" t="e">
        <f>SUM(J29:J42)/(COUNTIF(J29:J42,"&lt;&gt;0"))</f>
        <v>#DIV/0!</v>
      </c>
      <c r="K23" s="3"/>
      <c r="L23" s="3"/>
      <c r="M23" s="13" t="e">
        <f>SUM(M29:M42)/(COUNTIF(M29:M42,"&lt;&gt;0"))</f>
        <v>#DIV/0!</v>
      </c>
      <c r="N23" s="3"/>
      <c r="O23" s="3"/>
      <c r="P23" s="13" t="e">
        <f>SUM(P29:P42)/(COUNTIF(P29:P42,"&lt;&gt;0"))</f>
        <v>#DIV/0!</v>
      </c>
      <c r="Q23" s="3"/>
      <c r="R23" s="3"/>
      <c r="S23" s="13" t="e">
        <f>SUM(S29:S42)/(COUNTIF(S29:S42,"&lt;&gt;0"))</f>
        <v>#DIV/0!</v>
      </c>
      <c r="T23" s="3"/>
      <c r="U23" s="3"/>
      <c r="V23" s="13">
        <f>SUM(V29:V42)/(COUNTIF(V29:V42,"&lt;&gt;0"))</f>
        <v>50.227272727272727</v>
      </c>
      <c r="W23" s="325"/>
    </row>
    <row r="24" spans="1:23" x14ac:dyDescent="0.25">
      <c r="A24" s="10"/>
      <c r="B24" s="846" t="s">
        <v>24</v>
      </c>
      <c r="C24" s="847"/>
      <c r="D24" s="847"/>
      <c r="E24" s="847"/>
      <c r="F24" s="847"/>
      <c r="G24" s="848"/>
      <c r="H24" s="4"/>
      <c r="I24" s="4"/>
      <c r="J24" s="14"/>
      <c r="K24" s="4"/>
      <c r="L24" s="4"/>
      <c r="M24" s="14">
        <v>83</v>
      </c>
      <c r="N24" s="4"/>
      <c r="O24" s="4"/>
      <c r="P24" s="14"/>
      <c r="Q24" s="4"/>
      <c r="R24" s="4"/>
      <c r="S24" s="14"/>
      <c r="T24" s="4"/>
      <c r="U24" s="4"/>
      <c r="V24" s="14"/>
      <c r="W24" s="325"/>
    </row>
    <row r="25" spans="1:23" x14ac:dyDescent="0.25">
      <c r="A25" s="846" t="s">
        <v>1283</v>
      </c>
      <c r="B25" s="847"/>
      <c r="C25" s="847"/>
      <c r="D25" s="847"/>
      <c r="E25" s="847"/>
      <c r="F25" s="847"/>
      <c r="G25" s="848"/>
      <c r="H25" s="4"/>
      <c r="I25" s="4"/>
      <c r="J25" s="14"/>
      <c r="K25" s="4"/>
      <c r="L25" s="4"/>
      <c r="M25" s="14">
        <v>46</v>
      </c>
      <c r="N25" s="4"/>
      <c r="O25" s="4"/>
      <c r="P25" s="14"/>
      <c r="Q25" s="4"/>
      <c r="R25" s="4"/>
      <c r="S25" s="14"/>
      <c r="T25" s="4"/>
      <c r="U25" s="4"/>
      <c r="V25" s="14"/>
      <c r="W25" s="325"/>
    </row>
    <row r="26" spans="1:23" x14ac:dyDescent="0.25">
      <c r="A26" s="846" t="s">
        <v>1339</v>
      </c>
      <c r="B26" s="847"/>
      <c r="C26" s="847"/>
      <c r="D26" s="847"/>
      <c r="E26" s="847"/>
      <c r="F26" s="847"/>
      <c r="G26" s="848"/>
      <c r="H26" s="4"/>
      <c r="I26" s="4"/>
      <c r="J26" s="14"/>
      <c r="K26" s="4"/>
      <c r="L26" s="4"/>
      <c r="M26" s="14">
        <v>4</v>
      </c>
      <c r="N26" s="4"/>
      <c r="O26" s="4"/>
      <c r="P26" s="14"/>
      <c r="Q26" s="4"/>
      <c r="R26" s="4"/>
      <c r="S26" s="14"/>
      <c r="T26" s="4"/>
      <c r="U26" s="4"/>
      <c r="V26" s="14"/>
      <c r="W26" s="292"/>
    </row>
    <row r="27" spans="1:23" x14ac:dyDescent="0.25">
      <c r="A27" s="846" t="s">
        <v>1340</v>
      </c>
      <c r="B27" s="847"/>
      <c r="C27" s="847"/>
      <c r="D27" s="847"/>
      <c r="E27" s="847"/>
      <c r="F27" s="847"/>
      <c r="G27" s="848"/>
      <c r="H27" s="4"/>
      <c r="I27" s="4"/>
      <c r="J27" s="14"/>
      <c r="K27" s="4"/>
      <c r="L27" s="4"/>
      <c r="M27" s="14">
        <v>1</v>
      </c>
      <c r="N27" s="4"/>
      <c r="O27" s="4"/>
      <c r="P27" s="14"/>
      <c r="Q27" s="4"/>
      <c r="R27" s="4"/>
      <c r="S27" s="14"/>
      <c r="T27" s="4"/>
      <c r="U27" s="4"/>
      <c r="V27" s="14"/>
      <c r="W27" s="292"/>
    </row>
    <row r="28" spans="1:23" x14ac:dyDescent="0.25">
      <c r="A28" s="846" t="s">
        <v>1341</v>
      </c>
      <c r="B28" s="847"/>
      <c r="C28" s="847"/>
      <c r="D28" s="847"/>
      <c r="E28" s="847"/>
      <c r="F28" s="847"/>
      <c r="G28" s="848"/>
      <c r="H28" s="4"/>
      <c r="I28" s="4"/>
      <c r="J28" s="14"/>
      <c r="K28" s="4"/>
      <c r="L28" s="4"/>
      <c r="M28" s="14">
        <v>15</v>
      </c>
      <c r="N28" s="4"/>
      <c r="O28" s="4"/>
      <c r="P28" s="14"/>
      <c r="Q28" s="4"/>
      <c r="R28" s="4"/>
      <c r="S28" s="14"/>
      <c r="T28" s="4"/>
      <c r="U28" s="4"/>
      <c r="V28" s="14"/>
      <c r="W28" s="292"/>
    </row>
    <row r="29" spans="1:23" x14ac:dyDescent="0.25">
      <c r="J29" s="32" t="e">
        <f>IF(J6&gt;99.99,100,J6)</f>
        <v>#DIV/0!</v>
      </c>
      <c r="M29" s="32" t="e">
        <f>IF(M6&gt;99.99,100,M6)</f>
        <v>#DIV/0!</v>
      </c>
      <c r="P29" s="32" t="e">
        <f>IF(P6&gt;99.99,100,P6)</f>
        <v>#DIV/0!</v>
      </c>
      <c r="S29" s="32">
        <f>IF(S6&gt;99.99,100,S6)</f>
        <v>0</v>
      </c>
      <c r="V29" s="32">
        <f>IF(V6&gt;99.99,100,V6)</f>
        <v>100</v>
      </c>
    </row>
    <row r="30" spans="1:23" x14ac:dyDescent="0.25">
      <c r="J30" s="32" t="e">
        <f t="shared" ref="J30:J41" si="6">IF(J7&gt;99.99,100,J7)</f>
        <v>#DIV/0!</v>
      </c>
      <c r="M30" s="32">
        <f t="shared" ref="M30:M42" si="7">IF(M7&gt;99.99,100,M7)</f>
        <v>100</v>
      </c>
      <c r="P30" s="32">
        <f t="shared" ref="P30:P42" si="8">IF(P7&gt;99.99,100,P7)</f>
        <v>80</v>
      </c>
      <c r="S30" s="32">
        <f t="shared" ref="S30:S42" si="9">IF(S7&gt;99.99,100,S7)</f>
        <v>0</v>
      </c>
      <c r="V30" s="32">
        <f t="shared" ref="V30:V42" si="10">IF(V7&gt;99.99,100,V7)</f>
        <v>70</v>
      </c>
    </row>
    <row r="31" spans="1:23" x14ac:dyDescent="0.25">
      <c r="J31" s="32" t="e">
        <f t="shared" si="6"/>
        <v>#DIV/0!</v>
      </c>
      <c r="M31" s="32">
        <f t="shared" si="7"/>
        <v>0</v>
      </c>
      <c r="P31" s="32" t="e">
        <f t="shared" si="8"/>
        <v>#DIV/0!</v>
      </c>
      <c r="S31" s="32" t="e">
        <f t="shared" si="9"/>
        <v>#DIV/0!</v>
      </c>
      <c r="V31" s="32">
        <f t="shared" si="10"/>
        <v>100</v>
      </c>
    </row>
    <row r="32" spans="1:23" x14ac:dyDescent="0.25">
      <c r="J32" s="32" t="e">
        <f t="shared" si="6"/>
        <v>#DIV/0!</v>
      </c>
      <c r="M32" s="32">
        <f t="shared" si="7"/>
        <v>0</v>
      </c>
      <c r="P32" s="32" t="e">
        <f t="shared" si="8"/>
        <v>#DIV/0!</v>
      </c>
      <c r="S32" s="32" t="e">
        <f t="shared" si="9"/>
        <v>#DIV/0!</v>
      </c>
      <c r="V32" s="32">
        <f t="shared" si="10"/>
        <v>0</v>
      </c>
    </row>
    <row r="33" spans="10:22" x14ac:dyDescent="0.25">
      <c r="J33" s="32">
        <f t="shared" si="6"/>
        <v>0</v>
      </c>
      <c r="M33" s="32">
        <f t="shared" si="7"/>
        <v>100</v>
      </c>
      <c r="P33" s="32">
        <f t="shared" si="8"/>
        <v>100</v>
      </c>
      <c r="S33" s="32">
        <f t="shared" si="9"/>
        <v>0</v>
      </c>
      <c r="V33" s="32">
        <f t="shared" si="10"/>
        <v>54.166666666666664</v>
      </c>
    </row>
    <row r="34" spans="10:22" x14ac:dyDescent="0.25">
      <c r="J34" s="32">
        <f t="shared" si="6"/>
        <v>0</v>
      </c>
      <c r="M34" s="32">
        <f t="shared" si="7"/>
        <v>100</v>
      </c>
      <c r="P34" s="32">
        <f t="shared" si="8"/>
        <v>100</v>
      </c>
      <c r="S34" s="32">
        <f t="shared" si="9"/>
        <v>0</v>
      </c>
      <c r="V34" s="32">
        <f t="shared" si="10"/>
        <v>50</v>
      </c>
    </row>
    <row r="35" spans="10:22" x14ac:dyDescent="0.25">
      <c r="J35" s="32">
        <f t="shared" si="6"/>
        <v>0</v>
      </c>
      <c r="M35" s="32">
        <f t="shared" si="7"/>
        <v>0</v>
      </c>
      <c r="P35" s="32">
        <f t="shared" si="8"/>
        <v>33.333333333333329</v>
      </c>
      <c r="S35" s="32">
        <f t="shared" si="9"/>
        <v>0</v>
      </c>
      <c r="V35" s="32">
        <f t="shared" si="10"/>
        <v>8.3333333333333321</v>
      </c>
    </row>
    <row r="36" spans="10:22" x14ac:dyDescent="0.25">
      <c r="J36" s="32">
        <f t="shared" si="6"/>
        <v>0</v>
      </c>
      <c r="M36" s="32">
        <f t="shared" si="7"/>
        <v>50</v>
      </c>
      <c r="P36" s="32">
        <f t="shared" si="8"/>
        <v>16.666666666666664</v>
      </c>
      <c r="S36" s="32">
        <f t="shared" si="9"/>
        <v>0</v>
      </c>
      <c r="V36" s="32">
        <f t="shared" si="10"/>
        <v>16.666666666666664</v>
      </c>
    </row>
    <row r="37" spans="10:22" x14ac:dyDescent="0.25">
      <c r="J37" s="32">
        <f t="shared" si="6"/>
        <v>0</v>
      </c>
      <c r="M37" s="32">
        <f t="shared" si="7"/>
        <v>0</v>
      </c>
      <c r="P37" s="32">
        <f t="shared" si="8"/>
        <v>0</v>
      </c>
      <c r="S37" s="32">
        <f t="shared" si="9"/>
        <v>0</v>
      </c>
      <c r="V37" s="32">
        <f t="shared" si="10"/>
        <v>0</v>
      </c>
    </row>
    <row r="38" spans="10:22" x14ac:dyDescent="0.25">
      <c r="J38" s="32">
        <f t="shared" si="6"/>
        <v>0</v>
      </c>
      <c r="M38" s="32">
        <f t="shared" si="7"/>
        <v>66.666666666666657</v>
      </c>
      <c r="P38" s="32">
        <f t="shared" si="8"/>
        <v>66.666666666666657</v>
      </c>
      <c r="S38" s="32">
        <f t="shared" si="9"/>
        <v>0</v>
      </c>
      <c r="V38" s="32">
        <f t="shared" si="10"/>
        <v>33.333333333333329</v>
      </c>
    </row>
    <row r="39" spans="10:22" x14ac:dyDescent="0.25">
      <c r="J39" s="32" t="e">
        <f t="shared" si="6"/>
        <v>#DIV/0!</v>
      </c>
      <c r="M39" s="32" t="e">
        <f t="shared" si="7"/>
        <v>#DIV/0!</v>
      </c>
      <c r="P39" s="32" t="e">
        <f t="shared" si="8"/>
        <v>#DIV/0!</v>
      </c>
      <c r="S39" s="32">
        <f t="shared" si="9"/>
        <v>0</v>
      </c>
      <c r="V39" s="32">
        <f t="shared" si="10"/>
        <v>0</v>
      </c>
    </row>
    <row r="40" spans="10:22" x14ac:dyDescent="0.25">
      <c r="J40" s="32" t="e">
        <f t="shared" si="6"/>
        <v>#DIV/0!</v>
      </c>
      <c r="M40" s="32" t="e">
        <f t="shared" si="7"/>
        <v>#DIV/0!</v>
      </c>
      <c r="P40" s="32" t="e">
        <f t="shared" si="8"/>
        <v>#DIV/0!</v>
      </c>
      <c r="S40" s="32">
        <f t="shared" si="9"/>
        <v>0</v>
      </c>
      <c r="V40" s="32">
        <f t="shared" si="10"/>
        <v>100</v>
      </c>
    </row>
    <row r="41" spans="10:22" x14ac:dyDescent="0.25">
      <c r="J41" s="32" t="e">
        <f t="shared" si="6"/>
        <v>#DIV/0!</v>
      </c>
      <c r="M41" s="32" t="e">
        <f t="shared" si="7"/>
        <v>#DIV/0!</v>
      </c>
      <c r="P41" s="32" t="e">
        <f t="shared" si="8"/>
        <v>#DIV/0!</v>
      </c>
      <c r="S41" s="32">
        <f t="shared" si="9"/>
        <v>0</v>
      </c>
      <c r="V41" s="32">
        <f t="shared" si="10"/>
        <v>10</v>
      </c>
    </row>
    <row r="42" spans="10:22" x14ac:dyDescent="0.25">
      <c r="J42" s="32" t="e">
        <f>IF(J19&gt;99.99,100,J19)</f>
        <v>#DIV/0!</v>
      </c>
      <c r="M42" s="32" t="e">
        <f t="shared" si="7"/>
        <v>#DIV/0!</v>
      </c>
      <c r="P42" s="32" t="e">
        <f t="shared" si="8"/>
        <v>#DIV/0!</v>
      </c>
      <c r="S42" s="32">
        <f t="shared" si="9"/>
        <v>0</v>
      </c>
      <c r="V42" s="32">
        <f t="shared" si="10"/>
        <v>10</v>
      </c>
    </row>
  </sheetData>
  <mergeCells count="22">
    <mergeCell ref="A26:G26"/>
    <mergeCell ref="A27:G27"/>
    <mergeCell ref="A28:G28"/>
    <mergeCell ref="N4:P4"/>
    <mergeCell ref="Q4:S4"/>
    <mergeCell ref="B23:G23"/>
    <mergeCell ref="B24:G24"/>
    <mergeCell ref="A25:G25"/>
    <mergeCell ref="T4:V4"/>
    <mergeCell ref="W4:W5"/>
    <mergeCell ref="A1:V1"/>
    <mergeCell ref="A2:V2"/>
    <mergeCell ref="A3:V3"/>
    <mergeCell ref="A4:A5"/>
    <mergeCell ref="B4:B5"/>
    <mergeCell ref="C4:C5"/>
    <mergeCell ref="D4:D5"/>
    <mergeCell ref="E4:E5"/>
    <mergeCell ref="F4:F5"/>
    <mergeCell ref="G4:G5"/>
    <mergeCell ref="H4:J4"/>
    <mergeCell ref="K4:M4"/>
  </mergeCells>
  <conditionalFormatting sqref="V6:V22 J6:J22 M13:M22 P13:P22 S13:S22">
    <cfRule type="cellIs" dxfId="791" priority="25" stopIfTrue="1" operator="greaterThan">
      <formula>110</formula>
    </cfRule>
    <cfRule type="cellIs" dxfId="790" priority="26" stopIfTrue="1" operator="between">
      <formula>1</formula>
      <formula>90</formula>
    </cfRule>
    <cfRule type="expression" dxfId="789" priority="27" stopIfTrue="1">
      <formula>IF(H6=0,I6=0)</formula>
    </cfRule>
    <cfRule type="cellIs" dxfId="788" priority="28" stopIfTrue="1" operator="between">
      <formula>90</formula>
      <formula>110</formula>
    </cfRule>
    <cfRule type="expression" dxfId="787" priority="29" stopIfTrue="1">
      <formula>IF(H6&gt;0,I6=0)</formula>
    </cfRule>
    <cfRule type="expression" dxfId="786" priority="30" stopIfTrue="1">
      <formula>IF(H6=0,I6&gt;0)</formula>
    </cfRule>
  </conditionalFormatting>
  <conditionalFormatting sqref="M6:M12">
    <cfRule type="cellIs" dxfId="785" priority="43" stopIfTrue="1" operator="greaterThan">
      <formula>110</formula>
    </cfRule>
    <cfRule type="cellIs" dxfId="784" priority="44" stopIfTrue="1" operator="between">
      <formula>1</formula>
      <formula>90</formula>
    </cfRule>
    <cfRule type="expression" dxfId="783" priority="45" stopIfTrue="1">
      <formula>IF(K6=0,L6=0)</formula>
    </cfRule>
    <cfRule type="cellIs" dxfId="782" priority="46" stopIfTrue="1" operator="between">
      <formula>90</formula>
      <formula>110</formula>
    </cfRule>
    <cfRule type="expression" dxfId="781" priority="47" stopIfTrue="1">
      <formula>IF(K6&gt;0,L6=0)</formula>
    </cfRule>
    <cfRule type="expression" dxfId="780" priority="48" stopIfTrue="1">
      <formula>IF(K6=0,L6&gt;0)</formula>
    </cfRule>
  </conditionalFormatting>
  <conditionalFormatting sqref="P6:P12">
    <cfRule type="cellIs" dxfId="779" priority="37" stopIfTrue="1" operator="greaterThan">
      <formula>110</formula>
    </cfRule>
    <cfRule type="cellIs" dxfId="778" priority="38" stopIfTrue="1" operator="between">
      <formula>1</formula>
      <formula>90</formula>
    </cfRule>
    <cfRule type="expression" dxfId="777" priority="39" stopIfTrue="1">
      <formula>IF(N6=0,O6=0)</formula>
    </cfRule>
    <cfRule type="cellIs" dxfId="776" priority="40" stopIfTrue="1" operator="between">
      <formula>90</formula>
      <formula>110</formula>
    </cfRule>
    <cfRule type="expression" dxfId="775" priority="41" stopIfTrue="1">
      <formula>IF(N6&gt;0,O6=0)</formula>
    </cfRule>
    <cfRule type="expression" dxfId="774" priority="42" stopIfTrue="1">
      <formula>IF(N6=0,O6&gt;0)</formula>
    </cfRule>
  </conditionalFormatting>
  <conditionalFormatting sqref="S6:S12">
    <cfRule type="cellIs" dxfId="773" priority="31" stopIfTrue="1" operator="greaterThan">
      <formula>110</formula>
    </cfRule>
    <cfRule type="cellIs" dxfId="772" priority="32" stopIfTrue="1" operator="between">
      <formula>1</formula>
      <formula>90</formula>
    </cfRule>
    <cfRule type="expression" dxfId="771" priority="33" stopIfTrue="1">
      <formula>IF(Q6=0,R6=0)</formula>
    </cfRule>
    <cfRule type="cellIs" dxfId="770" priority="34" stopIfTrue="1" operator="between">
      <formula>90</formula>
      <formula>110</formula>
    </cfRule>
    <cfRule type="expression" dxfId="769" priority="35" stopIfTrue="1">
      <formula>IF(Q6&gt;0,R6=0)</formula>
    </cfRule>
    <cfRule type="expression" dxfId="768" priority="36" stopIfTrue="1">
      <formula>IF(Q6=0,R6&gt;0)</formula>
    </cfRule>
  </conditionalFormatting>
  <pageMargins left="0.7" right="0.7" top="0.75" bottom="0.75" header="0.3" footer="0.3"/>
  <pageSetup orientation="portrait" horizontalDpi="4294967293" verticalDpi="0" r:id="rId1"/>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44"/>
  <sheetViews>
    <sheetView topLeftCell="F19" zoomScaleNormal="100" workbookViewId="0">
      <selection activeCell="O35" sqref="O35"/>
    </sheetView>
  </sheetViews>
  <sheetFormatPr baseColWidth="10" defaultColWidth="11.42578125" defaultRowHeight="15" x14ac:dyDescent="0.25"/>
  <cols>
    <col min="1" max="1" width="16.85546875" style="7" customWidth="1"/>
    <col min="2" max="2" width="8.7109375" style="7" customWidth="1"/>
    <col min="3" max="3" width="38.28515625" style="7" customWidth="1"/>
    <col min="4" max="5" width="16" style="7" customWidth="1"/>
    <col min="6" max="6" width="24.5703125" style="7" customWidth="1"/>
    <col min="7" max="7" width="12.7109375" style="7" customWidth="1"/>
    <col min="8" max="8" width="8.7109375" style="7" customWidth="1"/>
    <col min="9" max="23" width="6.85546875" style="7" customWidth="1"/>
    <col min="24" max="27" width="15" style="7" customWidth="1"/>
    <col min="28" max="16384" width="11.42578125" style="7"/>
  </cols>
  <sheetData>
    <row r="1" spans="1:27" ht="6" customHeight="1" x14ac:dyDescent="0.25"/>
    <row r="2" spans="1:27" ht="15" customHeight="1" x14ac:dyDescent="0.25">
      <c r="A2" s="854" t="s">
        <v>26</v>
      </c>
      <c r="B2" s="854"/>
      <c r="C2" s="854"/>
      <c r="D2" s="854"/>
      <c r="E2" s="854"/>
      <c r="F2" s="854"/>
      <c r="G2" s="854"/>
      <c r="H2" s="854"/>
      <c r="I2" s="854"/>
      <c r="J2" s="854"/>
      <c r="K2" s="854"/>
      <c r="L2" s="854"/>
      <c r="M2" s="854"/>
      <c r="N2" s="854"/>
      <c r="O2" s="854"/>
      <c r="P2" s="854"/>
      <c r="Q2" s="854"/>
      <c r="R2" s="854"/>
      <c r="S2" s="854"/>
      <c r="T2" s="854"/>
      <c r="U2" s="854"/>
      <c r="V2" s="854"/>
      <c r="W2" s="854"/>
    </row>
    <row r="3" spans="1:27" ht="15" customHeight="1" x14ac:dyDescent="0.25">
      <c r="A3" s="854" t="s">
        <v>0</v>
      </c>
      <c r="B3" s="854"/>
      <c r="C3" s="854"/>
      <c r="D3" s="854"/>
      <c r="E3" s="854"/>
      <c r="F3" s="854"/>
      <c r="G3" s="854"/>
      <c r="H3" s="854"/>
      <c r="I3" s="854"/>
      <c r="J3" s="854"/>
      <c r="K3" s="854"/>
      <c r="L3" s="854"/>
      <c r="M3" s="854"/>
      <c r="N3" s="854"/>
      <c r="O3" s="854"/>
      <c r="P3" s="854"/>
      <c r="Q3" s="854"/>
      <c r="R3" s="854"/>
      <c r="S3" s="854"/>
      <c r="T3" s="854"/>
      <c r="U3" s="854"/>
      <c r="V3" s="854"/>
      <c r="W3" s="854"/>
    </row>
    <row r="4" spans="1:27" ht="15" customHeight="1" x14ac:dyDescent="0.25">
      <c r="A4" s="855" t="s">
        <v>2540</v>
      </c>
      <c r="B4" s="855"/>
      <c r="C4" s="855"/>
      <c r="D4" s="855"/>
      <c r="E4" s="855"/>
      <c r="F4" s="855"/>
      <c r="G4" s="855"/>
      <c r="H4" s="855"/>
      <c r="I4" s="855"/>
      <c r="J4" s="855"/>
      <c r="K4" s="855"/>
      <c r="L4" s="855"/>
      <c r="M4" s="855"/>
      <c r="N4" s="855"/>
      <c r="O4" s="855"/>
      <c r="P4" s="855"/>
      <c r="Q4" s="855"/>
      <c r="R4" s="855"/>
      <c r="S4" s="855"/>
      <c r="T4" s="855"/>
      <c r="U4" s="855"/>
      <c r="V4" s="855"/>
      <c r="W4" s="855"/>
    </row>
    <row r="5" spans="1:27" ht="22.5" customHeight="1" x14ac:dyDescent="0.25">
      <c r="A5" s="838" t="s">
        <v>30</v>
      </c>
      <c r="B5" s="856" t="s">
        <v>1</v>
      </c>
      <c r="C5" s="838" t="s">
        <v>28</v>
      </c>
      <c r="D5" s="838" t="s">
        <v>2</v>
      </c>
      <c r="E5" s="839" t="s">
        <v>1475</v>
      </c>
      <c r="F5" s="838" t="s">
        <v>3</v>
      </c>
      <c r="G5" s="838" t="s">
        <v>4</v>
      </c>
      <c r="H5" s="838" t="s">
        <v>1474</v>
      </c>
      <c r="I5" s="853" t="s">
        <v>5</v>
      </c>
      <c r="J5" s="853"/>
      <c r="K5" s="853"/>
      <c r="L5" s="853" t="s">
        <v>6</v>
      </c>
      <c r="M5" s="853"/>
      <c r="N5" s="853"/>
      <c r="O5" s="853" t="s">
        <v>7</v>
      </c>
      <c r="P5" s="853"/>
      <c r="Q5" s="853"/>
      <c r="R5" s="853" t="s">
        <v>8</v>
      </c>
      <c r="S5" s="853"/>
      <c r="T5" s="853"/>
      <c r="U5" s="853" t="s">
        <v>9</v>
      </c>
      <c r="V5" s="853"/>
      <c r="W5" s="853"/>
      <c r="X5" s="838" t="s">
        <v>1489</v>
      </c>
      <c r="Y5" s="838" t="s">
        <v>1490</v>
      </c>
      <c r="Z5" s="838" t="s">
        <v>1491</v>
      </c>
      <c r="AA5" s="838" t="s">
        <v>1492</v>
      </c>
    </row>
    <row r="6" spans="1:27" x14ac:dyDescent="0.25">
      <c r="A6" s="838"/>
      <c r="B6" s="856"/>
      <c r="C6" s="838"/>
      <c r="D6" s="839"/>
      <c r="E6" s="852"/>
      <c r="F6" s="839"/>
      <c r="G6" s="839"/>
      <c r="H6" s="839"/>
      <c r="I6" s="5" t="s">
        <v>10</v>
      </c>
      <c r="J6" s="5" t="s">
        <v>11</v>
      </c>
      <c r="K6" s="6" t="s">
        <v>12</v>
      </c>
      <c r="L6" s="5" t="s">
        <v>10</v>
      </c>
      <c r="M6" s="5" t="s">
        <v>11</v>
      </c>
      <c r="N6" s="6" t="s">
        <v>12</v>
      </c>
      <c r="O6" s="5" t="s">
        <v>10</v>
      </c>
      <c r="P6" s="5" t="s">
        <v>11</v>
      </c>
      <c r="Q6" s="6" t="s">
        <v>12</v>
      </c>
      <c r="R6" s="5" t="s">
        <v>10</v>
      </c>
      <c r="S6" s="5" t="s">
        <v>11</v>
      </c>
      <c r="T6" s="6" t="s">
        <v>12</v>
      </c>
      <c r="U6" s="5" t="s">
        <v>10</v>
      </c>
      <c r="V6" s="5" t="s">
        <v>11</v>
      </c>
      <c r="W6" s="6" t="s">
        <v>12</v>
      </c>
      <c r="X6" s="839"/>
      <c r="Y6" s="839"/>
      <c r="Z6" s="839"/>
      <c r="AA6" s="839"/>
    </row>
    <row r="7" spans="1:27" ht="24" x14ac:dyDescent="0.25">
      <c r="A7" s="1028" t="s">
        <v>2541</v>
      </c>
      <c r="B7" s="472" t="s">
        <v>2542</v>
      </c>
      <c r="C7" s="473" t="s">
        <v>2543</v>
      </c>
      <c r="D7" s="473" t="s">
        <v>2544</v>
      </c>
      <c r="E7" s="475" t="s">
        <v>2545</v>
      </c>
      <c r="F7" s="475" t="s">
        <v>2546</v>
      </c>
      <c r="G7" s="464" t="s">
        <v>473</v>
      </c>
      <c r="H7" s="464">
        <v>1</v>
      </c>
      <c r="I7" s="2">
        <v>0</v>
      </c>
      <c r="J7" s="2">
        <v>0</v>
      </c>
      <c r="K7" s="11" t="e">
        <f>J7/I7*100</f>
        <v>#DIV/0!</v>
      </c>
      <c r="L7" s="2">
        <v>1</v>
      </c>
      <c r="M7" s="2">
        <v>0</v>
      </c>
      <c r="N7" s="12">
        <f>M7/L7*100</f>
        <v>0</v>
      </c>
      <c r="O7" s="2">
        <v>0</v>
      </c>
      <c r="P7" s="2"/>
      <c r="Q7" s="12" t="e">
        <f>P7/O7*100</f>
        <v>#DIV/0!</v>
      </c>
      <c r="R7" s="2">
        <v>0</v>
      </c>
      <c r="S7" s="2"/>
      <c r="T7" s="12" t="e">
        <f>S7/R7*100</f>
        <v>#DIV/0!</v>
      </c>
      <c r="U7" s="89">
        <f>I7+L7+O7+R7</f>
        <v>1</v>
      </c>
      <c r="V7" s="89">
        <f>J7+M7+P7+S7</f>
        <v>0</v>
      </c>
      <c r="W7" s="12">
        <f>V7/U7*100</f>
        <v>0</v>
      </c>
      <c r="X7" s="30"/>
      <c r="Y7" s="30"/>
      <c r="Z7" s="30"/>
      <c r="AA7" s="30"/>
    </row>
    <row r="8" spans="1:27" ht="36" x14ac:dyDescent="0.25">
      <c r="A8" s="1028"/>
      <c r="B8" s="472" t="s">
        <v>2547</v>
      </c>
      <c r="C8" s="114" t="s">
        <v>2548</v>
      </c>
      <c r="D8" s="473" t="s">
        <v>2544</v>
      </c>
      <c r="E8" s="475" t="s">
        <v>2549</v>
      </c>
      <c r="F8" s="475" t="s">
        <v>2550</v>
      </c>
      <c r="G8" s="464" t="s">
        <v>57</v>
      </c>
      <c r="H8" s="464">
        <v>1</v>
      </c>
      <c r="I8" s="2">
        <v>1</v>
      </c>
      <c r="J8" s="2">
        <v>1</v>
      </c>
      <c r="K8" s="11">
        <f t="shared" ref="K8:K22" si="0">J8/I8*100</f>
        <v>100</v>
      </c>
      <c r="L8" s="2">
        <v>0</v>
      </c>
      <c r="M8" s="2">
        <v>0</v>
      </c>
      <c r="N8" s="12" t="e">
        <f t="shared" ref="N8:N22" si="1">M8/L8*100</f>
        <v>#DIV/0!</v>
      </c>
      <c r="O8" s="2">
        <v>0</v>
      </c>
      <c r="P8" s="2"/>
      <c r="Q8" s="12" t="e">
        <f t="shared" ref="Q8:Q22" si="2">P8/O8*100</f>
        <v>#DIV/0!</v>
      </c>
      <c r="R8" s="2">
        <v>0</v>
      </c>
      <c r="S8" s="2"/>
      <c r="T8" s="12" t="e">
        <f t="shared" ref="T8:T22" si="3">S8/R8*100</f>
        <v>#DIV/0!</v>
      </c>
      <c r="U8" s="89">
        <f t="shared" ref="U8:V22" si="4">I8+L8+O8+R8</f>
        <v>1</v>
      </c>
      <c r="V8" s="89">
        <f t="shared" si="4"/>
        <v>1</v>
      </c>
      <c r="W8" s="12">
        <f t="shared" ref="W8:W22" si="5">V8/U8*100</f>
        <v>100</v>
      </c>
      <c r="X8" s="30"/>
      <c r="Y8" s="30"/>
      <c r="Z8" s="30"/>
      <c r="AA8" s="30"/>
    </row>
    <row r="9" spans="1:27" ht="36" x14ac:dyDescent="0.25">
      <c r="A9" s="1028"/>
      <c r="B9" s="472" t="s">
        <v>2551</v>
      </c>
      <c r="C9" s="114" t="s">
        <v>2552</v>
      </c>
      <c r="D9" s="473" t="s">
        <v>2544</v>
      </c>
      <c r="E9" s="475" t="s">
        <v>2549</v>
      </c>
      <c r="F9" s="474" t="s">
        <v>2502</v>
      </c>
      <c r="G9" s="472" t="s">
        <v>57</v>
      </c>
      <c r="H9" s="472">
        <v>9</v>
      </c>
      <c r="I9" s="2">
        <v>0</v>
      </c>
      <c r="J9" s="2">
        <v>0</v>
      </c>
      <c r="K9" s="11" t="e">
        <f t="shared" si="0"/>
        <v>#DIV/0!</v>
      </c>
      <c r="L9" s="2">
        <v>3</v>
      </c>
      <c r="M9" s="2">
        <v>1</v>
      </c>
      <c r="N9" s="12">
        <f t="shared" si="1"/>
        <v>33.333333333333329</v>
      </c>
      <c r="O9" s="2">
        <v>3</v>
      </c>
      <c r="P9" s="2"/>
      <c r="Q9" s="12">
        <f t="shared" si="2"/>
        <v>0</v>
      </c>
      <c r="R9" s="2">
        <v>3</v>
      </c>
      <c r="S9" s="2"/>
      <c r="T9" s="12">
        <f t="shared" si="3"/>
        <v>0</v>
      </c>
      <c r="U9" s="89">
        <f t="shared" si="4"/>
        <v>9</v>
      </c>
      <c r="V9" s="89">
        <f t="shared" si="4"/>
        <v>1</v>
      </c>
      <c r="W9" s="12">
        <f t="shared" si="5"/>
        <v>11.111111111111111</v>
      </c>
      <c r="X9" s="30"/>
      <c r="Y9" s="30"/>
      <c r="Z9" s="30"/>
      <c r="AA9" s="30"/>
    </row>
    <row r="10" spans="1:27" ht="48" x14ac:dyDescent="0.25">
      <c r="A10" s="967" t="s">
        <v>2553</v>
      </c>
      <c r="B10" s="472" t="s">
        <v>2554</v>
      </c>
      <c r="C10" s="473" t="s">
        <v>2555</v>
      </c>
      <c r="D10" s="473" t="s">
        <v>2544</v>
      </c>
      <c r="E10" s="475" t="s">
        <v>2556</v>
      </c>
      <c r="F10" s="476" t="s">
        <v>480</v>
      </c>
      <c r="G10" s="471" t="s">
        <v>473</v>
      </c>
      <c r="H10" s="467">
        <v>1</v>
      </c>
      <c r="I10" s="2">
        <v>0</v>
      </c>
      <c r="J10" s="2">
        <v>0</v>
      </c>
      <c r="K10" s="11" t="e">
        <f t="shared" si="0"/>
        <v>#DIV/0!</v>
      </c>
      <c r="L10" s="2">
        <v>1</v>
      </c>
      <c r="M10" s="2">
        <v>1</v>
      </c>
      <c r="N10" s="12">
        <f t="shared" si="1"/>
        <v>100</v>
      </c>
      <c r="O10" s="2">
        <v>0</v>
      </c>
      <c r="P10" s="2"/>
      <c r="Q10" s="12" t="e">
        <f t="shared" si="2"/>
        <v>#DIV/0!</v>
      </c>
      <c r="R10" s="2">
        <v>0</v>
      </c>
      <c r="S10" s="2"/>
      <c r="T10" s="12" t="e">
        <f t="shared" si="3"/>
        <v>#DIV/0!</v>
      </c>
      <c r="U10" s="89">
        <f t="shared" si="4"/>
        <v>1</v>
      </c>
      <c r="V10" s="89">
        <f t="shared" si="4"/>
        <v>1</v>
      </c>
      <c r="W10" s="12">
        <f t="shared" si="5"/>
        <v>100</v>
      </c>
      <c r="X10" s="30"/>
      <c r="Y10" s="30"/>
      <c r="Z10" s="30"/>
      <c r="AA10" s="30"/>
    </row>
    <row r="11" spans="1:27" ht="24" x14ac:dyDescent="0.25">
      <c r="A11" s="967"/>
      <c r="B11" s="472" t="s">
        <v>2557</v>
      </c>
      <c r="C11" s="114" t="s">
        <v>2558</v>
      </c>
      <c r="D11" s="473" t="s">
        <v>2544</v>
      </c>
      <c r="E11" s="475" t="s">
        <v>1457</v>
      </c>
      <c r="F11" s="474" t="s">
        <v>61</v>
      </c>
      <c r="G11" s="472" t="s">
        <v>62</v>
      </c>
      <c r="H11" s="472">
        <v>100</v>
      </c>
      <c r="I11" s="2">
        <v>0</v>
      </c>
      <c r="J11" s="2">
        <v>0</v>
      </c>
      <c r="K11" s="11" t="e">
        <f t="shared" si="0"/>
        <v>#DIV/0!</v>
      </c>
      <c r="L11" s="2">
        <v>20</v>
      </c>
      <c r="M11" s="2">
        <v>20</v>
      </c>
      <c r="N11" s="12">
        <f t="shared" si="1"/>
        <v>100</v>
      </c>
      <c r="O11" s="2">
        <v>50</v>
      </c>
      <c r="P11" s="2"/>
      <c r="Q11" s="12">
        <f t="shared" si="2"/>
        <v>0</v>
      </c>
      <c r="R11" s="2">
        <v>30</v>
      </c>
      <c r="S11" s="2"/>
      <c r="T11" s="12">
        <f t="shared" si="3"/>
        <v>0</v>
      </c>
      <c r="U11" s="89">
        <f t="shared" si="4"/>
        <v>100</v>
      </c>
      <c r="V11" s="89">
        <f t="shared" si="4"/>
        <v>20</v>
      </c>
      <c r="W11" s="12">
        <f t="shared" si="5"/>
        <v>20</v>
      </c>
      <c r="X11" s="30"/>
      <c r="Y11" s="30"/>
      <c r="Z11" s="30"/>
      <c r="AA11" s="30"/>
    </row>
    <row r="12" spans="1:27" ht="48" x14ac:dyDescent="0.25">
      <c r="A12" s="1028" t="s">
        <v>2559</v>
      </c>
      <c r="B12" s="472" t="s">
        <v>2560</v>
      </c>
      <c r="C12" s="473" t="s">
        <v>2561</v>
      </c>
      <c r="D12" s="473" t="s">
        <v>2544</v>
      </c>
      <c r="E12" s="475" t="s">
        <v>2556</v>
      </c>
      <c r="F12" s="476" t="s">
        <v>2562</v>
      </c>
      <c r="G12" s="477" t="s">
        <v>2563</v>
      </c>
      <c r="H12" s="477">
        <v>10</v>
      </c>
      <c r="I12" s="2">
        <v>1</v>
      </c>
      <c r="J12" s="2">
        <v>1</v>
      </c>
      <c r="K12" s="11">
        <f t="shared" si="0"/>
        <v>100</v>
      </c>
      <c r="L12" s="2">
        <v>3</v>
      </c>
      <c r="M12" s="2">
        <v>3</v>
      </c>
      <c r="N12" s="12">
        <f t="shared" si="1"/>
        <v>100</v>
      </c>
      <c r="O12" s="2">
        <v>3</v>
      </c>
      <c r="P12" s="2"/>
      <c r="Q12" s="12">
        <f t="shared" si="2"/>
        <v>0</v>
      </c>
      <c r="R12" s="2">
        <v>3</v>
      </c>
      <c r="S12" s="2"/>
      <c r="T12" s="12">
        <f t="shared" si="3"/>
        <v>0</v>
      </c>
      <c r="U12" s="89">
        <f t="shared" si="4"/>
        <v>10</v>
      </c>
      <c r="V12" s="89">
        <f t="shared" si="4"/>
        <v>4</v>
      </c>
      <c r="W12" s="12">
        <f t="shared" si="5"/>
        <v>40</v>
      </c>
      <c r="X12" s="30"/>
      <c r="Y12" s="30"/>
      <c r="Z12" s="30"/>
      <c r="AA12" s="30"/>
    </row>
    <row r="13" spans="1:27" ht="36" x14ac:dyDescent="0.25">
      <c r="A13" s="1028"/>
      <c r="B13" s="472" t="s">
        <v>2564</v>
      </c>
      <c r="C13" s="114" t="s">
        <v>488</v>
      </c>
      <c r="D13" s="473" t="s">
        <v>2544</v>
      </c>
      <c r="E13" s="83"/>
      <c r="F13" s="83" t="s">
        <v>2565</v>
      </c>
      <c r="G13" s="356" t="s">
        <v>57</v>
      </c>
      <c r="H13" s="472" t="s">
        <v>2129</v>
      </c>
      <c r="I13" s="2">
        <v>0</v>
      </c>
      <c r="J13" s="2">
        <v>0</v>
      </c>
      <c r="K13" s="11" t="e">
        <f t="shared" si="0"/>
        <v>#DIV/0!</v>
      </c>
      <c r="L13" s="2">
        <v>0</v>
      </c>
      <c r="M13" s="2">
        <v>0</v>
      </c>
      <c r="N13" s="12" t="e">
        <f t="shared" si="1"/>
        <v>#DIV/0!</v>
      </c>
      <c r="O13" s="2">
        <v>0</v>
      </c>
      <c r="P13" s="2"/>
      <c r="Q13" s="12" t="e">
        <f t="shared" si="2"/>
        <v>#DIV/0!</v>
      </c>
      <c r="R13" s="2">
        <v>0</v>
      </c>
      <c r="S13" s="2"/>
      <c r="T13" s="12" t="e">
        <f t="shared" si="3"/>
        <v>#DIV/0!</v>
      </c>
      <c r="U13" s="89">
        <f t="shared" si="4"/>
        <v>0</v>
      </c>
      <c r="V13" s="89">
        <f t="shared" si="4"/>
        <v>0</v>
      </c>
      <c r="W13" s="12" t="e">
        <f t="shared" si="5"/>
        <v>#DIV/0!</v>
      </c>
      <c r="X13" s="30"/>
      <c r="Y13" s="30"/>
      <c r="Z13" s="30"/>
      <c r="AA13" s="30"/>
    </row>
    <row r="14" spans="1:27" ht="96" x14ac:dyDescent="0.25">
      <c r="A14" s="464" t="s">
        <v>2566</v>
      </c>
      <c r="B14" s="472" t="s">
        <v>2567</v>
      </c>
      <c r="C14" s="473" t="s">
        <v>2568</v>
      </c>
      <c r="D14" s="473" t="s">
        <v>2544</v>
      </c>
      <c r="E14" s="476" t="s">
        <v>2569</v>
      </c>
      <c r="F14" s="476" t="s">
        <v>2570</v>
      </c>
      <c r="G14" s="471" t="s">
        <v>1519</v>
      </c>
      <c r="H14" s="477">
        <v>9</v>
      </c>
      <c r="I14" s="2">
        <v>0</v>
      </c>
      <c r="J14" s="2">
        <v>0</v>
      </c>
      <c r="K14" s="11" t="e">
        <f t="shared" si="0"/>
        <v>#DIV/0!</v>
      </c>
      <c r="L14" s="2">
        <v>3</v>
      </c>
      <c r="M14" s="2">
        <v>1</v>
      </c>
      <c r="N14" s="11">
        <f t="shared" si="1"/>
        <v>33.333333333333329</v>
      </c>
      <c r="O14" s="2">
        <v>3</v>
      </c>
      <c r="P14" s="2"/>
      <c r="Q14" s="11">
        <f t="shared" si="2"/>
        <v>0</v>
      </c>
      <c r="R14" s="2">
        <v>3</v>
      </c>
      <c r="S14" s="2"/>
      <c r="T14" s="11">
        <f t="shared" si="3"/>
        <v>0</v>
      </c>
      <c r="U14" s="89">
        <f t="shared" si="4"/>
        <v>9</v>
      </c>
      <c r="V14" s="89">
        <f t="shared" si="4"/>
        <v>1</v>
      </c>
      <c r="W14" s="11">
        <f t="shared" si="5"/>
        <v>11.111111111111111</v>
      </c>
      <c r="X14" s="30"/>
      <c r="Y14" s="30"/>
      <c r="Z14" s="30"/>
      <c r="AA14" s="30"/>
    </row>
    <row r="15" spans="1:27" ht="36" x14ac:dyDescent="0.25">
      <c r="A15" s="912" t="s">
        <v>2571</v>
      </c>
      <c r="B15" s="472" t="s">
        <v>2572</v>
      </c>
      <c r="C15" s="473" t="s">
        <v>2573</v>
      </c>
      <c r="D15" s="473" t="s">
        <v>2544</v>
      </c>
      <c r="E15" s="473" t="s">
        <v>2574</v>
      </c>
      <c r="F15" s="473" t="s">
        <v>2575</v>
      </c>
      <c r="G15" s="467" t="s">
        <v>2576</v>
      </c>
      <c r="H15" s="467">
        <v>1</v>
      </c>
      <c r="I15" s="2">
        <v>0</v>
      </c>
      <c r="J15" s="2">
        <v>0</v>
      </c>
      <c r="K15" s="11" t="e">
        <f t="shared" si="0"/>
        <v>#DIV/0!</v>
      </c>
      <c r="L15" s="2">
        <v>0</v>
      </c>
      <c r="M15" s="2">
        <v>0</v>
      </c>
      <c r="N15" s="11" t="e">
        <f t="shared" si="1"/>
        <v>#DIV/0!</v>
      </c>
      <c r="O15" s="2">
        <v>1</v>
      </c>
      <c r="P15" s="2"/>
      <c r="Q15" s="11">
        <f t="shared" si="2"/>
        <v>0</v>
      </c>
      <c r="R15" s="2">
        <v>0</v>
      </c>
      <c r="S15" s="2"/>
      <c r="T15" s="11" t="e">
        <f t="shared" si="3"/>
        <v>#DIV/0!</v>
      </c>
      <c r="U15" s="89">
        <f t="shared" si="4"/>
        <v>1</v>
      </c>
      <c r="V15" s="89">
        <f t="shared" si="4"/>
        <v>0</v>
      </c>
      <c r="W15" s="11">
        <f t="shared" si="5"/>
        <v>0</v>
      </c>
      <c r="X15" s="30"/>
      <c r="Y15" s="30"/>
      <c r="Z15" s="30"/>
      <c r="AA15" s="30"/>
    </row>
    <row r="16" spans="1:27" ht="36" x14ac:dyDescent="0.25">
      <c r="A16" s="912"/>
      <c r="B16" s="472" t="s">
        <v>2577</v>
      </c>
      <c r="C16" s="470" t="s">
        <v>2578</v>
      </c>
      <c r="D16" s="473" t="s">
        <v>2544</v>
      </c>
      <c r="E16" s="473" t="s">
        <v>2574</v>
      </c>
      <c r="F16" s="474" t="s">
        <v>2579</v>
      </c>
      <c r="G16" s="472" t="s">
        <v>2580</v>
      </c>
      <c r="H16" s="472">
        <v>1</v>
      </c>
      <c r="I16" s="2">
        <v>0</v>
      </c>
      <c r="J16" s="2">
        <v>0</v>
      </c>
      <c r="K16" s="11" t="e">
        <f t="shared" si="0"/>
        <v>#DIV/0!</v>
      </c>
      <c r="L16" s="2">
        <v>0</v>
      </c>
      <c r="M16" s="2">
        <v>0</v>
      </c>
      <c r="N16" s="11" t="e">
        <f t="shared" si="1"/>
        <v>#DIV/0!</v>
      </c>
      <c r="O16" s="2">
        <v>1</v>
      </c>
      <c r="P16" s="2"/>
      <c r="Q16" s="11">
        <f t="shared" si="2"/>
        <v>0</v>
      </c>
      <c r="R16" s="2">
        <v>0</v>
      </c>
      <c r="S16" s="2"/>
      <c r="T16" s="11" t="e">
        <f t="shared" si="3"/>
        <v>#DIV/0!</v>
      </c>
      <c r="U16" s="89">
        <f t="shared" si="4"/>
        <v>1</v>
      </c>
      <c r="V16" s="89">
        <f t="shared" si="4"/>
        <v>0</v>
      </c>
      <c r="W16" s="11">
        <f t="shared" si="5"/>
        <v>0</v>
      </c>
      <c r="X16" s="30"/>
      <c r="Y16" s="30"/>
      <c r="Z16" s="30"/>
      <c r="AA16" s="30"/>
    </row>
    <row r="17" spans="1:27" ht="36" x14ac:dyDescent="0.25">
      <c r="A17" s="966" t="s">
        <v>2581</v>
      </c>
      <c r="B17" s="472" t="s">
        <v>2582</v>
      </c>
      <c r="C17" s="473" t="s">
        <v>2583</v>
      </c>
      <c r="D17" s="473" t="s">
        <v>2544</v>
      </c>
      <c r="E17" s="473" t="s">
        <v>2584</v>
      </c>
      <c r="F17" s="473" t="s">
        <v>2585</v>
      </c>
      <c r="G17" s="467" t="s">
        <v>62</v>
      </c>
      <c r="H17" s="467">
        <v>50</v>
      </c>
      <c r="I17" s="2">
        <v>0</v>
      </c>
      <c r="J17" s="2">
        <v>0</v>
      </c>
      <c r="K17" s="11" t="e">
        <f t="shared" si="0"/>
        <v>#DIV/0!</v>
      </c>
      <c r="L17" s="2">
        <v>0</v>
      </c>
      <c r="M17" s="2">
        <v>0</v>
      </c>
      <c r="N17" s="11" t="e">
        <f t="shared" si="1"/>
        <v>#DIV/0!</v>
      </c>
      <c r="O17" s="2">
        <v>0</v>
      </c>
      <c r="P17" s="2"/>
      <c r="Q17" s="11" t="e">
        <f t="shared" si="2"/>
        <v>#DIV/0!</v>
      </c>
      <c r="R17" s="2">
        <v>50</v>
      </c>
      <c r="S17" s="2"/>
      <c r="T17" s="11">
        <f t="shared" si="3"/>
        <v>0</v>
      </c>
      <c r="U17" s="89">
        <f t="shared" si="4"/>
        <v>50</v>
      </c>
      <c r="V17" s="89">
        <f t="shared" si="4"/>
        <v>0</v>
      </c>
      <c r="W17" s="11">
        <f t="shared" si="5"/>
        <v>0</v>
      </c>
      <c r="X17" s="30"/>
      <c r="Y17" s="30"/>
      <c r="Z17" s="30"/>
      <c r="AA17" s="30"/>
    </row>
    <row r="18" spans="1:27" ht="36" x14ac:dyDescent="0.25">
      <c r="A18" s="966"/>
      <c r="B18" s="472" t="s">
        <v>2586</v>
      </c>
      <c r="C18" s="470" t="s">
        <v>2587</v>
      </c>
      <c r="D18" s="473" t="s">
        <v>2544</v>
      </c>
      <c r="E18" s="473" t="s">
        <v>2584</v>
      </c>
      <c r="F18" s="474" t="s">
        <v>2588</v>
      </c>
      <c r="G18" s="472" t="s">
        <v>89</v>
      </c>
      <c r="H18" s="458">
        <v>1</v>
      </c>
      <c r="I18" s="2">
        <v>0</v>
      </c>
      <c r="J18" s="2">
        <v>0</v>
      </c>
      <c r="K18" s="11" t="e">
        <f t="shared" si="0"/>
        <v>#DIV/0!</v>
      </c>
      <c r="L18" s="2">
        <v>0</v>
      </c>
      <c r="M18" s="2">
        <v>0</v>
      </c>
      <c r="N18" s="11" t="e">
        <f t="shared" si="1"/>
        <v>#DIV/0!</v>
      </c>
      <c r="O18" s="2">
        <v>0</v>
      </c>
      <c r="P18" s="2"/>
      <c r="Q18" s="11" t="e">
        <f t="shared" si="2"/>
        <v>#DIV/0!</v>
      </c>
      <c r="R18" s="2">
        <v>1</v>
      </c>
      <c r="S18" s="2"/>
      <c r="T18" s="11">
        <f t="shared" si="3"/>
        <v>0</v>
      </c>
      <c r="U18" s="89">
        <f t="shared" si="4"/>
        <v>1</v>
      </c>
      <c r="V18" s="89">
        <f t="shared" si="4"/>
        <v>0</v>
      </c>
      <c r="W18" s="11">
        <f t="shared" si="5"/>
        <v>0</v>
      </c>
      <c r="X18" s="30"/>
      <c r="Y18" s="30"/>
      <c r="Z18" s="30"/>
      <c r="AA18" s="30"/>
    </row>
    <row r="19" spans="1:27" ht="24" x14ac:dyDescent="0.25">
      <c r="A19" s="966" t="s">
        <v>2589</v>
      </c>
      <c r="B19" s="472" t="s">
        <v>2590</v>
      </c>
      <c r="C19" s="474" t="s">
        <v>2591</v>
      </c>
      <c r="D19" s="473" t="s">
        <v>2544</v>
      </c>
      <c r="E19" s="473" t="s">
        <v>2592</v>
      </c>
      <c r="F19" s="473" t="s">
        <v>2593</v>
      </c>
      <c r="G19" s="467" t="s">
        <v>2594</v>
      </c>
      <c r="H19" s="116">
        <v>3</v>
      </c>
      <c r="I19" s="2">
        <v>0</v>
      </c>
      <c r="J19" s="2">
        <v>0</v>
      </c>
      <c r="K19" s="11" t="e">
        <f t="shared" si="0"/>
        <v>#DIV/0!</v>
      </c>
      <c r="L19" s="2">
        <v>1</v>
      </c>
      <c r="M19" s="2">
        <v>0</v>
      </c>
      <c r="N19" s="11">
        <f t="shared" si="1"/>
        <v>0</v>
      </c>
      <c r="O19" s="2">
        <v>2</v>
      </c>
      <c r="P19" s="2"/>
      <c r="Q19" s="11">
        <f t="shared" si="2"/>
        <v>0</v>
      </c>
      <c r="R19" s="2">
        <v>0</v>
      </c>
      <c r="S19" s="2"/>
      <c r="T19" s="11" t="e">
        <f t="shared" si="3"/>
        <v>#DIV/0!</v>
      </c>
      <c r="U19" s="89">
        <f t="shared" si="4"/>
        <v>3</v>
      </c>
      <c r="V19" s="89">
        <f t="shared" si="4"/>
        <v>0</v>
      </c>
      <c r="W19" s="11">
        <f t="shared" si="5"/>
        <v>0</v>
      </c>
      <c r="X19" s="30"/>
      <c r="Y19" s="30"/>
      <c r="Z19" s="30"/>
      <c r="AA19" s="30"/>
    </row>
    <row r="20" spans="1:27" ht="24" x14ac:dyDescent="0.25">
      <c r="A20" s="966"/>
      <c r="B20" s="472" t="s">
        <v>2595</v>
      </c>
      <c r="C20" s="470" t="s">
        <v>2596</v>
      </c>
      <c r="D20" s="473" t="s">
        <v>2544</v>
      </c>
      <c r="E20" s="473" t="s">
        <v>2597</v>
      </c>
      <c r="F20" s="473" t="s">
        <v>2593</v>
      </c>
      <c r="G20" s="467" t="s">
        <v>2594</v>
      </c>
      <c r="H20" s="458">
        <v>6</v>
      </c>
      <c r="I20" s="2">
        <v>0</v>
      </c>
      <c r="J20" s="2">
        <v>0</v>
      </c>
      <c r="K20" s="11" t="e">
        <f t="shared" si="0"/>
        <v>#DIV/0!</v>
      </c>
      <c r="L20" s="2">
        <v>3</v>
      </c>
      <c r="M20" s="2">
        <v>0</v>
      </c>
      <c r="N20" s="11">
        <f t="shared" si="1"/>
        <v>0</v>
      </c>
      <c r="O20" s="2">
        <v>3</v>
      </c>
      <c r="P20" s="2"/>
      <c r="Q20" s="11">
        <f t="shared" si="2"/>
        <v>0</v>
      </c>
      <c r="R20" s="2">
        <v>0</v>
      </c>
      <c r="S20" s="2"/>
      <c r="T20" s="11" t="e">
        <f t="shared" si="3"/>
        <v>#DIV/0!</v>
      </c>
      <c r="U20" s="89">
        <f t="shared" si="4"/>
        <v>6</v>
      </c>
      <c r="V20" s="89">
        <f t="shared" si="4"/>
        <v>0</v>
      </c>
      <c r="W20" s="11">
        <f t="shared" si="5"/>
        <v>0</v>
      </c>
      <c r="X20" s="30"/>
      <c r="Y20" s="30"/>
      <c r="Z20" s="30"/>
      <c r="AA20" s="30"/>
    </row>
    <row r="21" spans="1:27" ht="36" x14ac:dyDescent="0.25">
      <c r="A21" s="1028" t="s">
        <v>2598</v>
      </c>
      <c r="B21" s="472" t="s">
        <v>2599</v>
      </c>
      <c r="C21" s="474" t="s">
        <v>2600</v>
      </c>
      <c r="D21" s="473" t="s">
        <v>2544</v>
      </c>
      <c r="E21" s="472" t="s">
        <v>2601</v>
      </c>
      <c r="F21" s="474" t="s">
        <v>2602</v>
      </c>
      <c r="G21" s="472" t="s">
        <v>1244</v>
      </c>
      <c r="H21" s="472">
        <v>1</v>
      </c>
      <c r="I21" s="2">
        <v>0</v>
      </c>
      <c r="J21" s="2">
        <v>0</v>
      </c>
      <c r="K21" s="11" t="e">
        <f t="shared" si="0"/>
        <v>#DIV/0!</v>
      </c>
      <c r="L21" s="2">
        <v>1</v>
      </c>
      <c r="M21" s="2">
        <v>1</v>
      </c>
      <c r="N21" s="11">
        <f t="shared" si="1"/>
        <v>100</v>
      </c>
      <c r="O21" s="2">
        <v>0</v>
      </c>
      <c r="P21" s="2"/>
      <c r="Q21" s="11" t="e">
        <f t="shared" si="2"/>
        <v>#DIV/0!</v>
      </c>
      <c r="R21" s="2">
        <v>0</v>
      </c>
      <c r="S21" s="2"/>
      <c r="T21" s="11" t="e">
        <f t="shared" si="3"/>
        <v>#DIV/0!</v>
      </c>
      <c r="U21" s="89">
        <f t="shared" si="4"/>
        <v>1</v>
      </c>
      <c r="V21" s="89">
        <f t="shared" si="4"/>
        <v>1</v>
      </c>
      <c r="W21" s="11">
        <f t="shared" si="5"/>
        <v>100</v>
      </c>
      <c r="X21" s="30"/>
      <c r="Y21" s="30"/>
      <c r="Z21" s="30"/>
      <c r="AA21" s="30"/>
    </row>
    <row r="22" spans="1:27" ht="25.5" x14ac:dyDescent="0.25">
      <c r="A22" s="1028"/>
      <c r="B22" s="472" t="s">
        <v>2603</v>
      </c>
      <c r="C22" s="209" t="s">
        <v>2604</v>
      </c>
      <c r="D22" s="463" t="s">
        <v>2605</v>
      </c>
      <c r="E22" s="473" t="s">
        <v>2606</v>
      </c>
      <c r="F22" s="209" t="s">
        <v>2607</v>
      </c>
      <c r="G22" s="463" t="s">
        <v>2608</v>
      </c>
      <c r="H22" s="463">
        <v>1</v>
      </c>
      <c r="I22" s="2">
        <v>0</v>
      </c>
      <c r="J22" s="2">
        <v>0</v>
      </c>
      <c r="K22" s="11" t="e">
        <f t="shared" si="0"/>
        <v>#DIV/0!</v>
      </c>
      <c r="L22" s="2">
        <v>0</v>
      </c>
      <c r="M22" s="494">
        <v>1</v>
      </c>
      <c r="N22" s="11" t="e">
        <f t="shared" si="1"/>
        <v>#DIV/0!</v>
      </c>
      <c r="O22" s="2">
        <v>0</v>
      </c>
      <c r="P22" s="2"/>
      <c r="Q22" s="11" t="e">
        <f t="shared" si="2"/>
        <v>#DIV/0!</v>
      </c>
      <c r="R22" s="2">
        <v>1</v>
      </c>
      <c r="S22" s="2"/>
      <c r="T22" s="11">
        <f t="shared" si="3"/>
        <v>0</v>
      </c>
      <c r="U22" s="89">
        <f t="shared" si="4"/>
        <v>1</v>
      </c>
      <c r="V22" s="89">
        <f t="shared" si="4"/>
        <v>1</v>
      </c>
      <c r="W22" s="11">
        <f t="shared" si="5"/>
        <v>100</v>
      </c>
      <c r="X22" s="30"/>
      <c r="Y22" s="30"/>
      <c r="Z22" s="30"/>
      <c r="AA22" s="30"/>
    </row>
    <row r="23" spans="1:27" x14ac:dyDescent="0.25">
      <c r="A23" s="843" t="s">
        <v>23</v>
      </c>
      <c r="B23" s="844"/>
      <c r="C23" s="844"/>
      <c r="D23" s="844"/>
      <c r="E23" s="844"/>
      <c r="F23" s="844"/>
      <c r="G23" s="844"/>
      <c r="H23" s="845"/>
      <c r="I23" s="3"/>
      <c r="J23" s="3"/>
      <c r="K23" s="13" t="e">
        <f>SUM(K29:K43)/(COUNTIF(K29:K43,"&lt;&gt;0"))</f>
        <v>#DIV/0!</v>
      </c>
      <c r="L23" s="3"/>
      <c r="M23" s="3"/>
      <c r="N23" s="13" t="e">
        <f>SUM(N29:N43)/(COUNTIF(N29:N43,"&lt;&gt;0"))</f>
        <v>#DIV/0!</v>
      </c>
      <c r="O23" s="3"/>
      <c r="P23" s="3"/>
      <c r="Q23" s="13" t="e">
        <f>SUM(Q29:Q43)/(COUNTIF(Q29:Q43,"&lt;&gt;0"))</f>
        <v>#DIV/0!</v>
      </c>
      <c r="R23" s="3"/>
      <c r="S23" s="3"/>
      <c r="T23" s="13" t="e">
        <f>SUM(T29:T43)/(COUNTIF(T29:T43,"&lt;&gt;0"))</f>
        <v>#DIV/0!</v>
      </c>
      <c r="U23" s="3"/>
      <c r="V23" s="3"/>
      <c r="W23" s="13">
        <f>SUM(W29:W43)/(COUNTIF(W29:W43,"&lt;&gt;0"))</f>
        <v>60.277777777777771</v>
      </c>
      <c r="X23" s="30"/>
      <c r="Y23" s="30"/>
      <c r="Z23" s="30"/>
      <c r="AA23" s="30"/>
    </row>
    <row r="24" spans="1:27" x14ac:dyDescent="0.25">
      <c r="A24" s="846" t="s">
        <v>24</v>
      </c>
      <c r="B24" s="847"/>
      <c r="C24" s="847"/>
      <c r="D24" s="847"/>
      <c r="E24" s="847"/>
      <c r="F24" s="847"/>
      <c r="G24" s="847"/>
      <c r="H24" s="848"/>
      <c r="I24" s="4"/>
      <c r="J24" s="4"/>
      <c r="K24" s="14">
        <v>100</v>
      </c>
      <c r="L24" s="4"/>
      <c r="M24" s="4"/>
      <c r="N24" s="14">
        <v>79</v>
      </c>
      <c r="O24" s="4"/>
      <c r="P24" s="4"/>
      <c r="Q24" s="14"/>
      <c r="R24" s="4"/>
      <c r="S24" s="4"/>
      <c r="T24" s="14"/>
      <c r="U24" s="4"/>
      <c r="V24" s="4"/>
      <c r="W24" s="14"/>
      <c r="X24" s="30"/>
      <c r="Y24" s="30"/>
      <c r="Z24" s="30"/>
      <c r="AA24" s="30"/>
    </row>
    <row r="25" spans="1:27" x14ac:dyDescent="0.25">
      <c r="A25" s="846" t="s">
        <v>1283</v>
      </c>
      <c r="B25" s="847"/>
      <c r="C25" s="847"/>
      <c r="D25" s="847"/>
      <c r="E25" s="847"/>
      <c r="F25" s="847"/>
      <c r="G25" s="847"/>
      <c r="H25" s="848"/>
      <c r="I25" s="4"/>
      <c r="J25" s="4"/>
      <c r="K25" s="14">
        <v>100</v>
      </c>
      <c r="L25" s="4"/>
      <c r="M25" s="4"/>
      <c r="N25" s="14">
        <v>51</v>
      </c>
      <c r="O25" s="4"/>
      <c r="P25" s="4"/>
      <c r="Q25" s="14"/>
      <c r="R25" s="4"/>
      <c r="S25" s="4"/>
      <c r="T25" s="14"/>
      <c r="U25" s="4"/>
      <c r="V25" s="4"/>
      <c r="W25" s="14"/>
      <c r="X25" s="30"/>
      <c r="Y25" s="30"/>
      <c r="Z25" s="30"/>
      <c r="AA25" s="30"/>
    </row>
    <row r="26" spans="1:27" x14ac:dyDescent="0.25">
      <c r="A26" s="846" t="s">
        <v>1339</v>
      </c>
      <c r="B26" s="847"/>
      <c r="C26" s="847"/>
      <c r="D26" s="847"/>
      <c r="E26" s="847"/>
      <c r="F26" s="847"/>
      <c r="G26" s="847"/>
      <c r="H26" s="848"/>
      <c r="I26" s="4"/>
      <c r="J26" s="4"/>
      <c r="K26" s="14">
        <v>0</v>
      </c>
      <c r="L26" s="4"/>
      <c r="M26" s="4"/>
      <c r="N26" s="14">
        <v>3</v>
      </c>
      <c r="O26" s="4"/>
      <c r="P26" s="4"/>
      <c r="Q26" s="14"/>
      <c r="R26" s="4"/>
      <c r="S26" s="4"/>
      <c r="T26" s="14"/>
      <c r="U26" s="4"/>
      <c r="V26" s="4"/>
      <c r="W26" s="14"/>
      <c r="X26" s="30"/>
      <c r="Y26" s="30"/>
      <c r="Z26" s="30"/>
      <c r="AA26" s="30"/>
    </row>
    <row r="27" spans="1:27" x14ac:dyDescent="0.25">
      <c r="A27" s="846" t="s">
        <v>1340</v>
      </c>
      <c r="B27" s="847"/>
      <c r="C27" s="847"/>
      <c r="D27" s="847"/>
      <c r="E27" s="847"/>
      <c r="F27" s="847"/>
      <c r="G27" s="847"/>
      <c r="H27" s="848"/>
      <c r="I27" s="4"/>
      <c r="J27" s="4"/>
      <c r="K27" s="14">
        <v>0</v>
      </c>
      <c r="L27" s="4"/>
      <c r="M27" s="4"/>
      <c r="N27" s="14">
        <v>1</v>
      </c>
      <c r="O27" s="4"/>
      <c r="P27" s="4"/>
      <c r="Q27" s="14"/>
      <c r="R27" s="4"/>
      <c r="S27" s="4"/>
      <c r="T27" s="14"/>
      <c r="U27" s="4"/>
      <c r="V27" s="4"/>
      <c r="W27" s="14"/>
      <c r="X27" s="30"/>
      <c r="Y27" s="30"/>
      <c r="Z27" s="30"/>
      <c r="AA27" s="30"/>
    </row>
    <row r="28" spans="1:27" x14ac:dyDescent="0.25">
      <c r="A28" s="846" t="s">
        <v>1341</v>
      </c>
      <c r="B28" s="847"/>
      <c r="C28" s="847"/>
      <c r="D28" s="847"/>
      <c r="E28" s="847"/>
      <c r="F28" s="847"/>
      <c r="G28" s="847"/>
      <c r="H28" s="848"/>
      <c r="I28" s="4"/>
      <c r="J28" s="4"/>
      <c r="K28" s="14">
        <v>7</v>
      </c>
      <c r="L28" s="4"/>
      <c r="M28" s="4"/>
      <c r="N28" s="14">
        <v>32</v>
      </c>
      <c r="O28" s="4"/>
      <c r="P28" s="4"/>
      <c r="Q28" s="14"/>
      <c r="R28" s="4"/>
      <c r="S28" s="4"/>
      <c r="T28" s="14"/>
      <c r="U28" s="4"/>
      <c r="V28" s="4"/>
      <c r="W28" s="14"/>
      <c r="X28" s="30"/>
      <c r="Y28" s="30"/>
      <c r="Z28" s="30"/>
      <c r="AA28" s="30"/>
    </row>
    <row r="29" spans="1:27" x14ac:dyDescent="0.25">
      <c r="K29" s="32" t="e">
        <f t="shared" ref="K29:K34" si="6">IF(K7&gt;99.99,100,K7)</f>
        <v>#DIV/0!</v>
      </c>
      <c r="N29" s="32">
        <f t="shared" ref="N29:N34" si="7">IF(N7&gt;99.99,100,N7)</f>
        <v>0</v>
      </c>
      <c r="Q29" s="32" t="e">
        <f t="shared" ref="Q29:Q34" si="8">IF(Q7&gt;99.99,100,Q7)</f>
        <v>#DIV/0!</v>
      </c>
      <c r="T29" s="32" t="e">
        <f t="shared" ref="T29:T34" si="9">IF(T7&gt;99.99,100,T7)</f>
        <v>#DIV/0!</v>
      </c>
      <c r="W29" s="32">
        <f t="shared" ref="W29:W34" si="10">IF(W7&gt;99.99,100,W7)</f>
        <v>0</v>
      </c>
    </row>
    <row r="30" spans="1:27" x14ac:dyDescent="0.25">
      <c r="K30" s="32">
        <f t="shared" si="6"/>
        <v>100</v>
      </c>
      <c r="N30" s="32" t="e">
        <f t="shared" si="7"/>
        <v>#DIV/0!</v>
      </c>
      <c r="Q30" s="32" t="e">
        <f t="shared" si="8"/>
        <v>#DIV/0!</v>
      </c>
      <c r="T30" s="32" t="e">
        <f t="shared" si="9"/>
        <v>#DIV/0!</v>
      </c>
      <c r="W30" s="32">
        <f t="shared" si="10"/>
        <v>100</v>
      </c>
    </row>
    <row r="31" spans="1:27" x14ac:dyDescent="0.25">
      <c r="K31" s="32" t="e">
        <f t="shared" si="6"/>
        <v>#DIV/0!</v>
      </c>
      <c r="N31" s="32">
        <f t="shared" si="7"/>
        <v>33.333333333333329</v>
      </c>
      <c r="Q31" s="32">
        <f t="shared" si="8"/>
        <v>0</v>
      </c>
      <c r="T31" s="32">
        <f t="shared" si="9"/>
        <v>0</v>
      </c>
      <c r="W31" s="32">
        <f t="shared" si="10"/>
        <v>11.111111111111111</v>
      </c>
    </row>
    <row r="32" spans="1:27" x14ac:dyDescent="0.25">
      <c r="K32" s="32" t="e">
        <f t="shared" si="6"/>
        <v>#DIV/0!</v>
      </c>
      <c r="N32" s="32">
        <f t="shared" si="7"/>
        <v>100</v>
      </c>
      <c r="Q32" s="32" t="e">
        <f t="shared" si="8"/>
        <v>#DIV/0!</v>
      </c>
      <c r="T32" s="32" t="e">
        <f t="shared" si="9"/>
        <v>#DIV/0!</v>
      </c>
      <c r="W32" s="32">
        <f t="shared" si="10"/>
        <v>100</v>
      </c>
    </row>
    <row r="33" spans="11:23" x14ac:dyDescent="0.25">
      <c r="K33" s="32" t="e">
        <f t="shared" si="6"/>
        <v>#DIV/0!</v>
      </c>
      <c r="N33" s="32">
        <f t="shared" si="7"/>
        <v>100</v>
      </c>
      <c r="Q33" s="32">
        <f t="shared" si="8"/>
        <v>0</v>
      </c>
      <c r="T33" s="32">
        <f t="shared" si="9"/>
        <v>0</v>
      </c>
      <c r="W33" s="32">
        <f t="shared" si="10"/>
        <v>20</v>
      </c>
    </row>
    <row r="34" spans="11:23" x14ac:dyDescent="0.25">
      <c r="K34" s="32">
        <f t="shared" si="6"/>
        <v>100</v>
      </c>
      <c r="N34" s="32">
        <f t="shared" si="7"/>
        <v>100</v>
      </c>
      <c r="Q34" s="32">
        <f t="shared" si="8"/>
        <v>0</v>
      </c>
      <c r="T34" s="32">
        <f t="shared" si="9"/>
        <v>0</v>
      </c>
      <c r="W34" s="32">
        <f t="shared" si="10"/>
        <v>40</v>
      </c>
    </row>
    <row r="35" spans="11:23" x14ac:dyDescent="0.25">
      <c r="K35" s="32" t="e">
        <f t="shared" ref="K35:K43" si="11">IF(K14&gt;99.99,100,K14)</f>
        <v>#DIV/0!</v>
      </c>
      <c r="N35" s="32">
        <f t="shared" ref="N35:N43" si="12">IF(N14&gt;99.99,100,N14)</f>
        <v>33.333333333333329</v>
      </c>
      <c r="Q35" s="32">
        <f t="shared" ref="Q35:Q43" si="13">IF(Q14&gt;99.99,100,Q14)</f>
        <v>0</v>
      </c>
      <c r="T35" s="32">
        <f t="shared" ref="T35:T43" si="14">IF(T14&gt;99.99,100,T14)</f>
        <v>0</v>
      </c>
      <c r="W35" s="32">
        <f t="shared" ref="W35:W43" si="15">IF(W14&gt;99.99,100,W14)</f>
        <v>11.111111111111111</v>
      </c>
    </row>
    <row r="36" spans="11:23" x14ac:dyDescent="0.25">
      <c r="K36" s="32" t="e">
        <f t="shared" si="11"/>
        <v>#DIV/0!</v>
      </c>
      <c r="N36" s="32" t="e">
        <f t="shared" si="12"/>
        <v>#DIV/0!</v>
      </c>
      <c r="Q36" s="32">
        <f t="shared" si="13"/>
        <v>0</v>
      </c>
      <c r="T36" s="32" t="e">
        <f t="shared" si="14"/>
        <v>#DIV/0!</v>
      </c>
      <c r="W36" s="32">
        <f t="shared" si="15"/>
        <v>0</v>
      </c>
    </row>
    <row r="37" spans="11:23" x14ac:dyDescent="0.25">
      <c r="K37" s="32" t="e">
        <f t="shared" si="11"/>
        <v>#DIV/0!</v>
      </c>
      <c r="N37" s="32" t="e">
        <f t="shared" si="12"/>
        <v>#DIV/0!</v>
      </c>
      <c r="Q37" s="32">
        <f t="shared" si="13"/>
        <v>0</v>
      </c>
      <c r="T37" s="32" t="e">
        <f t="shared" si="14"/>
        <v>#DIV/0!</v>
      </c>
      <c r="W37" s="32">
        <f t="shared" si="15"/>
        <v>0</v>
      </c>
    </row>
    <row r="38" spans="11:23" x14ac:dyDescent="0.25">
      <c r="K38" s="32" t="e">
        <f t="shared" si="11"/>
        <v>#DIV/0!</v>
      </c>
      <c r="N38" s="32" t="e">
        <f t="shared" si="12"/>
        <v>#DIV/0!</v>
      </c>
      <c r="Q38" s="32" t="e">
        <f t="shared" si="13"/>
        <v>#DIV/0!</v>
      </c>
      <c r="T38" s="32">
        <f t="shared" si="14"/>
        <v>0</v>
      </c>
      <c r="W38" s="32">
        <f t="shared" si="15"/>
        <v>0</v>
      </c>
    </row>
    <row r="39" spans="11:23" x14ac:dyDescent="0.25">
      <c r="K39" s="32" t="e">
        <f t="shared" si="11"/>
        <v>#DIV/0!</v>
      </c>
      <c r="N39" s="32" t="e">
        <f t="shared" si="12"/>
        <v>#DIV/0!</v>
      </c>
      <c r="Q39" s="32" t="e">
        <f t="shared" si="13"/>
        <v>#DIV/0!</v>
      </c>
      <c r="T39" s="32">
        <f t="shared" si="14"/>
        <v>0</v>
      </c>
      <c r="W39" s="32">
        <f t="shared" si="15"/>
        <v>0</v>
      </c>
    </row>
    <row r="40" spans="11:23" x14ac:dyDescent="0.25">
      <c r="K40" s="32" t="e">
        <f t="shared" si="11"/>
        <v>#DIV/0!</v>
      </c>
      <c r="N40" s="32">
        <f t="shared" si="12"/>
        <v>0</v>
      </c>
      <c r="Q40" s="32">
        <f t="shared" si="13"/>
        <v>0</v>
      </c>
      <c r="T40" s="32" t="e">
        <f t="shared" si="14"/>
        <v>#DIV/0!</v>
      </c>
      <c r="W40" s="32">
        <f t="shared" si="15"/>
        <v>0</v>
      </c>
    </row>
    <row r="41" spans="11:23" x14ac:dyDescent="0.25">
      <c r="K41" s="32" t="e">
        <f t="shared" si="11"/>
        <v>#DIV/0!</v>
      </c>
      <c r="N41" s="32">
        <f t="shared" si="12"/>
        <v>0</v>
      </c>
      <c r="Q41" s="32">
        <f t="shared" si="13"/>
        <v>0</v>
      </c>
      <c r="T41" s="32" t="e">
        <f t="shared" si="14"/>
        <v>#DIV/0!</v>
      </c>
      <c r="W41" s="32">
        <f t="shared" si="15"/>
        <v>0</v>
      </c>
    </row>
    <row r="42" spans="11:23" x14ac:dyDescent="0.25">
      <c r="K42" s="32" t="e">
        <f t="shared" si="11"/>
        <v>#DIV/0!</v>
      </c>
      <c r="N42" s="32">
        <f t="shared" si="12"/>
        <v>100</v>
      </c>
      <c r="Q42" s="32" t="e">
        <f t="shared" si="13"/>
        <v>#DIV/0!</v>
      </c>
      <c r="T42" s="32" t="e">
        <f t="shared" si="14"/>
        <v>#DIV/0!</v>
      </c>
      <c r="W42" s="32">
        <f t="shared" si="15"/>
        <v>100</v>
      </c>
    </row>
    <row r="43" spans="11:23" x14ac:dyDescent="0.25">
      <c r="K43" s="32" t="e">
        <f t="shared" si="11"/>
        <v>#DIV/0!</v>
      </c>
      <c r="N43" s="32" t="e">
        <f t="shared" si="12"/>
        <v>#DIV/0!</v>
      </c>
      <c r="Q43" s="32" t="e">
        <f t="shared" si="13"/>
        <v>#DIV/0!</v>
      </c>
      <c r="T43" s="32">
        <f t="shared" si="14"/>
        <v>0</v>
      </c>
      <c r="W43" s="32">
        <f t="shared" si="15"/>
        <v>100</v>
      </c>
    </row>
    <row r="44" spans="11:23" x14ac:dyDescent="0.25">
      <c r="K44" s="32"/>
    </row>
  </sheetData>
  <mergeCells count="33">
    <mergeCell ref="A2:W2"/>
    <mergeCell ref="A3:W3"/>
    <mergeCell ref="A4:W4"/>
    <mergeCell ref="A5:A6"/>
    <mergeCell ref="B5:B6"/>
    <mergeCell ref="C5:C6"/>
    <mergeCell ref="D5:D6"/>
    <mergeCell ref="E5:E6"/>
    <mergeCell ref="F5:F6"/>
    <mergeCell ref="G5:G6"/>
    <mergeCell ref="X5:X6"/>
    <mergeCell ref="Y5:Y6"/>
    <mergeCell ref="Z5:Z6"/>
    <mergeCell ref="AA5:AA6"/>
    <mergeCell ref="A23:H23"/>
    <mergeCell ref="A21:A22"/>
    <mergeCell ref="H5:H6"/>
    <mergeCell ref="I5:K5"/>
    <mergeCell ref="L5:N5"/>
    <mergeCell ref="O5:Q5"/>
    <mergeCell ref="R5:T5"/>
    <mergeCell ref="U5:W5"/>
    <mergeCell ref="A25:H25"/>
    <mergeCell ref="A26:H26"/>
    <mergeCell ref="A27:H27"/>
    <mergeCell ref="A28:H28"/>
    <mergeCell ref="A7:A9"/>
    <mergeCell ref="A10:A11"/>
    <mergeCell ref="A12:A13"/>
    <mergeCell ref="A15:A16"/>
    <mergeCell ref="A17:A18"/>
    <mergeCell ref="A19:A20"/>
    <mergeCell ref="A24:H24"/>
  </mergeCells>
  <conditionalFormatting sqref="W7:W22 K7:K22 N14:N22 Q14:Q22 T14:T22">
    <cfRule type="cellIs" dxfId="767" priority="25" stopIfTrue="1" operator="greaterThan">
      <formula>110</formula>
    </cfRule>
    <cfRule type="cellIs" dxfId="766" priority="26" stopIfTrue="1" operator="between">
      <formula>1</formula>
      <formula>90</formula>
    </cfRule>
    <cfRule type="expression" dxfId="765" priority="27" stopIfTrue="1">
      <formula>IF(I7=0,J7=0)</formula>
    </cfRule>
    <cfRule type="cellIs" dxfId="764" priority="28" stopIfTrue="1" operator="between">
      <formula>90</formula>
      <formula>110</formula>
    </cfRule>
    <cfRule type="expression" dxfId="763" priority="29" stopIfTrue="1">
      <formula>IF(I7&gt;0,J7=0)</formula>
    </cfRule>
    <cfRule type="expression" dxfId="762" priority="30" stopIfTrue="1">
      <formula>IF(I7=0,J7&gt;0)</formula>
    </cfRule>
  </conditionalFormatting>
  <conditionalFormatting sqref="N7:N13">
    <cfRule type="cellIs" dxfId="761" priority="43" stopIfTrue="1" operator="greaterThan">
      <formula>110</formula>
    </cfRule>
    <cfRule type="cellIs" dxfId="760" priority="44" stopIfTrue="1" operator="between">
      <formula>1</formula>
      <formula>90</formula>
    </cfRule>
    <cfRule type="expression" dxfId="759" priority="45" stopIfTrue="1">
      <formula>IF(L7=0,M7=0)</formula>
    </cfRule>
    <cfRule type="cellIs" dxfId="758" priority="46" stopIfTrue="1" operator="between">
      <formula>90</formula>
      <formula>110</formula>
    </cfRule>
    <cfRule type="expression" dxfId="757" priority="47" stopIfTrue="1">
      <formula>IF(L7&gt;0,M7=0)</formula>
    </cfRule>
    <cfRule type="expression" dxfId="756" priority="48" stopIfTrue="1">
      <formula>IF(L7=0,M7&gt;0)</formula>
    </cfRule>
  </conditionalFormatting>
  <conditionalFormatting sqref="Q7:Q13">
    <cfRule type="cellIs" dxfId="755" priority="37" stopIfTrue="1" operator="greaterThan">
      <formula>110</formula>
    </cfRule>
    <cfRule type="cellIs" dxfId="754" priority="38" stopIfTrue="1" operator="between">
      <formula>1</formula>
      <formula>90</formula>
    </cfRule>
    <cfRule type="expression" dxfId="753" priority="39" stopIfTrue="1">
      <formula>IF(O7=0,P7=0)</formula>
    </cfRule>
    <cfRule type="cellIs" dxfId="752" priority="40" stopIfTrue="1" operator="between">
      <formula>90</formula>
      <formula>110</formula>
    </cfRule>
    <cfRule type="expression" dxfId="751" priority="41" stopIfTrue="1">
      <formula>IF(O7&gt;0,P7=0)</formula>
    </cfRule>
    <cfRule type="expression" dxfId="750" priority="42" stopIfTrue="1">
      <formula>IF(O7=0,P7&gt;0)</formula>
    </cfRule>
  </conditionalFormatting>
  <conditionalFormatting sqref="T7:T13">
    <cfRule type="cellIs" dxfId="749" priority="31" stopIfTrue="1" operator="greaterThan">
      <formula>110</formula>
    </cfRule>
    <cfRule type="cellIs" dxfId="748" priority="32" stopIfTrue="1" operator="between">
      <formula>1</formula>
      <formula>90</formula>
    </cfRule>
    <cfRule type="expression" dxfId="747" priority="33" stopIfTrue="1">
      <formula>IF(R7=0,S7=0)</formula>
    </cfRule>
    <cfRule type="cellIs" dxfId="746" priority="34" stopIfTrue="1" operator="between">
      <formula>90</formula>
      <formula>110</formula>
    </cfRule>
    <cfRule type="expression" dxfId="745" priority="35" stopIfTrue="1">
      <formula>IF(R7&gt;0,S7=0)</formula>
    </cfRule>
    <cfRule type="expression" dxfId="744" priority="36" stopIfTrue="1">
      <formula>IF(R7=0,S7&gt;0)</formula>
    </cfRule>
  </conditionalFormatting>
  <pageMargins left="0.7" right="0.7" top="0.75" bottom="0.75" header="0.3" footer="0.3"/>
  <pageSetup orientation="portrait" horizontalDpi="4294967293" verticalDpi="0" r:id="rId1"/>
  <legacyDrawing r:id="rId2"/>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W91"/>
  <sheetViews>
    <sheetView topLeftCell="A34" workbookViewId="0">
      <selection activeCell="B41" sqref="B41"/>
    </sheetView>
  </sheetViews>
  <sheetFormatPr baseColWidth="10" defaultColWidth="11.42578125" defaultRowHeight="15" x14ac:dyDescent="0.25"/>
  <cols>
    <col min="1" max="1" width="16.85546875" style="7" customWidth="1"/>
    <col min="2" max="2" width="8.7109375" style="7" customWidth="1"/>
    <col min="3" max="3" width="38.28515625" style="7" customWidth="1"/>
    <col min="4" max="4" width="16" style="7" customWidth="1"/>
    <col min="5" max="5" width="24.5703125" style="7" customWidth="1"/>
    <col min="6" max="6" width="12.7109375" style="7" customWidth="1"/>
    <col min="7" max="7" width="8.7109375" style="7" customWidth="1"/>
    <col min="8" max="22" width="6.85546875" style="7" customWidth="1"/>
    <col min="23" max="23" width="51.7109375" style="7" customWidth="1"/>
    <col min="24" max="16384" width="11.42578125" style="7"/>
  </cols>
  <sheetData>
    <row r="1" spans="1:23" ht="15" customHeight="1" x14ac:dyDescent="0.25">
      <c r="A1" s="854" t="s">
        <v>26</v>
      </c>
      <c r="B1" s="854"/>
      <c r="C1" s="854"/>
      <c r="D1" s="854"/>
      <c r="E1" s="854"/>
      <c r="F1" s="854"/>
      <c r="G1" s="854"/>
      <c r="H1" s="854"/>
      <c r="I1" s="854"/>
      <c r="J1" s="854"/>
      <c r="K1" s="854"/>
      <c r="L1" s="854"/>
      <c r="M1" s="854"/>
      <c r="N1" s="854"/>
      <c r="O1" s="854"/>
      <c r="P1" s="854"/>
      <c r="Q1" s="854"/>
      <c r="R1" s="854"/>
      <c r="S1" s="854"/>
      <c r="T1" s="854"/>
      <c r="U1" s="854"/>
      <c r="V1" s="854"/>
    </row>
    <row r="2" spans="1:23" ht="15" customHeight="1" x14ac:dyDescent="0.25">
      <c r="A2" s="854" t="s">
        <v>0</v>
      </c>
      <c r="B2" s="854"/>
      <c r="C2" s="854"/>
      <c r="D2" s="854"/>
      <c r="E2" s="854"/>
      <c r="F2" s="854"/>
      <c r="G2" s="854"/>
      <c r="H2" s="854"/>
      <c r="I2" s="854"/>
      <c r="J2" s="854"/>
      <c r="K2" s="854"/>
      <c r="L2" s="854"/>
      <c r="M2" s="854"/>
      <c r="N2" s="854"/>
      <c r="O2" s="854"/>
      <c r="P2" s="854"/>
      <c r="Q2" s="854"/>
      <c r="R2" s="854"/>
      <c r="S2" s="854"/>
      <c r="T2" s="854"/>
      <c r="U2" s="854"/>
      <c r="V2" s="854"/>
    </row>
    <row r="3" spans="1:23" ht="15" customHeight="1" x14ac:dyDescent="0.25">
      <c r="A3" s="855" t="s">
        <v>795</v>
      </c>
      <c r="B3" s="855"/>
      <c r="C3" s="855"/>
      <c r="D3" s="855"/>
      <c r="E3" s="855"/>
      <c r="F3" s="855"/>
      <c r="G3" s="855"/>
      <c r="H3" s="855"/>
      <c r="I3" s="855"/>
      <c r="J3" s="855"/>
      <c r="K3" s="855"/>
      <c r="L3" s="855"/>
      <c r="M3" s="855"/>
      <c r="N3" s="855"/>
      <c r="O3" s="855"/>
      <c r="P3" s="855"/>
      <c r="Q3" s="855"/>
      <c r="R3" s="855"/>
      <c r="S3" s="855"/>
      <c r="T3" s="855"/>
      <c r="U3" s="855"/>
      <c r="V3" s="855"/>
    </row>
    <row r="4" spans="1:23" ht="22.5" customHeight="1" x14ac:dyDescent="0.25">
      <c r="A4" s="838" t="s">
        <v>30</v>
      </c>
      <c r="B4" s="856" t="s">
        <v>1</v>
      </c>
      <c r="C4" s="838" t="s">
        <v>1354</v>
      </c>
      <c r="D4" s="838" t="s">
        <v>2</v>
      </c>
      <c r="E4" s="838" t="s">
        <v>3</v>
      </c>
      <c r="F4" s="838" t="s">
        <v>4</v>
      </c>
      <c r="G4" s="838" t="s">
        <v>29</v>
      </c>
      <c r="H4" s="853" t="s">
        <v>5</v>
      </c>
      <c r="I4" s="853"/>
      <c r="J4" s="853"/>
      <c r="K4" s="853" t="s">
        <v>6</v>
      </c>
      <c r="L4" s="853"/>
      <c r="M4" s="853"/>
      <c r="N4" s="853" t="s">
        <v>7</v>
      </c>
      <c r="O4" s="853"/>
      <c r="P4" s="853"/>
      <c r="Q4" s="853" t="s">
        <v>8</v>
      </c>
      <c r="R4" s="853"/>
      <c r="S4" s="853"/>
      <c r="T4" s="853" t="s">
        <v>9</v>
      </c>
      <c r="U4" s="853"/>
      <c r="V4" s="853"/>
      <c r="W4" s="838" t="s">
        <v>178</v>
      </c>
    </row>
    <row r="5" spans="1:23" x14ac:dyDescent="0.25">
      <c r="A5" s="838"/>
      <c r="B5" s="856"/>
      <c r="C5" s="838"/>
      <c r="D5" s="839"/>
      <c r="E5" s="839"/>
      <c r="F5" s="839"/>
      <c r="G5" s="839"/>
      <c r="H5" s="5" t="s">
        <v>10</v>
      </c>
      <c r="I5" s="5" t="s">
        <v>11</v>
      </c>
      <c r="J5" s="6" t="s">
        <v>12</v>
      </c>
      <c r="K5" s="5" t="s">
        <v>10</v>
      </c>
      <c r="L5" s="5" t="s">
        <v>11</v>
      </c>
      <c r="M5" s="6" t="s">
        <v>12</v>
      </c>
      <c r="N5" s="5" t="s">
        <v>10</v>
      </c>
      <c r="O5" s="5" t="s">
        <v>11</v>
      </c>
      <c r="P5" s="6" t="s">
        <v>12</v>
      </c>
      <c r="Q5" s="5" t="s">
        <v>10</v>
      </c>
      <c r="R5" s="5" t="s">
        <v>11</v>
      </c>
      <c r="S5" s="6" t="s">
        <v>12</v>
      </c>
      <c r="T5" s="5" t="s">
        <v>10</v>
      </c>
      <c r="U5" s="5" t="s">
        <v>11</v>
      </c>
      <c r="V5" s="6" t="s">
        <v>12</v>
      </c>
      <c r="W5" s="839"/>
    </row>
    <row r="6" spans="1:23" ht="36" x14ac:dyDescent="0.25">
      <c r="A6" s="93"/>
      <c r="B6" s="17" t="s">
        <v>643</v>
      </c>
      <c r="C6" s="19" t="s">
        <v>644</v>
      </c>
      <c r="D6" s="19" t="s">
        <v>645</v>
      </c>
      <c r="E6" s="19" t="s">
        <v>646</v>
      </c>
      <c r="F6" s="17" t="s">
        <v>647</v>
      </c>
      <c r="G6" s="17">
        <v>6</v>
      </c>
      <c r="H6" s="2">
        <v>2</v>
      </c>
      <c r="I6" s="2">
        <v>2</v>
      </c>
      <c r="J6" s="11">
        <f>I6/H6*100</f>
        <v>100</v>
      </c>
      <c r="K6" s="2">
        <v>2</v>
      </c>
      <c r="L6" s="2">
        <v>1</v>
      </c>
      <c r="M6" s="12">
        <f>L6/K6*100</f>
        <v>50</v>
      </c>
      <c r="N6" s="2">
        <v>1</v>
      </c>
      <c r="O6" s="2">
        <v>0</v>
      </c>
      <c r="P6" s="12">
        <f>O6/N6*100</f>
        <v>0</v>
      </c>
      <c r="Q6" s="2">
        <v>1</v>
      </c>
      <c r="R6" s="2">
        <v>1</v>
      </c>
      <c r="S6" s="12">
        <f>R6/Q6*100</f>
        <v>100</v>
      </c>
      <c r="T6" s="89">
        <f>H6+K6+N6+Q6</f>
        <v>6</v>
      </c>
      <c r="U6" s="89">
        <f>I6+L6+O6+R6</f>
        <v>4</v>
      </c>
      <c r="V6" s="12">
        <f>U6/T6*100</f>
        <v>66.666666666666657</v>
      </c>
      <c r="W6" s="30"/>
    </row>
    <row r="7" spans="1:23" ht="48" x14ac:dyDescent="0.25">
      <c r="A7" s="912" t="s">
        <v>648</v>
      </c>
      <c r="B7" s="57" t="s">
        <v>649</v>
      </c>
      <c r="C7" s="21" t="s">
        <v>650</v>
      </c>
      <c r="D7" s="21" t="s">
        <v>651</v>
      </c>
      <c r="E7" s="21" t="s">
        <v>652</v>
      </c>
      <c r="F7" s="22" t="s">
        <v>653</v>
      </c>
      <c r="G7" s="22">
        <v>1</v>
      </c>
      <c r="H7" s="2">
        <v>0</v>
      </c>
      <c r="I7" s="2">
        <v>0</v>
      </c>
      <c r="J7" s="11" t="e">
        <f t="shared" ref="J7:J45" si="0">I7/H7*100</f>
        <v>#DIV/0!</v>
      </c>
      <c r="K7" s="2">
        <v>1</v>
      </c>
      <c r="L7" s="2">
        <v>0</v>
      </c>
      <c r="M7" s="12">
        <f t="shared" ref="M7:M45" si="1">L7/K7*100</f>
        <v>0</v>
      </c>
      <c r="N7" s="2">
        <v>0</v>
      </c>
      <c r="O7" s="2">
        <v>0</v>
      </c>
      <c r="P7" s="12" t="e">
        <f t="shared" ref="P7:P45" si="2">O7/N7*100</f>
        <v>#DIV/0!</v>
      </c>
      <c r="Q7" s="2">
        <v>0</v>
      </c>
      <c r="R7" s="2">
        <v>0</v>
      </c>
      <c r="S7" s="12" t="e">
        <f t="shared" ref="S7:S45" si="3">R7/Q7*100</f>
        <v>#DIV/0!</v>
      </c>
      <c r="T7" s="89">
        <f t="shared" ref="T7:U45" si="4">H7+K7+N7+Q7</f>
        <v>1</v>
      </c>
      <c r="U7" s="89">
        <f t="shared" si="4"/>
        <v>0</v>
      </c>
      <c r="V7" s="12">
        <f t="shared" ref="V7:V45" si="5">U7/T7*100</f>
        <v>0</v>
      </c>
      <c r="W7" s="30"/>
    </row>
    <row r="8" spans="1:23" ht="60" x14ac:dyDescent="0.25">
      <c r="A8" s="912"/>
      <c r="B8" s="57" t="s">
        <v>654</v>
      </c>
      <c r="C8" s="27" t="s">
        <v>655</v>
      </c>
      <c r="D8" s="21" t="s">
        <v>651</v>
      </c>
      <c r="E8" s="21" t="s">
        <v>656</v>
      </c>
      <c r="F8" s="22" t="s">
        <v>161</v>
      </c>
      <c r="G8" s="22">
        <v>14</v>
      </c>
      <c r="H8" s="2">
        <v>4</v>
      </c>
      <c r="I8" s="2">
        <v>0</v>
      </c>
      <c r="J8" s="11">
        <f t="shared" si="0"/>
        <v>0</v>
      </c>
      <c r="K8" s="2">
        <v>4</v>
      </c>
      <c r="L8" s="2">
        <v>0</v>
      </c>
      <c r="M8" s="12">
        <f t="shared" si="1"/>
        <v>0</v>
      </c>
      <c r="N8" s="2">
        <v>3</v>
      </c>
      <c r="O8" s="2">
        <v>0</v>
      </c>
      <c r="P8" s="12">
        <f t="shared" si="2"/>
        <v>0</v>
      </c>
      <c r="Q8" s="2">
        <v>3</v>
      </c>
      <c r="R8" s="2">
        <v>0</v>
      </c>
      <c r="S8" s="12">
        <f t="shared" si="3"/>
        <v>0</v>
      </c>
      <c r="T8" s="89">
        <f t="shared" si="4"/>
        <v>14</v>
      </c>
      <c r="U8" s="89">
        <f t="shared" si="4"/>
        <v>0</v>
      </c>
      <c r="V8" s="12">
        <f t="shared" si="5"/>
        <v>0</v>
      </c>
      <c r="W8" s="30"/>
    </row>
    <row r="9" spans="1:23" ht="36" x14ac:dyDescent="0.25">
      <c r="A9" s="912"/>
      <c r="B9" s="57" t="s">
        <v>657</v>
      </c>
      <c r="C9" s="21" t="s">
        <v>658</v>
      </c>
      <c r="D9" s="21" t="s">
        <v>651</v>
      </c>
      <c r="E9" s="21" t="s">
        <v>659</v>
      </c>
      <c r="F9" s="22" t="s">
        <v>660</v>
      </c>
      <c r="G9" s="22">
        <v>6</v>
      </c>
      <c r="H9" s="2">
        <v>2</v>
      </c>
      <c r="I9" s="2">
        <v>2</v>
      </c>
      <c r="J9" s="11">
        <f t="shared" si="0"/>
        <v>100</v>
      </c>
      <c r="K9" s="2">
        <v>2</v>
      </c>
      <c r="L9" s="2">
        <v>0</v>
      </c>
      <c r="M9" s="12">
        <f t="shared" si="1"/>
        <v>0</v>
      </c>
      <c r="N9" s="2">
        <v>1</v>
      </c>
      <c r="O9" s="2">
        <v>1</v>
      </c>
      <c r="P9" s="12">
        <f t="shared" si="2"/>
        <v>100</v>
      </c>
      <c r="Q9" s="2">
        <v>1</v>
      </c>
      <c r="R9" s="2">
        <v>1</v>
      </c>
      <c r="S9" s="12">
        <f t="shared" si="3"/>
        <v>100</v>
      </c>
      <c r="T9" s="89">
        <f t="shared" si="4"/>
        <v>6</v>
      </c>
      <c r="U9" s="89">
        <f t="shared" si="4"/>
        <v>4</v>
      </c>
      <c r="V9" s="12">
        <f t="shared" si="5"/>
        <v>66.666666666666657</v>
      </c>
      <c r="W9" s="30"/>
    </row>
    <row r="10" spans="1:23" ht="60" x14ac:dyDescent="0.25">
      <c r="A10" s="93"/>
      <c r="B10" s="17" t="s">
        <v>661</v>
      </c>
      <c r="C10" s="19" t="s">
        <v>662</v>
      </c>
      <c r="D10" s="19" t="s">
        <v>645</v>
      </c>
      <c r="E10" s="19" t="s">
        <v>663</v>
      </c>
      <c r="F10" s="17" t="s">
        <v>664</v>
      </c>
      <c r="G10" s="17">
        <v>1</v>
      </c>
      <c r="H10" s="2">
        <v>0</v>
      </c>
      <c r="I10" s="2">
        <v>0</v>
      </c>
      <c r="J10" s="11" t="e">
        <f t="shared" si="0"/>
        <v>#DIV/0!</v>
      </c>
      <c r="K10" s="2">
        <v>0</v>
      </c>
      <c r="L10" s="2">
        <v>0</v>
      </c>
      <c r="M10" s="12" t="e">
        <f t="shared" si="1"/>
        <v>#DIV/0!</v>
      </c>
      <c r="N10" s="2">
        <v>0</v>
      </c>
      <c r="O10" s="2">
        <v>1</v>
      </c>
      <c r="P10" s="12" t="e">
        <f t="shared" si="2"/>
        <v>#DIV/0!</v>
      </c>
      <c r="Q10" s="2">
        <v>1</v>
      </c>
      <c r="R10" s="2">
        <v>0</v>
      </c>
      <c r="S10" s="12">
        <f t="shared" si="3"/>
        <v>0</v>
      </c>
      <c r="T10" s="89">
        <f t="shared" si="4"/>
        <v>1</v>
      </c>
      <c r="U10" s="89">
        <f t="shared" si="4"/>
        <v>1</v>
      </c>
      <c r="V10" s="12">
        <f t="shared" si="5"/>
        <v>100</v>
      </c>
      <c r="W10" s="30"/>
    </row>
    <row r="11" spans="1:23" ht="36" x14ac:dyDescent="0.25">
      <c r="A11" s="966" t="s">
        <v>665</v>
      </c>
      <c r="B11" s="57" t="s">
        <v>666</v>
      </c>
      <c r="C11" s="21" t="s">
        <v>667</v>
      </c>
      <c r="D11" s="21" t="s">
        <v>651</v>
      </c>
      <c r="E11" s="21" t="s">
        <v>668</v>
      </c>
      <c r="F11" s="22" t="s">
        <v>669</v>
      </c>
      <c r="G11" s="22">
        <v>1</v>
      </c>
      <c r="H11" s="2">
        <v>1</v>
      </c>
      <c r="I11" s="2">
        <v>0</v>
      </c>
      <c r="J11" s="11">
        <f t="shared" si="0"/>
        <v>0</v>
      </c>
      <c r="K11" s="2">
        <v>1</v>
      </c>
      <c r="L11" s="2">
        <v>0.25</v>
      </c>
      <c r="M11" s="12">
        <f t="shared" si="1"/>
        <v>25</v>
      </c>
      <c r="N11" s="2">
        <v>0</v>
      </c>
      <c r="O11" s="2">
        <v>0</v>
      </c>
      <c r="P11" s="12" t="e">
        <f t="shared" si="2"/>
        <v>#DIV/0!</v>
      </c>
      <c r="Q11" s="2">
        <v>0</v>
      </c>
      <c r="R11" s="2">
        <v>0</v>
      </c>
      <c r="S11" s="12" t="e">
        <f t="shared" si="3"/>
        <v>#DIV/0!</v>
      </c>
      <c r="T11" s="89">
        <f t="shared" si="4"/>
        <v>2</v>
      </c>
      <c r="U11" s="89">
        <f t="shared" si="4"/>
        <v>0.25</v>
      </c>
      <c r="V11" s="12">
        <f t="shared" si="5"/>
        <v>12.5</v>
      </c>
      <c r="W11" s="30"/>
    </row>
    <row r="12" spans="1:23" ht="36" x14ac:dyDescent="0.25">
      <c r="A12" s="966"/>
      <c r="B12" s="57" t="s">
        <v>670</v>
      </c>
      <c r="C12" s="21" t="s">
        <v>671</v>
      </c>
      <c r="D12" s="21" t="s">
        <v>651</v>
      </c>
      <c r="E12" s="21" t="s">
        <v>672</v>
      </c>
      <c r="F12" s="22" t="s">
        <v>673</v>
      </c>
      <c r="G12" s="22">
        <v>4</v>
      </c>
      <c r="H12" s="2">
        <v>1</v>
      </c>
      <c r="I12" s="2">
        <v>0</v>
      </c>
      <c r="J12" s="11">
        <f t="shared" si="0"/>
        <v>0</v>
      </c>
      <c r="K12" s="2">
        <v>1</v>
      </c>
      <c r="L12" s="2">
        <v>0.5</v>
      </c>
      <c r="M12" s="12">
        <f t="shared" si="1"/>
        <v>50</v>
      </c>
      <c r="N12" s="2">
        <v>1</v>
      </c>
      <c r="O12" s="2">
        <v>0</v>
      </c>
      <c r="P12" s="12">
        <f t="shared" si="2"/>
        <v>0</v>
      </c>
      <c r="Q12" s="2">
        <v>1</v>
      </c>
      <c r="R12" s="2">
        <v>0</v>
      </c>
      <c r="S12" s="12">
        <f t="shared" si="3"/>
        <v>0</v>
      </c>
      <c r="T12" s="89">
        <f t="shared" si="4"/>
        <v>4</v>
      </c>
      <c r="U12" s="89">
        <f t="shared" si="4"/>
        <v>0.5</v>
      </c>
      <c r="V12" s="12">
        <f t="shared" si="5"/>
        <v>12.5</v>
      </c>
      <c r="W12" s="30"/>
    </row>
    <row r="13" spans="1:23" ht="36" x14ac:dyDescent="0.25">
      <c r="A13" s="966"/>
      <c r="B13" s="57" t="s">
        <v>674</v>
      </c>
      <c r="C13" s="21" t="s">
        <v>675</v>
      </c>
      <c r="D13" s="21" t="s">
        <v>651</v>
      </c>
      <c r="E13" s="21" t="s">
        <v>676</v>
      </c>
      <c r="F13" s="22" t="s">
        <v>677</v>
      </c>
      <c r="G13" s="22">
        <v>1</v>
      </c>
      <c r="H13" s="2">
        <v>0</v>
      </c>
      <c r="I13" s="2">
        <v>0</v>
      </c>
      <c r="J13" s="11" t="e">
        <f t="shared" si="0"/>
        <v>#DIV/0!</v>
      </c>
      <c r="K13" s="2">
        <v>0</v>
      </c>
      <c r="L13" s="2">
        <v>0</v>
      </c>
      <c r="M13" s="11" t="e">
        <f t="shared" si="1"/>
        <v>#DIV/0!</v>
      </c>
      <c r="N13" s="2">
        <v>0</v>
      </c>
      <c r="O13" s="2">
        <v>0</v>
      </c>
      <c r="P13" s="11" t="e">
        <f t="shared" si="2"/>
        <v>#DIV/0!</v>
      </c>
      <c r="Q13" s="2">
        <v>1</v>
      </c>
      <c r="R13" s="2">
        <v>0</v>
      </c>
      <c r="S13" s="11">
        <f t="shared" si="3"/>
        <v>0</v>
      </c>
      <c r="T13" s="89">
        <f t="shared" si="4"/>
        <v>1</v>
      </c>
      <c r="U13" s="89">
        <f t="shared" si="4"/>
        <v>0</v>
      </c>
      <c r="V13" s="11">
        <f t="shared" si="5"/>
        <v>0</v>
      </c>
      <c r="W13" s="30"/>
    </row>
    <row r="14" spans="1:23" ht="72" x14ac:dyDescent="0.25">
      <c r="A14" s="1032"/>
      <c r="B14" s="981" t="s">
        <v>678</v>
      </c>
      <c r="C14" s="1031" t="s">
        <v>679</v>
      </c>
      <c r="D14" s="1031" t="s">
        <v>645</v>
      </c>
      <c r="E14" s="19" t="s">
        <v>680</v>
      </c>
      <c r="F14" s="17" t="s">
        <v>681</v>
      </c>
      <c r="G14" s="17">
        <v>3</v>
      </c>
      <c r="H14" s="2">
        <v>0</v>
      </c>
      <c r="I14" s="2">
        <v>0</v>
      </c>
      <c r="J14" s="11" t="e">
        <f t="shared" si="0"/>
        <v>#DIV/0!</v>
      </c>
      <c r="K14" s="2">
        <v>0</v>
      </c>
      <c r="L14" s="2">
        <v>0</v>
      </c>
      <c r="M14" s="11" t="e">
        <f t="shared" si="1"/>
        <v>#DIV/0!</v>
      </c>
      <c r="N14" s="2">
        <v>0</v>
      </c>
      <c r="O14" s="2">
        <v>0</v>
      </c>
      <c r="P14" s="11" t="e">
        <f t="shared" si="2"/>
        <v>#DIV/0!</v>
      </c>
      <c r="Q14" s="2">
        <v>3</v>
      </c>
      <c r="R14" s="2">
        <v>0</v>
      </c>
      <c r="S14" s="11">
        <f t="shared" si="3"/>
        <v>0</v>
      </c>
      <c r="T14" s="89">
        <f t="shared" si="4"/>
        <v>3</v>
      </c>
      <c r="U14" s="89">
        <f t="shared" si="4"/>
        <v>0</v>
      </c>
      <c r="V14" s="11">
        <f t="shared" si="5"/>
        <v>0</v>
      </c>
      <c r="W14" s="30"/>
    </row>
    <row r="15" spans="1:23" ht="48" x14ac:dyDescent="0.25">
      <c r="A15" s="1034"/>
      <c r="B15" s="981"/>
      <c r="C15" s="1031"/>
      <c r="D15" s="1031"/>
      <c r="E15" s="19" t="s">
        <v>682</v>
      </c>
      <c r="F15" s="17" t="s">
        <v>683</v>
      </c>
      <c r="G15" s="17">
        <v>12</v>
      </c>
      <c r="H15" s="2">
        <v>0</v>
      </c>
      <c r="I15" s="2">
        <v>0</v>
      </c>
      <c r="J15" s="11" t="e">
        <f t="shared" si="0"/>
        <v>#DIV/0!</v>
      </c>
      <c r="K15" s="2">
        <v>0</v>
      </c>
      <c r="L15" s="2">
        <v>0</v>
      </c>
      <c r="M15" s="11" t="e">
        <f t="shared" si="1"/>
        <v>#DIV/0!</v>
      </c>
      <c r="N15" s="2">
        <v>0</v>
      </c>
      <c r="O15" s="2">
        <v>3</v>
      </c>
      <c r="P15" s="11" t="e">
        <f t="shared" si="2"/>
        <v>#DIV/0!</v>
      </c>
      <c r="Q15" s="2">
        <v>12</v>
      </c>
      <c r="R15" s="2">
        <v>0</v>
      </c>
      <c r="S15" s="11">
        <f t="shared" si="3"/>
        <v>0</v>
      </c>
      <c r="T15" s="89">
        <f t="shared" si="4"/>
        <v>12</v>
      </c>
      <c r="U15" s="89">
        <f t="shared" si="4"/>
        <v>3</v>
      </c>
      <c r="V15" s="11">
        <f t="shared" si="5"/>
        <v>25</v>
      </c>
      <c r="W15" s="30"/>
    </row>
    <row r="16" spans="1:23" ht="48" x14ac:dyDescent="0.25">
      <c r="A16" s="1033"/>
      <c r="B16" s="981"/>
      <c r="C16" s="1031"/>
      <c r="D16" s="1031"/>
      <c r="E16" s="19" t="s">
        <v>684</v>
      </c>
      <c r="F16" s="17" t="s">
        <v>685</v>
      </c>
      <c r="G16" s="17">
        <v>1</v>
      </c>
      <c r="H16" s="2">
        <v>0</v>
      </c>
      <c r="I16" s="2">
        <v>0</v>
      </c>
      <c r="J16" s="11" t="e">
        <f t="shared" si="0"/>
        <v>#DIV/0!</v>
      </c>
      <c r="K16" s="2">
        <v>0</v>
      </c>
      <c r="L16" s="2">
        <v>0</v>
      </c>
      <c r="M16" s="11" t="e">
        <f t="shared" si="1"/>
        <v>#DIV/0!</v>
      </c>
      <c r="N16" s="2">
        <v>0</v>
      </c>
      <c r="O16" s="2">
        <v>0</v>
      </c>
      <c r="P16" s="11" t="e">
        <f t="shared" si="2"/>
        <v>#DIV/0!</v>
      </c>
      <c r="Q16" s="2">
        <v>1</v>
      </c>
      <c r="R16" s="2">
        <v>0</v>
      </c>
      <c r="S16" s="11">
        <f t="shared" si="3"/>
        <v>0</v>
      </c>
      <c r="T16" s="89">
        <f t="shared" si="4"/>
        <v>1</v>
      </c>
      <c r="U16" s="89">
        <f t="shared" si="4"/>
        <v>0</v>
      </c>
      <c r="V16" s="11">
        <f t="shared" si="5"/>
        <v>0</v>
      </c>
      <c r="W16" s="30"/>
    </row>
    <row r="17" spans="1:23" ht="48" x14ac:dyDescent="0.25">
      <c r="A17" s="966" t="s">
        <v>686</v>
      </c>
      <c r="B17" s="57" t="s">
        <v>687</v>
      </c>
      <c r="C17" s="62" t="s">
        <v>688</v>
      </c>
      <c r="D17" s="21" t="s">
        <v>651</v>
      </c>
      <c r="E17" s="21" t="s">
        <v>689</v>
      </c>
      <c r="F17" s="22" t="s">
        <v>690</v>
      </c>
      <c r="G17" s="22">
        <v>1</v>
      </c>
      <c r="H17" s="2">
        <v>1</v>
      </c>
      <c r="I17" s="2">
        <v>1</v>
      </c>
      <c r="J17" s="11">
        <f t="shared" si="0"/>
        <v>100</v>
      </c>
      <c r="K17" s="2">
        <v>0</v>
      </c>
      <c r="L17" s="2">
        <v>0</v>
      </c>
      <c r="M17" s="11" t="e">
        <f t="shared" si="1"/>
        <v>#DIV/0!</v>
      </c>
      <c r="N17" s="2">
        <v>0</v>
      </c>
      <c r="O17" s="2">
        <v>0</v>
      </c>
      <c r="P17" s="11" t="e">
        <f t="shared" si="2"/>
        <v>#DIV/0!</v>
      </c>
      <c r="Q17" s="2">
        <v>0</v>
      </c>
      <c r="R17" s="2">
        <v>0</v>
      </c>
      <c r="S17" s="11" t="e">
        <f t="shared" si="3"/>
        <v>#DIV/0!</v>
      </c>
      <c r="T17" s="89">
        <f t="shared" si="4"/>
        <v>1</v>
      </c>
      <c r="U17" s="89">
        <f t="shared" si="4"/>
        <v>1</v>
      </c>
      <c r="V17" s="11">
        <f t="shared" si="5"/>
        <v>100</v>
      </c>
      <c r="W17" s="30"/>
    </row>
    <row r="18" spans="1:23" ht="24" x14ac:dyDescent="0.25">
      <c r="A18" s="966"/>
      <c r="B18" s="57" t="s">
        <v>691</v>
      </c>
      <c r="C18" s="62" t="s">
        <v>692</v>
      </c>
      <c r="D18" s="21" t="s">
        <v>651</v>
      </c>
      <c r="E18" s="21" t="s">
        <v>693</v>
      </c>
      <c r="F18" s="22" t="s">
        <v>660</v>
      </c>
      <c r="G18" s="22">
        <v>1</v>
      </c>
      <c r="H18" s="2">
        <v>0</v>
      </c>
      <c r="I18" s="2">
        <v>0</v>
      </c>
      <c r="J18" s="11" t="e">
        <f t="shared" si="0"/>
        <v>#DIV/0!</v>
      </c>
      <c r="K18" s="2">
        <v>1</v>
      </c>
      <c r="L18" s="2">
        <v>0</v>
      </c>
      <c r="M18" s="11">
        <f t="shared" si="1"/>
        <v>0</v>
      </c>
      <c r="N18" s="2">
        <v>0</v>
      </c>
      <c r="O18" s="2">
        <v>0</v>
      </c>
      <c r="P18" s="11" t="e">
        <f t="shared" si="2"/>
        <v>#DIV/0!</v>
      </c>
      <c r="Q18" s="2">
        <v>0</v>
      </c>
      <c r="R18" s="2">
        <v>0</v>
      </c>
      <c r="S18" s="11" t="e">
        <f t="shared" si="3"/>
        <v>#DIV/0!</v>
      </c>
      <c r="T18" s="89">
        <f t="shared" si="4"/>
        <v>1</v>
      </c>
      <c r="U18" s="89">
        <f t="shared" si="4"/>
        <v>0</v>
      </c>
      <c r="V18" s="11">
        <f t="shared" si="5"/>
        <v>0</v>
      </c>
      <c r="W18" s="30"/>
    </row>
    <row r="19" spans="1:23" ht="36" x14ac:dyDescent="0.25">
      <c r="A19" s="966"/>
      <c r="B19" s="57" t="s">
        <v>694</v>
      </c>
      <c r="C19" s="62" t="s">
        <v>695</v>
      </c>
      <c r="D19" s="21" t="s">
        <v>651</v>
      </c>
      <c r="E19" s="21" t="s">
        <v>696</v>
      </c>
      <c r="F19" s="22" t="s">
        <v>697</v>
      </c>
      <c r="G19" s="22">
        <v>3</v>
      </c>
      <c r="H19" s="2">
        <v>0</v>
      </c>
      <c r="I19" s="2">
        <v>0</v>
      </c>
      <c r="J19" s="11" t="e">
        <f t="shared" si="0"/>
        <v>#DIV/0!</v>
      </c>
      <c r="K19" s="2">
        <v>0</v>
      </c>
      <c r="L19" s="2">
        <v>0</v>
      </c>
      <c r="M19" s="11" t="e">
        <f t="shared" si="1"/>
        <v>#DIV/0!</v>
      </c>
      <c r="N19" s="2">
        <v>0</v>
      </c>
      <c r="O19" s="2">
        <v>0</v>
      </c>
      <c r="P19" s="11" t="e">
        <f t="shared" si="2"/>
        <v>#DIV/0!</v>
      </c>
      <c r="Q19" s="2">
        <v>3</v>
      </c>
      <c r="R19" s="2">
        <v>0</v>
      </c>
      <c r="S19" s="11">
        <f t="shared" si="3"/>
        <v>0</v>
      </c>
      <c r="T19" s="89">
        <f t="shared" si="4"/>
        <v>3</v>
      </c>
      <c r="U19" s="89">
        <f t="shared" si="4"/>
        <v>0</v>
      </c>
      <c r="V19" s="11">
        <f t="shared" si="5"/>
        <v>0</v>
      </c>
      <c r="W19" s="30"/>
    </row>
    <row r="20" spans="1:23" ht="48" x14ac:dyDescent="0.25">
      <c r="A20" s="966" t="s">
        <v>698</v>
      </c>
      <c r="B20" s="57" t="s">
        <v>699</v>
      </c>
      <c r="C20" s="62" t="s">
        <v>700</v>
      </c>
      <c r="D20" s="21" t="s">
        <v>651</v>
      </c>
      <c r="E20" s="21" t="s">
        <v>701</v>
      </c>
      <c r="F20" s="22" t="s">
        <v>690</v>
      </c>
      <c r="G20" s="22">
        <v>1</v>
      </c>
      <c r="H20" s="2">
        <v>1</v>
      </c>
      <c r="I20" s="2">
        <v>1</v>
      </c>
      <c r="J20" s="11">
        <f t="shared" si="0"/>
        <v>100</v>
      </c>
      <c r="K20" s="2">
        <v>0</v>
      </c>
      <c r="L20" s="2">
        <v>0</v>
      </c>
      <c r="M20" s="11" t="e">
        <f t="shared" si="1"/>
        <v>#DIV/0!</v>
      </c>
      <c r="N20" s="2">
        <v>0</v>
      </c>
      <c r="O20" s="2">
        <v>0</v>
      </c>
      <c r="P20" s="11" t="e">
        <f t="shared" si="2"/>
        <v>#DIV/0!</v>
      </c>
      <c r="Q20" s="2">
        <v>0</v>
      </c>
      <c r="R20" s="2">
        <v>0</v>
      </c>
      <c r="S20" s="11" t="e">
        <f t="shared" si="3"/>
        <v>#DIV/0!</v>
      </c>
      <c r="T20" s="89">
        <f t="shared" si="4"/>
        <v>1</v>
      </c>
      <c r="U20" s="89">
        <f t="shared" si="4"/>
        <v>1</v>
      </c>
      <c r="V20" s="11">
        <f t="shared" si="5"/>
        <v>100</v>
      </c>
      <c r="W20" s="30"/>
    </row>
    <row r="21" spans="1:23" ht="24" x14ac:dyDescent="0.25">
      <c r="A21" s="966"/>
      <c r="B21" s="57" t="s">
        <v>702</v>
      </c>
      <c r="C21" s="62" t="s">
        <v>703</v>
      </c>
      <c r="D21" s="21" t="s">
        <v>651</v>
      </c>
      <c r="E21" s="21" t="s">
        <v>704</v>
      </c>
      <c r="F21" s="22" t="s">
        <v>669</v>
      </c>
      <c r="G21" s="22">
        <v>1</v>
      </c>
      <c r="H21" s="2">
        <v>1</v>
      </c>
      <c r="I21" s="2">
        <v>1</v>
      </c>
      <c r="J21" s="11">
        <f t="shared" si="0"/>
        <v>100</v>
      </c>
      <c r="K21" s="2">
        <v>0</v>
      </c>
      <c r="L21" s="2">
        <v>0</v>
      </c>
      <c r="M21" s="11" t="e">
        <f t="shared" si="1"/>
        <v>#DIV/0!</v>
      </c>
      <c r="N21" s="2">
        <v>0</v>
      </c>
      <c r="O21" s="2">
        <v>0</v>
      </c>
      <c r="P21" s="11" t="e">
        <f t="shared" si="2"/>
        <v>#DIV/0!</v>
      </c>
      <c r="Q21" s="2">
        <v>0</v>
      </c>
      <c r="R21" s="2">
        <v>0</v>
      </c>
      <c r="S21" s="11" t="e">
        <f t="shared" si="3"/>
        <v>#DIV/0!</v>
      </c>
      <c r="T21" s="89">
        <f t="shared" si="4"/>
        <v>1</v>
      </c>
      <c r="U21" s="89">
        <f t="shared" si="4"/>
        <v>1</v>
      </c>
      <c r="V21" s="11">
        <f t="shared" si="5"/>
        <v>100</v>
      </c>
      <c r="W21" s="30"/>
    </row>
    <row r="22" spans="1:23" ht="24" x14ac:dyDescent="0.25">
      <c r="A22" s="966"/>
      <c r="B22" s="57" t="s">
        <v>705</v>
      </c>
      <c r="C22" s="62" t="s">
        <v>706</v>
      </c>
      <c r="D22" s="21" t="s">
        <v>651</v>
      </c>
      <c r="E22" s="21" t="s">
        <v>707</v>
      </c>
      <c r="F22" s="22" t="s">
        <v>708</v>
      </c>
      <c r="G22" s="22">
        <v>12</v>
      </c>
      <c r="H22" s="2">
        <v>0</v>
      </c>
      <c r="I22" s="2">
        <v>0</v>
      </c>
      <c r="J22" s="11" t="e">
        <f t="shared" si="0"/>
        <v>#DIV/0!</v>
      </c>
      <c r="K22" s="2">
        <v>0</v>
      </c>
      <c r="L22" s="2">
        <v>0</v>
      </c>
      <c r="M22" s="11" t="e">
        <f t="shared" si="1"/>
        <v>#DIV/0!</v>
      </c>
      <c r="N22" s="2">
        <v>0</v>
      </c>
      <c r="O22" s="2">
        <v>3</v>
      </c>
      <c r="P22" s="11" t="e">
        <f t="shared" si="2"/>
        <v>#DIV/0!</v>
      </c>
      <c r="Q22" s="2">
        <v>12</v>
      </c>
      <c r="R22" s="2">
        <v>0</v>
      </c>
      <c r="S22" s="11">
        <f t="shared" si="3"/>
        <v>0</v>
      </c>
      <c r="T22" s="89">
        <f t="shared" si="4"/>
        <v>12</v>
      </c>
      <c r="U22" s="89">
        <f t="shared" si="4"/>
        <v>3</v>
      </c>
      <c r="V22" s="11">
        <f t="shared" si="5"/>
        <v>25</v>
      </c>
      <c r="W22" s="30"/>
    </row>
    <row r="23" spans="1:23" ht="48" x14ac:dyDescent="0.25">
      <c r="A23" s="966" t="s">
        <v>709</v>
      </c>
      <c r="B23" s="57" t="s">
        <v>710</v>
      </c>
      <c r="C23" s="21" t="s">
        <v>711</v>
      </c>
      <c r="D23" s="21" t="s">
        <v>651</v>
      </c>
      <c r="E23" s="21" t="s">
        <v>701</v>
      </c>
      <c r="F23" s="22" t="s">
        <v>690</v>
      </c>
      <c r="G23" s="22">
        <v>1</v>
      </c>
      <c r="H23" s="2">
        <v>1</v>
      </c>
      <c r="I23" s="2">
        <v>1</v>
      </c>
      <c r="J23" s="11">
        <f t="shared" si="0"/>
        <v>100</v>
      </c>
      <c r="K23" s="2">
        <v>0</v>
      </c>
      <c r="L23" s="2">
        <v>0</v>
      </c>
      <c r="M23" s="11" t="e">
        <f t="shared" si="1"/>
        <v>#DIV/0!</v>
      </c>
      <c r="N23" s="2">
        <v>0</v>
      </c>
      <c r="O23" s="2">
        <v>0</v>
      </c>
      <c r="P23" s="11" t="e">
        <f t="shared" si="2"/>
        <v>#DIV/0!</v>
      </c>
      <c r="Q23" s="2">
        <v>0</v>
      </c>
      <c r="R23" s="2">
        <v>0</v>
      </c>
      <c r="S23" s="11" t="e">
        <f t="shared" si="3"/>
        <v>#DIV/0!</v>
      </c>
      <c r="T23" s="89">
        <f t="shared" si="4"/>
        <v>1</v>
      </c>
      <c r="U23" s="89">
        <f t="shared" si="4"/>
        <v>1</v>
      </c>
      <c r="V23" s="11">
        <f t="shared" si="5"/>
        <v>100</v>
      </c>
      <c r="W23" s="30"/>
    </row>
    <row r="24" spans="1:23" ht="24" x14ac:dyDescent="0.25">
      <c r="A24" s="966"/>
      <c r="B24" s="57" t="s">
        <v>712</v>
      </c>
      <c r="C24" s="21" t="s">
        <v>703</v>
      </c>
      <c r="D24" s="21" t="s">
        <v>651</v>
      </c>
      <c r="E24" s="21" t="s">
        <v>704</v>
      </c>
      <c r="F24" s="22" t="s">
        <v>669</v>
      </c>
      <c r="G24" s="22">
        <v>1</v>
      </c>
      <c r="H24" s="2">
        <v>1</v>
      </c>
      <c r="I24" s="2">
        <v>1</v>
      </c>
      <c r="J24" s="11">
        <f t="shared" si="0"/>
        <v>100</v>
      </c>
      <c r="K24" s="2">
        <v>0</v>
      </c>
      <c r="L24" s="2">
        <v>0</v>
      </c>
      <c r="M24" s="11" t="e">
        <f t="shared" si="1"/>
        <v>#DIV/0!</v>
      </c>
      <c r="N24" s="2">
        <v>0</v>
      </c>
      <c r="O24" s="2">
        <v>0</v>
      </c>
      <c r="P24" s="11" t="e">
        <f t="shared" si="2"/>
        <v>#DIV/0!</v>
      </c>
      <c r="Q24" s="2">
        <v>0</v>
      </c>
      <c r="R24" s="2">
        <v>0</v>
      </c>
      <c r="S24" s="11" t="e">
        <f t="shared" si="3"/>
        <v>#DIV/0!</v>
      </c>
      <c r="T24" s="89">
        <f t="shared" si="4"/>
        <v>1</v>
      </c>
      <c r="U24" s="89">
        <f t="shared" si="4"/>
        <v>1</v>
      </c>
      <c r="V24" s="11">
        <f t="shared" si="5"/>
        <v>100</v>
      </c>
      <c r="W24" s="30"/>
    </row>
    <row r="25" spans="1:23" ht="24" x14ac:dyDescent="0.25">
      <c r="A25" s="966"/>
      <c r="B25" s="57" t="s">
        <v>713</v>
      </c>
      <c r="C25" s="21" t="s">
        <v>714</v>
      </c>
      <c r="D25" s="21" t="s">
        <v>651</v>
      </c>
      <c r="E25" s="21" t="s">
        <v>715</v>
      </c>
      <c r="F25" s="22" t="s">
        <v>716</v>
      </c>
      <c r="G25" s="22">
        <v>1</v>
      </c>
      <c r="H25" s="2">
        <v>0</v>
      </c>
      <c r="I25" s="2">
        <v>0</v>
      </c>
      <c r="J25" s="11" t="e">
        <f t="shared" si="0"/>
        <v>#DIV/0!</v>
      </c>
      <c r="K25" s="2">
        <v>0</v>
      </c>
      <c r="L25" s="2">
        <v>0</v>
      </c>
      <c r="M25" s="11" t="e">
        <f t="shared" si="1"/>
        <v>#DIV/0!</v>
      </c>
      <c r="N25" s="2">
        <v>0</v>
      </c>
      <c r="O25" s="2">
        <v>0</v>
      </c>
      <c r="P25" s="11" t="e">
        <f t="shared" si="2"/>
        <v>#DIV/0!</v>
      </c>
      <c r="Q25" s="2">
        <v>1</v>
      </c>
      <c r="R25" s="2">
        <v>0</v>
      </c>
      <c r="S25" s="11">
        <f t="shared" si="3"/>
        <v>0</v>
      </c>
      <c r="T25" s="89">
        <f t="shared" si="4"/>
        <v>1</v>
      </c>
      <c r="U25" s="89">
        <f t="shared" si="4"/>
        <v>0</v>
      </c>
      <c r="V25" s="11">
        <f t="shared" si="5"/>
        <v>0</v>
      </c>
      <c r="W25" s="30"/>
    </row>
    <row r="26" spans="1:23" ht="72" x14ac:dyDescent="0.25">
      <c r="A26" s="1032"/>
      <c r="B26" s="981" t="s">
        <v>717</v>
      </c>
      <c r="C26" s="1031" t="s">
        <v>718</v>
      </c>
      <c r="D26" s="1031" t="s">
        <v>645</v>
      </c>
      <c r="E26" s="19" t="s">
        <v>719</v>
      </c>
      <c r="F26" s="17" t="s">
        <v>720</v>
      </c>
      <c r="G26" s="17" t="s">
        <v>721</v>
      </c>
      <c r="H26" s="2">
        <v>0</v>
      </c>
      <c r="I26" s="2">
        <v>0</v>
      </c>
      <c r="J26" s="11" t="e">
        <f t="shared" si="0"/>
        <v>#DIV/0!</v>
      </c>
      <c r="K26" s="2">
        <v>0</v>
      </c>
      <c r="L26" s="2">
        <v>0</v>
      </c>
      <c r="M26" s="11" t="e">
        <f t="shared" si="1"/>
        <v>#DIV/0!</v>
      </c>
      <c r="N26" s="2">
        <v>0</v>
      </c>
      <c r="O26" s="2">
        <v>0</v>
      </c>
      <c r="P26" s="11" t="e">
        <f t="shared" si="2"/>
        <v>#DIV/0!</v>
      </c>
      <c r="Q26" s="2">
        <v>0</v>
      </c>
      <c r="R26" s="2">
        <v>0</v>
      </c>
      <c r="S26" s="11" t="e">
        <f t="shared" si="3"/>
        <v>#DIV/0!</v>
      </c>
      <c r="T26" s="89">
        <f t="shared" si="4"/>
        <v>0</v>
      </c>
      <c r="U26" s="89">
        <f t="shared" si="4"/>
        <v>0</v>
      </c>
      <c r="V26" s="11" t="e">
        <f t="shared" si="5"/>
        <v>#DIV/0!</v>
      </c>
      <c r="W26" s="30"/>
    </row>
    <row r="27" spans="1:23" ht="60" x14ac:dyDescent="0.25">
      <c r="A27" s="1033"/>
      <c r="B27" s="981"/>
      <c r="C27" s="1031"/>
      <c r="D27" s="1031"/>
      <c r="E27" s="19" t="s">
        <v>722</v>
      </c>
      <c r="F27" s="17" t="s">
        <v>723</v>
      </c>
      <c r="G27" s="17">
        <v>12</v>
      </c>
      <c r="H27" s="2">
        <v>3</v>
      </c>
      <c r="I27" s="2">
        <v>3</v>
      </c>
      <c r="J27" s="11">
        <f t="shared" si="0"/>
        <v>100</v>
      </c>
      <c r="K27" s="2">
        <v>3</v>
      </c>
      <c r="L27" s="2">
        <v>3</v>
      </c>
      <c r="M27" s="11">
        <f t="shared" si="1"/>
        <v>100</v>
      </c>
      <c r="N27" s="2">
        <v>3</v>
      </c>
      <c r="O27" s="2">
        <v>3</v>
      </c>
      <c r="P27" s="11">
        <f t="shared" si="2"/>
        <v>100</v>
      </c>
      <c r="Q27" s="2">
        <v>3</v>
      </c>
      <c r="R27" s="2">
        <v>3</v>
      </c>
      <c r="S27" s="11">
        <f t="shared" si="3"/>
        <v>100</v>
      </c>
      <c r="T27" s="89">
        <f t="shared" si="4"/>
        <v>12</v>
      </c>
      <c r="U27" s="89">
        <f t="shared" si="4"/>
        <v>12</v>
      </c>
      <c r="V27" s="11">
        <f t="shared" si="5"/>
        <v>100</v>
      </c>
      <c r="W27" s="30"/>
    </row>
    <row r="28" spans="1:23" ht="48" x14ac:dyDescent="0.25">
      <c r="A28" s="966" t="s">
        <v>724</v>
      </c>
      <c r="B28" s="57" t="s">
        <v>725</v>
      </c>
      <c r="C28" s="21" t="s">
        <v>726</v>
      </c>
      <c r="D28" s="21" t="s">
        <v>727</v>
      </c>
      <c r="E28" s="21" t="s">
        <v>728</v>
      </c>
      <c r="F28" s="22" t="s">
        <v>729</v>
      </c>
      <c r="G28" s="22">
        <v>1</v>
      </c>
      <c r="H28" s="2">
        <v>0</v>
      </c>
      <c r="I28" s="2">
        <v>0</v>
      </c>
      <c r="J28" s="11" t="e">
        <f t="shared" si="0"/>
        <v>#DIV/0!</v>
      </c>
      <c r="K28" s="2">
        <v>1</v>
      </c>
      <c r="L28" s="2">
        <v>1</v>
      </c>
      <c r="M28" s="11">
        <f t="shared" si="1"/>
        <v>100</v>
      </c>
      <c r="N28" s="2">
        <v>0</v>
      </c>
      <c r="O28" s="2">
        <v>0</v>
      </c>
      <c r="P28" s="11" t="e">
        <f t="shared" si="2"/>
        <v>#DIV/0!</v>
      </c>
      <c r="Q28" s="2">
        <v>0</v>
      </c>
      <c r="R28" s="2">
        <v>0</v>
      </c>
      <c r="S28" s="11" t="e">
        <f t="shared" si="3"/>
        <v>#DIV/0!</v>
      </c>
      <c r="T28" s="89">
        <f t="shared" si="4"/>
        <v>1</v>
      </c>
      <c r="U28" s="89">
        <f t="shared" si="4"/>
        <v>1</v>
      </c>
      <c r="V28" s="11">
        <f t="shared" si="5"/>
        <v>100</v>
      </c>
      <c r="W28" s="30"/>
    </row>
    <row r="29" spans="1:23" ht="36" x14ac:dyDescent="0.25">
      <c r="A29" s="966"/>
      <c r="B29" s="57" t="s">
        <v>730</v>
      </c>
      <c r="C29" s="21" t="s">
        <v>731</v>
      </c>
      <c r="D29" s="21" t="s">
        <v>727</v>
      </c>
      <c r="E29" s="21" t="s">
        <v>732</v>
      </c>
      <c r="F29" s="22" t="s">
        <v>733</v>
      </c>
      <c r="G29" s="22">
        <v>1</v>
      </c>
      <c r="H29" s="2">
        <v>0</v>
      </c>
      <c r="I29" s="2">
        <v>0</v>
      </c>
      <c r="J29" s="11" t="e">
        <f t="shared" si="0"/>
        <v>#DIV/0!</v>
      </c>
      <c r="K29" s="2">
        <v>1</v>
      </c>
      <c r="L29" s="2">
        <v>1</v>
      </c>
      <c r="M29" s="11">
        <f t="shared" si="1"/>
        <v>100</v>
      </c>
      <c r="N29" s="2">
        <v>0</v>
      </c>
      <c r="O29" s="2">
        <v>0</v>
      </c>
      <c r="P29" s="11" t="e">
        <f t="shared" si="2"/>
        <v>#DIV/0!</v>
      </c>
      <c r="Q29" s="2">
        <v>0</v>
      </c>
      <c r="R29" s="2">
        <v>0</v>
      </c>
      <c r="S29" s="11" t="e">
        <f t="shared" si="3"/>
        <v>#DIV/0!</v>
      </c>
      <c r="T29" s="89">
        <f t="shared" si="4"/>
        <v>1</v>
      </c>
      <c r="U29" s="89">
        <f t="shared" si="4"/>
        <v>1</v>
      </c>
      <c r="V29" s="11">
        <f t="shared" si="5"/>
        <v>100</v>
      </c>
      <c r="W29" s="30"/>
    </row>
    <row r="30" spans="1:23" ht="36" x14ac:dyDescent="0.25">
      <c r="A30" s="966"/>
      <c r="B30" s="57" t="s">
        <v>734</v>
      </c>
      <c r="C30" s="21" t="s">
        <v>735</v>
      </c>
      <c r="D30" s="21" t="s">
        <v>727</v>
      </c>
      <c r="E30" s="21" t="s">
        <v>736</v>
      </c>
      <c r="F30" s="22" t="s">
        <v>737</v>
      </c>
      <c r="G30" s="22">
        <v>1</v>
      </c>
      <c r="H30" s="2">
        <v>1</v>
      </c>
      <c r="I30" s="2">
        <v>1</v>
      </c>
      <c r="J30" s="11">
        <f t="shared" si="0"/>
        <v>100</v>
      </c>
      <c r="K30" s="2">
        <v>0</v>
      </c>
      <c r="L30" s="2">
        <v>0</v>
      </c>
      <c r="M30" s="11" t="e">
        <f t="shared" si="1"/>
        <v>#DIV/0!</v>
      </c>
      <c r="N30" s="2">
        <v>0</v>
      </c>
      <c r="O30" s="2">
        <v>0</v>
      </c>
      <c r="P30" s="11" t="e">
        <f t="shared" si="2"/>
        <v>#DIV/0!</v>
      </c>
      <c r="Q30" s="2">
        <v>0</v>
      </c>
      <c r="R30" s="2">
        <v>0</v>
      </c>
      <c r="S30" s="11" t="e">
        <f t="shared" si="3"/>
        <v>#DIV/0!</v>
      </c>
      <c r="T30" s="89">
        <f t="shared" si="4"/>
        <v>1</v>
      </c>
      <c r="U30" s="89">
        <f t="shared" si="4"/>
        <v>1</v>
      </c>
      <c r="V30" s="11">
        <f t="shared" si="5"/>
        <v>100</v>
      </c>
      <c r="W30" s="30"/>
    </row>
    <row r="31" spans="1:23" ht="48" x14ac:dyDescent="0.25">
      <c r="A31" s="967" t="s">
        <v>738</v>
      </c>
      <c r="B31" s="57" t="s">
        <v>739</v>
      </c>
      <c r="C31" s="21" t="s">
        <v>726</v>
      </c>
      <c r="D31" s="21" t="s">
        <v>727</v>
      </c>
      <c r="E31" s="21" t="s">
        <v>728</v>
      </c>
      <c r="F31" s="22" t="s">
        <v>729</v>
      </c>
      <c r="G31" s="22">
        <v>1</v>
      </c>
      <c r="H31" s="2">
        <v>0</v>
      </c>
      <c r="I31" s="2">
        <v>0</v>
      </c>
      <c r="J31" s="11" t="e">
        <f t="shared" si="0"/>
        <v>#DIV/0!</v>
      </c>
      <c r="K31" s="2">
        <v>1</v>
      </c>
      <c r="L31" s="2">
        <v>1</v>
      </c>
      <c r="M31" s="11">
        <f t="shared" si="1"/>
        <v>100</v>
      </c>
      <c r="N31" s="2">
        <v>0</v>
      </c>
      <c r="O31" s="2">
        <v>0</v>
      </c>
      <c r="P31" s="11" t="e">
        <f t="shared" si="2"/>
        <v>#DIV/0!</v>
      </c>
      <c r="Q31" s="2">
        <v>0</v>
      </c>
      <c r="R31" s="2">
        <v>0</v>
      </c>
      <c r="S31" s="11" t="e">
        <f t="shared" si="3"/>
        <v>#DIV/0!</v>
      </c>
      <c r="T31" s="89">
        <f t="shared" si="4"/>
        <v>1</v>
      </c>
      <c r="U31" s="89">
        <f t="shared" si="4"/>
        <v>1</v>
      </c>
      <c r="V31" s="11">
        <f t="shared" si="5"/>
        <v>100</v>
      </c>
      <c r="W31" s="30"/>
    </row>
    <row r="32" spans="1:23" ht="36" x14ac:dyDescent="0.25">
      <c r="A32" s="967"/>
      <c r="B32" s="57" t="s">
        <v>740</v>
      </c>
      <c r="C32" s="21" t="s">
        <v>741</v>
      </c>
      <c r="D32" s="21" t="s">
        <v>727</v>
      </c>
      <c r="E32" s="21" t="s">
        <v>732</v>
      </c>
      <c r="F32" s="22" t="s">
        <v>733</v>
      </c>
      <c r="G32" s="22">
        <v>1</v>
      </c>
      <c r="H32" s="2">
        <v>0</v>
      </c>
      <c r="I32" s="2">
        <v>0</v>
      </c>
      <c r="J32" s="11" t="e">
        <f t="shared" si="0"/>
        <v>#DIV/0!</v>
      </c>
      <c r="K32" s="2">
        <v>1</v>
      </c>
      <c r="L32" s="2">
        <v>1</v>
      </c>
      <c r="M32" s="11">
        <f t="shared" si="1"/>
        <v>100</v>
      </c>
      <c r="N32" s="2">
        <v>0</v>
      </c>
      <c r="O32" s="2">
        <v>0</v>
      </c>
      <c r="P32" s="11" t="e">
        <f t="shared" si="2"/>
        <v>#DIV/0!</v>
      </c>
      <c r="Q32" s="2">
        <v>0</v>
      </c>
      <c r="R32" s="2">
        <v>0</v>
      </c>
      <c r="S32" s="11" t="e">
        <f t="shared" si="3"/>
        <v>#DIV/0!</v>
      </c>
      <c r="T32" s="89">
        <f t="shared" si="4"/>
        <v>1</v>
      </c>
      <c r="U32" s="89">
        <f t="shared" si="4"/>
        <v>1</v>
      </c>
      <c r="V32" s="11">
        <f t="shared" si="5"/>
        <v>100</v>
      </c>
      <c r="W32" s="30"/>
    </row>
    <row r="33" spans="1:23" ht="60" x14ac:dyDescent="0.25">
      <c r="A33" s="967"/>
      <c r="B33" s="57" t="s">
        <v>742</v>
      </c>
      <c r="C33" s="21" t="s">
        <v>743</v>
      </c>
      <c r="D33" s="21" t="s">
        <v>727</v>
      </c>
      <c r="E33" s="21" t="s">
        <v>744</v>
      </c>
      <c r="F33" s="22" t="s">
        <v>745</v>
      </c>
      <c r="G33" s="22">
        <v>16</v>
      </c>
      <c r="H33" s="2">
        <v>4</v>
      </c>
      <c r="I33" s="2">
        <v>4</v>
      </c>
      <c r="J33" s="11">
        <f t="shared" si="0"/>
        <v>100</v>
      </c>
      <c r="K33" s="2">
        <v>4</v>
      </c>
      <c r="L33" s="2">
        <v>4</v>
      </c>
      <c r="M33" s="11">
        <f t="shared" si="1"/>
        <v>100</v>
      </c>
      <c r="N33" s="2">
        <v>4</v>
      </c>
      <c r="O33" s="2">
        <v>0</v>
      </c>
      <c r="P33" s="11">
        <f t="shared" si="2"/>
        <v>0</v>
      </c>
      <c r="Q33" s="2">
        <v>4</v>
      </c>
      <c r="R33" s="2">
        <v>2</v>
      </c>
      <c r="S33" s="11">
        <f t="shared" si="3"/>
        <v>50</v>
      </c>
      <c r="T33" s="89">
        <f t="shared" si="4"/>
        <v>16</v>
      </c>
      <c r="U33" s="89">
        <f t="shared" si="4"/>
        <v>10</v>
      </c>
      <c r="V33" s="11">
        <f t="shared" si="5"/>
        <v>62.5</v>
      </c>
      <c r="W33" s="30"/>
    </row>
    <row r="34" spans="1:23" ht="60" x14ac:dyDescent="0.25">
      <c r="A34" s="93"/>
      <c r="B34" s="17" t="s">
        <v>746</v>
      </c>
      <c r="C34" s="19" t="s">
        <v>747</v>
      </c>
      <c r="D34" s="19" t="s">
        <v>645</v>
      </c>
      <c r="E34" s="19" t="s">
        <v>748</v>
      </c>
      <c r="F34" s="17" t="s">
        <v>749</v>
      </c>
      <c r="G34" s="17">
        <v>600</v>
      </c>
      <c r="H34" s="2">
        <v>0</v>
      </c>
      <c r="I34" s="2">
        <v>0</v>
      </c>
      <c r="J34" s="11" t="e">
        <f t="shared" si="0"/>
        <v>#DIV/0!</v>
      </c>
      <c r="K34" s="2">
        <v>0</v>
      </c>
      <c r="L34" s="2">
        <v>0</v>
      </c>
      <c r="M34" s="11" t="e">
        <f t="shared" si="1"/>
        <v>#DIV/0!</v>
      </c>
      <c r="N34" s="2">
        <v>0</v>
      </c>
      <c r="O34" s="2">
        <v>0</v>
      </c>
      <c r="P34" s="11" t="e">
        <f t="shared" si="2"/>
        <v>#DIV/0!</v>
      </c>
      <c r="Q34" s="2">
        <v>600</v>
      </c>
      <c r="R34" s="2">
        <v>600</v>
      </c>
      <c r="S34" s="11">
        <f t="shared" si="3"/>
        <v>100</v>
      </c>
      <c r="T34" s="89">
        <f t="shared" si="4"/>
        <v>600</v>
      </c>
      <c r="U34" s="89">
        <f t="shared" si="4"/>
        <v>600</v>
      </c>
      <c r="V34" s="11">
        <f t="shared" si="5"/>
        <v>100</v>
      </c>
      <c r="W34" s="30"/>
    </row>
    <row r="35" spans="1:23" ht="36" x14ac:dyDescent="0.25">
      <c r="A35" s="967" t="s">
        <v>750</v>
      </c>
      <c r="B35" s="57" t="s">
        <v>751</v>
      </c>
      <c r="C35" s="21" t="s">
        <v>752</v>
      </c>
      <c r="D35" s="21" t="s">
        <v>651</v>
      </c>
      <c r="E35" s="21" t="s">
        <v>753</v>
      </c>
      <c r="F35" s="22" t="s">
        <v>754</v>
      </c>
      <c r="G35" s="22">
        <v>1</v>
      </c>
      <c r="H35" s="2">
        <v>1</v>
      </c>
      <c r="I35" s="2">
        <v>1</v>
      </c>
      <c r="J35" s="11">
        <f t="shared" si="0"/>
        <v>100</v>
      </c>
      <c r="K35" s="2">
        <v>0</v>
      </c>
      <c r="L35" s="2">
        <v>0</v>
      </c>
      <c r="M35" s="11" t="e">
        <f t="shared" si="1"/>
        <v>#DIV/0!</v>
      </c>
      <c r="N35" s="2">
        <v>0</v>
      </c>
      <c r="O35" s="2">
        <v>0</v>
      </c>
      <c r="P35" s="11" t="e">
        <f t="shared" si="2"/>
        <v>#DIV/0!</v>
      </c>
      <c r="Q35" s="2">
        <v>0</v>
      </c>
      <c r="R35" s="2">
        <v>0</v>
      </c>
      <c r="S35" s="11" t="e">
        <f t="shared" si="3"/>
        <v>#DIV/0!</v>
      </c>
      <c r="T35" s="89">
        <f t="shared" si="4"/>
        <v>1</v>
      </c>
      <c r="U35" s="89">
        <f t="shared" si="4"/>
        <v>1</v>
      </c>
      <c r="V35" s="11">
        <f t="shared" si="5"/>
        <v>100</v>
      </c>
      <c r="W35" s="30"/>
    </row>
    <row r="36" spans="1:23" ht="36" x14ac:dyDescent="0.25">
      <c r="A36" s="967"/>
      <c r="B36" s="57" t="s">
        <v>755</v>
      </c>
      <c r="C36" s="21" t="s">
        <v>756</v>
      </c>
      <c r="D36" s="21" t="s">
        <v>651</v>
      </c>
      <c r="E36" s="21" t="s">
        <v>757</v>
      </c>
      <c r="F36" s="22" t="s">
        <v>669</v>
      </c>
      <c r="G36" s="22">
        <v>1</v>
      </c>
      <c r="H36" s="2">
        <v>0</v>
      </c>
      <c r="I36" s="2">
        <v>0</v>
      </c>
      <c r="J36" s="11" t="e">
        <f t="shared" si="0"/>
        <v>#DIV/0!</v>
      </c>
      <c r="K36" s="2">
        <v>1</v>
      </c>
      <c r="L36" s="2">
        <v>0.25</v>
      </c>
      <c r="M36" s="11">
        <f t="shared" si="1"/>
        <v>25</v>
      </c>
      <c r="N36" s="2">
        <v>0</v>
      </c>
      <c r="O36" s="2">
        <v>0</v>
      </c>
      <c r="P36" s="11" t="e">
        <f t="shared" si="2"/>
        <v>#DIV/0!</v>
      </c>
      <c r="Q36" s="2">
        <v>0</v>
      </c>
      <c r="R36" s="2">
        <v>0</v>
      </c>
      <c r="S36" s="11" t="e">
        <f t="shared" si="3"/>
        <v>#DIV/0!</v>
      </c>
      <c r="T36" s="89">
        <f t="shared" si="4"/>
        <v>1</v>
      </c>
      <c r="U36" s="89">
        <f t="shared" si="4"/>
        <v>0.25</v>
      </c>
      <c r="V36" s="11">
        <f t="shared" si="5"/>
        <v>25</v>
      </c>
      <c r="W36" s="30"/>
    </row>
    <row r="37" spans="1:23" ht="48" x14ac:dyDescent="0.25">
      <c r="A37" s="967"/>
      <c r="B37" s="20" t="s">
        <v>758</v>
      </c>
      <c r="C37" s="21" t="s">
        <v>759</v>
      </c>
      <c r="D37" s="21" t="s">
        <v>651</v>
      </c>
      <c r="E37" s="21" t="s">
        <v>760</v>
      </c>
      <c r="F37" s="22" t="s">
        <v>749</v>
      </c>
      <c r="G37" s="22">
        <v>600</v>
      </c>
      <c r="H37" s="2">
        <v>0</v>
      </c>
      <c r="I37" s="2">
        <v>0</v>
      </c>
      <c r="J37" s="11" t="e">
        <f t="shared" si="0"/>
        <v>#DIV/0!</v>
      </c>
      <c r="K37" s="2">
        <v>0</v>
      </c>
      <c r="L37" s="2">
        <v>0</v>
      </c>
      <c r="M37" s="11" t="e">
        <f t="shared" si="1"/>
        <v>#DIV/0!</v>
      </c>
      <c r="N37" s="2">
        <v>0</v>
      </c>
      <c r="O37" s="2">
        <v>0</v>
      </c>
      <c r="P37" s="11" t="e">
        <f t="shared" si="2"/>
        <v>#DIV/0!</v>
      </c>
      <c r="Q37" s="2">
        <v>600</v>
      </c>
      <c r="R37" s="2">
        <v>600</v>
      </c>
      <c r="S37" s="11">
        <f t="shared" si="3"/>
        <v>100</v>
      </c>
      <c r="T37" s="89">
        <f t="shared" si="4"/>
        <v>600</v>
      </c>
      <c r="U37" s="89">
        <f t="shared" si="4"/>
        <v>600</v>
      </c>
      <c r="V37" s="11">
        <f t="shared" si="5"/>
        <v>100</v>
      </c>
      <c r="W37" s="30"/>
    </row>
    <row r="38" spans="1:23" ht="60" x14ac:dyDescent="0.25">
      <c r="A38" s="93"/>
      <c r="B38" s="17" t="s">
        <v>761</v>
      </c>
      <c r="C38" s="19" t="s">
        <v>762</v>
      </c>
      <c r="D38" s="19" t="s">
        <v>645</v>
      </c>
      <c r="E38" s="19" t="s">
        <v>763</v>
      </c>
      <c r="F38" s="17" t="s">
        <v>764</v>
      </c>
      <c r="G38" s="17">
        <v>1</v>
      </c>
      <c r="H38" s="2">
        <v>0</v>
      </c>
      <c r="I38" s="2">
        <v>0</v>
      </c>
      <c r="J38" s="11" t="e">
        <f t="shared" si="0"/>
        <v>#DIV/0!</v>
      </c>
      <c r="K38" s="2">
        <v>0</v>
      </c>
      <c r="L38" s="2">
        <v>0</v>
      </c>
      <c r="M38" s="11" t="e">
        <f t="shared" si="1"/>
        <v>#DIV/0!</v>
      </c>
      <c r="N38" s="2">
        <v>0</v>
      </c>
      <c r="O38" s="2">
        <v>0</v>
      </c>
      <c r="P38" s="11" t="e">
        <f t="shared" si="2"/>
        <v>#DIV/0!</v>
      </c>
      <c r="Q38" s="2">
        <v>0</v>
      </c>
      <c r="R38" s="2">
        <v>0</v>
      </c>
      <c r="S38" s="11" t="e">
        <f t="shared" si="3"/>
        <v>#DIV/0!</v>
      </c>
      <c r="T38" s="89">
        <f t="shared" si="4"/>
        <v>0</v>
      </c>
      <c r="U38" s="89">
        <f t="shared" si="4"/>
        <v>0</v>
      </c>
      <c r="V38" s="11" t="e">
        <f t="shared" si="5"/>
        <v>#DIV/0!</v>
      </c>
      <c r="W38" s="30"/>
    </row>
    <row r="39" spans="1:23" ht="48" x14ac:dyDescent="0.25">
      <c r="A39" s="967" t="s">
        <v>765</v>
      </c>
      <c r="B39" s="57" t="s">
        <v>766</v>
      </c>
      <c r="C39" s="21" t="s">
        <v>767</v>
      </c>
      <c r="D39" s="21" t="s">
        <v>651</v>
      </c>
      <c r="E39" s="21" t="s">
        <v>768</v>
      </c>
      <c r="F39" s="22" t="s">
        <v>653</v>
      </c>
      <c r="G39" s="22">
        <v>1</v>
      </c>
      <c r="H39" s="2">
        <v>0</v>
      </c>
      <c r="I39" s="2">
        <v>0</v>
      </c>
      <c r="J39" s="11" t="e">
        <f t="shared" si="0"/>
        <v>#DIV/0!</v>
      </c>
      <c r="K39" s="2">
        <v>1</v>
      </c>
      <c r="L39" s="2">
        <v>0</v>
      </c>
      <c r="M39" s="11">
        <f t="shared" si="1"/>
        <v>0</v>
      </c>
      <c r="N39" s="2">
        <v>0</v>
      </c>
      <c r="O39" s="2">
        <v>0</v>
      </c>
      <c r="P39" s="11" t="e">
        <f t="shared" si="2"/>
        <v>#DIV/0!</v>
      </c>
      <c r="Q39" s="2">
        <v>0</v>
      </c>
      <c r="R39" s="2">
        <v>0</v>
      </c>
      <c r="S39" s="11" t="e">
        <f t="shared" si="3"/>
        <v>#DIV/0!</v>
      </c>
      <c r="T39" s="89">
        <f t="shared" si="4"/>
        <v>1</v>
      </c>
      <c r="U39" s="89">
        <f t="shared" si="4"/>
        <v>0</v>
      </c>
      <c r="V39" s="11">
        <f t="shared" si="5"/>
        <v>0</v>
      </c>
      <c r="W39" s="30"/>
    </row>
    <row r="40" spans="1:23" ht="48" x14ac:dyDescent="0.25">
      <c r="A40" s="967"/>
      <c r="B40" s="57" t="s">
        <v>769</v>
      </c>
      <c r="C40" s="21" t="s">
        <v>770</v>
      </c>
      <c r="D40" s="21" t="s">
        <v>651</v>
      </c>
      <c r="E40" s="21" t="s">
        <v>771</v>
      </c>
      <c r="F40" s="22" t="s">
        <v>772</v>
      </c>
      <c r="G40" s="22">
        <v>1</v>
      </c>
      <c r="H40" s="2">
        <v>0</v>
      </c>
      <c r="I40" s="2">
        <v>0</v>
      </c>
      <c r="J40" s="11" t="e">
        <f t="shared" si="0"/>
        <v>#DIV/0!</v>
      </c>
      <c r="K40" s="2">
        <v>0</v>
      </c>
      <c r="L40" s="2">
        <v>0</v>
      </c>
      <c r="M40" s="11" t="e">
        <f t="shared" si="1"/>
        <v>#DIV/0!</v>
      </c>
      <c r="N40" s="2">
        <v>1</v>
      </c>
      <c r="O40" s="2">
        <v>0</v>
      </c>
      <c r="P40" s="11">
        <f t="shared" si="2"/>
        <v>0</v>
      </c>
      <c r="Q40" s="2">
        <v>0</v>
      </c>
      <c r="R40" s="2">
        <v>0</v>
      </c>
      <c r="S40" s="11" t="e">
        <f t="shared" si="3"/>
        <v>#DIV/0!</v>
      </c>
      <c r="T40" s="89">
        <f t="shared" si="4"/>
        <v>1</v>
      </c>
      <c r="U40" s="89">
        <f t="shared" si="4"/>
        <v>0</v>
      </c>
      <c r="V40" s="11">
        <f t="shared" si="5"/>
        <v>0</v>
      </c>
      <c r="W40" s="30"/>
    </row>
    <row r="41" spans="1:23" ht="60" x14ac:dyDescent="0.25">
      <c r="A41" s="967"/>
      <c r="B41" s="57" t="s">
        <v>773</v>
      </c>
      <c r="C41" s="21" t="s">
        <v>774</v>
      </c>
      <c r="D41" s="21" t="s">
        <v>651</v>
      </c>
      <c r="E41" s="21" t="s">
        <v>775</v>
      </c>
      <c r="F41" s="22" t="s">
        <v>776</v>
      </c>
      <c r="G41" s="22">
        <v>1</v>
      </c>
      <c r="H41" s="2">
        <v>0</v>
      </c>
      <c r="I41" s="2">
        <v>0</v>
      </c>
      <c r="J41" s="11" t="e">
        <f t="shared" si="0"/>
        <v>#DIV/0!</v>
      </c>
      <c r="K41" s="2">
        <v>0</v>
      </c>
      <c r="L41" s="2">
        <v>0</v>
      </c>
      <c r="M41" s="11" t="e">
        <f t="shared" si="1"/>
        <v>#DIV/0!</v>
      </c>
      <c r="N41" s="2">
        <v>0</v>
      </c>
      <c r="O41" s="2">
        <v>0</v>
      </c>
      <c r="P41" s="11" t="e">
        <f t="shared" si="2"/>
        <v>#DIV/0!</v>
      </c>
      <c r="Q41" s="2">
        <v>1</v>
      </c>
      <c r="R41" s="2">
        <v>0</v>
      </c>
      <c r="S41" s="11">
        <f t="shared" si="3"/>
        <v>0</v>
      </c>
      <c r="T41" s="89">
        <f t="shared" si="4"/>
        <v>1</v>
      </c>
      <c r="U41" s="89">
        <f t="shared" si="4"/>
        <v>0</v>
      </c>
      <c r="V41" s="11">
        <f t="shared" si="5"/>
        <v>0</v>
      </c>
      <c r="W41" s="30"/>
    </row>
    <row r="42" spans="1:23" ht="84" x14ac:dyDescent="0.25">
      <c r="A42" s="93"/>
      <c r="B42" s="17" t="s">
        <v>777</v>
      </c>
      <c r="C42" s="19" t="s">
        <v>778</v>
      </c>
      <c r="D42" s="19" t="s">
        <v>645</v>
      </c>
      <c r="E42" s="19" t="s">
        <v>779</v>
      </c>
      <c r="F42" s="17" t="s">
        <v>780</v>
      </c>
      <c r="G42" s="17">
        <v>22</v>
      </c>
      <c r="H42" s="2">
        <v>0</v>
      </c>
      <c r="I42" s="2">
        <v>0</v>
      </c>
      <c r="J42" s="11" t="e">
        <f t="shared" si="0"/>
        <v>#DIV/0!</v>
      </c>
      <c r="K42" s="2">
        <v>0</v>
      </c>
      <c r="L42" s="2">
        <v>0</v>
      </c>
      <c r="M42" s="11" t="e">
        <f t="shared" si="1"/>
        <v>#DIV/0!</v>
      </c>
      <c r="N42" s="2">
        <v>0</v>
      </c>
      <c r="O42" s="2">
        <v>0</v>
      </c>
      <c r="P42" s="11" t="e">
        <f t="shared" si="2"/>
        <v>#DIV/0!</v>
      </c>
      <c r="Q42" s="2">
        <v>22</v>
      </c>
      <c r="R42" s="2">
        <v>20</v>
      </c>
      <c r="S42" s="11">
        <f t="shared" si="3"/>
        <v>90.909090909090907</v>
      </c>
      <c r="T42" s="89">
        <f t="shared" si="4"/>
        <v>22</v>
      </c>
      <c r="U42" s="89">
        <f t="shared" si="4"/>
        <v>20</v>
      </c>
      <c r="V42" s="11">
        <f t="shared" si="5"/>
        <v>90.909090909090907</v>
      </c>
      <c r="W42" s="30"/>
    </row>
    <row r="43" spans="1:23" ht="48" x14ac:dyDescent="0.25">
      <c r="A43" s="967" t="s">
        <v>781</v>
      </c>
      <c r="B43" s="57" t="s">
        <v>782</v>
      </c>
      <c r="C43" s="21" t="s">
        <v>783</v>
      </c>
      <c r="D43" s="21" t="s">
        <v>651</v>
      </c>
      <c r="E43" s="21" t="s">
        <v>784</v>
      </c>
      <c r="F43" s="22" t="s">
        <v>772</v>
      </c>
      <c r="G43" s="22">
        <v>1</v>
      </c>
      <c r="H43" s="2">
        <v>0</v>
      </c>
      <c r="I43" s="2">
        <v>0</v>
      </c>
      <c r="J43" s="11" t="e">
        <f t="shared" si="0"/>
        <v>#DIV/0!</v>
      </c>
      <c r="K43" s="2">
        <v>1</v>
      </c>
      <c r="L43" s="2">
        <v>0.5</v>
      </c>
      <c r="M43" s="11">
        <f t="shared" si="1"/>
        <v>50</v>
      </c>
      <c r="N43" s="2">
        <v>0</v>
      </c>
      <c r="O43" s="2">
        <v>0.4</v>
      </c>
      <c r="P43" s="11" t="e">
        <f t="shared" si="2"/>
        <v>#DIV/0!</v>
      </c>
      <c r="Q43" s="2">
        <v>0</v>
      </c>
      <c r="R43" s="2">
        <v>0</v>
      </c>
      <c r="S43" s="11" t="e">
        <f t="shared" si="3"/>
        <v>#DIV/0!</v>
      </c>
      <c r="T43" s="89">
        <f t="shared" si="4"/>
        <v>1</v>
      </c>
      <c r="U43" s="89">
        <f t="shared" si="4"/>
        <v>0.9</v>
      </c>
      <c r="V43" s="11">
        <f t="shared" si="5"/>
        <v>90</v>
      </c>
      <c r="W43" s="30"/>
    </row>
    <row r="44" spans="1:23" ht="72" x14ac:dyDescent="0.25">
      <c r="A44" s="967"/>
      <c r="B44" s="57" t="s">
        <v>785</v>
      </c>
      <c r="C44" s="21" t="s">
        <v>786</v>
      </c>
      <c r="D44" s="21" t="s">
        <v>651</v>
      </c>
      <c r="E44" s="21" t="s">
        <v>787</v>
      </c>
      <c r="F44" s="22" t="s">
        <v>776</v>
      </c>
      <c r="G44" s="22">
        <v>1</v>
      </c>
      <c r="H44" s="2">
        <v>0</v>
      </c>
      <c r="I44" s="2">
        <v>0</v>
      </c>
      <c r="J44" s="11" t="e">
        <f t="shared" si="0"/>
        <v>#DIV/0!</v>
      </c>
      <c r="K44" s="2">
        <v>1</v>
      </c>
      <c r="L44" s="2">
        <v>0</v>
      </c>
      <c r="M44" s="11">
        <f t="shared" si="1"/>
        <v>0</v>
      </c>
      <c r="N44" s="2">
        <v>0</v>
      </c>
      <c r="O44" s="2">
        <v>0</v>
      </c>
      <c r="P44" s="11" t="e">
        <f t="shared" si="2"/>
        <v>#DIV/0!</v>
      </c>
      <c r="Q44" s="2">
        <v>0</v>
      </c>
      <c r="R44" s="2">
        <v>1</v>
      </c>
      <c r="S44" s="11" t="e">
        <f t="shared" si="3"/>
        <v>#DIV/0!</v>
      </c>
      <c r="T44" s="89">
        <f t="shared" si="4"/>
        <v>1</v>
      </c>
      <c r="U44" s="89">
        <f t="shared" si="4"/>
        <v>1</v>
      </c>
      <c r="V44" s="11">
        <f t="shared" si="5"/>
        <v>100</v>
      </c>
      <c r="W44" s="30"/>
    </row>
    <row r="45" spans="1:23" ht="48" x14ac:dyDescent="0.25">
      <c r="A45" s="967"/>
      <c r="B45" s="57" t="s">
        <v>788</v>
      </c>
      <c r="C45" s="21" t="s">
        <v>789</v>
      </c>
      <c r="D45" s="21" t="s">
        <v>651</v>
      </c>
      <c r="E45" s="21" t="s">
        <v>790</v>
      </c>
      <c r="F45" s="22" t="s">
        <v>780</v>
      </c>
      <c r="G45" s="22">
        <v>22</v>
      </c>
      <c r="H45" s="2">
        <v>0</v>
      </c>
      <c r="I45" s="2">
        <v>0</v>
      </c>
      <c r="J45" s="11" t="e">
        <f t="shared" si="0"/>
        <v>#DIV/0!</v>
      </c>
      <c r="K45" s="2">
        <v>0</v>
      </c>
      <c r="L45" s="2">
        <v>0</v>
      </c>
      <c r="M45" s="11" t="e">
        <f t="shared" si="1"/>
        <v>#DIV/0!</v>
      </c>
      <c r="N45" s="2">
        <v>0</v>
      </c>
      <c r="O45" s="2">
        <v>0</v>
      </c>
      <c r="P45" s="11" t="e">
        <f t="shared" si="2"/>
        <v>#DIV/0!</v>
      </c>
      <c r="Q45" s="2">
        <v>22</v>
      </c>
      <c r="R45" s="2">
        <v>21</v>
      </c>
      <c r="S45" s="11">
        <f t="shared" si="3"/>
        <v>95.454545454545453</v>
      </c>
      <c r="T45" s="89">
        <f t="shared" si="4"/>
        <v>22</v>
      </c>
      <c r="U45" s="89">
        <f t="shared" si="4"/>
        <v>21</v>
      </c>
      <c r="V45" s="11">
        <f t="shared" si="5"/>
        <v>95.454545454545453</v>
      </c>
      <c r="W45" s="30"/>
    </row>
    <row r="46" spans="1:23" x14ac:dyDescent="0.25">
      <c r="A46" s="10"/>
      <c r="B46" s="843" t="s">
        <v>23</v>
      </c>
      <c r="C46" s="844"/>
      <c r="D46" s="844"/>
      <c r="E46" s="844"/>
      <c r="F46" s="844"/>
      <c r="G46" s="845"/>
      <c r="H46" s="3"/>
      <c r="I46" s="3"/>
      <c r="J46" s="13" t="e">
        <f>SUM(J52:J91)/(COUNTIF(J52:J91,"&lt;&gt;0"))</f>
        <v>#DIV/0!</v>
      </c>
      <c r="K46" s="3"/>
      <c r="L46" s="3"/>
      <c r="M46" s="13" t="e">
        <f>SUM(M52:M91)/(COUNTIF(M52:M91,"&lt;&gt;0"))</f>
        <v>#DIV/0!</v>
      </c>
      <c r="N46" s="3"/>
      <c r="O46" s="3"/>
      <c r="P46" s="13" t="e">
        <f>SUM(P52:P91)/(COUNTIF(P52:P91,"&lt;&gt;0"))</f>
        <v>#DIV/0!</v>
      </c>
      <c r="Q46" s="3"/>
      <c r="R46" s="3"/>
      <c r="S46" s="13" t="e">
        <f>SUM(S52:S91)/(COUNTIF(S52:S91,"&lt;&gt;0"))</f>
        <v>#DIV/0!</v>
      </c>
      <c r="T46" s="3"/>
      <c r="U46" s="3"/>
      <c r="V46" s="13" t="e">
        <f>SUM(V52:V91)/(COUNTIF(V52:V91,"&lt;&gt;0"))</f>
        <v>#DIV/0!</v>
      </c>
      <c r="W46" s="30"/>
    </row>
    <row r="47" spans="1:23" x14ac:dyDescent="0.25">
      <c r="A47" s="10"/>
      <c r="B47" s="846" t="s">
        <v>24</v>
      </c>
      <c r="C47" s="847"/>
      <c r="D47" s="847"/>
      <c r="E47" s="847"/>
      <c r="F47" s="847"/>
      <c r="G47" s="848"/>
      <c r="H47" s="4"/>
      <c r="I47" s="4"/>
      <c r="J47" s="14">
        <v>100</v>
      </c>
      <c r="K47" s="4"/>
      <c r="L47" s="4"/>
      <c r="M47" s="14">
        <v>73</v>
      </c>
      <c r="N47" s="4">
        <v>87</v>
      </c>
      <c r="O47" s="4"/>
      <c r="P47" s="14"/>
      <c r="Q47" s="4"/>
      <c r="R47" s="4"/>
      <c r="S47" s="14"/>
      <c r="T47" s="4"/>
      <c r="U47" s="4"/>
      <c r="V47" s="14"/>
      <c r="W47" s="30"/>
    </row>
    <row r="48" spans="1:23" x14ac:dyDescent="0.25">
      <c r="A48" s="846" t="s">
        <v>1283</v>
      </c>
      <c r="B48" s="847"/>
      <c r="C48" s="847"/>
      <c r="D48" s="847"/>
      <c r="E48" s="847"/>
      <c r="F48" s="847"/>
      <c r="G48" s="848"/>
      <c r="H48" s="4"/>
      <c r="I48" s="4"/>
      <c r="J48" s="14">
        <v>79</v>
      </c>
      <c r="K48" s="4"/>
      <c r="L48" s="4"/>
      <c r="M48" s="14">
        <v>47</v>
      </c>
      <c r="N48" s="4">
        <v>63</v>
      </c>
      <c r="O48" s="4"/>
      <c r="P48" s="14"/>
      <c r="Q48" s="4"/>
      <c r="R48" s="4"/>
      <c r="S48" s="14"/>
      <c r="T48" s="4"/>
      <c r="U48" s="4"/>
      <c r="V48" s="14"/>
      <c r="W48" s="30"/>
    </row>
    <row r="49" spans="1:23" x14ac:dyDescent="0.25">
      <c r="A49" s="846" t="s">
        <v>1339</v>
      </c>
      <c r="B49" s="847"/>
      <c r="C49" s="847"/>
      <c r="D49" s="847"/>
      <c r="E49" s="847"/>
      <c r="F49" s="847"/>
      <c r="G49" s="848"/>
      <c r="H49" s="4"/>
      <c r="I49" s="4"/>
      <c r="J49" s="14">
        <v>3</v>
      </c>
      <c r="K49" s="4"/>
      <c r="L49" s="4"/>
      <c r="M49" s="14">
        <v>6</v>
      </c>
      <c r="N49" s="4">
        <v>9</v>
      </c>
      <c r="O49" s="4"/>
      <c r="P49" s="14"/>
      <c r="Q49" s="4"/>
      <c r="R49" s="4"/>
      <c r="S49" s="14"/>
      <c r="T49" s="4"/>
      <c r="U49" s="4"/>
      <c r="V49" s="14"/>
      <c r="W49" s="292"/>
    </row>
    <row r="50" spans="1:23" x14ac:dyDescent="0.25">
      <c r="A50" s="846" t="s">
        <v>1340</v>
      </c>
      <c r="B50" s="847"/>
      <c r="C50" s="847"/>
      <c r="D50" s="847"/>
      <c r="E50" s="847"/>
      <c r="F50" s="847"/>
      <c r="G50" s="848"/>
      <c r="H50" s="4"/>
      <c r="I50" s="4"/>
      <c r="J50" s="14">
        <v>0</v>
      </c>
      <c r="K50" s="4"/>
      <c r="L50" s="4"/>
      <c r="M50" s="14">
        <v>0</v>
      </c>
      <c r="N50" s="4">
        <v>0</v>
      </c>
      <c r="O50" s="4"/>
      <c r="P50" s="14"/>
      <c r="Q50" s="4"/>
      <c r="R50" s="4"/>
      <c r="S50" s="14"/>
      <c r="T50" s="4"/>
      <c r="U50" s="4"/>
      <c r="V50" s="14"/>
      <c r="W50" s="292"/>
    </row>
    <row r="51" spans="1:23" x14ac:dyDescent="0.25">
      <c r="A51" s="846" t="s">
        <v>1341</v>
      </c>
      <c r="B51" s="847"/>
      <c r="C51" s="847"/>
      <c r="D51" s="847"/>
      <c r="E51" s="847"/>
      <c r="F51" s="847"/>
      <c r="G51" s="848"/>
      <c r="H51" s="4"/>
      <c r="I51" s="4"/>
      <c r="J51" s="14">
        <v>24</v>
      </c>
      <c r="K51" s="4"/>
      <c r="L51" s="4"/>
      <c r="M51" s="14">
        <v>40</v>
      </c>
      <c r="N51" s="4">
        <v>40</v>
      </c>
      <c r="O51" s="4"/>
      <c r="P51" s="14"/>
      <c r="Q51" s="4"/>
      <c r="R51" s="4"/>
      <c r="S51" s="14"/>
      <c r="T51" s="4"/>
      <c r="U51" s="4"/>
      <c r="V51" s="14"/>
      <c r="W51" s="292"/>
    </row>
    <row r="52" spans="1:23" x14ac:dyDescent="0.25">
      <c r="J52" s="32">
        <f>IF(J6&gt;99.99,100,J6)</f>
        <v>100</v>
      </c>
      <c r="M52" s="32">
        <f>IF(M6&gt;99.99,100,M6)</f>
        <v>50</v>
      </c>
      <c r="P52" s="32">
        <f>IF(P6&gt;99.99,100,P6)</f>
        <v>0</v>
      </c>
      <c r="S52" s="32">
        <f>IF(S6&gt;99.99,100,S6)</f>
        <v>100</v>
      </c>
      <c r="V52" s="32">
        <f>IF(V6&gt;99.99,100,V6)</f>
        <v>66.666666666666657</v>
      </c>
    </row>
    <row r="53" spans="1:23" x14ac:dyDescent="0.25">
      <c r="J53" s="32" t="e">
        <f t="shared" ref="J53:J91" si="6">IF(J7&gt;99.99,100,J7)</f>
        <v>#DIV/0!</v>
      </c>
      <c r="M53" s="32">
        <f t="shared" ref="M53:M91" si="7">IF(M7&gt;99.99,100,M7)</f>
        <v>0</v>
      </c>
      <c r="P53" s="32" t="e">
        <f t="shared" ref="P53:P91" si="8">IF(P7&gt;99.99,100,P7)</f>
        <v>#DIV/0!</v>
      </c>
      <c r="S53" s="32" t="e">
        <f t="shared" ref="S53:S91" si="9">IF(S7&gt;99.99,100,S7)</f>
        <v>#DIV/0!</v>
      </c>
      <c r="V53" s="32">
        <f t="shared" ref="V53:V91" si="10">IF(V7&gt;99.99,100,V7)</f>
        <v>0</v>
      </c>
    </row>
    <row r="54" spans="1:23" x14ac:dyDescent="0.25">
      <c r="J54" s="32">
        <f t="shared" si="6"/>
        <v>0</v>
      </c>
      <c r="M54" s="32">
        <f t="shared" si="7"/>
        <v>0</v>
      </c>
      <c r="P54" s="32">
        <f t="shared" si="8"/>
        <v>0</v>
      </c>
      <c r="S54" s="32">
        <f t="shared" si="9"/>
        <v>0</v>
      </c>
      <c r="V54" s="32">
        <f t="shared" si="10"/>
        <v>0</v>
      </c>
    </row>
    <row r="55" spans="1:23" x14ac:dyDescent="0.25">
      <c r="J55" s="32">
        <f t="shared" si="6"/>
        <v>100</v>
      </c>
      <c r="M55" s="32">
        <f t="shared" si="7"/>
        <v>0</v>
      </c>
      <c r="P55" s="32">
        <f t="shared" si="8"/>
        <v>100</v>
      </c>
      <c r="S55" s="32">
        <f t="shared" si="9"/>
        <v>100</v>
      </c>
      <c r="V55" s="32">
        <f t="shared" si="10"/>
        <v>66.666666666666657</v>
      </c>
    </row>
    <row r="56" spans="1:23" x14ac:dyDescent="0.25">
      <c r="J56" s="32" t="e">
        <f t="shared" si="6"/>
        <v>#DIV/0!</v>
      </c>
      <c r="M56" s="32" t="e">
        <f t="shared" si="7"/>
        <v>#DIV/0!</v>
      </c>
      <c r="P56" s="32" t="e">
        <f t="shared" si="8"/>
        <v>#DIV/0!</v>
      </c>
      <c r="S56" s="32">
        <f t="shared" si="9"/>
        <v>0</v>
      </c>
      <c r="V56" s="32">
        <f t="shared" si="10"/>
        <v>100</v>
      </c>
    </row>
    <row r="57" spans="1:23" x14ac:dyDescent="0.25">
      <c r="J57" s="32">
        <f t="shared" si="6"/>
        <v>0</v>
      </c>
      <c r="M57" s="32">
        <f t="shared" si="7"/>
        <v>25</v>
      </c>
      <c r="P57" s="32" t="e">
        <f t="shared" si="8"/>
        <v>#DIV/0!</v>
      </c>
      <c r="S57" s="32" t="e">
        <f t="shared" si="9"/>
        <v>#DIV/0!</v>
      </c>
      <c r="V57" s="32">
        <f t="shared" si="10"/>
        <v>12.5</v>
      </c>
    </row>
    <row r="58" spans="1:23" x14ac:dyDescent="0.25">
      <c r="J58" s="32">
        <f t="shared" si="6"/>
        <v>0</v>
      </c>
      <c r="M58" s="32">
        <f t="shared" si="7"/>
        <v>50</v>
      </c>
      <c r="P58" s="32">
        <f t="shared" si="8"/>
        <v>0</v>
      </c>
      <c r="S58" s="32">
        <f t="shared" si="9"/>
        <v>0</v>
      </c>
      <c r="V58" s="32">
        <f t="shared" si="10"/>
        <v>12.5</v>
      </c>
    </row>
    <row r="59" spans="1:23" x14ac:dyDescent="0.25">
      <c r="J59" s="32" t="e">
        <f t="shared" si="6"/>
        <v>#DIV/0!</v>
      </c>
      <c r="M59" s="32" t="e">
        <f t="shared" si="7"/>
        <v>#DIV/0!</v>
      </c>
      <c r="P59" s="32" t="e">
        <f t="shared" si="8"/>
        <v>#DIV/0!</v>
      </c>
      <c r="S59" s="32">
        <f t="shared" si="9"/>
        <v>0</v>
      </c>
      <c r="V59" s="32">
        <f t="shared" si="10"/>
        <v>0</v>
      </c>
    </row>
    <row r="60" spans="1:23" x14ac:dyDescent="0.25">
      <c r="J60" s="32" t="e">
        <f t="shared" si="6"/>
        <v>#DIV/0!</v>
      </c>
      <c r="M60" s="32" t="e">
        <f t="shared" si="7"/>
        <v>#DIV/0!</v>
      </c>
      <c r="P60" s="32" t="e">
        <f t="shared" si="8"/>
        <v>#DIV/0!</v>
      </c>
      <c r="S60" s="32">
        <f t="shared" si="9"/>
        <v>0</v>
      </c>
      <c r="V60" s="32">
        <f t="shared" si="10"/>
        <v>0</v>
      </c>
    </row>
    <row r="61" spans="1:23" x14ac:dyDescent="0.25">
      <c r="J61" s="32" t="e">
        <f t="shared" si="6"/>
        <v>#DIV/0!</v>
      </c>
      <c r="M61" s="32" t="e">
        <f t="shared" si="7"/>
        <v>#DIV/0!</v>
      </c>
      <c r="P61" s="32" t="e">
        <f t="shared" si="8"/>
        <v>#DIV/0!</v>
      </c>
      <c r="S61" s="32">
        <f t="shared" si="9"/>
        <v>0</v>
      </c>
      <c r="V61" s="32">
        <f t="shared" si="10"/>
        <v>25</v>
      </c>
    </row>
    <row r="62" spans="1:23" x14ac:dyDescent="0.25">
      <c r="J62" s="32" t="e">
        <f t="shared" si="6"/>
        <v>#DIV/0!</v>
      </c>
      <c r="M62" s="32" t="e">
        <f t="shared" si="7"/>
        <v>#DIV/0!</v>
      </c>
      <c r="P62" s="32" t="e">
        <f t="shared" si="8"/>
        <v>#DIV/0!</v>
      </c>
      <c r="S62" s="32">
        <f t="shared" si="9"/>
        <v>0</v>
      </c>
      <c r="V62" s="32">
        <f t="shared" si="10"/>
        <v>0</v>
      </c>
    </row>
    <row r="63" spans="1:23" x14ac:dyDescent="0.25">
      <c r="J63" s="32">
        <f t="shared" si="6"/>
        <v>100</v>
      </c>
      <c r="M63" s="32" t="e">
        <f t="shared" si="7"/>
        <v>#DIV/0!</v>
      </c>
      <c r="P63" s="32" t="e">
        <f t="shared" si="8"/>
        <v>#DIV/0!</v>
      </c>
      <c r="S63" s="32" t="e">
        <f t="shared" si="9"/>
        <v>#DIV/0!</v>
      </c>
      <c r="V63" s="32">
        <f t="shared" si="10"/>
        <v>100</v>
      </c>
    </row>
    <row r="64" spans="1:23" x14ac:dyDescent="0.25">
      <c r="J64" s="32" t="e">
        <f t="shared" si="6"/>
        <v>#DIV/0!</v>
      </c>
      <c r="M64" s="32">
        <f t="shared" si="7"/>
        <v>0</v>
      </c>
      <c r="P64" s="32" t="e">
        <f t="shared" si="8"/>
        <v>#DIV/0!</v>
      </c>
      <c r="S64" s="32" t="e">
        <f t="shared" si="9"/>
        <v>#DIV/0!</v>
      </c>
      <c r="V64" s="32">
        <f t="shared" si="10"/>
        <v>0</v>
      </c>
    </row>
    <row r="65" spans="10:22" x14ac:dyDescent="0.25">
      <c r="J65" s="32" t="e">
        <f t="shared" si="6"/>
        <v>#DIV/0!</v>
      </c>
      <c r="M65" s="32" t="e">
        <f t="shared" si="7"/>
        <v>#DIV/0!</v>
      </c>
      <c r="P65" s="32" t="e">
        <f t="shared" si="8"/>
        <v>#DIV/0!</v>
      </c>
      <c r="S65" s="32">
        <f t="shared" si="9"/>
        <v>0</v>
      </c>
      <c r="V65" s="32">
        <f t="shared" si="10"/>
        <v>0</v>
      </c>
    </row>
    <row r="66" spans="10:22" x14ac:dyDescent="0.25">
      <c r="J66" s="32">
        <f t="shared" si="6"/>
        <v>100</v>
      </c>
      <c r="M66" s="32" t="e">
        <f t="shared" si="7"/>
        <v>#DIV/0!</v>
      </c>
      <c r="P66" s="32" t="e">
        <f t="shared" si="8"/>
        <v>#DIV/0!</v>
      </c>
      <c r="S66" s="32" t="e">
        <f t="shared" si="9"/>
        <v>#DIV/0!</v>
      </c>
      <c r="V66" s="32">
        <f t="shared" si="10"/>
        <v>100</v>
      </c>
    </row>
    <row r="67" spans="10:22" x14ac:dyDescent="0.25">
      <c r="J67" s="32">
        <f t="shared" si="6"/>
        <v>100</v>
      </c>
      <c r="M67" s="32" t="e">
        <f t="shared" si="7"/>
        <v>#DIV/0!</v>
      </c>
      <c r="P67" s="32" t="e">
        <f t="shared" si="8"/>
        <v>#DIV/0!</v>
      </c>
      <c r="S67" s="32" t="e">
        <f t="shared" si="9"/>
        <v>#DIV/0!</v>
      </c>
      <c r="V67" s="32">
        <f t="shared" si="10"/>
        <v>100</v>
      </c>
    </row>
    <row r="68" spans="10:22" x14ac:dyDescent="0.25">
      <c r="J68" s="32" t="e">
        <f t="shared" si="6"/>
        <v>#DIV/0!</v>
      </c>
      <c r="M68" s="32" t="e">
        <f t="shared" si="7"/>
        <v>#DIV/0!</v>
      </c>
      <c r="P68" s="32" t="e">
        <f t="shared" si="8"/>
        <v>#DIV/0!</v>
      </c>
      <c r="S68" s="32">
        <f t="shared" si="9"/>
        <v>0</v>
      </c>
      <c r="V68" s="32">
        <f t="shared" si="10"/>
        <v>25</v>
      </c>
    </row>
    <row r="69" spans="10:22" x14ac:dyDescent="0.25">
      <c r="J69" s="32">
        <f t="shared" si="6"/>
        <v>100</v>
      </c>
      <c r="M69" s="32" t="e">
        <f t="shared" si="7"/>
        <v>#DIV/0!</v>
      </c>
      <c r="P69" s="32" t="e">
        <f t="shared" si="8"/>
        <v>#DIV/0!</v>
      </c>
      <c r="S69" s="32" t="e">
        <f t="shared" si="9"/>
        <v>#DIV/0!</v>
      </c>
      <c r="V69" s="32">
        <f t="shared" si="10"/>
        <v>100</v>
      </c>
    </row>
    <row r="70" spans="10:22" x14ac:dyDescent="0.25">
      <c r="J70" s="32">
        <f t="shared" si="6"/>
        <v>100</v>
      </c>
      <c r="M70" s="32" t="e">
        <f t="shared" si="7"/>
        <v>#DIV/0!</v>
      </c>
      <c r="P70" s="32" t="e">
        <f t="shared" si="8"/>
        <v>#DIV/0!</v>
      </c>
      <c r="S70" s="32" t="e">
        <f t="shared" si="9"/>
        <v>#DIV/0!</v>
      </c>
      <c r="V70" s="32">
        <f t="shared" si="10"/>
        <v>100</v>
      </c>
    </row>
    <row r="71" spans="10:22" x14ac:dyDescent="0.25">
      <c r="J71" s="32" t="e">
        <f t="shared" si="6"/>
        <v>#DIV/0!</v>
      </c>
      <c r="M71" s="32" t="e">
        <f t="shared" si="7"/>
        <v>#DIV/0!</v>
      </c>
      <c r="P71" s="32" t="e">
        <f t="shared" si="8"/>
        <v>#DIV/0!</v>
      </c>
      <c r="S71" s="32">
        <f t="shared" si="9"/>
        <v>0</v>
      </c>
      <c r="V71" s="32">
        <f t="shared" si="10"/>
        <v>0</v>
      </c>
    </row>
    <row r="72" spans="10:22" x14ac:dyDescent="0.25">
      <c r="J72" s="32" t="e">
        <f t="shared" si="6"/>
        <v>#DIV/0!</v>
      </c>
      <c r="M72" s="32" t="e">
        <f t="shared" si="7"/>
        <v>#DIV/0!</v>
      </c>
      <c r="P72" s="32" t="e">
        <f t="shared" si="8"/>
        <v>#DIV/0!</v>
      </c>
      <c r="S72" s="32" t="e">
        <f t="shared" si="9"/>
        <v>#DIV/0!</v>
      </c>
      <c r="V72" s="32" t="e">
        <f t="shared" si="10"/>
        <v>#DIV/0!</v>
      </c>
    </row>
    <row r="73" spans="10:22" x14ac:dyDescent="0.25">
      <c r="J73" s="32">
        <f t="shared" si="6"/>
        <v>100</v>
      </c>
      <c r="M73" s="32">
        <f t="shared" si="7"/>
        <v>100</v>
      </c>
      <c r="P73" s="32">
        <f t="shared" si="8"/>
        <v>100</v>
      </c>
      <c r="S73" s="32">
        <f t="shared" si="9"/>
        <v>100</v>
      </c>
      <c r="V73" s="32">
        <f t="shared" si="10"/>
        <v>100</v>
      </c>
    </row>
    <row r="74" spans="10:22" x14ac:dyDescent="0.25">
      <c r="J74" s="32" t="e">
        <f t="shared" si="6"/>
        <v>#DIV/0!</v>
      </c>
      <c r="M74" s="32">
        <f t="shared" si="7"/>
        <v>100</v>
      </c>
      <c r="P74" s="32" t="e">
        <f t="shared" si="8"/>
        <v>#DIV/0!</v>
      </c>
      <c r="S74" s="32" t="e">
        <f t="shared" si="9"/>
        <v>#DIV/0!</v>
      </c>
      <c r="V74" s="32">
        <f t="shared" si="10"/>
        <v>100</v>
      </c>
    </row>
    <row r="75" spans="10:22" x14ac:dyDescent="0.25">
      <c r="J75" s="32" t="e">
        <f t="shared" si="6"/>
        <v>#DIV/0!</v>
      </c>
      <c r="M75" s="32">
        <f t="shared" si="7"/>
        <v>100</v>
      </c>
      <c r="P75" s="32" t="e">
        <f t="shared" si="8"/>
        <v>#DIV/0!</v>
      </c>
      <c r="S75" s="32" t="e">
        <f t="shared" si="9"/>
        <v>#DIV/0!</v>
      </c>
      <c r="V75" s="32">
        <f t="shared" si="10"/>
        <v>100</v>
      </c>
    </row>
    <row r="76" spans="10:22" x14ac:dyDescent="0.25">
      <c r="J76" s="32">
        <f t="shared" si="6"/>
        <v>100</v>
      </c>
      <c r="M76" s="32" t="e">
        <f t="shared" si="7"/>
        <v>#DIV/0!</v>
      </c>
      <c r="P76" s="32" t="e">
        <f t="shared" si="8"/>
        <v>#DIV/0!</v>
      </c>
      <c r="S76" s="32" t="e">
        <f t="shared" si="9"/>
        <v>#DIV/0!</v>
      </c>
      <c r="V76" s="32">
        <f t="shared" si="10"/>
        <v>100</v>
      </c>
    </row>
    <row r="77" spans="10:22" x14ac:dyDescent="0.25">
      <c r="J77" s="32" t="e">
        <f t="shared" si="6"/>
        <v>#DIV/0!</v>
      </c>
      <c r="M77" s="32">
        <f t="shared" si="7"/>
        <v>100</v>
      </c>
      <c r="P77" s="32" t="e">
        <f t="shared" si="8"/>
        <v>#DIV/0!</v>
      </c>
      <c r="S77" s="32" t="e">
        <f t="shared" si="9"/>
        <v>#DIV/0!</v>
      </c>
      <c r="V77" s="32">
        <f t="shared" si="10"/>
        <v>100</v>
      </c>
    </row>
    <row r="78" spans="10:22" x14ac:dyDescent="0.25">
      <c r="J78" s="32" t="e">
        <f t="shared" si="6"/>
        <v>#DIV/0!</v>
      </c>
      <c r="M78" s="32">
        <f t="shared" si="7"/>
        <v>100</v>
      </c>
      <c r="P78" s="32" t="e">
        <f t="shared" si="8"/>
        <v>#DIV/0!</v>
      </c>
      <c r="S78" s="32" t="e">
        <f t="shared" si="9"/>
        <v>#DIV/0!</v>
      </c>
      <c r="V78" s="32">
        <f t="shared" si="10"/>
        <v>100</v>
      </c>
    </row>
    <row r="79" spans="10:22" x14ac:dyDescent="0.25">
      <c r="J79" s="32">
        <f t="shared" si="6"/>
        <v>100</v>
      </c>
      <c r="M79" s="32">
        <f t="shared" si="7"/>
        <v>100</v>
      </c>
      <c r="P79" s="32">
        <f t="shared" si="8"/>
        <v>0</v>
      </c>
      <c r="S79" s="32">
        <f t="shared" si="9"/>
        <v>50</v>
      </c>
      <c r="V79" s="32">
        <f t="shared" si="10"/>
        <v>62.5</v>
      </c>
    </row>
    <row r="80" spans="10:22" x14ac:dyDescent="0.25">
      <c r="J80" s="32" t="e">
        <f t="shared" si="6"/>
        <v>#DIV/0!</v>
      </c>
      <c r="M80" s="32" t="e">
        <f t="shared" si="7"/>
        <v>#DIV/0!</v>
      </c>
      <c r="P80" s="32" t="e">
        <f t="shared" si="8"/>
        <v>#DIV/0!</v>
      </c>
      <c r="S80" s="32">
        <f t="shared" si="9"/>
        <v>100</v>
      </c>
      <c r="V80" s="32">
        <f t="shared" si="10"/>
        <v>100</v>
      </c>
    </row>
    <row r="81" spans="10:22" x14ac:dyDescent="0.25">
      <c r="J81" s="32">
        <f t="shared" si="6"/>
        <v>100</v>
      </c>
      <c r="M81" s="32" t="e">
        <f t="shared" si="7"/>
        <v>#DIV/0!</v>
      </c>
      <c r="P81" s="32" t="e">
        <f t="shared" si="8"/>
        <v>#DIV/0!</v>
      </c>
      <c r="S81" s="32" t="e">
        <f t="shared" si="9"/>
        <v>#DIV/0!</v>
      </c>
      <c r="V81" s="32">
        <f t="shared" si="10"/>
        <v>100</v>
      </c>
    </row>
    <row r="82" spans="10:22" x14ac:dyDescent="0.25">
      <c r="J82" s="32" t="e">
        <f t="shared" si="6"/>
        <v>#DIV/0!</v>
      </c>
      <c r="M82" s="32">
        <f t="shared" si="7"/>
        <v>25</v>
      </c>
      <c r="P82" s="32" t="e">
        <f t="shared" si="8"/>
        <v>#DIV/0!</v>
      </c>
      <c r="S82" s="32" t="e">
        <f t="shared" si="9"/>
        <v>#DIV/0!</v>
      </c>
      <c r="V82" s="32">
        <f t="shared" si="10"/>
        <v>25</v>
      </c>
    </row>
    <row r="83" spans="10:22" x14ac:dyDescent="0.25">
      <c r="J83" s="32" t="e">
        <f t="shared" si="6"/>
        <v>#DIV/0!</v>
      </c>
      <c r="M83" s="32" t="e">
        <f t="shared" si="7"/>
        <v>#DIV/0!</v>
      </c>
      <c r="P83" s="32" t="e">
        <f t="shared" si="8"/>
        <v>#DIV/0!</v>
      </c>
      <c r="S83" s="32">
        <f t="shared" si="9"/>
        <v>100</v>
      </c>
      <c r="V83" s="32">
        <f t="shared" si="10"/>
        <v>100</v>
      </c>
    </row>
    <row r="84" spans="10:22" x14ac:dyDescent="0.25">
      <c r="J84" s="32" t="e">
        <f t="shared" si="6"/>
        <v>#DIV/0!</v>
      </c>
      <c r="M84" s="32" t="e">
        <f t="shared" si="7"/>
        <v>#DIV/0!</v>
      </c>
      <c r="P84" s="32" t="e">
        <f t="shared" si="8"/>
        <v>#DIV/0!</v>
      </c>
      <c r="S84" s="32" t="e">
        <f t="shared" si="9"/>
        <v>#DIV/0!</v>
      </c>
      <c r="V84" s="32" t="e">
        <f t="shared" si="10"/>
        <v>#DIV/0!</v>
      </c>
    </row>
    <row r="85" spans="10:22" x14ac:dyDescent="0.25">
      <c r="J85" s="32" t="e">
        <f t="shared" si="6"/>
        <v>#DIV/0!</v>
      </c>
      <c r="M85" s="32">
        <f t="shared" si="7"/>
        <v>0</v>
      </c>
      <c r="P85" s="32" t="e">
        <f t="shared" si="8"/>
        <v>#DIV/0!</v>
      </c>
      <c r="S85" s="32" t="e">
        <f t="shared" si="9"/>
        <v>#DIV/0!</v>
      </c>
      <c r="V85" s="32">
        <f t="shared" si="10"/>
        <v>0</v>
      </c>
    </row>
    <row r="86" spans="10:22" x14ac:dyDescent="0.25">
      <c r="J86" s="32" t="e">
        <f t="shared" si="6"/>
        <v>#DIV/0!</v>
      </c>
      <c r="M86" s="32" t="e">
        <f t="shared" si="7"/>
        <v>#DIV/0!</v>
      </c>
      <c r="P86" s="32">
        <f t="shared" si="8"/>
        <v>0</v>
      </c>
      <c r="S86" s="32" t="e">
        <f t="shared" si="9"/>
        <v>#DIV/0!</v>
      </c>
      <c r="V86" s="32">
        <f t="shared" si="10"/>
        <v>0</v>
      </c>
    </row>
    <row r="87" spans="10:22" x14ac:dyDescent="0.25">
      <c r="J87" s="32" t="e">
        <f t="shared" si="6"/>
        <v>#DIV/0!</v>
      </c>
      <c r="M87" s="32" t="e">
        <f t="shared" si="7"/>
        <v>#DIV/0!</v>
      </c>
      <c r="P87" s="32" t="e">
        <f t="shared" si="8"/>
        <v>#DIV/0!</v>
      </c>
      <c r="S87" s="32">
        <f t="shared" si="9"/>
        <v>0</v>
      </c>
      <c r="V87" s="32">
        <f t="shared" si="10"/>
        <v>0</v>
      </c>
    </row>
    <row r="88" spans="10:22" x14ac:dyDescent="0.25">
      <c r="J88" s="32" t="e">
        <f t="shared" si="6"/>
        <v>#DIV/0!</v>
      </c>
      <c r="M88" s="32" t="e">
        <f t="shared" si="7"/>
        <v>#DIV/0!</v>
      </c>
      <c r="P88" s="32" t="e">
        <f t="shared" si="8"/>
        <v>#DIV/0!</v>
      </c>
      <c r="S88" s="32">
        <f t="shared" si="9"/>
        <v>90.909090909090907</v>
      </c>
      <c r="V88" s="32">
        <f t="shared" si="10"/>
        <v>90.909090909090907</v>
      </c>
    </row>
    <row r="89" spans="10:22" x14ac:dyDescent="0.25">
      <c r="J89" s="32" t="e">
        <f t="shared" si="6"/>
        <v>#DIV/0!</v>
      </c>
      <c r="M89" s="32">
        <f t="shared" si="7"/>
        <v>50</v>
      </c>
      <c r="P89" s="32" t="e">
        <f t="shared" si="8"/>
        <v>#DIV/0!</v>
      </c>
      <c r="S89" s="32" t="e">
        <f t="shared" si="9"/>
        <v>#DIV/0!</v>
      </c>
      <c r="V89" s="32">
        <f t="shared" si="10"/>
        <v>90</v>
      </c>
    </row>
    <row r="90" spans="10:22" x14ac:dyDescent="0.25">
      <c r="J90" s="32" t="e">
        <f t="shared" si="6"/>
        <v>#DIV/0!</v>
      </c>
      <c r="M90" s="32">
        <f t="shared" si="7"/>
        <v>0</v>
      </c>
      <c r="P90" s="32" t="e">
        <f t="shared" si="8"/>
        <v>#DIV/0!</v>
      </c>
      <c r="S90" s="32" t="e">
        <f t="shared" si="9"/>
        <v>#DIV/0!</v>
      </c>
      <c r="V90" s="32">
        <f t="shared" si="10"/>
        <v>100</v>
      </c>
    </row>
    <row r="91" spans="10:22" x14ac:dyDescent="0.25">
      <c r="J91" s="32" t="e">
        <f t="shared" si="6"/>
        <v>#DIV/0!</v>
      </c>
      <c r="M91" s="32" t="e">
        <f t="shared" si="7"/>
        <v>#DIV/0!</v>
      </c>
      <c r="P91" s="32" t="e">
        <f t="shared" si="8"/>
        <v>#DIV/0!</v>
      </c>
      <c r="S91" s="32">
        <f t="shared" si="9"/>
        <v>95.454545454545453</v>
      </c>
      <c r="V91" s="32">
        <f t="shared" si="10"/>
        <v>95.454545454545453</v>
      </c>
    </row>
  </sheetData>
  <mergeCells count="40">
    <mergeCell ref="W4:W5"/>
    <mergeCell ref="D26:D27"/>
    <mergeCell ref="B46:G46"/>
    <mergeCell ref="B47:G47"/>
    <mergeCell ref="A7:A9"/>
    <mergeCell ref="A11:A13"/>
    <mergeCell ref="A14:A16"/>
    <mergeCell ref="B14:B16"/>
    <mergeCell ref="C14:C16"/>
    <mergeCell ref="D14:D16"/>
    <mergeCell ref="A17:A19"/>
    <mergeCell ref="A20:A22"/>
    <mergeCell ref="Q4:S4"/>
    <mergeCell ref="T4:V4"/>
    <mergeCell ref="A23:A25"/>
    <mergeCell ref="A49:G49"/>
    <mergeCell ref="A50:G50"/>
    <mergeCell ref="A51:G51"/>
    <mergeCell ref="A48:G48"/>
    <mergeCell ref="B26:B27"/>
    <mergeCell ref="C26:C27"/>
    <mergeCell ref="A28:A30"/>
    <mergeCell ref="A31:A33"/>
    <mergeCell ref="A35:A37"/>
    <mergeCell ref="A39:A41"/>
    <mergeCell ref="A43:A45"/>
    <mergeCell ref="A26:A27"/>
    <mergeCell ref="A1:V1"/>
    <mergeCell ref="A2:V2"/>
    <mergeCell ref="A3:V3"/>
    <mergeCell ref="A4:A5"/>
    <mergeCell ref="B4:B5"/>
    <mergeCell ref="C4:C5"/>
    <mergeCell ref="D4:D5"/>
    <mergeCell ref="E4:E5"/>
    <mergeCell ref="F4:F5"/>
    <mergeCell ref="G4:G5"/>
    <mergeCell ref="H4:J4"/>
    <mergeCell ref="K4:M4"/>
    <mergeCell ref="N4:P4"/>
  </mergeCells>
  <conditionalFormatting sqref="V6:V45 J6:J45 M13:M45 P13:P45 S13:S45">
    <cfRule type="cellIs" dxfId="743" priority="25" stopIfTrue="1" operator="greaterThan">
      <formula>110</formula>
    </cfRule>
    <cfRule type="cellIs" dxfId="742" priority="26" stopIfTrue="1" operator="between">
      <formula>1</formula>
      <formula>90</formula>
    </cfRule>
    <cfRule type="expression" dxfId="741" priority="27" stopIfTrue="1">
      <formula>IF(H6=0,I6=0)</formula>
    </cfRule>
    <cfRule type="cellIs" dxfId="740" priority="28" stopIfTrue="1" operator="between">
      <formula>90</formula>
      <formula>110</formula>
    </cfRule>
    <cfRule type="expression" dxfId="739" priority="29" stopIfTrue="1">
      <formula>IF(H6&gt;0,I6=0)</formula>
    </cfRule>
    <cfRule type="expression" dxfId="738" priority="30" stopIfTrue="1">
      <formula>IF(H6=0,I6&gt;0)</formula>
    </cfRule>
  </conditionalFormatting>
  <conditionalFormatting sqref="M6:M12">
    <cfRule type="cellIs" dxfId="737" priority="43" stopIfTrue="1" operator="greaterThan">
      <formula>110</formula>
    </cfRule>
    <cfRule type="cellIs" dxfId="736" priority="44" stopIfTrue="1" operator="between">
      <formula>1</formula>
      <formula>90</formula>
    </cfRule>
    <cfRule type="expression" dxfId="735" priority="45" stopIfTrue="1">
      <formula>IF(K6=0,L6=0)</formula>
    </cfRule>
    <cfRule type="cellIs" dxfId="734" priority="46" stopIfTrue="1" operator="between">
      <formula>90</formula>
      <formula>110</formula>
    </cfRule>
    <cfRule type="expression" dxfId="733" priority="47" stopIfTrue="1">
      <formula>IF(K6&gt;0,L6=0)</formula>
    </cfRule>
    <cfRule type="expression" dxfId="732" priority="48" stopIfTrue="1">
      <formula>IF(K6=0,L6&gt;0)</formula>
    </cfRule>
  </conditionalFormatting>
  <conditionalFormatting sqref="P6:P12">
    <cfRule type="cellIs" dxfId="731" priority="37" stopIfTrue="1" operator="greaterThan">
      <formula>110</formula>
    </cfRule>
    <cfRule type="cellIs" dxfId="730" priority="38" stopIfTrue="1" operator="between">
      <formula>1</formula>
      <formula>90</formula>
    </cfRule>
    <cfRule type="expression" dxfId="729" priority="39" stopIfTrue="1">
      <formula>IF(N6=0,O6=0)</formula>
    </cfRule>
    <cfRule type="cellIs" dxfId="728" priority="40" stopIfTrue="1" operator="between">
      <formula>90</formula>
      <formula>110</formula>
    </cfRule>
    <cfRule type="expression" dxfId="727" priority="41" stopIfTrue="1">
      <formula>IF(N6&gt;0,O6=0)</formula>
    </cfRule>
    <cfRule type="expression" dxfId="726" priority="42" stopIfTrue="1">
      <formula>IF(N6=0,O6&gt;0)</formula>
    </cfRule>
  </conditionalFormatting>
  <conditionalFormatting sqref="S6:S12">
    <cfRule type="cellIs" dxfId="725" priority="31" stopIfTrue="1" operator="greaterThan">
      <formula>110</formula>
    </cfRule>
    <cfRule type="cellIs" dxfId="724" priority="32" stopIfTrue="1" operator="between">
      <formula>1</formula>
      <formula>90</formula>
    </cfRule>
    <cfRule type="expression" dxfId="723" priority="33" stopIfTrue="1">
      <formula>IF(Q6=0,R6=0)</formula>
    </cfRule>
    <cfRule type="cellIs" dxfId="722" priority="34" stopIfTrue="1" operator="between">
      <formula>90</formula>
      <formula>110</formula>
    </cfRule>
    <cfRule type="expression" dxfId="721" priority="35" stopIfTrue="1">
      <formula>IF(Q6&gt;0,R6=0)</formula>
    </cfRule>
    <cfRule type="expression" dxfId="720" priority="36" stopIfTrue="1">
      <formula>IF(Q6=0,R6&gt;0)</formula>
    </cfRule>
  </conditionalFormatting>
  <pageMargins left="0.7" right="0.7" top="0.75" bottom="0.75" header="0.3" footer="0.3"/>
  <pageSetup orientation="portrait" horizontalDpi="4294967293" verticalDpi="0" r:id="rId1"/>
  <legacyDrawing r:id="rId2"/>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AA102"/>
  <sheetViews>
    <sheetView workbookViewId="0">
      <pane ySplit="6" topLeftCell="A53" activePane="bottomLeft" state="frozen"/>
      <selection pane="bottomLeft" activeCell="W57" sqref="W57"/>
    </sheetView>
  </sheetViews>
  <sheetFormatPr baseColWidth="10" defaultColWidth="11.42578125" defaultRowHeight="15" x14ac:dyDescent="0.25"/>
  <cols>
    <col min="1" max="1" width="16.85546875" style="7" customWidth="1"/>
    <col min="2" max="2" width="8.7109375" style="7" customWidth="1"/>
    <col min="3" max="3" width="38.28515625" style="7" customWidth="1"/>
    <col min="4" max="5" width="16" style="7" customWidth="1"/>
    <col min="6" max="6" width="24.5703125" style="7" customWidth="1"/>
    <col min="7" max="7" width="12.7109375" style="7" customWidth="1"/>
    <col min="8" max="8" width="8.7109375" style="7" customWidth="1"/>
    <col min="9" max="23" width="6.85546875" style="7" customWidth="1"/>
    <col min="24" max="27" width="31.28515625" style="7" customWidth="1"/>
    <col min="28" max="16384" width="11.42578125" style="7"/>
  </cols>
  <sheetData>
    <row r="1" spans="1:27" ht="6" customHeight="1" x14ac:dyDescent="0.25"/>
    <row r="2" spans="1:27" ht="15" customHeight="1" x14ac:dyDescent="0.25">
      <c r="A2" s="854" t="s">
        <v>26</v>
      </c>
      <c r="B2" s="854"/>
      <c r="C2" s="854"/>
      <c r="D2" s="854"/>
      <c r="E2" s="854"/>
      <c r="F2" s="854"/>
      <c r="G2" s="854"/>
      <c r="H2" s="854"/>
      <c r="I2" s="854"/>
      <c r="J2" s="854"/>
      <c r="K2" s="854"/>
      <c r="L2" s="854"/>
      <c r="M2" s="854"/>
      <c r="N2" s="854"/>
      <c r="O2" s="854"/>
      <c r="P2" s="854"/>
      <c r="Q2" s="854"/>
      <c r="R2" s="854"/>
      <c r="S2" s="854"/>
      <c r="T2" s="854"/>
      <c r="U2" s="854"/>
      <c r="V2" s="854"/>
      <c r="W2" s="854"/>
    </row>
    <row r="3" spans="1:27" ht="15" customHeight="1" x14ac:dyDescent="0.25">
      <c r="A3" s="854" t="s">
        <v>0</v>
      </c>
      <c r="B3" s="854"/>
      <c r="C3" s="854"/>
      <c r="D3" s="854"/>
      <c r="E3" s="854"/>
      <c r="F3" s="854"/>
      <c r="G3" s="854"/>
      <c r="H3" s="854"/>
      <c r="I3" s="854"/>
      <c r="J3" s="854"/>
      <c r="K3" s="854"/>
      <c r="L3" s="854"/>
      <c r="M3" s="854"/>
      <c r="N3" s="854"/>
      <c r="O3" s="854"/>
      <c r="P3" s="854"/>
      <c r="Q3" s="854"/>
      <c r="R3" s="854"/>
      <c r="S3" s="854"/>
      <c r="T3" s="854"/>
      <c r="U3" s="854"/>
      <c r="V3" s="854"/>
      <c r="W3" s="854"/>
    </row>
    <row r="4" spans="1:27" ht="15" customHeight="1" x14ac:dyDescent="0.25">
      <c r="A4" s="855" t="s">
        <v>2197</v>
      </c>
      <c r="B4" s="855"/>
      <c r="C4" s="855"/>
      <c r="D4" s="855"/>
      <c r="E4" s="855"/>
      <c r="F4" s="855"/>
      <c r="G4" s="855"/>
      <c r="H4" s="855"/>
      <c r="I4" s="855"/>
      <c r="J4" s="855"/>
      <c r="K4" s="855"/>
      <c r="L4" s="855"/>
      <c r="M4" s="855"/>
      <c r="N4" s="855"/>
      <c r="O4" s="855"/>
      <c r="P4" s="855"/>
      <c r="Q4" s="855"/>
      <c r="R4" s="855"/>
      <c r="S4" s="855"/>
      <c r="T4" s="855"/>
      <c r="U4" s="855"/>
      <c r="V4" s="855"/>
      <c r="W4" s="855"/>
    </row>
    <row r="5" spans="1:27" ht="22.5" customHeight="1" x14ac:dyDescent="0.25">
      <c r="A5" s="838" t="s">
        <v>30</v>
      </c>
      <c r="B5" s="856" t="s">
        <v>1</v>
      </c>
      <c r="C5" s="838" t="s">
        <v>28</v>
      </c>
      <c r="D5" s="838" t="s">
        <v>2</v>
      </c>
      <c r="E5" s="839" t="s">
        <v>1475</v>
      </c>
      <c r="F5" s="838" t="s">
        <v>3</v>
      </c>
      <c r="G5" s="838" t="s">
        <v>4</v>
      </c>
      <c r="H5" s="838" t="s">
        <v>1474</v>
      </c>
      <c r="I5" s="853" t="s">
        <v>5</v>
      </c>
      <c r="J5" s="853"/>
      <c r="K5" s="853"/>
      <c r="L5" s="853" t="s">
        <v>6</v>
      </c>
      <c r="M5" s="853"/>
      <c r="N5" s="853"/>
      <c r="O5" s="853" t="s">
        <v>7</v>
      </c>
      <c r="P5" s="853"/>
      <c r="Q5" s="853"/>
      <c r="R5" s="853" t="s">
        <v>8</v>
      </c>
      <c r="S5" s="853"/>
      <c r="T5" s="853"/>
      <c r="U5" s="853" t="s">
        <v>9</v>
      </c>
      <c r="V5" s="853"/>
      <c r="W5" s="853"/>
      <c r="X5" s="838" t="s">
        <v>1489</v>
      </c>
      <c r="Y5" s="838" t="s">
        <v>1490</v>
      </c>
      <c r="Z5" s="838" t="s">
        <v>1491</v>
      </c>
      <c r="AA5" s="838" t="s">
        <v>1492</v>
      </c>
    </row>
    <row r="6" spans="1:27" x14ac:dyDescent="0.25">
      <c r="A6" s="838"/>
      <c r="B6" s="856"/>
      <c r="C6" s="838"/>
      <c r="D6" s="839"/>
      <c r="E6" s="852"/>
      <c r="F6" s="839"/>
      <c r="G6" s="839"/>
      <c r="H6" s="839"/>
      <c r="I6" s="5" t="s">
        <v>10</v>
      </c>
      <c r="J6" s="5" t="s">
        <v>11</v>
      </c>
      <c r="K6" s="6" t="s">
        <v>12</v>
      </c>
      <c r="L6" s="5" t="s">
        <v>10</v>
      </c>
      <c r="M6" s="5" t="s">
        <v>11</v>
      </c>
      <c r="N6" s="6" t="s">
        <v>12</v>
      </c>
      <c r="O6" s="5" t="s">
        <v>10</v>
      </c>
      <c r="P6" s="5" t="s">
        <v>11</v>
      </c>
      <c r="Q6" s="6" t="s">
        <v>12</v>
      </c>
      <c r="R6" s="5" t="s">
        <v>10</v>
      </c>
      <c r="S6" s="5" t="s">
        <v>11</v>
      </c>
      <c r="T6" s="6" t="s">
        <v>12</v>
      </c>
      <c r="U6" s="5" t="s">
        <v>10</v>
      </c>
      <c r="V6" s="5" t="s">
        <v>11</v>
      </c>
      <c r="W6" s="6" t="s">
        <v>12</v>
      </c>
      <c r="X6" s="839"/>
      <c r="Y6" s="839"/>
      <c r="Z6" s="839"/>
      <c r="AA6" s="839"/>
    </row>
    <row r="7" spans="1:27" ht="48" x14ac:dyDescent="0.25">
      <c r="A7" s="362"/>
      <c r="B7" s="77" t="s">
        <v>643</v>
      </c>
      <c r="C7" s="357" t="s">
        <v>644</v>
      </c>
      <c r="D7" s="357" t="s">
        <v>2198</v>
      </c>
      <c r="E7" s="357" t="s">
        <v>1289</v>
      </c>
      <c r="F7" s="357" t="s">
        <v>646</v>
      </c>
      <c r="G7" s="77" t="s">
        <v>647</v>
      </c>
      <c r="H7" s="77">
        <v>7</v>
      </c>
      <c r="I7" s="2">
        <v>0</v>
      </c>
      <c r="J7" s="2">
        <v>0</v>
      </c>
      <c r="K7" s="11" t="e">
        <f>J7/I7*100</f>
        <v>#DIV/0!</v>
      </c>
      <c r="L7" s="2">
        <v>4</v>
      </c>
      <c r="M7" s="2">
        <v>3</v>
      </c>
      <c r="N7" s="12">
        <f>M7/L7*100</f>
        <v>75</v>
      </c>
      <c r="O7" s="2">
        <v>2</v>
      </c>
      <c r="P7" s="2">
        <v>2</v>
      </c>
      <c r="Q7" s="12">
        <f>P7/O7*100</f>
        <v>100</v>
      </c>
      <c r="R7" s="2">
        <v>1</v>
      </c>
      <c r="S7" s="2">
        <v>0</v>
      </c>
      <c r="T7" s="12">
        <f>S7/R7*100</f>
        <v>0</v>
      </c>
      <c r="U7" s="89">
        <f>I7+L7+O7+R7</f>
        <v>7</v>
      </c>
      <c r="V7" s="89">
        <f>J7+M7+P7+S7</f>
        <v>5</v>
      </c>
      <c r="W7" s="12">
        <f>V7/U7*100</f>
        <v>71.428571428571431</v>
      </c>
      <c r="X7" s="483" t="s">
        <v>2751</v>
      </c>
      <c r="Y7" s="484" t="s">
        <v>2752</v>
      </c>
      <c r="Z7" s="484" t="s">
        <v>2753</v>
      </c>
      <c r="AA7" s="484" t="s">
        <v>2754</v>
      </c>
    </row>
    <row r="8" spans="1:27" ht="75" x14ac:dyDescent="0.25">
      <c r="A8" s="1035" t="s">
        <v>2199</v>
      </c>
      <c r="B8" s="81" t="s">
        <v>2200</v>
      </c>
      <c r="C8" s="176" t="s">
        <v>2201</v>
      </c>
      <c r="D8" s="176" t="s">
        <v>2198</v>
      </c>
      <c r="E8" s="456"/>
      <c r="F8" s="176" t="s">
        <v>2202</v>
      </c>
      <c r="G8" s="81" t="s">
        <v>2059</v>
      </c>
      <c r="H8" s="190" t="s">
        <v>2203</v>
      </c>
      <c r="I8" s="2">
        <v>0</v>
      </c>
      <c r="J8" s="2">
        <v>0</v>
      </c>
      <c r="K8" s="11" t="e">
        <f t="shared" ref="K8:K54" si="0">J8/I8*100</f>
        <v>#DIV/0!</v>
      </c>
      <c r="L8" s="2">
        <v>0</v>
      </c>
      <c r="M8" s="2">
        <v>0</v>
      </c>
      <c r="N8" s="12" t="e">
        <f t="shared" ref="N8:N54" si="1">M8/L8*100</f>
        <v>#DIV/0!</v>
      </c>
      <c r="O8" s="2">
        <v>1</v>
      </c>
      <c r="P8" s="2">
        <v>1</v>
      </c>
      <c r="Q8" s="12">
        <f t="shared" ref="Q8:Q54" si="2">P8/O8*100</f>
        <v>100</v>
      </c>
      <c r="R8" s="2">
        <v>2</v>
      </c>
      <c r="S8" s="2">
        <v>2</v>
      </c>
      <c r="T8" s="12">
        <f t="shared" ref="T8:T54" si="3">S8/R8*100</f>
        <v>100</v>
      </c>
      <c r="U8" s="89">
        <f t="shared" ref="U8:V54" si="4">I8+L8+O8+R8</f>
        <v>3</v>
      </c>
      <c r="V8" s="89">
        <f t="shared" si="4"/>
        <v>3</v>
      </c>
      <c r="W8" s="12">
        <f t="shared" ref="W8:W54" si="5">V8/U8*100</f>
        <v>100</v>
      </c>
      <c r="X8" s="483"/>
      <c r="Y8" s="484" t="s">
        <v>2755</v>
      </c>
      <c r="Z8" s="484" t="s">
        <v>2756</v>
      </c>
      <c r="AA8" s="484" t="s">
        <v>2757</v>
      </c>
    </row>
    <row r="9" spans="1:27" ht="36" x14ac:dyDescent="0.25">
      <c r="A9" s="1035"/>
      <c r="B9" s="81" t="s">
        <v>2204</v>
      </c>
      <c r="C9" s="176" t="s">
        <v>2205</v>
      </c>
      <c r="D9" s="176" t="s">
        <v>2198</v>
      </c>
      <c r="E9" s="456"/>
      <c r="F9" s="176" t="s">
        <v>2206</v>
      </c>
      <c r="G9" s="81" t="s">
        <v>2059</v>
      </c>
      <c r="H9" s="190" t="s">
        <v>2203</v>
      </c>
      <c r="I9" s="2">
        <v>0</v>
      </c>
      <c r="J9" s="2">
        <v>0</v>
      </c>
      <c r="K9" s="11" t="e">
        <f t="shared" si="0"/>
        <v>#DIV/0!</v>
      </c>
      <c r="L9" s="2">
        <v>3</v>
      </c>
      <c r="M9" s="2">
        <v>3</v>
      </c>
      <c r="N9" s="12">
        <f t="shared" si="1"/>
        <v>100</v>
      </c>
      <c r="O9" s="2">
        <v>2</v>
      </c>
      <c r="P9" s="2">
        <v>2</v>
      </c>
      <c r="Q9" s="12">
        <f t="shared" si="2"/>
        <v>100</v>
      </c>
      <c r="R9" s="2">
        <v>1</v>
      </c>
      <c r="S9" s="2">
        <v>1</v>
      </c>
      <c r="T9" s="12">
        <f t="shared" si="3"/>
        <v>100</v>
      </c>
      <c r="U9" s="89">
        <f t="shared" si="4"/>
        <v>6</v>
      </c>
      <c r="V9" s="89">
        <f t="shared" si="4"/>
        <v>6</v>
      </c>
      <c r="W9" s="12">
        <f t="shared" si="5"/>
        <v>100</v>
      </c>
      <c r="X9" s="483"/>
      <c r="Y9" s="484" t="s">
        <v>2758</v>
      </c>
      <c r="Z9" s="484"/>
      <c r="AA9" s="484" t="s">
        <v>2759</v>
      </c>
    </row>
    <row r="10" spans="1:27" ht="45" x14ac:dyDescent="0.25">
      <c r="A10" s="1035"/>
      <c r="B10" s="81" t="s">
        <v>2207</v>
      </c>
      <c r="C10" s="176" t="s">
        <v>2208</v>
      </c>
      <c r="D10" s="176" t="s">
        <v>2198</v>
      </c>
      <c r="E10" s="176" t="s">
        <v>2209</v>
      </c>
      <c r="F10" s="176" t="s">
        <v>2210</v>
      </c>
      <c r="G10" s="190" t="s">
        <v>2211</v>
      </c>
      <c r="H10" s="190">
        <v>13</v>
      </c>
      <c r="I10" s="2">
        <v>0</v>
      </c>
      <c r="J10" s="2">
        <v>0</v>
      </c>
      <c r="K10" s="11" t="e">
        <f t="shared" si="0"/>
        <v>#DIV/0!</v>
      </c>
      <c r="L10" s="2">
        <v>0</v>
      </c>
      <c r="M10" s="2">
        <v>0</v>
      </c>
      <c r="N10" s="12" t="e">
        <f t="shared" si="1"/>
        <v>#DIV/0!</v>
      </c>
      <c r="O10" s="2">
        <v>0</v>
      </c>
      <c r="P10" s="2">
        <v>0</v>
      </c>
      <c r="Q10" s="12" t="e">
        <f t="shared" si="2"/>
        <v>#DIV/0!</v>
      </c>
      <c r="R10" s="2">
        <v>13</v>
      </c>
      <c r="S10" s="2">
        <v>0</v>
      </c>
      <c r="T10" s="12">
        <f t="shared" si="3"/>
        <v>0</v>
      </c>
      <c r="U10" s="89">
        <f t="shared" si="4"/>
        <v>13</v>
      </c>
      <c r="V10" s="89">
        <f t="shared" si="4"/>
        <v>0</v>
      </c>
      <c r="W10" s="12">
        <f t="shared" si="5"/>
        <v>0</v>
      </c>
      <c r="X10" s="483"/>
      <c r="Y10" s="484"/>
      <c r="Z10" s="484"/>
      <c r="AA10" s="484" t="s">
        <v>2760</v>
      </c>
    </row>
    <row r="11" spans="1:27" ht="45" x14ac:dyDescent="0.25">
      <c r="A11" s="1035"/>
      <c r="B11" s="81" t="s">
        <v>2212</v>
      </c>
      <c r="C11" s="176" t="s">
        <v>2213</v>
      </c>
      <c r="D11" s="176" t="s">
        <v>2198</v>
      </c>
      <c r="E11" s="456"/>
      <c r="F11" s="176" t="s">
        <v>2214</v>
      </c>
      <c r="G11" s="81" t="s">
        <v>2215</v>
      </c>
      <c r="H11" s="81">
        <v>5</v>
      </c>
      <c r="I11" s="2">
        <v>0</v>
      </c>
      <c r="J11" s="2">
        <v>0</v>
      </c>
      <c r="K11" s="11" t="e">
        <f t="shared" si="0"/>
        <v>#DIV/0!</v>
      </c>
      <c r="L11" s="2">
        <v>2</v>
      </c>
      <c r="M11" s="2">
        <v>0</v>
      </c>
      <c r="N11" s="12">
        <f t="shared" si="1"/>
        <v>0</v>
      </c>
      <c r="O11" s="2">
        <v>3</v>
      </c>
      <c r="P11" s="2">
        <v>0</v>
      </c>
      <c r="Q11" s="12">
        <f t="shared" si="2"/>
        <v>0</v>
      </c>
      <c r="R11" s="2">
        <v>0</v>
      </c>
      <c r="S11" s="2">
        <v>0</v>
      </c>
      <c r="T11" s="12" t="e">
        <f t="shared" si="3"/>
        <v>#DIV/0!</v>
      </c>
      <c r="U11" s="89">
        <f t="shared" si="4"/>
        <v>5</v>
      </c>
      <c r="V11" s="89">
        <f t="shared" si="4"/>
        <v>0</v>
      </c>
      <c r="W11" s="12">
        <f t="shared" si="5"/>
        <v>0</v>
      </c>
      <c r="X11" s="483"/>
      <c r="Y11" s="484" t="s">
        <v>2761</v>
      </c>
      <c r="Z11" s="484" t="s">
        <v>2762</v>
      </c>
      <c r="AA11" s="484" t="s">
        <v>2763</v>
      </c>
    </row>
    <row r="12" spans="1:27" ht="60" x14ac:dyDescent="0.25">
      <c r="A12" s="1035"/>
      <c r="B12" s="81" t="s">
        <v>2216</v>
      </c>
      <c r="C12" s="176" t="s">
        <v>2217</v>
      </c>
      <c r="D12" s="176" t="s">
        <v>2198</v>
      </c>
      <c r="E12" s="456"/>
      <c r="F12" s="176" t="s">
        <v>2218</v>
      </c>
      <c r="G12" s="81" t="s">
        <v>2215</v>
      </c>
      <c r="H12" s="81">
        <v>5</v>
      </c>
      <c r="I12" s="2">
        <v>0</v>
      </c>
      <c r="J12" s="2">
        <v>0</v>
      </c>
      <c r="K12" s="11" t="e">
        <f t="shared" si="0"/>
        <v>#DIV/0!</v>
      </c>
      <c r="L12" s="2">
        <v>2</v>
      </c>
      <c r="M12" s="2">
        <v>1</v>
      </c>
      <c r="N12" s="12">
        <f t="shared" si="1"/>
        <v>50</v>
      </c>
      <c r="O12" s="2">
        <v>3</v>
      </c>
      <c r="P12" s="2">
        <v>0</v>
      </c>
      <c r="Q12" s="12">
        <f t="shared" si="2"/>
        <v>0</v>
      </c>
      <c r="R12" s="2">
        <v>0</v>
      </c>
      <c r="S12" s="2">
        <v>1</v>
      </c>
      <c r="T12" s="12" t="e">
        <f t="shared" si="3"/>
        <v>#DIV/0!</v>
      </c>
      <c r="U12" s="89">
        <f t="shared" si="4"/>
        <v>5</v>
      </c>
      <c r="V12" s="89">
        <f t="shared" si="4"/>
        <v>2</v>
      </c>
      <c r="W12" s="12">
        <f t="shared" si="5"/>
        <v>40</v>
      </c>
      <c r="X12" s="483"/>
      <c r="Y12" s="484" t="s">
        <v>2764</v>
      </c>
      <c r="Z12" s="484"/>
      <c r="AA12" s="484" t="s">
        <v>2765</v>
      </c>
    </row>
    <row r="13" spans="1:27" ht="72" x14ac:dyDescent="0.25">
      <c r="A13" s="362"/>
      <c r="B13" s="77" t="s">
        <v>661</v>
      </c>
      <c r="C13" s="357" t="s">
        <v>662</v>
      </c>
      <c r="D13" s="357" t="s">
        <v>2198</v>
      </c>
      <c r="E13" s="357" t="s">
        <v>1289</v>
      </c>
      <c r="F13" s="357" t="s">
        <v>1290</v>
      </c>
      <c r="G13" s="77" t="s">
        <v>664</v>
      </c>
      <c r="H13" s="77">
        <v>2</v>
      </c>
      <c r="I13" s="2">
        <f>I17</f>
        <v>0</v>
      </c>
      <c r="J13" s="2">
        <f>J17</f>
        <v>0</v>
      </c>
      <c r="K13" s="11" t="e">
        <f t="shared" si="0"/>
        <v>#DIV/0!</v>
      </c>
      <c r="L13" s="2">
        <f>L17</f>
        <v>0</v>
      </c>
      <c r="M13" s="2">
        <f>M17</f>
        <v>0</v>
      </c>
      <c r="N13" s="12" t="e">
        <f t="shared" si="1"/>
        <v>#DIV/0!</v>
      </c>
      <c r="O13" s="2">
        <f>O17</f>
        <v>1</v>
      </c>
      <c r="P13" s="2">
        <f>P17</f>
        <v>0</v>
      </c>
      <c r="Q13" s="12">
        <f t="shared" si="2"/>
        <v>0</v>
      </c>
      <c r="R13" s="2">
        <f>R17</f>
        <v>1</v>
      </c>
      <c r="S13" s="2">
        <f>S17</f>
        <v>0</v>
      </c>
      <c r="T13" s="12">
        <f t="shared" si="3"/>
        <v>0</v>
      </c>
      <c r="U13" s="89">
        <f t="shared" si="4"/>
        <v>2</v>
      </c>
      <c r="V13" s="89">
        <f t="shared" si="4"/>
        <v>0</v>
      </c>
      <c r="W13" s="12">
        <f t="shared" si="5"/>
        <v>0</v>
      </c>
      <c r="X13" s="483"/>
      <c r="Y13" s="485"/>
      <c r="Z13" s="484"/>
      <c r="AA13" s="484"/>
    </row>
    <row r="14" spans="1:27" ht="36" x14ac:dyDescent="0.25">
      <c r="A14" s="1035" t="s">
        <v>2219</v>
      </c>
      <c r="B14" s="81" t="s">
        <v>2220</v>
      </c>
      <c r="C14" s="176" t="s">
        <v>2221</v>
      </c>
      <c r="D14" s="176" t="s">
        <v>2198</v>
      </c>
      <c r="E14" s="456"/>
      <c r="F14" s="176" t="s">
        <v>2222</v>
      </c>
      <c r="G14" s="81" t="s">
        <v>2223</v>
      </c>
      <c r="H14" s="81">
        <v>1</v>
      </c>
      <c r="I14" s="2">
        <v>1</v>
      </c>
      <c r="J14" s="2">
        <v>0</v>
      </c>
      <c r="K14" s="11">
        <f t="shared" si="0"/>
        <v>0</v>
      </c>
      <c r="L14" s="2">
        <v>0</v>
      </c>
      <c r="M14" s="2">
        <v>0</v>
      </c>
      <c r="N14" s="11" t="e">
        <f t="shared" si="1"/>
        <v>#DIV/0!</v>
      </c>
      <c r="O14" s="2">
        <v>0</v>
      </c>
      <c r="P14" s="2">
        <v>1</v>
      </c>
      <c r="Q14" s="11" t="e">
        <f t="shared" si="2"/>
        <v>#DIV/0!</v>
      </c>
      <c r="R14" s="2">
        <v>0</v>
      </c>
      <c r="S14" s="2">
        <v>0</v>
      </c>
      <c r="T14" s="11" t="e">
        <f t="shared" si="3"/>
        <v>#DIV/0!</v>
      </c>
      <c r="U14" s="89">
        <f t="shared" si="4"/>
        <v>1</v>
      </c>
      <c r="V14" s="89">
        <f t="shared" si="4"/>
        <v>1</v>
      </c>
      <c r="W14" s="11">
        <f t="shared" si="5"/>
        <v>100</v>
      </c>
      <c r="X14" s="486" t="s">
        <v>2319</v>
      </c>
      <c r="Y14" s="485"/>
      <c r="Z14" s="484" t="s">
        <v>2766</v>
      </c>
      <c r="AA14" s="484" t="s">
        <v>2767</v>
      </c>
    </row>
    <row r="15" spans="1:27" ht="36" x14ac:dyDescent="0.25">
      <c r="A15" s="1035"/>
      <c r="B15" s="81" t="s">
        <v>2224</v>
      </c>
      <c r="C15" s="176" t="s">
        <v>2225</v>
      </c>
      <c r="D15" s="176" t="s">
        <v>2198</v>
      </c>
      <c r="E15" s="456"/>
      <c r="F15" s="176" t="s">
        <v>2226</v>
      </c>
      <c r="G15" s="81" t="s">
        <v>2223</v>
      </c>
      <c r="H15" s="81">
        <v>1</v>
      </c>
      <c r="I15" s="2">
        <v>0</v>
      </c>
      <c r="J15" s="2">
        <v>0</v>
      </c>
      <c r="K15" s="11" t="e">
        <f t="shared" si="0"/>
        <v>#DIV/0!</v>
      </c>
      <c r="L15" s="2">
        <v>1</v>
      </c>
      <c r="M15" s="2">
        <v>0</v>
      </c>
      <c r="N15" s="11">
        <f t="shared" si="1"/>
        <v>0</v>
      </c>
      <c r="O15" s="2">
        <v>0</v>
      </c>
      <c r="P15" s="2">
        <v>0</v>
      </c>
      <c r="Q15" s="11" t="e">
        <f t="shared" si="2"/>
        <v>#DIV/0!</v>
      </c>
      <c r="R15" s="2">
        <v>0</v>
      </c>
      <c r="S15" s="2">
        <v>0</v>
      </c>
      <c r="T15" s="11" t="e">
        <f t="shared" si="3"/>
        <v>#DIV/0!</v>
      </c>
      <c r="U15" s="89">
        <f t="shared" si="4"/>
        <v>1</v>
      </c>
      <c r="V15" s="89">
        <f t="shared" si="4"/>
        <v>0</v>
      </c>
      <c r="W15" s="11">
        <f t="shared" si="5"/>
        <v>0</v>
      </c>
      <c r="X15" s="483"/>
      <c r="Y15" s="485"/>
      <c r="Z15" s="484"/>
      <c r="AA15" s="484"/>
    </row>
    <row r="16" spans="1:27" ht="24" x14ac:dyDescent="0.25">
      <c r="A16" s="1035"/>
      <c r="B16" s="81" t="s">
        <v>2227</v>
      </c>
      <c r="C16" s="176" t="s">
        <v>2228</v>
      </c>
      <c r="D16" s="176" t="s">
        <v>2198</v>
      </c>
      <c r="E16" s="456"/>
      <c r="F16" s="176" t="s">
        <v>2090</v>
      </c>
      <c r="G16" s="81" t="s">
        <v>2059</v>
      </c>
      <c r="H16" s="190" t="s">
        <v>2203</v>
      </c>
      <c r="I16" s="2"/>
      <c r="J16" s="2">
        <v>0</v>
      </c>
      <c r="K16" s="11" t="e">
        <f t="shared" si="0"/>
        <v>#DIV/0!</v>
      </c>
      <c r="L16" s="2"/>
      <c r="M16" s="2">
        <v>0</v>
      </c>
      <c r="N16" s="11" t="e">
        <f t="shared" si="1"/>
        <v>#DIV/0!</v>
      </c>
      <c r="O16" s="2"/>
      <c r="P16" s="2">
        <v>0</v>
      </c>
      <c r="Q16" s="11" t="e">
        <f t="shared" si="2"/>
        <v>#DIV/0!</v>
      </c>
      <c r="R16" s="2"/>
      <c r="S16" s="2">
        <v>0</v>
      </c>
      <c r="T16" s="11" t="e">
        <f t="shared" si="3"/>
        <v>#DIV/0!</v>
      </c>
      <c r="U16" s="89">
        <f t="shared" si="4"/>
        <v>0</v>
      </c>
      <c r="V16" s="89">
        <f t="shared" si="4"/>
        <v>0</v>
      </c>
      <c r="W16" s="11" t="e">
        <f t="shared" si="5"/>
        <v>#DIV/0!</v>
      </c>
      <c r="X16" s="483"/>
      <c r="Y16" s="485"/>
      <c r="Z16" s="485"/>
      <c r="AA16" s="484"/>
    </row>
    <row r="17" spans="1:27" ht="60" x14ac:dyDescent="0.25">
      <c r="A17" s="1035"/>
      <c r="B17" s="81" t="s">
        <v>2229</v>
      </c>
      <c r="C17" s="176" t="s">
        <v>2230</v>
      </c>
      <c r="D17" s="176" t="s">
        <v>2198</v>
      </c>
      <c r="E17" s="456"/>
      <c r="F17" s="176" t="s">
        <v>2231</v>
      </c>
      <c r="G17" s="81" t="s">
        <v>664</v>
      </c>
      <c r="H17" s="81">
        <v>2</v>
      </c>
      <c r="I17" s="2">
        <v>0</v>
      </c>
      <c r="J17" s="2">
        <v>0</v>
      </c>
      <c r="K17" s="11" t="e">
        <f t="shared" si="0"/>
        <v>#DIV/0!</v>
      </c>
      <c r="L17" s="2">
        <v>0</v>
      </c>
      <c r="M17" s="2">
        <v>0</v>
      </c>
      <c r="N17" s="11" t="e">
        <f t="shared" si="1"/>
        <v>#DIV/0!</v>
      </c>
      <c r="O17" s="2">
        <v>1</v>
      </c>
      <c r="P17" s="2">
        <v>0</v>
      </c>
      <c r="Q17" s="11">
        <f t="shared" si="2"/>
        <v>0</v>
      </c>
      <c r="R17" s="2">
        <v>1</v>
      </c>
      <c r="S17" s="2">
        <v>0</v>
      </c>
      <c r="T17" s="11">
        <f t="shared" si="3"/>
        <v>0</v>
      </c>
      <c r="U17" s="89">
        <f t="shared" si="4"/>
        <v>2</v>
      </c>
      <c r="V17" s="89">
        <f t="shared" si="4"/>
        <v>0</v>
      </c>
      <c r="W17" s="11">
        <f t="shared" si="5"/>
        <v>0</v>
      </c>
      <c r="X17" s="483"/>
      <c r="Y17" s="485"/>
      <c r="Z17" s="484" t="s">
        <v>2768</v>
      </c>
      <c r="AA17" s="484"/>
    </row>
    <row r="18" spans="1:27" ht="105" x14ac:dyDescent="0.25">
      <c r="A18" s="1036"/>
      <c r="B18" s="1039" t="s">
        <v>678</v>
      </c>
      <c r="C18" s="1040" t="s">
        <v>679</v>
      </c>
      <c r="D18" s="1040" t="s">
        <v>2198</v>
      </c>
      <c r="E18" s="1040" t="s">
        <v>1289</v>
      </c>
      <c r="F18" s="357" t="s">
        <v>1292</v>
      </c>
      <c r="G18" s="77" t="s">
        <v>1293</v>
      </c>
      <c r="H18" s="77">
        <v>3</v>
      </c>
      <c r="I18" s="2">
        <v>0</v>
      </c>
      <c r="J18" s="2">
        <v>0</v>
      </c>
      <c r="K18" s="11" t="e">
        <f t="shared" si="0"/>
        <v>#DIV/0!</v>
      </c>
      <c r="L18" s="2">
        <v>0</v>
      </c>
      <c r="M18" s="2">
        <v>1</v>
      </c>
      <c r="N18" s="11" t="e">
        <f t="shared" si="1"/>
        <v>#DIV/0!</v>
      </c>
      <c r="O18" s="2">
        <v>0</v>
      </c>
      <c r="P18" s="2">
        <v>0</v>
      </c>
      <c r="Q18" s="11" t="e">
        <f t="shared" si="2"/>
        <v>#DIV/0!</v>
      </c>
      <c r="R18" s="2">
        <v>3</v>
      </c>
      <c r="S18" s="2">
        <v>0</v>
      </c>
      <c r="T18" s="11">
        <f t="shared" si="3"/>
        <v>0</v>
      </c>
      <c r="U18" s="89">
        <f t="shared" si="4"/>
        <v>3</v>
      </c>
      <c r="V18" s="89">
        <f t="shared" si="4"/>
        <v>1</v>
      </c>
      <c r="W18" s="11">
        <f t="shared" si="5"/>
        <v>33.333333333333329</v>
      </c>
      <c r="X18" s="483"/>
      <c r="Y18" s="484" t="s">
        <v>2769</v>
      </c>
      <c r="Z18" s="486" t="s">
        <v>2770</v>
      </c>
      <c r="AA18" s="484"/>
    </row>
    <row r="19" spans="1:27" ht="48" x14ac:dyDescent="0.25">
      <c r="A19" s="1037"/>
      <c r="B19" s="1039"/>
      <c r="C19" s="1040"/>
      <c r="D19" s="1040"/>
      <c r="E19" s="1040"/>
      <c r="F19" s="357" t="s">
        <v>682</v>
      </c>
      <c r="G19" s="77" t="s">
        <v>683</v>
      </c>
      <c r="H19" s="77">
        <v>12</v>
      </c>
      <c r="I19" s="2">
        <v>0</v>
      </c>
      <c r="J19" s="2">
        <v>0</v>
      </c>
      <c r="K19" s="11" t="e">
        <f t="shared" si="0"/>
        <v>#DIV/0!</v>
      </c>
      <c r="L19" s="2">
        <v>0</v>
      </c>
      <c r="M19" s="2">
        <v>0</v>
      </c>
      <c r="N19" s="11" t="e">
        <f t="shared" si="1"/>
        <v>#DIV/0!</v>
      </c>
      <c r="O19" s="2">
        <v>0</v>
      </c>
      <c r="P19" s="2">
        <v>0</v>
      </c>
      <c r="Q19" s="11" t="e">
        <f t="shared" si="2"/>
        <v>#DIV/0!</v>
      </c>
      <c r="R19" s="2">
        <v>12</v>
      </c>
      <c r="S19" s="2">
        <v>0</v>
      </c>
      <c r="T19" s="11">
        <f t="shared" si="3"/>
        <v>0</v>
      </c>
      <c r="U19" s="89">
        <f t="shared" si="4"/>
        <v>12</v>
      </c>
      <c r="V19" s="89">
        <f t="shared" si="4"/>
        <v>0</v>
      </c>
      <c r="W19" s="11">
        <f t="shared" si="5"/>
        <v>0</v>
      </c>
      <c r="X19" s="483"/>
      <c r="Y19" s="485"/>
      <c r="Z19" s="484" t="s">
        <v>2771</v>
      </c>
      <c r="AA19" s="484"/>
    </row>
    <row r="20" spans="1:27" ht="48" x14ac:dyDescent="0.25">
      <c r="A20" s="1038"/>
      <c r="B20" s="1039"/>
      <c r="C20" s="1040"/>
      <c r="D20" s="1040"/>
      <c r="E20" s="1040"/>
      <c r="F20" s="357" t="s">
        <v>684</v>
      </c>
      <c r="G20" s="77" t="s">
        <v>685</v>
      </c>
      <c r="H20" s="77">
        <v>1</v>
      </c>
      <c r="I20" s="2">
        <v>0</v>
      </c>
      <c r="J20" s="2">
        <v>0</v>
      </c>
      <c r="K20" s="11" t="e">
        <f t="shared" si="0"/>
        <v>#DIV/0!</v>
      </c>
      <c r="L20" s="2">
        <v>0</v>
      </c>
      <c r="M20" s="2">
        <v>0</v>
      </c>
      <c r="N20" s="11" t="e">
        <f t="shared" si="1"/>
        <v>#DIV/0!</v>
      </c>
      <c r="O20" s="2">
        <v>0</v>
      </c>
      <c r="P20" s="2">
        <v>0</v>
      </c>
      <c r="Q20" s="11" t="e">
        <f t="shared" si="2"/>
        <v>#DIV/0!</v>
      </c>
      <c r="R20" s="2">
        <v>1</v>
      </c>
      <c r="S20" s="2">
        <v>0</v>
      </c>
      <c r="T20" s="11">
        <f t="shared" si="3"/>
        <v>0</v>
      </c>
      <c r="U20" s="89">
        <f t="shared" si="4"/>
        <v>1</v>
      </c>
      <c r="V20" s="89">
        <f t="shared" si="4"/>
        <v>0</v>
      </c>
      <c r="W20" s="11">
        <f t="shared" si="5"/>
        <v>0</v>
      </c>
      <c r="X20" s="483"/>
      <c r="Y20" s="485"/>
      <c r="Z20" s="485"/>
      <c r="AA20" s="484" t="s">
        <v>2772</v>
      </c>
    </row>
    <row r="21" spans="1:27" ht="24" x14ac:dyDescent="0.25">
      <c r="A21" s="984" t="s">
        <v>2232</v>
      </c>
      <c r="B21" s="81" t="s">
        <v>687</v>
      </c>
      <c r="C21" s="176" t="s">
        <v>2233</v>
      </c>
      <c r="D21" s="176" t="s">
        <v>2198</v>
      </c>
      <c r="E21" s="176" t="s">
        <v>2234</v>
      </c>
      <c r="F21" s="176" t="s">
        <v>2235</v>
      </c>
      <c r="G21" s="81" t="s">
        <v>745</v>
      </c>
      <c r="H21" s="81">
        <v>1</v>
      </c>
      <c r="I21" s="2">
        <v>1</v>
      </c>
      <c r="J21" s="2">
        <v>1</v>
      </c>
      <c r="K21" s="11">
        <f t="shared" si="0"/>
        <v>100</v>
      </c>
      <c r="L21" s="2">
        <v>0</v>
      </c>
      <c r="M21" s="2">
        <v>0</v>
      </c>
      <c r="N21" s="11" t="e">
        <f t="shared" si="1"/>
        <v>#DIV/0!</v>
      </c>
      <c r="O21" s="2">
        <v>0</v>
      </c>
      <c r="P21" s="2">
        <v>0</v>
      </c>
      <c r="Q21" s="11" t="e">
        <f t="shared" si="2"/>
        <v>#DIV/0!</v>
      </c>
      <c r="R21" s="2">
        <v>0</v>
      </c>
      <c r="S21" s="2">
        <v>0</v>
      </c>
      <c r="T21" s="11" t="e">
        <f t="shared" si="3"/>
        <v>#DIV/0!</v>
      </c>
      <c r="U21" s="89">
        <f t="shared" si="4"/>
        <v>1</v>
      </c>
      <c r="V21" s="89">
        <f t="shared" si="4"/>
        <v>1</v>
      </c>
      <c r="W21" s="11">
        <f t="shared" si="5"/>
        <v>100</v>
      </c>
      <c r="X21" s="483"/>
      <c r="Y21" s="485"/>
      <c r="Z21" s="485"/>
      <c r="AA21" s="484"/>
    </row>
    <row r="22" spans="1:27" ht="30" x14ac:dyDescent="0.25">
      <c r="A22" s="984"/>
      <c r="B22" s="81" t="s">
        <v>691</v>
      </c>
      <c r="C22" s="176" t="s">
        <v>2236</v>
      </c>
      <c r="D22" s="176" t="s">
        <v>2198</v>
      </c>
      <c r="E22" s="456" t="s">
        <v>2237</v>
      </c>
      <c r="F22" s="176" t="s">
        <v>2238</v>
      </c>
      <c r="G22" s="81" t="s">
        <v>669</v>
      </c>
      <c r="H22" s="81">
        <v>1</v>
      </c>
      <c r="I22" s="2">
        <v>1</v>
      </c>
      <c r="J22" s="2">
        <v>0</v>
      </c>
      <c r="K22" s="11">
        <f t="shared" si="0"/>
        <v>0</v>
      </c>
      <c r="L22" s="2">
        <v>0</v>
      </c>
      <c r="M22" s="2">
        <v>0</v>
      </c>
      <c r="N22" s="11" t="e">
        <f t="shared" si="1"/>
        <v>#DIV/0!</v>
      </c>
      <c r="O22" s="2">
        <v>0</v>
      </c>
      <c r="P22" s="2">
        <v>0</v>
      </c>
      <c r="Q22" s="11" t="e">
        <f t="shared" si="2"/>
        <v>#DIV/0!</v>
      </c>
      <c r="R22" s="2">
        <v>0</v>
      </c>
      <c r="S22" s="2">
        <v>0</v>
      </c>
      <c r="T22" s="11" t="e">
        <f t="shared" si="3"/>
        <v>#DIV/0!</v>
      </c>
      <c r="U22" s="89">
        <f t="shared" si="4"/>
        <v>1</v>
      </c>
      <c r="V22" s="89">
        <f t="shared" si="4"/>
        <v>0</v>
      </c>
      <c r="W22" s="11">
        <f t="shared" si="5"/>
        <v>0</v>
      </c>
      <c r="X22" s="486" t="s">
        <v>2320</v>
      </c>
      <c r="Y22" s="485"/>
      <c r="Z22" s="485"/>
      <c r="AA22" s="484"/>
    </row>
    <row r="23" spans="1:27" ht="60" x14ac:dyDescent="0.25">
      <c r="A23" s="984"/>
      <c r="B23" s="81" t="s">
        <v>694</v>
      </c>
      <c r="C23" s="176" t="s">
        <v>2239</v>
      </c>
      <c r="D23" s="176" t="s">
        <v>2198</v>
      </c>
      <c r="E23" s="456" t="s">
        <v>1562</v>
      </c>
      <c r="F23" s="176" t="s">
        <v>2240</v>
      </c>
      <c r="G23" s="81" t="s">
        <v>2223</v>
      </c>
      <c r="H23" s="81">
        <v>1</v>
      </c>
      <c r="I23" s="2">
        <v>1</v>
      </c>
      <c r="J23" s="2">
        <v>0</v>
      </c>
      <c r="K23" s="11">
        <f t="shared" si="0"/>
        <v>0</v>
      </c>
      <c r="L23" s="2">
        <v>0</v>
      </c>
      <c r="M23" s="2">
        <v>0</v>
      </c>
      <c r="N23" s="11" t="e">
        <f t="shared" si="1"/>
        <v>#DIV/0!</v>
      </c>
      <c r="O23" s="2">
        <v>0</v>
      </c>
      <c r="P23" s="2">
        <v>0</v>
      </c>
      <c r="Q23" s="11" t="e">
        <f t="shared" si="2"/>
        <v>#DIV/0!</v>
      </c>
      <c r="R23" s="2">
        <v>0</v>
      </c>
      <c r="S23" s="2">
        <v>0</v>
      </c>
      <c r="T23" s="11" t="e">
        <f t="shared" si="3"/>
        <v>#DIV/0!</v>
      </c>
      <c r="U23" s="89">
        <f t="shared" si="4"/>
        <v>1</v>
      </c>
      <c r="V23" s="89">
        <f t="shared" si="4"/>
        <v>0</v>
      </c>
      <c r="W23" s="11">
        <f t="shared" si="5"/>
        <v>0</v>
      </c>
      <c r="X23" s="486" t="s">
        <v>2320</v>
      </c>
      <c r="Y23" s="484" t="s">
        <v>2773</v>
      </c>
      <c r="Z23" s="484" t="s">
        <v>2774</v>
      </c>
      <c r="AA23" s="484"/>
    </row>
    <row r="24" spans="1:27" ht="30" x14ac:dyDescent="0.25">
      <c r="A24" s="984"/>
      <c r="B24" s="81" t="s">
        <v>2241</v>
      </c>
      <c r="C24" s="176" t="s">
        <v>2242</v>
      </c>
      <c r="D24" s="176" t="s">
        <v>2198</v>
      </c>
      <c r="E24" s="456"/>
      <c r="F24" s="176" t="s">
        <v>2243</v>
      </c>
      <c r="G24" s="81" t="s">
        <v>647</v>
      </c>
      <c r="H24" s="81">
        <v>1</v>
      </c>
      <c r="I24" s="2">
        <v>0</v>
      </c>
      <c r="J24" s="2">
        <v>0</v>
      </c>
      <c r="K24" s="11" t="e">
        <f t="shared" si="0"/>
        <v>#DIV/0!</v>
      </c>
      <c r="L24" s="2">
        <v>1</v>
      </c>
      <c r="M24" s="2">
        <v>0</v>
      </c>
      <c r="N24" s="11">
        <f t="shared" si="1"/>
        <v>0</v>
      </c>
      <c r="O24" s="2">
        <v>0</v>
      </c>
      <c r="P24" s="2">
        <v>0</v>
      </c>
      <c r="Q24" s="11" t="e">
        <f t="shared" si="2"/>
        <v>#DIV/0!</v>
      </c>
      <c r="R24" s="2">
        <v>0</v>
      </c>
      <c r="S24" s="2">
        <v>0</v>
      </c>
      <c r="T24" s="11" t="e">
        <f t="shared" si="3"/>
        <v>#DIV/0!</v>
      </c>
      <c r="U24" s="89">
        <f t="shared" si="4"/>
        <v>1</v>
      </c>
      <c r="V24" s="89">
        <f t="shared" si="4"/>
        <v>0</v>
      </c>
      <c r="W24" s="11">
        <f t="shared" si="5"/>
        <v>0</v>
      </c>
      <c r="X24" s="486"/>
      <c r="Y24" s="485"/>
      <c r="Z24" s="485"/>
      <c r="AA24" s="484" t="s">
        <v>2775</v>
      </c>
    </row>
    <row r="25" spans="1:27" ht="30" x14ac:dyDescent="0.25">
      <c r="A25" s="1035" t="s">
        <v>2244</v>
      </c>
      <c r="B25" s="81" t="s">
        <v>699</v>
      </c>
      <c r="C25" s="176" t="s">
        <v>2245</v>
      </c>
      <c r="D25" s="176" t="s">
        <v>2198</v>
      </c>
      <c r="E25" s="456" t="s">
        <v>708</v>
      </c>
      <c r="F25" s="176" t="s">
        <v>2246</v>
      </c>
      <c r="G25" s="81" t="s">
        <v>745</v>
      </c>
      <c r="H25" s="81">
        <v>1</v>
      </c>
      <c r="I25" s="2">
        <v>1</v>
      </c>
      <c r="J25" s="2">
        <v>0</v>
      </c>
      <c r="K25" s="11">
        <f t="shared" si="0"/>
        <v>0</v>
      </c>
      <c r="L25" s="2">
        <v>0</v>
      </c>
      <c r="M25" s="2">
        <v>0</v>
      </c>
      <c r="N25" s="11" t="e">
        <f t="shared" si="1"/>
        <v>#DIV/0!</v>
      </c>
      <c r="O25" s="2">
        <v>0</v>
      </c>
      <c r="P25" s="2">
        <v>0</v>
      </c>
      <c r="Q25" s="11" t="e">
        <f t="shared" si="2"/>
        <v>#DIV/0!</v>
      </c>
      <c r="R25" s="2">
        <v>0</v>
      </c>
      <c r="S25" s="2">
        <v>0</v>
      </c>
      <c r="T25" s="11" t="e">
        <f t="shared" si="3"/>
        <v>#DIV/0!</v>
      </c>
      <c r="U25" s="89">
        <f t="shared" si="4"/>
        <v>1</v>
      </c>
      <c r="V25" s="89">
        <f t="shared" si="4"/>
        <v>0</v>
      </c>
      <c r="W25" s="11">
        <f t="shared" si="5"/>
        <v>0</v>
      </c>
      <c r="X25" s="486" t="s">
        <v>2320</v>
      </c>
      <c r="Y25" s="484" t="s">
        <v>2776</v>
      </c>
      <c r="Z25" s="485"/>
      <c r="AA25" s="485"/>
    </row>
    <row r="26" spans="1:27" ht="24" x14ac:dyDescent="0.25">
      <c r="A26" s="1035"/>
      <c r="B26" s="81" t="s">
        <v>702</v>
      </c>
      <c r="C26" s="176" t="s">
        <v>2247</v>
      </c>
      <c r="D26" s="176" t="s">
        <v>2198</v>
      </c>
      <c r="E26" s="456" t="s">
        <v>708</v>
      </c>
      <c r="F26" s="176" t="s">
        <v>2248</v>
      </c>
      <c r="G26" s="81" t="s">
        <v>2223</v>
      </c>
      <c r="H26" s="81">
        <v>1</v>
      </c>
      <c r="I26" s="2">
        <v>0</v>
      </c>
      <c r="J26" s="2">
        <v>0</v>
      </c>
      <c r="K26" s="11" t="e">
        <f t="shared" si="0"/>
        <v>#DIV/0!</v>
      </c>
      <c r="L26" s="2">
        <v>1</v>
      </c>
      <c r="M26" s="2">
        <v>0</v>
      </c>
      <c r="N26" s="11">
        <f t="shared" si="1"/>
        <v>0</v>
      </c>
      <c r="O26" s="2">
        <v>0</v>
      </c>
      <c r="P26" s="2">
        <v>0</v>
      </c>
      <c r="Q26" s="11" t="e">
        <f t="shared" si="2"/>
        <v>#DIV/0!</v>
      </c>
      <c r="R26" s="2">
        <v>0</v>
      </c>
      <c r="S26" s="2">
        <v>0</v>
      </c>
      <c r="T26" s="11" t="e">
        <f t="shared" si="3"/>
        <v>#DIV/0!</v>
      </c>
      <c r="U26" s="89">
        <f t="shared" si="4"/>
        <v>1</v>
      </c>
      <c r="V26" s="89">
        <f t="shared" si="4"/>
        <v>0</v>
      </c>
      <c r="W26" s="11">
        <f t="shared" si="5"/>
        <v>0</v>
      </c>
      <c r="X26" s="483"/>
      <c r="Y26" s="485"/>
      <c r="Z26" s="485"/>
      <c r="AA26" s="485"/>
    </row>
    <row r="27" spans="1:27" ht="30" x14ac:dyDescent="0.25">
      <c r="A27" s="1035"/>
      <c r="B27" s="81" t="s">
        <v>705</v>
      </c>
      <c r="C27" s="176" t="s">
        <v>2249</v>
      </c>
      <c r="D27" s="176" t="s">
        <v>2198</v>
      </c>
      <c r="E27" s="456" t="s">
        <v>2250</v>
      </c>
      <c r="F27" s="176" t="s">
        <v>2238</v>
      </c>
      <c r="G27" s="190" t="s">
        <v>2223</v>
      </c>
      <c r="H27" s="81">
        <v>1</v>
      </c>
      <c r="I27" s="2">
        <v>0</v>
      </c>
      <c r="J27" s="2">
        <v>0</v>
      </c>
      <c r="K27" s="11" t="e">
        <f t="shared" si="0"/>
        <v>#DIV/0!</v>
      </c>
      <c r="L27" s="2">
        <v>1</v>
      </c>
      <c r="M27" s="2">
        <v>0</v>
      </c>
      <c r="N27" s="11">
        <f t="shared" si="1"/>
        <v>0</v>
      </c>
      <c r="O27" s="2">
        <v>0</v>
      </c>
      <c r="P27" s="2">
        <v>0</v>
      </c>
      <c r="Q27" s="11" t="e">
        <f t="shared" si="2"/>
        <v>#DIV/0!</v>
      </c>
      <c r="R27" s="2">
        <v>0</v>
      </c>
      <c r="S27" s="2">
        <v>0</v>
      </c>
      <c r="T27" s="11" t="e">
        <f t="shared" si="3"/>
        <v>#DIV/0!</v>
      </c>
      <c r="U27" s="89">
        <f t="shared" si="4"/>
        <v>1</v>
      </c>
      <c r="V27" s="89">
        <f t="shared" si="4"/>
        <v>0</v>
      </c>
      <c r="W27" s="11">
        <f t="shared" si="5"/>
        <v>0</v>
      </c>
      <c r="X27" s="483"/>
      <c r="Y27" s="485"/>
      <c r="Z27" s="485"/>
      <c r="AA27" s="484" t="s">
        <v>2777</v>
      </c>
    </row>
    <row r="28" spans="1:27" ht="30" x14ac:dyDescent="0.25">
      <c r="A28" s="1035"/>
      <c r="B28" s="81" t="s">
        <v>2251</v>
      </c>
      <c r="C28" s="176" t="s">
        <v>2252</v>
      </c>
      <c r="D28" s="176" t="s">
        <v>2198</v>
      </c>
      <c r="E28" s="456" t="s">
        <v>2253</v>
      </c>
      <c r="F28" s="176" t="s">
        <v>2243</v>
      </c>
      <c r="G28" s="190" t="s">
        <v>647</v>
      </c>
      <c r="H28" s="81">
        <v>1</v>
      </c>
      <c r="I28" s="2">
        <v>0</v>
      </c>
      <c r="J28" s="2">
        <v>0</v>
      </c>
      <c r="K28" s="11" t="e">
        <f t="shared" si="0"/>
        <v>#DIV/0!</v>
      </c>
      <c r="L28" s="2">
        <v>1</v>
      </c>
      <c r="M28" s="2">
        <v>0</v>
      </c>
      <c r="N28" s="11">
        <f t="shared" si="1"/>
        <v>0</v>
      </c>
      <c r="O28" s="2">
        <v>0</v>
      </c>
      <c r="P28" s="2">
        <v>0</v>
      </c>
      <c r="Q28" s="11" t="e">
        <f t="shared" si="2"/>
        <v>#DIV/0!</v>
      </c>
      <c r="R28" s="2">
        <v>0</v>
      </c>
      <c r="S28" s="2">
        <v>0</v>
      </c>
      <c r="T28" s="11" t="e">
        <f t="shared" si="3"/>
        <v>#DIV/0!</v>
      </c>
      <c r="U28" s="89">
        <f t="shared" si="4"/>
        <v>1</v>
      </c>
      <c r="V28" s="89">
        <f t="shared" si="4"/>
        <v>0</v>
      </c>
      <c r="W28" s="11">
        <f t="shared" si="5"/>
        <v>0</v>
      </c>
      <c r="X28" s="483"/>
      <c r="Y28" s="484" t="s">
        <v>2778</v>
      </c>
      <c r="Z28" s="484"/>
      <c r="AA28" s="484"/>
    </row>
    <row r="29" spans="1:27" ht="36" x14ac:dyDescent="0.25">
      <c r="A29" s="1035" t="s">
        <v>2254</v>
      </c>
      <c r="B29" s="81" t="s">
        <v>710</v>
      </c>
      <c r="C29" s="176" t="s">
        <v>2255</v>
      </c>
      <c r="D29" s="176" t="s">
        <v>2198</v>
      </c>
      <c r="E29" s="456" t="s">
        <v>708</v>
      </c>
      <c r="F29" s="176" t="s">
        <v>2256</v>
      </c>
      <c r="G29" s="81" t="s">
        <v>745</v>
      </c>
      <c r="H29" s="81">
        <v>1</v>
      </c>
      <c r="I29" s="2">
        <v>0</v>
      </c>
      <c r="J29" s="2">
        <v>0</v>
      </c>
      <c r="K29" s="11" t="e">
        <f t="shared" si="0"/>
        <v>#DIV/0!</v>
      </c>
      <c r="L29" s="2">
        <v>1</v>
      </c>
      <c r="M29" s="2">
        <v>0</v>
      </c>
      <c r="N29" s="11">
        <f t="shared" si="1"/>
        <v>0</v>
      </c>
      <c r="O29" s="2">
        <v>0</v>
      </c>
      <c r="P29" s="2">
        <v>0</v>
      </c>
      <c r="Q29" s="11" t="e">
        <f t="shared" si="2"/>
        <v>#DIV/0!</v>
      </c>
      <c r="R29" s="2">
        <v>0</v>
      </c>
      <c r="S29" s="2">
        <v>0</v>
      </c>
      <c r="T29" s="11" t="e">
        <f t="shared" si="3"/>
        <v>#DIV/0!</v>
      </c>
      <c r="U29" s="89">
        <f t="shared" si="4"/>
        <v>1</v>
      </c>
      <c r="V29" s="89">
        <f t="shared" si="4"/>
        <v>0</v>
      </c>
      <c r="W29" s="11">
        <f t="shared" si="5"/>
        <v>0</v>
      </c>
      <c r="X29" s="483"/>
      <c r="Y29" s="484"/>
      <c r="Z29" s="484"/>
      <c r="AA29" s="484"/>
    </row>
    <row r="30" spans="1:27" ht="24" x14ac:dyDescent="0.25">
      <c r="A30" s="1035"/>
      <c r="B30" s="81" t="s">
        <v>712</v>
      </c>
      <c r="C30" s="176" t="s">
        <v>2257</v>
      </c>
      <c r="D30" s="176" t="s">
        <v>2198</v>
      </c>
      <c r="E30" s="456" t="s">
        <v>708</v>
      </c>
      <c r="F30" s="176" t="s">
        <v>2248</v>
      </c>
      <c r="G30" s="81" t="s">
        <v>2223</v>
      </c>
      <c r="H30" s="81">
        <v>1</v>
      </c>
      <c r="I30" s="2">
        <v>0</v>
      </c>
      <c r="J30" s="2">
        <v>0</v>
      </c>
      <c r="K30" s="11" t="e">
        <f t="shared" si="0"/>
        <v>#DIV/0!</v>
      </c>
      <c r="L30" s="2">
        <v>1</v>
      </c>
      <c r="M30" s="2">
        <v>0</v>
      </c>
      <c r="N30" s="11">
        <f t="shared" si="1"/>
        <v>0</v>
      </c>
      <c r="O30" s="2">
        <v>0</v>
      </c>
      <c r="P30" s="2">
        <v>0</v>
      </c>
      <c r="Q30" s="11" t="e">
        <f t="shared" si="2"/>
        <v>#DIV/0!</v>
      </c>
      <c r="R30" s="2">
        <v>0</v>
      </c>
      <c r="S30" s="2">
        <v>0</v>
      </c>
      <c r="T30" s="11" t="e">
        <f t="shared" si="3"/>
        <v>#DIV/0!</v>
      </c>
      <c r="U30" s="89">
        <f t="shared" si="4"/>
        <v>1</v>
      </c>
      <c r="V30" s="89">
        <f t="shared" si="4"/>
        <v>0</v>
      </c>
      <c r="W30" s="11">
        <f t="shared" si="5"/>
        <v>0</v>
      </c>
      <c r="X30" s="483"/>
      <c r="Y30" s="484"/>
      <c r="Z30" s="484"/>
      <c r="AA30" s="485"/>
    </row>
    <row r="31" spans="1:27" ht="24" x14ac:dyDescent="0.25">
      <c r="A31" s="1035"/>
      <c r="B31" s="81" t="s">
        <v>713</v>
      </c>
      <c r="C31" s="176" t="s">
        <v>2258</v>
      </c>
      <c r="D31" s="176" t="s">
        <v>2198</v>
      </c>
      <c r="E31" s="456" t="s">
        <v>708</v>
      </c>
      <c r="F31" s="176" t="s">
        <v>2259</v>
      </c>
      <c r="G31" s="81" t="s">
        <v>716</v>
      </c>
      <c r="H31" s="81">
        <v>1</v>
      </c>
      <c r="I31" s="2">
        <v>0</v>
      </c>
      <c r="J31" s="2">
        <v>0</v>
      </c>
      <c r="K31" s="11" t="e">
        <f t="shared" si="0"/>
        <v>#DIV/0!</v>
      </c>
      <c r="L31" s="2">
        <v>0</v>
      </c>
      <c r="M31" s="2">
        <v>0</v>
      </c>
      <c r="N31" s="11" t="e">
        <f t="shared" si="1"/>
        <v>#DIV/0!</v>
      </c>
      <c r="O31" s="2">
        <v>0</v>
      </c>
      <c r="P31" s="2">
        <v>0</v>
      </c>
      <c r="Q31" s="11" t="e">
        <f t="shared" si="2"/>
        <v>#DIV/0!</v>
      </c>
      <c r="R31" s="2">
        <v>1</v>
      </c>
      <c r="S31" s="2">
        <v>0</v>
      </c>
      <c r="T31" s="11">
        <f t="shared" si="3"/>
        <v>0</v>
      </c>
      <c r="U31" s="89">
        <f t="shared" si="4"/>
        <v>1</v>
      </c>
      <c r="V31" s="89">
        <f t="shared" si="4"/>
        <v>0</v>
      </c>
      <c r="W31" s="11">
        <f t="shared" si="5"/>
        <v>0</v>
      </c>
      <c r="X31" s="483"/>
      <c r="Y31" s="485"/>
      <c r="Z31" s="485"/>
      <c r="AA31" s="485"/>
    </row>
    <row r="32" spans="1:27" ht="24" x14ac:dyDescent="0.25">
      <c r="A32" s="1035"/>
      <c r="B32" s="81" t="s">
        <v>2260</v>
      </c>
      <c r="C32" s="176" t="s">
        <v>2252</v>
      </c>
      <c r="D32" s="176" t="s">
        <v>2198</v>
      </c>
      <c r="E32" s="456" t="s">
        <v>708</v>
      </c>
      <c r="F32" s="176" t="s">
        <v>2243</v>
      </c>
      <c r="G32" s="81" t="s">
        <v>647</v>
      </c>
      <c r="H32" s="81">
        <v>1</v>
      </c>
      <c r="I32" s="2">
        <v>0</v>
      </c>
      <c r="J32" s="2">
        <v>0</v>
      </c>
      <c r="K32" s="11" t="e">
        <f t="shared" si="0"/>
        <v>#DIV/0!</v>
      </c>
      <c r="L32" s="2">
        <v>0</v>
      </c>
      <c r="M32" s="2">
        <v>0</v>
      </c>
      <c r="N32" s="11" t="e">
        <f t="shared" si="1"/>
        <v>#DIV/0!</v>
      </c>
      <c r="O32" s="2">
        <v>1</v>
      </c>
      <c r="P32" s="2">
        <v>0</v>
      </c>
      <c r="Q32" s="11">
        <f t="shared" si="2"/>
        <v>0</v>
      </c>
      <c r="R32" s="2">
        <v>0</v>
      </c>
      <c r="S32" s="2">
        <v>0</v>
      </c>
      <c r="T32" s="11" t="e">
        <f t="shared" si="3"/>
        <v>#DIV/0!</v>
      </c>
      <c r="U32" s="89">
        <f t="shared" si="4"/>
        <v>1</v>
      </c>
      <c r="V32" s="89">
        <f t="shared" si="4"/>
        <v>0</v>
      </c>
      <c r="W32" s="11">
        <f t="shared" si="5"/>
        <v>0</v>
      </c>
      <c r="X32" s="483"/>
      <c r="Y32" s="485"/>
      <c r="Z32" s="485"/>
      <c r="AA32" s="485"/>
    </row>
    <row r="33" spans="1:27" ht="84" x14ac:dyDescent="0.25">
      <c r="A33" s="1041"/>
      <c r="B33" s="1039" t="s">
        <v>717</v>
      </c>
      <c r="C33" s="1040" t="s">
        <v>1294</v>
      </c>
      <c r="D33" s="1040" t="s">
        <v>2198</v>
      </c>
      <c r="E33" s="1040" t="s">
        <v>1289</v>
      </c>
      <c r="F33" s="357" t="s">
        <v>2261</v>
      </c>
      <c r="G33" s="77" t="s">
        <v>720</v>
      </c>
      <c r="H33" s="77" t="s">
        <v>721</v>
      </c>
      <c r="I33" s="2">
        <v>0</v>
      </c>
      <c r="J33" s="2">
        <v>0</v>
      </c>
      <c r="K33" s="11" t="e">
        <f t="shared" si="0"/>
        <v>#DIV/0!</v>
      </c>
      <c r="L33" s="2">
        <v>0</v>
      </c>
      <c r="M33" s="2">
        <v>2</v>
      </c>
      <c r="N33" s="11" t="e">
        <f t="shared" si="1"/>
        <v>#DIV/0!</v>
      </c>
      <c r="O33" s="2">
        <v>0</v>
      </c>
      <c r="P33" s="2">
        <v>1</v>
      </c>
      <c r="Q33" s="11" t="e">
        <f t="shared" si="2"/>
        <v>#DIV/0!</v>
      </c>
      <c r="R33" s="2">
        <v>0</v>
      </c>
      <c r="S33" s="2">
        <v>3</v>
      </c>
      <c r="T33" s="11" t="e">
        <f t="shared" si="3"/>
        <v>#DIV/0!</v>
      </c>
      <c r="U33" s="89">
        <f t="shared" si="4"/>
        <v>0</v>
      </c>
      <c r="V33" s="89">
        <f t="shared" si="4"/>
        <v>6</v>
      </c>
      <c r="W33" s="11" t="e">
        <f t="shared" si="5"/>
        <v>#DIV/0!</v>
      </c>
      <c r="X33" s="483"/>
      <c r="Y33" s="485"/>
      <c r="Z33" s="485"/>
      <c r="AA33" s="485"/>
    </row>
    <row r="34" spans="1:27" ht="108" x14ac:dyDescent="0.25">
      <c r="A34" s="1041"/>
      <c r="B34" s="1039"/>
      <c r="C34" s="1040"/>
      <c r="D34" s="1040"/>
      <c r="E34" s="1040"/>
      <c r="F34" s="357" t="s">
        <v>2262</v>
      </c>
      <c r="G34" s="77" t="s">
        <v>1296</v>
      </c>
      <c r="H34" s="77">
        <v>12</v>
      </c>
      <c r="I34" s="2">
        <v>3</v>
      </c>
      <c r="J34" s="2">
        <v>3</v>
      </c>
      <c r="K34" s="11">
        <f t="shared" si="0"/>
        <v>100</v>
      </c>
      <c r="L34" s="2">
        <v>3</v>
      </c>
      <c r="M34" s="2">
        <v>3</v>
      </c>
      <c r="N34" s="11">
        <f t="shared" si="1"/>
        <v>100</v>
      </c>
      <c r="O34" s="2">
        <v>3</v>
      </c>
      <c r="P34" s="2">
        <v>3</v>
      </c>
      <c r="Q34" s="11">
        <f t="shared" si="2"/>
        <v>100</v>
      </c>
      <c r="R34" s="2">
        <v>3</v>
      </c>
      <c r="S34" s="2">
        <v>3</v>
      </c>
      <c r="T34" s="11">
        <f t="shared" si="3"/>
        <v>100</v>
      </c>
      <c r="U34" s="89">
        <f t="shared" si="4"/>
        <v>12</v>
      </c>
      <c r="V34" s="89">
        <f t="shared" si="4"/>
        <v>12</v>
      </c>
      <c r="W34" s="11">
        <f t="shared" si="5"/>
        <v>100</v>
      </c>
      <c r="X34" s="483"/>
      <c r="Y34" s="485"/>
      <c r="Z34" s="485"/>
      <c r="AA34" s="484"/>
    </row>
    <row r="35" spans="1:27" ht="45" x14ac:dyDescent="0.25">
      <c r="A35" s="1035" t="s">
        <v>2263</v>
      </c>
      <c r="B35" s="81" t="s">
        <v>725</v>
      </c>
      <c r="C35" s="176" t="s">
        <v>2264</v>
      </c>
      <c r="D35" s="456" t="s">
        <v>727</v>
      </c>
      <c r="E35" s="456"/>
      <c r="F35" s="176" t="s">
        <v>2265</v>
      </c>
      <c r="G35" s="81" t="s">
        <v>2266</v>
      </c>
      <c r="H35" s="81">
        <v>1</v>
      </c>
      <c r="I35" s="2">
        <v>0</v>
      </c>
      <c r="J35" s="2">
        <v>0</v>
      </c>
      <c r="K35" s="11" t="e">
        <f t="shared" si="0"/>
        <v>#DIV/0!</v>
      </c>
      <c r="L35" s="2">
        <v>1</v>
      </c>
      <c r="M35" s="2">
        <v>0.5</v>
      </c>
      <c r="N35" s="11">
        <f t="shared" si="1"/>
        <v>50</v>
      </c>
      <c r="O35" s="2">
        <v>0</v>
      </c>
      <c r="P35" s="2">
        <v>0</v>
      </c>
      <c r="Q35" s="11" t="e">
        <f t="shared" si="2"/>
        <v>#DIV/0!</v>
      </c>
      <c r="R35" s="2">
        <v>0</v>
      </c>
      <c r="S35" s="2">
        <v>0</v>
      </c>
      <c r="T35" s="11" t="e">
        <f t="shared" si="3"/>
        <v>#DIV/0!</v>
      </c>
      <c r="U35" s="89">
        <f t="shared" si="4"/>
        <v>1</v>
      </c>
      <c r="V35" s="89">
        <f t="shared" si="4"/>
        <v>0.5</v>
      </c>
      <c r="W35" s="11">
        <f t="shared" si="5"/>
        <v>50</v>
      </c>
      <c r="X35" s="483"/>
      <c r="Y35" s="484" t="s">
        <v>2779</v>
      </c>
      <c r="Z35" s="484"/>
      <c r="AA35" s="484" t="s">
        <v>2780</v>
      </c>
    </row>
    <row r="36" spans="1:27" ht="48" x14ac:dyDescent="0.25">
      <c r="A36" s="1035"/>
      <c r="B36" s="81" t="s">
        <v>730</v>
      </c>
      <c r="C36" s="176" t="s">
        <v>2267</v>
      </c>
      <c r="D36" s="176" t="s">
        <v>2198</v>
      </c>
      <c r="E36" s="176" t="s">
        <v>2268</v>
      </c>
      <c r="F36" s="176" t="s">
        <v>2269</v>
      </c>
      <c r="G36" s="81" t="s">
        <v>2270</v>
      </c>
      <c r="H36" s="81">
        <v>1</v>
      </c>
      <c r="I36" s="2">
        <v>0</v>
      </c>
      <c r="J36" s="2">
        <v>0</v>
      </c>
      <c r="K36" s="11" t="e">
        <f t="shared" si="0"/>
        <v>#DIV/0!</v>
      </c>
      <c r="L36" s="2">
        <v>0</v>
      </c>
      <c r="M36" s="2">
        <v>0</v>
      </c>
      <c r="N36" s="11" t="e">
        <f t="shared" si="1"/>
        <v>#DIV/0!</v>
      </c>
      <c r="O36" s="2">
        <v>0</v>
      </c>
      <c r="P36" s="2">
        <v>0</v>
      </c>
      <c r="Q36" s="11" t="e">
        <f t="shared" si="2"/>
        <v>#DIV/0!</v>
      </c>
      <c r="R36" s="2">
        <v>1</v>
      </c>
      <c r="S36" s="2">
        <v>0</v>
      </c>
      <c r="T36" s="11">
        <f t="shared" si="3"/>
        <v>0</v>
      </c>
      <c r="U36" s="89">
        <f t="shared" si="4"/>
        <v>1</v>
      </c>
      <c r="V36" s="89">
        <f t="shared" si="4"/>
        <v>0</v>
      </c>
      <c r="W36" s="11">
        <f t="shared" si="5"/>
        <v>0</v>
      </c>
      <c r="X36" s="483"/>
      <c r="Y36" s="484"/>
      <c r="Z36" s="484"/>
      <c r="AA36" s="484"/>
    </row>
    <row r="37" spans="1:27" ht="48" x14ac:dyDescent="0.25">
      <c r="A37" s="1035"/>
      <c r="B37" s="81" t="s">
        <v>734</v>
      </c>
      <c r="C37" s="176" t="s">
        <v>2271</v>
      </c>
      <c r="D37" s="456" t="s">
        <v>727</v>
      </c>
      <c r="E37" s="456"/>
      <c r="F37" s="176" t="s">
        <v>2272</v>
      </c>
      <c r="G37" s="190" t="s">
        <v>2273</v>
      </c>
      <c r="H37" s="81">
        <v>1</v>
      </c>
      <c r="I37" s="2">
        <v>0</v>
      </c>
      <c r="J37" s="2">
        <v>0</v>
      </c>
      <c r="K37" s="11" t="e">
        <f t="shared" si="0"/>
        <v>#DIV/0!</v>
      </c>
      <c r="L37" s="2">
        <v>0</v>
      </c>
      <c r="M37" s="2">
        <v>0</v>
      </c>
      <c r="N37" s="11" t="e">
        <f t="shared" si="1"/>
        <v>#DIV/0!</v>
      </c>
      <c r="O37" s="2">
        <v>0</v>
      </c>
      <c r="P37" s="2">
        <v>0</v>
      </c>
      <c r="Q37" s="11" t="e">
        <f t="shared" si="2"/>
        <v>#DIV/0!</v>
      </c>
      <c r="R37" s="2">
        <v>1</v>
      </c>
      <c r="S37" s="2">
        <v>0</v>
      </c>
      <c r="T37" s="11">
        <f t="shared" si="3"/>
        <v>0</v>
      </c>
      <c r="U37" s="89">
        <f t="shared" si="4"/>
        <v>1</v>
      </c>
      <c r="V37" s="89">
        <f t="shared" si="4"/>
        <v>0</v>
      </c>
      <c r="W37" s="11">
        <f t="shared" si="5"/>
        <v>0</v>
      </c>
      <c r="X37" s="483"/>
      <c r="Y37" s="484"/>
      <c r="Z37" s="484"/>
      <c r="AA37" s="484"/>
    </row>
    <row r="38" spans="1:27" ht="36" x14ac:dyDescent="0.25">
      <c r="A38" s="1035"/>
      <c r="B38" s="81" t="s">
        <v>2274</v>
      </c>
      <c r="C38" s="176" t="s">
        <v>2275</v>
      </c>
      <c r="D38" s="456" t="s">
        <v>727</v>
      </c>
      <c r="E38" s="456"/>
      <c r="F38" s="176" t="s">
        <v>2269</v>
      </c>
      <c r="G38" s="81" t="s">
        <v>2270</v>
      </c>
      <c r="H38" s="81">
        <v>1</v>
      </c>
      <c r="I38" s="2">
        <v>0</v>
      </c>
      <c r="J38" s="2">
        <v>0</v>
      </c>
      <c r="K38" s="11" t="e">
        <f t="shared" si="0"/>
        <v>#DIV/0!</v>
      </c>
      <c r="L38" s="2">
        <v>0</v>
      </c>
      <c r="M38" s="2">
        <v>0</v>
      </c>
      <c r="N38" s="11" t="e">
        <f t="shared" si="1"/>
        <v>#DIV/0!</v>
      </c>
      <c r="O38" s="2">
        <v>0</v>
      </c>
      <c r="P38" s="2">
        <v>0</v>
      </c>
      <c r="Q38" s="11" t="e">
        <f t="shared" si="2"/>
        <v>#DIV/0!</v>
      </c>
      <c r="R38" s="2">
        <v>1</v>
      </c>
      <c r="S38" s="2">
        <v>0</v>
      </c>
      <c r="T38" s="11">
        <f t="shared" si="3"/>
        <v>0</v>
      </c>
      <c r="U38" s="89">
        <f t="shared" si="4"/>
        <v>1</v>
      </c>
      <c r="V38" s="89">
        <f t="shared" si="4"/>
        <v>0</v>
      </c>
      <c r="W38" s="11">
        <f t="shared" si="5"/>
        <v>0</v>
      </c>
      <c r="X38" s="483"/>
      <c r="Y38" s="484"/>
      <c r="Z38" s="484"/>
      <c r="AA38" s="484"/>
    </row>
    <row r="39" spans="1:27" ht="36" x14ac:dyDescent="0.25">
      <c r="A39" s="1035" t="s">
        <v>2276</v>
      </c>
      <c r="B39" s="81" t="s">
        <v>739</v>
      </c>
      <c r="C39" s="176" t="s">
        <v>2275</v>
      </c>
      <c r="D39" s="456" t="s">
        <v>727</v>
      </c>
      <c r="E39" s="456" t="s">
        <v>1176</v>
      </c>
      <c r="F39" s="176" t="s">
        <v>2269</v>
      </c>
      <c r="G39" s="81" t="s">
        <v>1318</v>
      </c>
      <c r="H39" s="190">
        <v>1</v>
      </c>
      <c r="I39" s="2">
        <v>0</v>
      </c>
      <c r="J39" s="2">
        <v>0</v>
      </c>
      <c r="K39" s="11" t="e">
        <f t="shared" si="0"/>
        <v>#DIV/0!</v>
      </c>
      <c r="L39" s="2">
        <v>0</v>
      </c>
      <c r="M39" s="2">
        <v>0</v>
      </c>
      <c r="N39" s="11" t="e">
        <f t="shared" si="1"/>
        <v>#DIV/0!</v>
      </c>
      <c r="O39" s="2">
        <v>0</v>
      </c>
      <c r="P39" s="2">
        <v>0</v>
      </c>
      <c r="Q39" s="11" t="e">
        <f t="shared" si="2"/>
        <v>#DIV/0!</v>
      </c>
      <c r="R39" s="2">
        <v>1</v>
      </c>
      <c r="S39" s="2">
        <v>0</v>
      </c>
      <c r="T39" s="11">
        <f t="shared" si="3"/>
        <v>0</v>
      </c>
      <c r="U39" s="89">
        <f t="shared" si="4"/>
        <v>1</v>
      </c>
      <c r="V39" s="89">
        <f t="shared" si="4"/>
        <v>0</v>
      </c>
      <c r="W39" s="11">
        <f t="shared" si="5"/>
        <v>0</v>
      </c>
      <c r="X39" s="483"/>
      <c r="Y39" s="484"/>
      <c r="Z39" s="484"/>
      <c r="AA39" s="485"/>
    </row>
    <row r="40" spans="1:27" ht="36" x14ac:dyDescent="0.25">
      <c r="A40" s="1035"/>
      <c r="B40" s="81" t="s">
        <v>740</v>
      </c>
      <c r="C40" s="176" t="s">
        <v>2395</v>
      </c>
      <c r="D40" s="456" t="s">
        <v>727</v>
      </c>
      <c r="E40" s="456" t="s">
        <v>1176</v>
      </c>
      <c r="F40" s="176" t="s">
        <v>2277</v>
      </c>
      <c r="G40" s="81" t="s">
        <v>2278</v>
      </c>
      <c r="H40" s="190" t="s">
        <v>2203</v>
      </c>
      <c r="I40" s="2">
        <v>0</v>
      </c>
      <c r="J40" s="2">
        <v>0</v>
      </c>
      <c r="K40" s="11" t="e">
        <f t="shared" si="0"/>
        <v>#DIV/0!</v>
      </c>
      <c r="L40" s="2">
        <v>0</v>
      </c>
      <c r="M40" s="2">
        <v>0</v>
      </c>
      <c r="N40" s="11" t="e">
        <f t="shared" si="1"/>
        <v>#DIV/0!</v>
      </c>
      <c r="O40" s="2">
        <v>0</v>
      </c>
      <c r="P40" s="2">
        <v>0</v>
      </c>
      <c r="Q40" s="11" t="e">
        <f t="shared" si="2"/>
        <v>#DIV/0!</v>
      </c>
      <c r="R40" s="2">
        <v>0</v>
      </c>
      <c r="S40" s="2">
        <v>0</v>
      </c>
      <c r="T40" s="11" t="e">
        <f t="shared" si="3"/>
        <v>#DIV/0!</v>
      </c>
      <c r="U40" s="89">
        <f t="shared" si="4"/>
        <v>0</v>
      </c>
      <c r="V40" s="89">
        <f t="shared" si="4"/>
        <v>0</v>
      </c>
      <c r="W40" s="11" t="e">
        <f t="shared" si="5"/>
        <v>#DIV/0!</v>
      </c>
      <c r="X40" s="486" t="s">
        <v>2781</v>
      </c>
      <c r="Y40" s="484"/>
      <c r="Z40" s="484"/>
      <c r="AA40" s="484"/>
    </row>
    <row r="41" spans="1:27" ht="48" x14ac:dyDescent="0.25">
      <c r="A41" s="1035"/>
      <c r="B41" s="81" t="s">
        <v>742</v>
      </c>
      <c r="C41" s="176" t="s">
        <v>2271</v>
      </c>
      <c r="D41" s="456" t="s">
        <v>727</v>
      </c>
      <c r="E41" s="456" t="s">
        <v>1176</v>
      </c>
      <c r="F41" s="176" t="s">
        <v>2272</v>
      </c>
      <c r="G41" s="190" t="s">
        <v>2215</v>
      </c>
      <c r="H41" s="81">
        <v>1</v>
      </c>
      <c r="I41" s="2">
        <v>0</v>
      </c>
      <c r="J41" s="2">
        <v>0</v>
      </c>
      <c r="K41" s="11" t="e">
        <f t="shared" si="0"/>
        <v>#DIV/0!</v>
      </c>
      <c r="L41" s="2">
        <v>0</v>
      </c>
      <c r="M41" s="2">
        <v>0</v>
      </c>
      <c r="N41" s="11" t="e">
        <f t="shared" si="1"/>
        <v>#DIV/0!</v>
      </c>
      <c r="O41" s="2">
        <v>0</v>
      </c>
      <c r="P41" s="2">
        <v>0</v>
      </c>
      <c r="Q41" s="11" t="e">
        <f t="shared" si="2"/>
        <v>#DIV/0!</v>
      </c>
      <c r="R41" s="2">
        <v>1</v>
      </c>
      <c r="S41" s="2">
        <v>0</v>
      </c>
      <c r="T41" s="11">
        <f t="shared" si="3"/>
        <v>0</v>
      </c>
      <c r="U41" s="89">
        <f t="shared" si="4"/>
        <v>1</v>
      </c>
      <c r="V41" s="89">
        <f t="shared" si="4"/>
        <v>0</v>
      </c>
      <c r="W41" s="11">
        <f t="shared" si="5"/>
        <v>0</v>
      </c>
      <c r="X41" s="486"/>
      <c r="Y41" s="484"/>
      <c r="Z41" s="484"/>
      <c r="AA41" s="484"/>
    </row>
    <row r="42" spans="1:27" ht="60" x14ac:dyDescent="0.25">
      <c r="A42" s="362"/>
      <c r="B42" s="77" t="s">
        <v>746</v>
      </c>
      <c r="C42" s="357" t="s">
        <v>2279</v>
      </c>
      <c r="D42" s="357" t="s">
        <v>2198</v>
      </c>
      <c r="E42" s="357" t="s">
        <v>1289</v>
      </c>
      <c r="F42" s="357" t="s">
        <v>2280</v>
      </c>
      <c r="G42" s="77" t="s">
        <v>2281</v>
      </c>
      <c r="H42" s="77">
        <v>400</v>
      </c>
      <c r="I42" s="2">
        <v>0</v>
      </c>
      <c r="J42" s="2">
        <v>0</v>
      </c>
      <c r="K42" s="11" t="e">
        <f t="shared" si="0"/>
        <v>#DIV/0!</v>
      </c>
      <c r="L42" s="2">
        <v>0</v>
      </c>
      <c r="M42" s="2">
        <v>0</v>
      </c>
      <c r="N42" s="11" t="e">
        <f t="shared" si="1"/>
        <v>#DIV/0!</v>
      </c>
      <c r="O42" s="2">
        <v>0</v>
      </c>
      <c r="P42" s="2">
        <v>0</v>
      </c>
      <c r="Q42" s="11" t="e">
        <f t="shared" si="2"/>
        <v>#DIV/0!</v>
      </c>
      <c r="R42" s="2">
        <v>400</v>
      </c>
      <c r="S42" s="2">
        <v>200</v>
      </c>
      <c r="T42" s="11">
        <f t="shared" si="3"/>
        <v>50</v>
      </c>
      <c r="U42" s="89">
        <f t="shared" si="4"/>
        <v>400</v>
      </c>
      <c r="V42" s="89">
        <f t="shared" si="4"/>
        <v>200</v>
      </c>
      <c r="W42" s="11">
        <f t="shared" si="5"/>
        <v>50</v>
      </c>
      <c r="X42" s="486"/>
      <c r="Y42" s="484"/>
      <c r="Z42" s="484"/>
      <c r="AA42" s="484" t="s">
        <v>2782</v>
      </c>
    </row>
    <row r="43" spans="1:27" ht="36" x14ac:dyDescent="0.25">
      <c r="A43" s="1035" t="s">
        <v>2282</v>
      </c>
      <c r="B43" s="81" t="s">
        <v>2283</v>
      </c>
      <c r="C43" s="176" t="s">
        <v>2284</v>
      </c>
      <c r="D43" s="176" t="s">
        <v>2198</v>
      </c>
      <c r="E43" s="456" t="s">
        <v>1896</v>
      </c>
      <c r="F43" s="176" t="s">
        <v>2285</v>
      </c>
      <c r="G43" s="81" t="s">
        <v>669</v>
      </c>
      <c r="H43" s="81">
        <v>1</v>
      </c>
      <c r="I43" s="2">
        <v>1</v>
      </c>
      <c r="J43" s="2">
        <v>0</v>
      </c>
      <c r="K43" s="11">
        <f t="shared" si="0"/>
        <v>0</v>
      </c>
      <c r="L43" s="2">
        <v>0</v>
      </c>
      <c r="M43" s="2">
        <v>1</v>
      </c>
      <c r="N43" s="11" t="e">
        <f t="shared" si="1"/>
        <v>#DIV/0!</v>
      </c>
      <c r="O43" s="2">
        <v>0</v>
      </c>
      <c r="P43" s="2">
        <v>0</v>
      </c>
      <c r="Q43" s="11" t="e">
        <f t="shared" si="2"/>
        <v>#DIV/0!</v>
      </c>
      <c r="R43" s="2">
        <v>0</v>
      </c>
      <c r="S43" s="2">
        <v>1</v>
      </c>
      <c r="T43" s="11" t="e">
        <f t="shared" si="3"/>
        <v>#DIV/0!</v>
      </c>
      <c r="U43" s="89">
        <f t="shared" si="4"/>
        <v>1</v>
      </c>
      <c r="V43" s="89">
        <f t="shared" si="4"/>
        <v>2</v>
      </c>
      <c r="W43" s="11">
        <f t="shared" si="5"/>
        <v>200</v>
      </c>
      <c r="X43" s="486" t="s">
        <v>2321</v>
      </c>
      <c r="Y43" s="484"/>
      <c r="Z43" s="484"/>
      <c r="AA43" s="484" t="s">
        <v>2783</v>
      </c>
    </row>
    <row r="44" spans="1:27" ht="24" x14ac:dyDescent="0.25">
      <c r="A44" s="1035"/>
      <c r="B44" s="81" t="s">
        <v>2286</v>
      </c>
      <c r="C44" s="176" t="s">
        <v>2287</v>
      </c>
      <c r="D44" s="176" t="s">
        <v>2198</v>
      </c>
      <c r="E44" s="456"/>
      <c r="F44" s="176" t="s">
        <v>2238</v>
      </c>
      <c r="G44" s="81" t="s">
        <v>2223</v>
      </c>
      <c r="H44" s="81">
        <v>1</v>
      </c>
      <c r="I44" s="2">
        <v>0</v>
      </c>
      <c r="J44" s="2">
        <v>0</v>
      </c>
      <c r="K44" s="11" t="e">
        <f t="shared" si="0"/>
        <v>#DIV/0!</v>
      </c>
      <c r="L44" s="2">
        <v>1</v>
      </c>
      <c r="M44" s="2">
        <v>0</v>
      </c>
      <c r="N44" s="11">
        <f t="shared" si="1"/>
        <v>0</v>
      </c>
      <c r="O44" s="2">
        <v>0</v>
      </c>
      <c r="P44" s="2">
        <v>0</v>
      </c>
      <c r="Q44" s="11" t="e">
        <f t="shared" si="2"/>
        <v>#DIV/0!</v>
      </c>
      <c r="R44" s="2">
        <v>0</v>
      </c>
      <c r="S44" s="2">
        <v>0</v>
      </c>
      <c r="T44" s="11" t="e">
        <f t="shared" si="3"/>
        <v>#DIV/0!</v>
      </c>
      <c r="U44" s="89">
        <f t="shared" si="4"/>
        <v>1</v>
      </c>
      <c r="V44" s="89">
        <f t="shared" si="4"/>
        <v>0</v>
      </c>
      <c r="W44" s="11">
        <f t="shared" si="5"/>
        <v>0</v>
      </c>
      <c r="X44" s="483"/>
      <c r="Y44" s="485"/>
      <c r="Z44" s="485"/>
      <c r="AA44" s="484" t="s">
        <v>2784</v>
      </c>
    </row>
    <row r="45" spans="1:27" ht="24" x14ac:dyDescent="0.25">
      <c r="A45" s="1035"/>
      <c r="B45" s="81" t="s">
        <v>2288</v>
      </c>
      <c r="C45" s="176" t="s">
        <v>2228</v>
      </c>
      <c r="D45" s="176" t="s">
        <v>2198</v>
      </c>
      <c r="E45" s="456"/>
      <c r="F45" s="176" t="s">
        <v>2090</v>
      </c>
      <c r="G45" s="81" t="s">
        <v>2059</v>
      </c>
      <c r="H45" s="190" t="s">
        <v>2203</v>
      </c>
      <c r="I45" s="2">
        <v>0</v>
      </c>
      <c r="J45" s="2">
        <v>0</v>
      </c>
      <c r="K45" s="11" t="e">
        <f t="shared" si="0"/>
        <v>#DIV/0!</v>
      </c>
      <c r="L45" s="2">
        <v>0</v>
      </c>
      <c r="M45" s="2">
        <v>0</v>
      </c>
      <c r="N45" s="11" t="e">
        <f t="shared" si="1"/>
        <v>#DIV/0!</v>
      </c>
      <c r="O45" s="2">
        <v>0</v>
      </c>
      <c r="P45" s="2">
        <v>0</v>
      </c>
      <c r="Q45" s="11" t="e">
        <f t="shared" si="2"/>
        <v>#DIV/0!</v>
      </c>
      <c r="R45" s="2">
        <v>0</v>
      </c>
      <c r="S45" s="2">
        <v>0</v>
      </c>
      <c r="T45" s="11" t="e">
        <f t="shared" si="3"/>
        <v>#DIV/0!</v>
      </c>
      <c r="U45" s="89">
        <f t="shared" si="4"/>
        <v>0</v>
      </c>
      <c r="V45" s="89">
        <f t="shared" si="4"/>
        <v>0</v>
      </c>
      <c r="W45" s="11" t="e">
        <f t="shared" si="5"/>
        <v>#DIV/0!</v>
      </c>
      <c r="X45" s="483"/>
      <c r="Y45" s="485"/>
      <c r="Z45" s="485"/>
      <c r="AA45" s="484"/>
    </row>
    <row r="46" spans="1:27" ht="36" x14ac:dyDescent="0.25">
      <c r="A46" s="1035"/>
      <c r="B46" s="81" t="s">
        <v>2289</v>
      </c>
      <c r="C46" s="176" t="s">
        <v>2290</v>
      </c>
      <c r="D46" s="176" t="s">
        <v>2198</v>
      </c>
      <c r="E46" s="456"/>
      <c r="F46" s="176" t="s">
        <v>2291</v>
      </c>
      <c r="G46" s="81" t="s">
        <v>749</v>
      </c>
      <c r="H46" s="81">
        <v>1</v>
      </c>
      <c r="I46" s="2">
        <v>0</v>
      </c>
      <c r="J46" s="2">
        <v>0</v>
      </c>
      <c r="K46" s="11" t="e">
        <f t="shared" si="0"/>
        <v>#DIV/0!</v>
      </c>
      <c r="L46" s="2">
        <v>1</v>
      </c>
      <c r="M46" s="2">
        <v>1</v>
      </c>
      <c r="N46" s="11">
        <f t="shared" si="1"/>
        <v>100</v>
      </c>
      <c r="O46" s="2">
        <v>0</v>
      </c>
      <c r="P46" s="2">
        <v>0</v>
      </c>
      <c r="Q46" s="11" t="e">
        <f t="shared" si="2"/>
        <v>#DIV/0!</v>
      </c>
      <c r="R46" s="2">
        <v>0</v>
      </c>
      <c r="S46" s="2">
        <v>0</v>
      </c>
      <c r="T46" s="11" t="e">
        <f t="shared" si="3"/>
        <v>#DIV/0!</v>
      </c>
      <c r="U46" s="89">
        <f t="shared" si="4"/>
        <v>1</v>
      </c>
      <c r="V46" s="89">
        <f t="shared" si="4"/>
        <v>1</v>
      </c>
      <c r="W46" s="11">
        <f t="shared" si="5"/>
        <v>100</v>
      </c>
      <c r="X46" s="483"/>
      <c r="Y46" s="484" t="s">
        <v>2785</v>
      </c>
      <c r="Z46" s="484"/>
      <c r="AA46" s="484"/>
    </row>
    <row r="47" spans="1:27" ht="72" x14ac:dyDescent="0.25">
      <c r="A47" s="362"/>
      <c r="B47" s="77" t="s">
        <v>761</v>
      </c>
      <c r="C47" s="357" t="s">
        <v>762</v>
      </c>
      <c r="D47" s="357" t="s">
        <v>2198</v>
      </c>
      <c r="E47" s="357" t="s">
        <v>1289</v>
      </c>
      <c r="F47" s="357" t="s">
        <v>2292</v>
      </c>
      <c r="G47" s="77" t="s">
        <v>764</v>
      </c>
      <c r="H47" s="77">
        <v>10</v>
      </c>
      <c r="I47" s="2">
        <f>I50</f>
        <v>0</v>
      </c>
      <c r="J47" s="2">
        <f>J50</f>
        <v>0</v>
      </c>
      <c r="K47" s="11" t="e">
        <f t="shared" si="0"/>
        <v>#DIV/0!</v>
      </c>
      <c r="L47" s="2">
        <f>L50</f>
        <v>5</v>
      </c>
      <c r="M47" s="2">
        <f>M50</f>
        <v>0</v>
      </c>
      <c r="N47" s="11">
        <f t="shared" si="1"/>
        <v>0</v>
      </c>
      <c r="O47" s="2">
        <f>O50</f>
        <v>3</v>
      </c>
      <c r="P47" s="2">
        <f>P50</f>
        <v>0</v>
      </c>
      <c r="Q47" s="11">
        <f t="shared" si="2"/>
        <v>0</v>
      </c>
      <c r="R47" s="2">
        <f>R50</f>
        <v>2</v>
      </c>
      <c r="S47" s="2">
        <f>S50</f>
        <v>1</v>
      </c>
      <c r="T47" s="11">
        <f t="shared" si="3"/>
        <v>50</v>
      </c>
      <c r="U47" s="89">
        <f t="shared" si="4"/>
        <v>10</v>
      </c>
      <c r="V47" s="89">
        <f t="shared" si="4"/>
        <v>1</v>
      </c>
      <c r="W47" s="11">
        <f t="shared" si="5"/>
        <v>10</v>
      </c>
      <c r="X47" s="483"/>
      <c r="Y47" s="484"/>
      <c r="Z47" s="484"/>
      <c r="AA47" s="484" t="s">
        <v>2786</v>
      </c>
    </row>
    <row r="48" spans="1:27" ht="45" x14ac:dyDescent="0.25">
      <c r="A48" s="1035" t="s">
        <v>2293</v>
      </c>
      <c r="B48" s="81" t="s">
        <v>2294</v>
      </c>
      <c r="C48" s="176" t="s">
        <v>2295</v>
      </c>
      <c r="D48" s="176" t="s">
        <v>2198</v>
      </c>
      <c r="E48" s="456"/>
      <c r="F48" s="176" t="s">
        <v>2296</v>
      </c>
      <c r="G48" s="81" t="s">
        <v>2297</v>
      </c>
      <c r="H48" s="81">
        <v>1</v>
      </c>
      <c r="I48" s="2">
        <v>0</v>
      </c>
      <c r="J48" s="2">
        <v>0</v>
      </c>
      <c r="K48" s="11" t="e">
        <f t="shared" si="0"/>
        <v>#DIV/0!</v>
      </c>
      <c r="L48" s="2">
        <v>1</v>
      </c>
      <c r="M48" s="2">
        <v>0</v>
      </c>
      <c r="N48" s="11">
        <f t="shared" si="1"/>
        <v>0</v>
      </c>
      <c r="O48" s="2">
        <v>0</v>
      </c>
      <c r="P48" s="2">
        <v>0</v>
      </c>
      <c r="Q48" s="11" t="e">
        <f t="shared" si="2"/>
        <v>#DIV/0!</v>
      </c>
      <c r="R48" s="2">
        <v>0</v>
      </c>
      <c r="S48" s="2">
        <v>0</v>
      </c>
      <c r="T48" s="11" t="e">
        <f t="shared" si="3"/>
        <v>#DIV/0!</v>
      </c>
      <c r="U48" s="89">
        <f t="shared" si="4"/>
        <v>1</v>
      </c>
      <c r="V48" s="89">
        <f t="shared" si="4"/>
        <v>0</v>
      </c>
      <c r="W48" s="11">
        <f t="shared" si="5"/>
        <v>0</v>
      </c>
      <c r="X48" s="483"/>
      <c r="Y48" s="484"/>
      <c r="Z48" s="484" t="s">
        <v>2787</v>
      </c>
      <c r="AA48" s="484" t="s">
        <v>2788</v>
      </c>
    </row>
    <row r="49" spans="1:27" ht="75" x14ac:dyDescent="0.25">
      <c r="A49" s="1035"/>
      <c r="B49" s="81" t="s">
        <v>2298</v>
      </c>
      <c r="C49" s="176" t="s">
        <v>2299</v>
      </c>
      <c r="D49" s="176" t="s">
        <v>2198</v>
      </c>
      <c r="E49" s="456" t="s">
        <v>1289</v>
      </c>
      <c r="F49" s="176" t="s">
        <v>2300</v>
      </c>
      <c r="G49" s="81" t="s">
        <v>2301</v>
      </c>
      <c r="H49" s="190">
        <v>1</v>
      </c>
      <c r="I49" s="2">
        <v>0</v>
      </c>
      <c r="J49" s="2">
        <v>0</v>
      </c>
      <c r="K49" s="11" t="e">
        <f t="shared" si="0"/>
        <v>#DIV/0!</v>
      </c>
      <c r="L49" s="2">
        <v>0</v>
      </c>
      <c r="M49" s="2">
        <v>0</v>
      </c>
      <c r="N49" s="11" t="e">
        <f t="shared" si="1"/>
        <v>#DIV/0!</v>
      </c>
      <c r="O49" s="2">
        <v>1</v>
      </c>
      <c r="P49" s="2">
        <v>0</v>
      </c>
      <c r="Q49" s="11">
        <f t="shared" si="2"/>
        <v>0</v>
      </c>
      <c r="R49" s="2">
        <v>0</v>
      </c>
      <c r="S49" s="2">
        <v>0</v>
      </c>
      <c r="T49" s="11" t="e">
        <f t="shared" si="3"/>
        <v>#DIV/0!</v>
      </c>
      <c r="U49" s="89">
        <f t="shared" si="4"/>
        <v>1</v>
      </c>
      <c r="V49" s="89">
        <f t="shared" si="4"/>
        <v>0</v>
      </c>
      <c r="W49" s="11">
        <f t="shared" si="5"/>
        <v>0</v>
      </c>
      <c r="X49" s="483"/>
      <c r="Y49" s="484" t="s">
        <v>2789</v>
      </c>
      <c r="Z49" s="484"/>
      <c r="AA49" s="484"/>
    </row>
    <row r="50" spans="1:27" ht="60" x14ac:dyDescent="0.25">
      <c r="A50" s="1035"/>
      <c r="B50" s="81" t="s">
        <v>2302</v>
      </c>
      <c r="C50" s="176" t="s">
        <v>2303</v>
      </c>
      <c r="D50" s="176" t="s">
        <v>2198</v>
      </c>
      <c r="E50" s="456" t="s">
        <v>1289</v>
      </c>
      <c r="F50" s="176" t="s">
        <v>2304</v>
      </c>
      <c r="G50" s="190" t="s">
        <v>2305</v>
      </c>
      <c r="H50" s="81">
        <v>10</v>
      </c>
      <c r="I50" s="2">
        <v>0</v>
      </c>
      <c r="J50" s="2">
        <v>0</v>
      </c>
      <c r="K50" s="11" t="e">
        <f t="shared" si="0"/>
        <v>#DIV/0!</v>
      </c>
      <c r="L50" s="2">
        <v>5</v>
      </c>
      <c r="M50" s="2">
        <v>0</v>
      </c>
      <c r="N50" s="11">
        <f t="shared" si="1"/>
        <v>0</v>
      </c>
      <c r="O50" s="2">
        <v>3</v>
      </c>
      <c r="P50" s="2">
        <v>0</v>
      </c>
      <c r="Q50" s="11">
        <f t="shared" si="2"/>
        <v>0</v>
      </c>
      <c r="R50" s="2">
        <v>2</v>
      </c>
      <c r="S50" s="2">
        <v>1</v>
      </c>
      <c r="T50" s="11">
        <f t="shared" si="3"/>
        <v>50</v>
      </c>
      <c r="U50" s="89">
        <f t="shared" si="4"/>
        <v>10</v>
      </c>
      <c r="V50" s="89">
        <f t="shared" si="4"/>
        <v>1</v>
      </c>
      <c r="W50" s="11">
        <f t="shared" si="5"/>
        <v>10</v>
      </c>
      <c r="X50" s="483"/>
      <c r="Y50" s="485"/>
      <c r="Z50" s="485"/>
      <c r="AA50" s="484" t="s">
        <v>2790</v>
      </c>
    </row>
    <row r="51" spans="1:27" ht="84" x14ac:dyDescent="0.25">
      <c r="A51" s="362"/>
      <c r="B51" s="77" t="s">
        <v>777</v>
      </c>
      <c r="C51" s="357" t="s">
        <v>778</v>
      </c>
      <c r="D51" s="357" t="s">
        <v>2198</v>
      </c>
      <c r="E51" s="357" t="s">
        <v>1289</v>
      </c>
      <c r="F51" s="357" t="s">
        <v>1300</v>
      </c>
      <c r="G51" s="77" t="s">
        <v>2306</v>
      </c>
      <c r="H51" s="77">
        <v>48</v>
      </c>
      <c r="I51" s="2">
        <f>I52+I53+I54</f>
        <v>4</v>
      </c>
      <c r="J51" s="2">
        <v>6</v>
      </c>
      <c r="K51" s="11">
        <f t="shared" si="0"/>
        <v>150</v>
      </c>
      <c r="L51" s="2">
        <f>L52+L53+L54</f>
        <v>18</v>
      </c>
      <c r="M51" s="2">
        <f>M52+M53+M54</f>
        <v>10</v>
      </c>
      <c r="N51" s="11">
        <f t="shared" si="1"/>
        <v>55.555555555555557</v>
      </c>
      <c r="O51" s="2">
        <f>O52+O53+O54</f>
        <v>16</v>
      </c>
      <c r="P51" s="2">
        <f>P52+P53+P54</f>
        <v>10</v>
      </c>
      <c r="Q51" s="11">
        <f t="shared" si="2"/>
        <v>62.5</v>
      </c>
      <c r="R51" s="2">
        <f>R52+R53+R54</f>
        <v>10</v>
      </c>
      <c r="S51" s="2">
        <f>S52+S53+S54</f>
        <v>0</v>
      </c>
      <c r="T51" s="11">
        <f t="shared" si="3"/>
        <v>0</v>
      </c>
      <c r="U51" s="89">
        <f t="shared" si="4"/>
        <v>48</v>
      </c>
      <c r="V51" s="89">
        <f t="shared" si="4"/>
        <v>26</v>
      </c>
      <c r="W51" s="11">
        <f t="shared" si="5"/>
        <v>54.166666666666664</v>
      </c>
      <c r="X51" s="486" t="s">
        <v>2322</v>
      </c>
      <c r="Y51" s="485"/>
      <c r="Z51" s="485"/>
      <c r="AA51" s="484" t="s">
        <v>2791</v>
      </c>
    </row>
    <row r="52" spans="1:27" ht="48" x14ac:dyDescent="0.25">
      <c r="A52" s="1035" t="s">
        <v>2307</v>
      </c>
      <c r="B52" s="81" t="s">
        <v>2308</v>
      </c>
      <c r="C52" s="176" t="s">
        <v>2309</v>
      </c>
      <c r="D52" s="176" t="s">
        <v>2198</v>
      </c>
      <c r="E52" s="456" t="s">
        <v>1289</v>
      </c>
      <c r="F52" s="176" t="s">
        <v>2310</v>
      </c>
      <c r="G52" s="81" t="s">
        <v>2311</v>
      </c>
      <c r="H52" s="81">
        <v>18</v>
      </c>
      <c r="I52" s="2">
        <v>3</v>
      </c>
      <c r="J52" s="2"/>
      <c r="K52" s="11">
        <f t="shared" si="0"/>
        <v>0</v>
      </c>
      <c r="L52" s="2">
        <v>5</v>
      </c>
      <c r="M52" s="2">
        <v>0</v>
      </c>
      <c r="N52" s="11">
        <f t="shared" si="1"/>
        <v>0</v>
      </c>
      <c r="O52" s="2">
        <v>5</v>
      </c>
      <c r="P52" s="2">
        <v>0</v>
      </c>
      <c r="Q52" s="11">
        <f t="shared" si="2"/>
        <v>0</v>
      </c>
      <c r="R52" s="2">
        <v>5</v>
      </c>
      <c r="S52" s="2">
        <v>0</v>
      </c>
      <c r="T52" s="11">
        <f t="shared" si="3"/>
        <v>0</v>
      </c>
      <c r="U52" s="89">
        <f t="shared" si="4"/>
        <v>18</v>
      </c>
      <c r="V52" s="89">
        <f t="shared" si="4"/>
        <v>0</v>
      </c>
      <c r="W52" s="11">
        <f t="shared" si="5"/>
        <v>0</v>
      </c>
      <c r="X52" s="483" t="s">
        <v>2321</v>
      </c>
      <c r="Y52" s="485"/>
      <c r="Z52" s="485"/>
      <c r="AA52" s="484" t="s">
        <v>2792</v>
      </c>
    </row>
    <row r="53" spans="1:27" ht="36" x14ac:dyDescent="0.25">
      <c r="A53" s="1035"/>
      <c r="B53" s="81" t="s">
        <v>2312</v>
      </c>
      <c r="C53" s="176" t="s">
        <v>2313</v>
      </c>
      <c r="D53" s="176" t="s">
        <v>2198</v>
      </c>
      <c r="E53" s="456" t="s">
        <v>727</v>
      </c>
      <c r="F53" s="176" t="s">
        <v>2314</v>
      </c>
      <c r="G53" s="81" t="s">
        <v>2311</v>
      </c>
      <c r="H53" s="81">
        <v>8</v>
      </c>
      <c r="I53" s="2">
        <v>1</v>
      </c>
      <c r="J53" s="2"/>
      <c r="K53" s="11">
        <f t="shared" si="0"/>
        <v>0</v>
      </c>
      <c r="L53" s="2">
        <v>3</v>
      </c>
      <c r="M53" s="2">
        <v>0</v>
      </c>
      <c r="N53" s="11">
        <f t="shared" si="1"/>
        <v>0</v>
      </c>
      <c r="O53" s="2">
        <v>3</v>
      </c>
      <c r="P53" s="2">
        <v>0</v>
      </c>
      <c r="Q53" s="11">
        <f t="shared" si="2"/>
        <v>0</v>
      </c>
      <c r="R53" s="2">
        <v>1</v>
      </c>
      <c r="S53" s="2">
        <v>0</v>
      </c>
      <c r="T53" s="11">
        <f t="shared" si="3"/>
        <v>0</v>
      </c>
      <c r="U53" s="89">
        <f t="shared" si="4"/>
        <v>8</v>
      </c>
      <c r="V53" s="89">
        <f t="shared" si="4"/>
        <v>0</v>
      </c>
      <c r="W53" s="11">
        <f t="shared" si="5"/>
        <v>0</v>
      </c>
      <c r="X53" s="483" t="s">
        <v>2321</v>
      </c>
      <c r="Y53" s="485"/>
      <c r="Z53" s="485"/>
      <c r="AA53" s="484"/>
    </row>
    <row r="54" spans="1:27" ht="48" x14ac:dyDescent="0.25">
      <c r="A54" s="1035"/>
      <c r="B54" s="81" t="s">
        <v>2315</v>
      </c>
      <c r="C54" s="176" t="s">
        <v>2316</v>
      </c>
      <c r="D54" s="176" t="s">
        <v>2198</v>
      </c>
      <c r="E54" s="456" t="s">
        <v>2317</v>
      </c>
      <c r="F54" s="176" t="s">
        <v>2318</v>
      </c>
      <c r="G54" s="81" t="s">
        <v>2311</v>
      </c>
      <c r="H54" s="81">
        <v>22</v>
      </c>
      <c r="I54" s="2">
        <v>0</v>
      </c>
      <c r="J54" s="2"/>
      <c r="K54" s="11" t="e">
        <f t="shared" si="0"/>
        <v>#DIV/0!</v>
      </c>
      <c r="L54" s="2">
        <v>10</v>
      </c>
      <c r="M54" s="2">
        <v>10</v>
      </c>
      <c r="N54" s="11">
        <f t="shared" si="1"/>
        <v>100</v>
      </c>
      <c r="O54" s="2">
        <v>8</v>
      </c>
      <c r="P54" s="2">
        <v>10</v>
      </c>
      <c r="Q54" s="11">
        <f t="shared" si="2"/>
        <v>125</v>
      </c>
      <c r="R54" s="2">
        <v>4</v>
      </c>
      <c r="S54" s="2">
        <v>0</v>
      </c>
      <c r="T54" s="11">
        <f t="shared" si="3"/>
        <v>0</v>
      </c>
      <c r="U54" s="89">
        <f t="shared" si="4"/>
        <v>22</v>
      </c>
      <c r="V54" s="89">
        <f t="shared" si="4"/>
        <v>20</v>
      </c>
      <c r="W54" s="11">
        <f t="shared" si="5"/>
        <v>90.909090909090907</v>
      </c>
      <c r="X54" s="486" t="s">
        <v>2323</v>
      </c>
      <c r="Y54" s="485"/>
      <c r="Z54" s="485"/>
      <c r="AA54" s="484" t="s">
        <v>2793</v>
      </c>
    </row>
    <row r="55" spans="1:27" x14ac:dyDescent="0.25">
      <c r="A55" s="843" t="s">
        <v>23</v>
      </c>
      <c r="B55" s="844"/>
      <c r="C55" s="844"/>
      <c r="D55" s="844"/>
      <c r="E55" s="844"/>
      <c r="F55" s="844"/>
      <c r="G55" s="844"/>
      <c r="H55" s="845"/>
      <c r="I55" s="3"/>
      <c r="J55" s="3"/>
      <c r="K55" s="13" t="e">
        <f>SUM(K61:K102)/(COUNTIF(K61:K102,"&lt;&gt;0"))</f>
        <v>#DIV/0!</v>
      </c>
      <c r="L55" s="3"/>
      <c r="M55" s="3"/>
      <c r="N55" s="13" t="e">
        <f>SUM(N61:N102)/(COUNTIF(N61:N102,"&lt;&gt;0"))</f>
        <v>#DIV/0!</v>
      </c>
      <c r="O55" s="3"/>
      <c r="P55" s="3"/>
      <c r="Q55" s="13" t="e">
        <f>SUM(Q61:Q102)/(COUNTIF(Q61:Q102,"&lt;&gt;0"))</f>
        <v>#DIV/0!</v>
      </c>
      <c r="R55" s="3"/>
      <c r="S55" s="3"/>
      <c r="T55" s="13" t="e">
        <f>SUM(T61:T102)/(COUNTIF(T61:T102,"&lt;&gt;0"))</f>
        <v>#DIV/0!</v>
      </c>
      <c r="U55" s="3"/>
      <c r="V55" s="3"/>
      <c r="W55" s="13">
        <f>SUM(W61:W102)/(COUNTIF(W61:W102,"&lt;&gt;0"))</f>
        <v>64.988404452690162</v>
      </c>
      <c r="X55" s="483"/>
      <c r="Y55" s="485"/>
      <c r="Z55" s="485"/>
      <c r="AA55" s="484"/>
    </row>
    <row r="56" spans="1:27" x14ac:dyDescent="0.25">
      <c r="A56" s="846" t="s">
        <v>24</v>
      </c>
      <c r="B56" s="847"/>
      <c r="C56" s="847"/>
      <c r="D56" s="847"/>
      <c r="E56" s="847"/>
      <c r="F56" s="847"/>
      <c r="G56" s="847"/>
      <c r="H56" s="848"/>
      <c r="I56" s="4"/>
      <c r="J56" s="4"/>
      <c r="K56" s="14">
        <v>100</v>
      </c>
      <c r="L56" s="4"/>
      <c r="M56" s="4"/>
      <c r="N56" s="14"/>
      <c r="O56" s="4"/>
      <c r="P56" s="4"/>
      <c r="Q56" s="14"/>
      <c r="R56" s="4"/>
      <c r="S56" s="4"/>
      <c r="T56" s="14"/>
      <c r="U56" s="4"/>
      <c r="V56" s="4"/>
      <c r="W56" s="14">
        <v>65</v>
      </c>
      <c r="X56" s="483"/>
      <c r="Y56" s="485"/>
      <c r="Z56" s="485"/>
      <c r="AA56" s="484"/>
    </row>
    <row r="57" spans="1:27" x14ac:dyDescent="0.25">
      <c r="A57" s="846" t="s">
        <v>1283</v>
      </c>
      <c r="B57" s="847"/>
      <c r="C57" s="847"/>
      <c r="D57" s="847"/>
      <c r="E57" s="847"/>
      <c r="F57" s="847"/>
      <c r="G57" s="847"/>
      <c r="H57" s="848"/>
      <c r="I57" s="4"/>
      <c r="J57" s="4"/>
      <c r="K57" s="14">
        <v>30</v>
      </c>
      <c r="L57" s="4"/>
      <c r="M57" s="4"/>
      <c r="N57" s="14"/>
      <c r="O57" s="4"/>
      <c r="P57" s="4"/>
      <c r="Q57" s="14"/>
      <c r="R57" s="4"/>
      <c r="S57" s="4"/>
      <c r="T57" s="14"/>
      <c r="U57" s="4"/>
      <c r="V57" s="4"/>
      <c r="W57" s="14">
        <v>22</v>
      </c>
      <c r="X57" s="30"/>
      <c r="Y57" s="30"/>
      <c r="Z57" s="30"/>
      <c r="AA57" s="30"/>
    </row>
    <row r="58" spans="1:27" x14ac:dyDescent="0.25">
      <c r="A58" s="846" t="s">
        <v>1339</v>
      </c>
      <c r="B58" s="847"/>
      <c r="C58" s="847"/>
      <c r="D58" s="847"/>
      <c r="E58" s="847"/>
      <c r="F58" s="847"/>
      <c r="G58" s="847"/>
      <c r="H58" s="848"/>
      <c r="I58" s="4"/>
      <c r="J58" s="4"/>
      <c r="K58" s="14">
        <v>7</v>
      </c>
      <c r="L58" s="4"/>
      <c r="M58" s="4"/>
      <c r="N58" s="14"/>
      <c r="O58" s="4"/>
      <c r="P58" s="4"/>
      <c r="Q58" s="14"/>
      <c r="R58" s="4"/>
      <c r="S58" s="4"/>
      <c r="T58" s="14"/>
      <c r="U58" s="4"/>
      <c r="V58" s="4"/>
      <c r="W58" s="14">
        <v>28</v>
      </c>
      <c r="X58" s="30"/>
      <c r="Y58" s="30"/>
      <c r="Z58" s="30"/>
      <c r="AA58" s="30"/>
    </row>
    <row r="59" spans="1:27" x14ac:dyDescent="0.25">
      <c r="A59" s="846" t="s">
        <v>1340</v>
      </c>
      <c r="B59" s="847"/>
      <c r="C59" s="847"/>
      <c r="D59" s="847"/>
      <c r="E59" s="847"/>
      <c r="F59" s="847"/>
      <c r="G59" s="847"/>
      <c r="H59" s="848"/>
      <c r="I59" s="4"/>
      <c r="J59" s="4"/>
      <c r="K59" s="14">
        <v>0</v>
      </c>
      <c r="L59" s="4"/>
      <c r="M59" s="4"/>
      <c r="N59" s="14"/>
      <c r="O59" s="4"/>
      <c r="P59" s="4"/>
      <c r="Q59" s="14"/>
      <c r="R59" s="4"/>
      <c r="S59" s="4"/>
      <c r="T59" s="14"/>
      <c r="U59" s="4"/>
      <c r="V59" s="4"/>
      <c r="W59" s="14"/>
      <c r="X59" s="30"/>
      <c r="Y59" s="30"/>
      <c r="Z59" s="30"/>
      <c r="AA59" s="30"/>
    </row>
    <row r="60" spans="1:27" x14ac:dyDescent="0.25">
      <c r="A60" s="846" t="s">
        <v>1341</v>
      </c>
      <c r="B60" s="847"/>
      <c r="C60" s="847"/>
      <c r="D60" s="847"/>
      <c r="E60" s="847"/>
      <c r="F60" s="847"/>
      <c r="G60" s="847"/>
      <c r="H60" s="848"/>
      <c r="I60" s="4"/>
      <c r="J60" s="4"/>
      <c r="K60" s="14">
        <v>3</v>
      </c>
      <c r="L60" s="4"/>
      <c r="M60" s="4"/>
      <c r="N60" s="14"/>
      <c r="O60" s="4"/>
      <c r="P60" s="4"/>
      <c r="Q60" s="14"/>
      <c r="R60" s="4"/>
      <c r="S60" s="4"/>
      <c r="T60" s="14"/>
      <c r="U60" s="4"/>
      <c r="V60" s="4"/>
      <c r="W60" s="14">
        <v>20</v>
      </c>
      <c r="X60" s="30"/>
      <c r="Y60" s="30"/>
      <c r="Z60" s="30"/>
      <c r="AA60" s="30"/>
    </row>
    <row r="61" spans="1:27" x14ac:dyDescent="0.25">
      <c r="K61" s="32" t="e">
        <f>IF(K7&gt;99.99,100,K7)</f>
        <v>#DIV/0!</v>
      </c>
      <c r="N61" s="32">
        <f>IF(N7&gt;99.99,100,N7)</f>
        <v>75</v>
      </c>
      <c r="Q61" s="32">
        <f>IF(Q7&gt;99.99,100,Q7)</f>
        <v>100</v>
      </c>
      <c r="T61" s="32">
        <f>IF(T7&gt;99.99,100,T7)</f>
        <v>0</v>
      </c>
      <c r="W61" s="32">
        <f>IF(W7&gt;99.99,100,W7)</f>
        <v>71.428571428571431</v>
      </c>
    </row>
    <row r="62" spans="1:27" x14ac:dyDescent="0.25">
      <c r="K62" s="32" t="e">
        <f t="shared" ref="K62:K67" si="6">IF(K10&gt;99.99,100,K10)</f>
        <v>#DIV/0!</v>
      </c>
      <c r="N62" s="32" t="e">
        <f t="shared" ref="N62:N67" si="7">IF(N10&gt;99.99,100,N10)</f>
        <v>#DIV/0!</v>
      </c>
      <c r="Q62" s="32" t="e">
        <f t="shared" ref="Q62:Q67" si="8">IF(Q10&gt;99.99,100,Q10)</f>
        <v>#DIV/0!</v>
      </c>
      <c r="T62" s="32">
        <f t="shared" ref="T62:T67" si="9">IF(T10&gt;99.99,100,T10)</f>
        <v>0</v>
      </c>
      <c r="W62" s="32">
        <f t="shared" ref="W62:W67" si="10">IF(W10&gt;99.99,100,W10)</f>
        <v>0</v>
      </c>
    </row>
    <row r="63" spans="1:27" x14ac:dyDescent="0.25">
      <c r="K63" s="32" t="e">
        <f t="shared" si="6"/>
        <v>#DIV/0!</v>
      </c>
      <c r="N63" s="32">
        <f t="shared" si="7"/>
        <v>0</v>
      </c>
      <c r="Q63" s="32">
        <f t="shared" si="8"/>
        <v>0</v>
      </c>
      <c r="T63" s="32" t="e">
        <f t="shared" si="9"/>
        <v>#DIV/0!</v>
      </c>
      <c r="W63" s="32">
        <f t="shared" si="10"/>
        <v>0</v>
      </c>
    </row>
    <row r="64" spans="1:27" x14ac:dyDescent="0.25">
      <c r="K64" s="32" t="e">
        <f t="shared" si="6"/>
        <v>#DIV/0!</v>
      </c>
      <c r="N64" s="32">
        <f t="shared" si="7"/>
        <v>50</v>
      </c>
      <c r="Q64" s="32">
        <f t="shared" si="8"/>
        <v>0</v>
      </c>
      <c r="T64" s="32" t="e">
        <f t="shared" si="9"/>
        <v>#DIV/0!</v>
      </c>
      <c r="W64" s="32">
        <f t="shared" si="10"/>
        <v>40</v>
      </c>
    </row>
    <row r="65" spans="11:23" x14ac:dyDescent="0.25">
      <c r="K65" s="32" t="e">
        <f t="shared" si="6"/>
        <v>#DIV/0!</v>
      </c>
      <c r="N65" s="32" t="e">
        <f t="shared" si="7"/>
        <v>#DIV/0!</v>
      </c>
      <c r="Q65" s="32">
        <f t="shared" si="8"/>
        <v>0</v>
      </c>
      <c r="T65" s="32">
        <f t="shared" si="9"/>
        <v>0</v>
      </c>
      <c r="W65" s="32">
        <f t="shared" si="10"/>
        <v>0</v>
      </c>
    </row>
    <row r="66" spans="11:23" x14ac:dyDescent="0.25">
      <c r="K66" s="32">
        <f t="shared" si="6"/>
        <v>0</v>
      </c>
      <c r="N66" s="32" t="e">
        <f t="shared" si="7"/>
        <v>#DIV/0!</v>
      </c>
      <c r="Q66" s="32" t="e">
        <f t="shared" si="8"/>
        <v>#DIV/0!</v>
      </c>
      <c r="T66" s="32" t="e">
        <f t="shared" si="9"/>
        <v>#DIV/0!</v>
      </c>
      <c r="W66" s="32">
        <f t="shared" si="10"/>
        <v>100</v>
      </c>
    </row>
    <row r="67" spans="11:23" x14ac:dyDescent="0.25">
      <c r="K67" s="32" t="e">
        <f t="shared" si="6"/>
        <v>#DIV/0!</v>
      </c>
      <c r="N67" s="32">
        <f t="shared" si="7"/>
        <v>0</v>
      </c>
      <c r="Q67" s="32" t="e">
        <f t="shared" si="8"/>
        <v>#DIV/0!</v>
      </c>
      <c r="T67" s="32" t="e">
        <f t="shared" si="9"/>
        <v>#DIV/0!</v>
      </c>
      <c r="W67" s="32">
        <f t="shared" si="10"/>
        <v>0</v>
      </c>
    </row>
    <row r="68" spans="11:23" x14ac:dyDescent="0.25">
      <c r="K68" s="32" t="e">
        <f t="shared" ref="K68:K83" si="11">IF(K17&gt;99.99,100,K17)</f>
        <v>#DIV/0!</v>
      </c>
      <c r="N68" s="32" t="e">
        <f t="shared" ref="N68:N83" si="12">IF(N17&gt;99.99,100,N17)</f>
        <v>#DIV/0!</v>
      </c>
      <c r="Q68" s="32">
        <f t="shared" ref="Q68:Q83" si="13">IF(Q17&gt;99.99,100,Q17)</f>
        <v>0</v>
      </c>
      <c r="T68" s="32">
        <f t="shared" ref="T68:T83" si="14">IF(T17&gt;99.99,100,T17)</f>
        <v>0</v>
      </c>
      <c r="W68" s="32">
        <f t="shared" ref="W68:W83" si="15">IF(W17&gt;99.99,100,W17)</f>
        <v>0</v>
      </c>
    </row>
    <row r="69" spans="11:23" x14ac:dyDescent="0.25">
      <c r="K69" s="32" t="e">
        <f t="shared" si="11"/>
        <v>#DIV/0!</v>
      </c>
      <c r="N69" s="32" t="e">
        <f t="shared" si="12"/>
        <v>#DIV/0!</v>
      </c>
      <c r="Q69" s="32" t="e">
        <f t="shared" si="13"/>
        <v>#DIV/0!</v>
      </c>
      <c r="T69" s="32">
        <f t="shared" si="14"/>
        <v>0</v>
      </c>
      <c r="W69" s="32">
        <f t="shared" si="15"/>
        <v>33.333333333333329</v>
      </c>
    </row>
    <row r="70" spans="11:23" x14ac:dyDescent="0.25">
      <c r="K70" s="32" t="e">
        <f t="shared" si="11"/>
        <v>#DIV/0!</v>
      </c>
      <c r="N70" s="32" t="e">
        <f t="shared" si="12"/>
        <v>#DIV/0!</v>
      </c>
      <c r="Q70" s="32" t="e">
        <f t="shared" si="13"/>
        <v>#DIV/0!</v>
      </c>
      <c r="T70" s="32">
        <f t="shared" si="14"/>
        <v>0</v>
      </c>
      <c r="W70" s="32">
        <f t="shared" si="15"/>
        <v>0</v>
      </c>
    </row>
    <row r="71" spans="11:23" x14ac:dyDescent="0.25">
      <c r="K71" s="32" t="e">
        <f t="shared" si="11"/>
        <v>#DIV/0!</v>
      </c>
      <c r="N71" s="32" t="e">
        <f t="shared" si="12"/>
        <v>#DIV/0!</v>
      </c>
      <c r="Q71" s="32" t="e">
        <f t="shared" si="13"/>
        <v>#DIV/0!</v>
      </c>
      <c r="T71" s="32">
        <f t="shared" si="14"/>
        <v>0</v>
      </c>
      <c r="W71" s="32">
        <f t="shared" si="15"/>
        <v>0</v>
      </c>
    </row>
    <row r="72" spans="11:23" x14ac:dyDescent="0.25">
      <c r="K72" s="32">
        <f t="shared" si="11"/>
        <v>100</v>
      </c>
      <c r="N72" s="32" t="e">
        <f t="shared" si="12"/>
        <v>#DIV/0!</v>
      </c>
      <c r="Q72" s="32" t="e">
        <f t="shared" si="13"/>
        <v>#DIV/0!</v>
      </c>
      <c r="T72" s="32" t="e">
        <f t="shared" si="14"/>
        <v>#DIV/0!</v>
      </c>
      <c r="W72" s="32">
        <f t="shared" si="15"/>
        <v>100</v>
      </c>
    </row>
    <row r="73" spans="11:23" x14ac:dyDescent="0.25">
      <c r="K73" s="32">
        <f t="shared" si="11"/>
        <v>0</v>
      </c>
      <c r="N73" s="32" t="e">
        <f t="shared" si="12"/>
        <v>#DIV/0!</v>
      </c>
      <c r="Q73" s="32" t="e">
        <f t="shared" si="13"/>
        <v>#DIV/0!</v>
      </c>
      <c r="T73" s="32" t="e">
        <f t="shared" si="14"/>
        <v>#DIV/0!</v>
      </c>
      <c r="W73" s="32">
        <f t="shared" si="15"/>
        <v>0</v>
      </c>
    </row>
    <row r="74" spans="11:23" x14ac:dyDescent="0.25">
      <c r="K74" s="32">
        <f t="shared" si="11"/>
        <v>0</v>
      </c>
      <c r="N74" s="32" t="e">
        <f t="shared" si="12"/>
        <v>#DIV/0!</v>
      </c>
      <c r="Q74" s="32" t="e">
        <f t="shared" si="13"/>
        <v>#DIV/0!</v>
      </c>
      <c r="T74" s="32" t="e">
        <f t="shared" si="14"/>
        <v>#DIV/0!</v>
      </c>
      <c r="W74" s="32">
        <f t="shared" si="15"/>
        <v>0</v>
      </c>
    </row>
    <row r="75" spans="11:23" x14ac:dyDescent="0.25">
      <c r="K75" s="32" t="e">
        <f t="shared" si="11"/>
        <v>#DIV/0!</v>
      </c>
      <c r="N75" s="32">
        <f t="shared" si="12"/>
        <v>0</v>
      </c>
      <c r="Q75" s="32" t="e">
        <f t="shared" si="13"/>
        <v>#DIV/0!</v>
      </c>
      <c r="T75" s="32" t="e">
        <f t="shared" si="14"/>
        <v>#DIV/0!</v>
      </c>
      <c r="W75" s="32">
        <f t="shared" si="15"/>
        <v>0</v>
      </c>
    </row>
    <row r="76" spans="11:23" x14ac:dyDescent="0.25">
      <c r="K76" s="32">
        <f t="shared" si="11"/>
        <v>0</v>
      </c>
      <c r="N76" s="32" t="e">
        <f t="shared" si="12"/>
        <v>#DIV/0!</v>
      </c>
      <c r="Q76" s="32" t="e">
        <f t="shared" si="13"/>
        <v>#DIV/0!</v>
      </c>
      <c r="T76" s="32" t="e">
        <f t="shared" si="14"/>
        <v>#DIV/0!</v>
      </c>
      <c r="W76" s="32">
        <f t="shared" si="15"/>
        <v>0</v>
      </c>
    </row>
    <row r="77" spans="11:23" x14ac:dyDescent="0.25">
      <c r="K77" s="32" t="e">
        <f t="shared" si="11"/>
        <v>#DIV/0!</v>
      </c>
      <c r="N77" s="32">
        <f t="shared" si="12"/>
        <v>0</v>
      </c>
      <c r="Q77" s="32" t="e">
        <f t="shared" si="13"/>
        <v>#DIV/0!</v>
      </c>
      <c r="T77" s="32" t="e">
        <f t="shared" si="14"/>
        <v>#DIV/0!</v>
      </c>
      <c r="W77" s="32">
        <f t="shared" si="15"/>
        <v>0</v>
      </c>
    </row>
    <row r="78" spans="11:23" x14ac:dyDescent="0.25">
      <c r="K78" s="32" t="e">
        <f t="shared" si="11"/>
        <v>#DIV/0!</v>
      </c>
      <c r="N78" s="32">
        <f t="shared" si="12"/>
        <v>0</v>
      </c>
      <c r="Q78" s="32" t="e">
        <f t="shared" si="13"/>
        <v>#DIV/0!</v>
      </c>
      <c r="T78" s="32" t="e">
        <f t="shared" si="14"/>
        <v>#DIV/0!</v>
      </c>
      <c r="W78" s="32">
        <f t="shared" si="15"/>
        <v>0</v>
      </c>
    </row>
    <row r="79" spans="11:23" x14ac:dyDescent="0.25">
      <c r="K79" s="32" t="e">
        <f t="shared" si="11"/>
        <v>#DIV/0!</v>
      </c>
      <c r="N79" s="32">
        <f t="shared" si="12"/>
        <v>0</v>
      </c>
      <c r="Q79" s="32" t="e">
        <f t="shared" si="13"/>
        <v>#DIV/0!</v>
      </c>
      <c r="T79" s="32" t="e">
        <f t="shared" si="14"/>
        <v>#DIV/0!</v>
      </c>
      <c r="W79" s="32">
        <f t="shared" si="15"/>
        <v>0</v>
      </c>
    </row>
    <row r="80" spans="11:23" x14ac:dyDescent="0.25">
      <c r="K80" s="32" t="e">
        <f t="shared" si="11"/>
        <v>#DIV/0!</v>
      </c>
      <c r="N80" s="32">
        <f t="shared" si="12"/>
        <v>0</v>
      </c>
      <c r="Q80" s="32" t="e">
        <f t="shared" si="13"/>
        <v>#DIV/0!</v>
      </c>
      <c r="T80" s="32" t="e">
        <f t="shared" si="14"/>
        <v>#DIV/0!</v>
      </c>
      <c r="W80" s="32">
        <f t="shared" si="15"/>
        <v>0</v>
      </c>
    </row>
    <row r="81" spans="11:23" x14ac:dyDescent="0.25">
      <c r="K81" s="32" t="e">
        <f t="shared" si="11"/>
        <v>#DIV/0!</v>
      </c>
      <c r="N81" s="32">
        <f t="shared" si="12"/>
        <v>0</v>
      </c>
      <c r="Q81" s="32" t="e">
        <f t="shared" si="13"/>
        <v>#DIV/0!</v>
      </c>
      <c r="T81" s="32" t="e">
        <f t="shared" si="14"/>
        <v>#DIV/0!</v>
      </c>
      <c r="W81" s="32">
        <f t="shared" si="15"/>
        <v>0</v>
      </c>
    </row>
    <row r="82" spans="11:23" x14ac:dyDescent="0.25">
      <c r="K82" s="32" t="e">
        <f t="shared" si="11"/>
        <v>#DIV/0!</v>
      </c>
      <c r="N82" s="32" t="e">
        <f t="shared" si="12"/>
        <v>#DIV/0!</v>
      </c>
      <c r="Q82" s="32" t="e">
        <f t="shared" si="13"/>
        <v>#DIV/0!</v>
      </c>
      <c r="T82" s="32">
        <f t="shared" si="14"/>
        <v>0</v>
      </c>
      <c r="W82" s="32">
        <f t="shared" si="15"/>
        <v>0</v>
      </c>
    </row>
    <row r="83" spans="11:23" x14ac:dyDescent="0.25">
      <c r="K83" s="32" t="e">
        <f t="shared" si="11"/>
        <v>#DIV/0!</v>
      </c>
      <c r="N83" s="32" t="e">
        <f t="shared" si="12"/>
        <v>#DIV/0!</v>
      </c>
      <c r="Q83" s="32">
        <f t="shared" si="13"/>
        <v>0</v>
      </c>
      <c r="T83" s="32" t="e">
        <f t="shared" si="14"/>
        <v>#DIV/0!</v>
      </c>
      <c r="W83" s="32">
        <f t="shared" si="15"/>
        <v>0</v>
      </c>
    </row>
    <row r="84" spans="11:23" x14ac:dyDescent="0.25">
      <c r="K84" s="32">
        <f t="shared" ref="K84:K89" si="16">IF(K34&gt;99.99,100,K34)</f>
        <v>100</v>
      </c>
      <c r="N84" s="32">
        <f t="shared" ref="N84:N89" si="17">IF(N34&gt;99.99,100,N34)</f>
        <v>100</v>
      </c>
      <c r="Q84" s="32">
        <f t="shared" ref="Q84:Q89" si="18">IF(Q34&gt;99.99,100,Q34)</f>
        <v>100</v>
      </c>
      <c r="T84" s="32">
        <f t="shared" ref="T84:T89" si="19">IF(T34&gt;99.99,100,T34)</f>
        <v>100</v>
      </c>
      <c r="W84" s="32">
        <f t="shared" ref="W84:W89" si="20">IF(W34&gt;99.99,100,W34)</f>
        <v>100</v>
      </c>
    </row>
    <row r="85" spans="11:23" x14ac:dyDescent="0.25">
      <c r="K85" s="32" t="e">
        <f t="shared" si="16"/>
        <v>#DIV/0!</v>
      </c>
      <c r="N85" s="32">
        <f t="shared" si="17"/>
        <v>50</v>
      </c>
      <c r="Q85" s="32" t="e">
        <f t="shared" si="18"/>
        <v>#DIV/0!</v>
      </c>
      <c r="T85" s="32" t="e">
        <f t="shared" si="19"/>
        <v>#DIV/0!</v>
      </c>
      <c r="W85" s="32">
        <f t="shared" si="20"/>
        <v>50</v>
      </c>
    </row>
    <row r="86" spans="11:23" x14ac:dyDescent="0.25">
      <c r="K86" s="32" t="e">
        <f t="shared" si="16"/>
        <v>#DIV/0!</v>
      </c>
      <c r="N86" s="32" t="e">
        <f t="shared" si="17"/>
        <v>#DIV/0!</v>
      </c>
      <c r="Q86" s="32" t="e">
        <f t="shared" si="18"/>
        <v>#DIV/0!</v>
      </c>
      <c r="T86" s="32">
        <f t="shared" si="19"/>
        <v>0</v>
      </c>
      <c r="W86" s="32">
        <f t="shared" si="20"/>
        <v>0</v>
      </c>
    </row>
    <row r="87" spans="11:23" x14ac:dyDescent="0.25">
      <c r="K87" s="32" t="e">
        <f t="shared" si="16"/>
        <v>#DIV/0!</v>
      </c>
      <c r="N87" s="32" t="e">
        <f t="shared" si="17"/>
        <v>#DIV/0!</v>
      </c>
      <c r="Q87" s="32" t="e">
        <f t="shared" si="18"/>
        <v>#DIV/0!</v>
      </c>
      <c r="T87" s="32">
        <f t="shared" si="19"/>
        <v>0</v>
      </c>
      <c r="W87" s="32">
        <f t="shared" si="20"/>
        <v>0</v>
      </c>
    </row>
    <row r="88" spans="11:23" x14ac:dyDescent="0.25">
      <c r="K88" s="32" t="e">
        <f t="shared" si="16"/>
        <v>#DIV/0!</v>
      </c>
      <c r="N88" s="32" t="e">
        <f t="shared" si="17"/>
        <v>#DIV/0!</v>
      </c>
      <c r="Q88" s="32" t="e">
        <f t="shared" si="18"/>
        <v>#DIV/0!</v>
      </c>
      <c r="T88" s="32">
        <f t="shared" si="19"/>
        <v>0</v>
      </c>
      <c r="W88" s="32">
        <f t="shared" si="20"/>
        <v>0</v>
      </c>
    </row>
    <row r="89" spans="11:23" x14ac:dyDescent="0.25">
      <c r="K89" s="32" t="e">
        <f t="shared" si="16"/>
        <v>#DIV/0!</v>
      </c>
      <c r="N89" s="32" t="e">
        <f t="shared" si="17"/>
        <v>#DIV/0!</v>
      </c>
      <c r="Q89" s="32" t="e">
        <f t="shared" si="18"/>
        <v>#DIV/0!</v>
      </c>
      <c r="T89" s="32">
        <f t="shared" si="19"/>
        <v>0</v>
      </c>
      <c r="W89" s="32">
        <f t="shared" si="20"/>
        <v>0</v>
      </c>
    </row>
    <row r="90" spans="11:23" x14ac:dyDescent="0.25">
      <c r="K90" s="32" t="e">
        <f>IF(K41&gt;99.99,100,K41)</f>
        <v>#DIV/0!</v>
      </c>
      <c r="N90" s="32" t="e">
        <f>IF(N41&gt;99.99,100,N41)</f>
        <v>#DIV/0!</v>
      </c>
      <c r="Q90" s="32" t="e">
        <f>IF(Q41&gt;99.99,100,Q41)</f>
        <v>#DIV/0!</v>
      </c>
      <c r="T90" s="32">
        <f>IF(T41&gt;99.99,100,T41)</f>
        <v>0</v>
      </c>
      <c r="W90" s="32">
        <f>IF(W41&gt;99.99,100,W41)</f>
        <v>0</v>
      </c>
    </row>
    <row r="91" spans="11:23" x14ac:dyDescent="0.25">
      <c r="K91" s="32" t="e">
        <f>IF(K42&gt;99.99,100,K42)</f>
        <v>#DIV/0!</v>
      </c>
      <c r="N91" s="32" t="e">
        <f>IF(N42&gt;99.99,100,N42)</f>
        <v>#DIV/0!</v>
      </c>
      <c r="Q91" s="32" t="e">
        <f>IF(Q42&gt;99.99,100,Q42)</f>
        <v>#DIV/0!</v>
      </c>
      <c r="T91" s="32">
        <f>IF(T42&gt;99.99,100,T42)</f>
        <v>50</v>
      </c>
      <c r="W91" s="32">
        <f>IF(W42&gt;99.99,100,W42)</f>
        <v>50</v>
      </c>
    </row>
    <row r="92" spans="11:23" x14ac:dyDescent="0.25">
      <c r="K92" s="32">
        <f>IF(K43&gt;99.99,100,K43)</f>
        <v>0</v>
      </c>
      <c r="N92" s="32" t="e">
        <f>IF(N43&gt;99.99,100,N43)</f>
        <v>#DIV/0!</v>
      </c>
      <c r="Q92" s="32" t="e">
        <f>IF(Q43&gt;99.99,100,Q43)</f>
        <v>#DIV/0!</v>
      </c>
      <c r="T92" s="32" t="e">
        <f>IF(T43&gt;99.99,100,T43)</f>
        <v>#DIV/0!</v>
      </c>
      <c r="W92" s="32">
        <f>IF(W43&gt;99.99,100,W43)</f>
        <v>100</v>
      </c>
    </row>
    <row r="93" spans="11:23" x14ac:dyDescent="0.25">
      <c r="K93" s="32" t="e">
        <f>IF(K44&gt;99.99,100,K44)</f>
        <v>#DIV/0!</v>
      </c>
      <c r="N93" s="32">
        <f>IF(N44&gt;99.99,100,N44)</f>
        <v>0</v>
      </c>
      <c r="Q93" s="32" t="e">
        <f>IF(Q44&gt;99.99,100,Q44)</f>
        <v>#DIV/0!</v>
      </c>
      <c r="T93" s="32" t="e">
        <f>IF(T44&gt;99.99,100,T44)</f>
        <v>#DIV/0!</v>
      </c>
      <c r="W93" s="32">
        <f>IF(W44&gt;99.99,100,W44)</f>
        <v>0</v>
      </c>
    </row>
    <row r="94" spans="11:23" x14ac:dyDescent="0.25">
      <c r="K94" s="32" t="e">
        <f t="shared" ref="K94:K102" si="21">IF(K46&gt;99.99,100,K46)</f>
        <v>#DIV/0!</v>
      </c>
      <c r="N94" s="32">
        <f t="shared" ref="N94:N102" si="22">IF(N46&gt;99.99,100,N46)</f>
        <v>100</v>
      </c>
      <c r="Q94" s="32" t="e">
        <f t="shared" ref="Q94:Q102" si="23">IF(Q46&gt;99.99,100,Q46)</f>
        <v>#DIV/0!</v>
      </c>
      <c r="T94" s="32" t="e">
        <f t="shared" ref="T94:T102" si="24">IF(T46&gt;99.99,100,T46)</f>
        <v>#DIV/0!</v>
      </c>
      <c r="W94" s="32">
        <f t="shared" ref="W94:W102" si="25">IF(W46&gt;99.99,100,W46)</f>
        <v>100</v>
      </c>
    </row>
    <row r="95" spans="11:23" x14ac:dyDescent="0.25">
      <c r="K95" s="32" t="e">
        <f t="shared" si="21"/>
        <v>#DIV/0!</v>
      </c>
      <c r="N95" s="32">
        <f t="shared" si="22"/>
        <v>0</v>
      </c>
      <c r="Q95" s="32">
        <f t="shared" si="23"/>
        <v>0</v>
      </c>
      <c r="T95" s="32">
        <f t="shared" si="24"/>
        <v>50</v>
      </c>
      <c r="W95" s="32">
        <f t="shared" si="25"/>
        <v>10</v>
      </c>
    </row>
    <row r="96" spans="11:23" x14ac:dyDescent="0.25">
      <c r="K96" s="32" t="e">
        <f t="shared" si="21"/>
        <v>#DIV/0!</v>
      </c>
      <c r="N96" s="32">
        <f t="shared" si="22"/>
        <v>0</v>
      </c>
      <c r="Q96" s="32" t="e">
        <f t="shared" si="23"/>
        <v>#DIV/0!</v>
      </c>
      <c r="T96" s="32" t="e">
        <f t="shared" si="24"/>
        <v>#DIV/0!</v>
      </c>
      <c r="W96" s="32">
        <f t="shared" si="25"/>
        <v>0</v>
      </c>
    </row>
    <row r="97" spans="11:23" x14ac:dyDescent="0.25">
      <c r="K97" s="32" t="e">
        <f t="shared" si="21"/>
        <v>#DIV/0!</v>
      </c>
      <c r="N97" s="32" t="e">
        <f t="shared" si="22"/>
        <v>#DIV/0!</v>
      </c>
      <c r="Q97" s="32">
        <f t="shared" si="23"/>
        <v>0</v>
      </c>
      <c r="T97" s="32" t="e">
        <f t="shared" si="24"/>
        <v>#DIV/0!</v>
      </c>
      <c r="W97" s="32">
        <f t="shared" si="25"/>
        <v>0</v>
      </c>
    </row>
    <row r="98" spans="11:23" x14ac:dyDescent="0.25">
      <c r="K98" s="32" t="e">
        <f t="shared" si="21"/>
        <v>#DIV/0!</v>
      </c>
      <c r="N98" s="32">
        <f t="shared" si="22"/>
        <v>0</v>
      </c>
      <c r="Q98" s="32">
        <f t="shared" si="23"/>
        <v>0</v>
      </c>
      <c r="T98" s="32">
        <f t="shared" si="24"/>
        <v>50</v>
      </c>
      <c r="W98" s="32">
        <f t="shared" si="25"/>
        <v>10</v>
      </c>
    </row>
    <row r="99" spans="11:23" x14ac:dyDescent="0.25">
      <c r="K99" s="32">
        <f t="shared" si="21"/>
        <v>100</v>
      </c>
      <c r="N99" s="32">
        <f t="shared" si="22"/>
        <v>55.555555555555557</v>
      </c>
      <c r="Q99" s="32">
        <f t="shared" si="23"/>
        <v>62.5</v>
      </c>
      <c r="T99" s="32">
        <f t="shared" si="24"/>
        <v>0</v>
      </c>
      <c r="W99" s="32">
        <f t="shared" si="25"/>
        <v>54.166666666666664</v>
      </c>
    </row>
    <row r="100" spans="11:23" x14ac:dyDescent="0.25">
      <c r="K100" s="32">
        <f t="shared" si="21"/>
        <v>0</v>
      </c>
      <c r="N100" s="32">
        <f t="shared" si="22"/>
        <v>0</v>
      </c>
      <c r="Q100" s="32">
        <f t="shared" si="23"/>
        <v>0</v>
      </c>
      <c r="T100" s="32">
        <f t="shared" si="24"/>
        <v>0</v>
      </c>
      <c r="W100" s="32">
        <f t="shared" si="25"/>
        <v>0</v>
      </c>
    </row>
    <row r="101" spans="11:23" x14ac:dyDescent="0.25">
      <c r="K101" s="32">
        <f t="shared" si="21"/>
        <v>0</v>
      </c>
      <c r="N101" s="32">
        <f t="shared" si="22"/>
        <v>0</v>
      </c>
      <c r="Q101" s="32">
        <f t="shared" si="23"/>
        <v>0</v>
      </c>
      <c r="T101" s="32">
        <f t="shared" si="24"/>
        <v>0</v>
      </c>
      <c r="W101" s="32">
        <f t="shared" si="25"/>
        <v>0</v>
      </c>
    </row>
    <row r="102" spans="11:23" x14ac:dyDescent="0.25">
      <c r="K102" s="32" t="e">
        <f t="shared" si="21"/>
        <v>#DIV/0!</v>
      </c>
      <c r="N102" s="32">
        <f t="shared" si="22"/>
        <v>100</v>
      </c>
      <c r="Q102" s="32">
        <f t="shared" si="23"/>
        <v>100</v>
      </c>
      <c r="T102" s="32">
        <f t="shared" si="24"/>
        <v>0</v>
      </c>
      <c r="W102" s="32">
        <f t="shared" si="25"/>
        <v>90.909090909090907</v>
      </c>
    </row>
  </sheetData>
  <protectedRanges>
    <protectedRange sqref="X55:AA56" name="Rango14"/>
    <protectedRange sqref="X7:AA56" name="Rango13_1"/>
  </protectedRanges>
  <mergeCells count="46">
    <mergeCell ref="A39:A41"/>
    <mergeCell ref="A43:A46"/>
    <mergeCell ref="A52:A54"/>
    <mergeCell ref="X5:X6"/>
    <mergeCell ref="A2:W2"/>
    <mergeCell ref="A3:W3"/>
    <mergeCell ref="A4:W4"/>
    <mergeCell ref="A5:A6"/>
    <mergeCell ref="B5:B6"/>
    <mergeCell ref="C5:C6"/>
    <mergeCell ref="D5:D6"/>
    <mergeCell ref="E5:E6"/>
    <mergeCell ref="F5:F6"/>
    <mergeCell ref="G5:G6"/>
    <mergeCell ref="Y5:Y6"/>
    <mergeCell ref="A58:H58"/>
    <mergeCell ref="Z5:Z6"/>
    <mergeCell ref="A59:H59"/>
    <mergeCell ref="AA5:AA6"/>
    <mergeCell ref="A55:H55"/>
    <mergeCell ref="E18:E20"/>
    <mergeCell ref="A21:A24"/>
    <mergeCell ref="A25:A28"/>
    <mergeCell ref="A29:A32"/>
    <mergeCell ref="H5:H6"/>
    <mergeCell ref="I5:K5"/>
    <mergeCell ref="L5:N5"/>
    <mergeCell ref="O5:Q5"/>
    <mergeCell ref="R5:T5"/>
    <mergeCell ref="U5:W5"/>
    <mergeCell ref="A60:H60"/>
    <mergeCell ref="A8:A12"/>
    <mergeCell ref="A14:A17"/>
    <mergeCell ref="A18:A20"/>
    <mergeCell ref="B18:B20"/>
    <mergeCell ref="C18:C20"/>
    <mergeCell ref="D18:D20"/>
    <mergeCell ref="A56:H56"/>
    <mergeCell ref="B33:B34"/>
    <mergeCell ref="C33:C34"/>
    <mergeCell ref="D33:D34"/>
    <mergeCell ref="E33:E34"/>
    <mergeCell ref="A35:A38"/>
    <mergeCell ref="A48:A50"/>
    <mergeCell ref="A33:A34"/>
    <mergeCell ref="A57:H57"/>
  </mergeCells>
  <conditionalFormatting sqref="W7:W13">
    <cfRule type="cellIs" dxfId="719" priority="25" stopIfTrue="1" operator="greaterThan">
      <formula>110</formula>
    </cfRule>
    <cfRule type="cellIs" dxfId="718" priority="26" stopIfTrue="1" operator="between">
      <formula>1</formula>
      <formula>90</formula>
    </cfRule>
    <cfRule type="expression" dxfId="717" priority="27" stopIfTrue="1">
      <formula>IF(U7=0,V7=0)</formula>
    </cfRule>
    <cfRule type="cellIs" dxfId="716" priority="28" stopIfTrue="1" operator="between">
      <formula>90</formula>
      <formula>110</formula>
    </cfRule>
    <cfRule type="expression" dxfId="715" priority="29" stopIfTrue="1">
      <formula>IF(U7&gt;0,V7=0)</formula>
    </cfRule>
    <cfRule type="expression" dxfId="714" priority="30" stopIfTrue="1">
      <formula>IF(U7=0,V7&gt;0)</formula>
    </cfRule>
  </conditionalFormatting>
  <conditionalFormatting sqref="W14:W54">
    <cfRule type="cellIs" dxfId="713" priority="1" stopIfTrue="1" operator="greaterThan">
      <formula>110</formula>
    </cfRule>
    <cfRule type="cellIs" dxfId="712" priority="2" stopIfTrue="1" operator="between">
      <formula>1</formula>
      <formula>90</formula>
    </cfRule>
    <cfRule type="expression" dxfId="711" priority="3" stopIfTrue="1">
      <formula>IF(U14=0,V14=0)</formula>
    </cfRule>
    <cfRule type="cellIs" dxfId="710" priority="4" stopIfTrue="1" operator="between">
      <formula>90</formula>
      <formula>110</formula>
    </cfRule>
    <cfRule type="expression" dxfId="709" priority="5" stopIfTrue="1">
      <formula>IF(U14&gt;0,V14=0)</formula>
    </cfRule>
    <cfRule type="expression" dxfId="708" priority="6" stopIfTrue="1">
      <formula>IF(U14=0,V14&gt;0)</formula>
    </cfRule>
  </conditionalFormatting>
  <conditionalFormatting sqref="K7:K54">
    <cfRule type="cellIs" dxfId="707" priority="49" stopIfTrue="1" operator="greaterThan">
      <formula>110</formula>
    </cfRule>
    <cfRule type="cellIs" dxfId="706" priority="50" stopIfTrue="1" operator="between">
      <formula>1</formula>
      <formula>90</formula>
    </cfRule>
    <cfRule type="expression" dxfId="705" priority="51" stopIfTrue="1">
      <formula>IF(I7=0,J7=0)</formula>
    </cfRule>
    <cfRule type="cellIs" dxfId="704" priority="52" stopIfTrue="1" operator="between">
      <formula>90</formula>
      <formula>110</formula>
    </cfRule>
    <cfRule type="expression" dxfId="703" priority="53" stopIfTrue="1">
      <formula>IF(I7&gt;0,J7=0)</formula>
    </cfRule>
    <cfRule type="expression" dxfId="702" priority="54" stopIfTrue="1">
      <formula>IF(I7=0,J7&gt;0)</formula>
    </cfRule>
  </conditionalFormatting>
  <conditionalFormatting sqref="N7:N13">
    <cfRule type="cellIs" dxfId="701" priority="43" stopIfTrue="1" operator="greaterThan">
      <formula>110</formula>
    </cfRule>
    <cfRule type="cellIs" dxfId="700" priority="44" stopIfTrue="1" operator="between">
      <formula>1</formula>
      <formula>90</formula>
    </cfRule>
    <cfRule type="expression" dxfId="699" priority="45" stopIfTrue="1">
      <formula>IF(L7=0,M7=0)</formula>
    </cfRule>
    <cfRule type="cellIs" dxfId="698" priority="46" stopIfTrue="1" operator="between">
      <formula>90</formula>
      <formula>110</formula>
    </cfRule>
    <cfRule type="expression" dxfId="697" priority="47" stopIfTrue="1">
      <formula>IF(L7&gt;0,M7=0)</formula>
    </cfRule>
    <cfRule type="expression" dxfId="696" priority="48" stopIfTrue="1">
      <formula>IF(L7=0,M7&gt;0)</formula>
    </cfRule>
  </conditionalFormatting>
  <conditionalFormatting sqref="Q7:Q13">
    <cfRule type="cellIs" dxfId="695" priority="37" stopIfTrue="1" operator="greaterThan">
      <formula>110</formula>
    </cfRule>
    <cfRule type="cellIs" dxfId="694" priority="38" stopIfTrue="1" operator="between">
      <formula>1</formula>
      <formula>90</formula>
    </cfRule>
    <cfRule type="expression" dxfId="693" priority="39" stopIfTrue="1">
      <formula>IF(O7=0,P7=0)</formula>
    </cfRule>
    <cfRule type="cellIs" dxfId="692" priority="40" stopIfTrue="1" operator="between">
      <formula>90</formula>
      <formula>110</formula>
    </cfRule>
    <cfRule type="expression" dxfId="691" priority="41" stopIfTrue="1">
      <formula>IF(O7&gt;0,P7=0)</formula>
    </cfRule>
    <cfRule type="expression" dxfId="690" priority="42" stopIfTrue="1">
      <formula>IF(O7=0,P7&gt;0)</formula>
    </cfRule>
  </conditionalFormatting>
  <conditionalFormatting sqref="T7:T13">
    <cfRule type="cellIs" dxfId="689" priority="31" stopIfTrue="1" operator="greaterThan">
      <formula>110</formula>
    </cfRule>
    <cfRule type="cellIs" dxfId="688" priority="32" stopIfTrue="1" operator="between">
      <formula>1</formula>
      <formula>90</formula>
    </cfRule>
    <cfRule type="expression" dxfId="687" priority="33" stopIfTrue="1">
      <formula>IF(R7=0,S7=0)</formula>
    </cfRule>
    <cfRule type="cellIs" dxfId="686" priority="34" stopIfTrue="1" operator="between">
      <formula>90</formula>
      <formula>110</formula>
    </cfRule>
    <cfRule type="expression" dxfId="685" priority="35" stopIfTrue="1">
      <formula>IF(R7&gt;0,S7=0)</formula>
    </cfRule>
    <cfRule type="expression" dxfId="684" priority="36" stopIfTrue="1">
      <formula>IF(R7=0,S7&gt;0)</formula>
    </cfRule>
  </conditionalFormatting>
  <conditionalFormatting sqref="N14:N54">
    <cfRule type="cellIs" dxfId="683" priority="19" stopIfTrue="1" operator="greaterThan">
      <formula>110</formula>
    </cfRule>
    <cfRule type="cellIs" dxfId="682" priority="20" stopIfTrue="1" operator="between">
      <formula>1</formula>
      <formula>90</formula>
    </cfRule>
    <cfRule type="expression" dxfId="681" priority="21" stopIfTrue="1">
      <formula>IF(L14=0,M14=0)</formula>
    </cfRule>
    <cfRule type="cellIs" dxfId="680" priority="22" stopIfTrue="1" operator="between">
      <formula>90</formula>
      <formula>110</formula>
    </cfRule>
    <cfRule type="expression" dxfId="679" priority="23" stopIfTrue="1">
      <formula>IF(L14&gt;0,M14=0)</formula>
    </cfRule>
    <cfRule type="expression" dxfId="678" priority="24" stopIfTrue="1">
      <formula>IF(L14=0,M14&gt;0)</formula>
    </cfRule>
  </conditionalFormatting>
  <conditionalFormatting sqref="Q14:Q54">
    <cfRule type="cellIs" dxfId="677" priority="13" stopIfTrue="1" operator="greaterThan">
      <formula>110</formula>
    </cfRule>
    <cfRule type="cellIs" dxfId="676" priority="14" stopIfTrue="1" operator="between">
      <formula>1</formula>
      <formula>90</formula>
    </cfRule>
    <cfRule type="expression" dxfId="675" priority="15" stopIfTrue="1">
      <formula>IF(O14=0,P14=0)</formula>
    </cfRule>
    <cfRule type="cellIs" dxfId="674" priority="16" stopIfTrue="1" operator="between">
      <formula>90</formula>
      <formula>110</formula>
    </cfRule>
    <cfRule type="expression" dxfId="673" priority="17" stopIfTrue="1">
      <formula>IF(O14&gt;0,P14=0)</formula>
    </cfRule>
    <cfRule type="expression" dxfId="672" priority="18" stopIfTrue="1">
      <formula>IF(O14=0,P14&gt;0)</formula>
    </cfRule>
  </conditionalFormatting>
  <conditionalFormatting sqref="T14:T54">
    <cfRule type="cellIs" dxfId="671" priority="7" stopIfTrue="1" operator="greaterThan">
      <formula>110</formula>
    </cfRule>
    <cfRule type="cellIs" dxfId="670" priority="8" stopIfTrue="1" operator="between">
      <formula>1</formula>
      <formula>90</formula>
    </cfRule>
    <cfRule type="expression" dxfId="669" priority="9" stopIfTrue="1">
      <formula>IF(R14=0,S14=0)</formula>
    </cfRule>
    <cfRule type="cellIs" dxfId="668" priority="10" stopIfTrue="1" operator="between">
      <formula>90</formula>
      <formula>110</formula>
    </cfRule>
    <cfRule type="expression" dxfId="667" priority="11" stopIfTrue="1">
      <formula>IF(R14&gt;0,S14=0)</formula>
    </cfRule>
    <cfRule type="expression" dxfId="666" priority="12" stopIfTrue="1">
      <formula>IF(R14=0,S14&gt;0)</formula>
    </cfRule>
  </conditionalFormatting>
  <pageMargins left="0.7" right="0.7" top="0.75" bottom="0.75" header="0.3" footer="0.3"/>
  <pageSetup orientation="portrait" horizontalDpi="4294967293" verticalDpi="0" r:id="rId1"/>
  <legacyDrawing r:id="rId2"/>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AI100"/>
  <sheetViews>
    <sheetView showGridLines="0" topLeftCell="G1" workbookViewId="0">
      <pane xSplit="8" ySplit="5" topLeftCell="O6" activePane="bottomRight" state="frozen"/>
      <selection activeCell="G1" sqref="G1"/>
      <selection pane="topRight" activeCell="O1" sqref="O1"/>
      <selection pane="bottomLeft" activeCell="G6" sqref="G6"/>
      <selection pane="bottomRight" activeCell="T14" sqref="T14"/>
    </sheetView>
  </sheetViews>
  <sheetFormatPr baseColWidth="10" defaultColWidth="11.42578125" defaultRowHeight="15" x14ac:dyDescent="0.25"/>
  <cols>
    <col min="1" max="2" width="16.85546875" style="7" customWidth="1"/>
    <col min="3" max="3" width="26.85546875" style="7" customWidth="1"/>
    <col min="4" max="4" width="10.28515625" style="7" customWidth="1"/>
    <col min="5" max="5" width="10.7109375" style="7" customWidth="1"/>
    <col min="6" max="6" width="14.42578125" style="7" customWidth="1"/>
    <col min="7" max="7" width="8.42578125" style="7" customWidth="1"/>
    <col min="8" max="8" width="53.28515625" style="7" customWidth="1"/>
    <col min="9" max="11" width="12.7109375" style="7" hidden="1" customWidth="1"/>
    <col min="12" max="12" width="8.7109375" style="7" customWidth="1"/>
    <col min="13" max="13" width="13.42578125" style="7" hidden="1" customWidth="1"/>
    <col min="14" max="14" width="12.5703125" style="7" hidden="1" customWidth="1"/>
    <col min="15" max="15" width="6.85546875" style="15" customWidth="1"/>
    <col min="16" max="17" width="6.85546875" style="7" customWidth="1"/>
    <col min="18" max="18" width="23.7109375" style="7" hidden="1" customWidth="1"/>
    <col min="19" max="21" width="6.85546875" style="7" customWidth="1"/>
    <col min="22" max="22" width="20.85546875" style="7" hidden="1" customWidth="1"/>
    <col min="23" max="25" width="6.85546875" style="7" customWidth="1"/>
    <col min="26" max="26" width="20.85546875" style="7" hidden="1" customWidth="1"/>
    <col min="27" max="29" width="6.85546875" style="7" customWidth="1"/>
    <col min="30" max="30" width="20.42578125" style="7" hidden="1" customWidth="1"/>
    <col min="31" max="33" width="6.85546875" style="7" customWidth="1"/>
    <col min="34" max="16384" width="11.42578125" style="7"/>
  </cols>
  <sheetData>
    <row r="1" spans="1:35" ht="15.75" customHeight="1" x14ac:dyDescent="0.25">
      <c r="A1" s="925" t="s">
        <v>2795</v>
      </c>
      <c r="B1" s="925"/>
      <c r="C1" s="925"/>
      <c r="D1" s="925"/>
      <c r="E1" s="925"/>
      <c r="F1" s="925"/>
      <c r="G1" s="925"/>
      <c r="H1" s="925"/>
      <c r="I1" s="925"/>
      <c r="J1" s="925"/>
      <c r="K1" s="925"/>
      <c r="L1" s="925"/>
      <c r="M1" s="925"/>
      <c r="N1" s="925"/>
      <c r="O1" s="925"/>
      <c r="P1" s="925"/>
      <c r="Q1" s="925"/>
      <c r="R1" s="925"/>
      <c r="S1" s="925"/>
      <c r="T1" s="925"/>
      <c r="U1" s="925"/>
      <c r="V1" s="925"/>
      <c r="W1" s="925"/>
      <c r="X1" s="925"/>
      <c r="Y1" s="925"/>
      <c r="Z1" s="925"/>
      <c r="AA1" s="925"/>
      <c r="AB1" s="925"/>
      <c r="AC1" s="925"/>
      <c r="AD1" s="925"/>
      <c r="AE1" s="925"/>
      <c r="AF1" s="925"/>
      <c r="AG1" s="925"/>
      <c r="AH1" s="651"/>
      <c r="AI1" s="651"/>
    </row>
    <row r="2" spans="1:35" ht="15" customHeight="1" x14ac:dyDescent="0.25">
      <c r="A2" s="925" t="s">
        <v>2796</v>
      </c>
      <c r="B2" s="925"/>
      <c r="C2" s="925"/>
      <c r="D2" s="925"/>
      <c r="E2" s="925"/>
      <c r="F2" s="925"/>
      <c r="G2" s="925"/>
      <c r="H2" s="925"/>
      <c r="I2" s="925"/>
      <c r="J2" s="925"/>
      <c r="K2" s="925"/>
      <c r="L2" s="925"/>
      <c r="M2" s="925"/>
      <c r="N2" s="925"/>
      <c r="O2" s="925"/>
      <c r="P2" s="925"/>
      <c r="Q2" s="925"/>
      <c r="R2" s="925"/>
      <c r="S2" s="925"/>
      <c r="T2" s="925"/>
      <c r="U2" s="925"/>
      <c r="V2" s="925"/>
      <c r="W2" s="925"/>
      <c r="X2" s="925"/>
      <c r="Y2" s="925"/>
      <c r="Z2" s="925"/>
      <c r="AA2" s="925"/>
      <c r="AB2" s="925"/>
      <c r="AC2" s="925"/>
      <c r="AD2" s="925"/>
      <c r="AE2" s="925"/>
      <c r="AF2" s="925"/>
      <c r="AG2" s="925"/>
      <c r="AH2" s="651"/>
      <c r="AI2" s="651"/>
    </row>
    <row r="3" spans="1:35" ht="15" customHeight="1" x14ac:dyDescent="0.25">
      <c r="A3" s="925" t="s">
        <v>2197</v>
      </c>
      <c r="B3" s="925"/>
      <c r="C3" s="925"/>
      <c r="D3" s="925"/>
      <c r="E3" s="925"/>
      <c r="F3" s="925"/>
      <c r="G3" s="925"/>
      <c r="H3" s="925"/>
      <c r="I3" s="925"/>
      <c r="J3" s="925"/>
      <c r="K3" s="925"/>
      <c r="L3" s="925"/>
      <c r="M3" s="925"/>
      <c r="N3" s="925"/>
      <c r="O3" s="925"/>
      <c r="P3" s="925"/>
      <c r="Q3" s="925"/>
      <c r="R3" s="925"/>
      <c r="S3" s="925"/>
      <c r="T3" s="925"/>
      <c r="U3" s="925"/>
      <c r="V3" s="925"/>
      <c r="W3" s="925"/>
      <c r="X3" s="925"/>
      <c r="Y3" s="925"/>
      <c r="Z3" s="925"/>
      <c r="AA3" s="925"/>
      <c r="AB3" s="925"/>
      <c r="AC3" s="925"/>
      <c r="AD3" s="925"/>
      <c r="AE3" s="925"/>
      <c r="AF3" s="925"/>
      <c r="AG3" s="925"/>
      <c r="AH3" s="652"/>
      <c r="AI3" s="652"/>
    </row>
    <row r="4" spans="1:35" ht="15" customHeight="1" x14ac:dyDescent="0.25">
      <c r="A4" s="649" t="s">
        <v>2798</v>
      </c>
      <c r="B4" s="927" t="s">
        <v>2845</v>
      </c>
      <c r="C4" s="927"/>
      <c r="D4" s="927"/>
      <c r="E4" s="927"/>
      <c r="F4" s="927"/>
      <c r="G4" s="927"/>
      <c r="H4" s="927"/>
      <c r="I4" s="927"/>
      <c r="J4" s="927"/>
      <c r="K4" s="927"/>
      <c r="L4" s="927"/>
      <c r="M4" s="927"/>
      <c r="N4" s="927"/>
      <c r="O4" s="927"/>
      <c r="P4" s="927"/>
      <c r="Q4" s="927"/>
      <c r="R4" s="927"/>
      <c r="S4" s="927"/>
      <c r="T4" s="927"/>
      <c r="U4" s="927"/>
      <c r="V4" s="927"/>
      <c r="W4" s="927"/>
      <c r="X4" s="927"/>
      <c r="Y4" s="927"/>
      <c r="Z4" s="927"/>
      <c r="AA4" s="927"/>
      <c r="AB4" s="927"/>
      <c r="AC4" s="927"/>
      <c r="AD4" s="927"/>
      <c r="AE4" s="927"/>
      <c r="AF4" s="927"/>
      <c r="AG4" s="927"/>
      <c r="AH4" s="653"/>
      <c r="AI4" s="653"/>
    </row>
    <row r="5" spans="1:35" ht="22.5" customHeight="1" x14ac:dyDescent="0.25">
      <c r="A5" s="933" t="s">
        <v>2799</v>
      </c>
      <c r="B5" s="933" t="s">
        <v>2800</v>
      </c>
      <c r="C5" s="933" t="s">
        <v>2801</v>
      </c>
      <c r="D5" s="930" t="s">
        <v>2802</v>
      </c>
      <c r="E5" s="931"/>
      <c r="F5" s="932"/>
      <c r="G5" s="933" t="s">
        <v>2804</v>
      </c>
      <c r="H5" s="933" t="s">
        <v>28</v>
      </c>
      <c r="I5" s="928" t="s">
        <v>2</v>
      </c>
      <c r="J5" s="928" t="s">
        <v>1475</v>
      </c>
      <c r="K5" s="928" t="s">
        <v>4</v>
      </c>
      <c r="L5" s="933" t="s">
        <v>2805</v>
      </c>
      <c r="M5" s="928" t="s">
        <v>2806</v>
      </c>
      <c r="N5" s="928" t="s">
        <v>2807</v>
      </c>
      <c r="O5" s="934" t="s">
        <v>5</v>
      </c>
      <c r="P5" s="935"/>
      <c r="Q5" s="935"/>
      <c r="R5" s="936"/>
      <c r="S5" s="934" t="s">
        <v>6</v>
      </c>
      <c r="T5" s="935"/>
      <c r="U5" s="935"/>
      <c r="V5" s="936"/>
      <c r="W5" s="934" t="s">
        <v>7</v>
      </c>
      <c r="X5" s="935"/>
      <c r="Y5" s="935"/>
      <c r="Z5" s="936"/>
      <c r="AA5" s="934" t="s">
        <v>8</v>
      </c>
      <c r="AB5" s="935"/>
      <c r="AC5" s="935"/>
      <c r="AD5" s="936"/>
      <c r="AE5" s="934" t="s">
        <v>9</v>
      </c>
      <c r="AF5" s="935"/>
      <c r="AG5" s="936"/>
    </row>
    <row r="6" spans="1:35" x14ac:dyDescent="0.25">
      <c r="A6" s="933"/>
      <c r="B6" s="933"/>
      <c r="C6" s="933"/>
      <c r="D6" s="660" t="s">
        <v>10</v>
      </c>
      <c r="E6" s="660" t="s">
        <v>11</v>
      </c>
      <c r="F6" s="660" t="s">
        <v>2803</v>
      </c>
      <c r="G6" s="928"/>
      <c r="H6" s="928"/>
      <c r="I6" s="929"/>
      <c r="J6" s="929"/>
      <c r="K6" s="929"/>
      <c r="L6" s="928"/>
      <c r="M6" s="929"/>
      <c r="N6" s="929"/>
      <c r="O6" s="5" t="s">
        <v>10</v>
      </c>
      <c r="P6" s="5" t="s">
        <v>11</v>
      </c>
      <c r="Q6" s="6" t="s">
        <v>12</v>
      </c>
      <c r="R6" s="6" t="s">
        <v>2956</v>
      </c>
      <c r="S6" s="5" t="s">
        <v>10</v>
      </c>
      <c r="T6" s="5" t="s">
        <v>11</v>
      </c>
      <c r="U6" s="6" t="s">
        <v>12</v>
      </c>
      <c r="V6" s="6" t="s">
        <v>2956</v>
      </c>
      <c r="W6" s="5" t="s">
        <v>10</v>
      </c>
      <c r="X6" s="5" t="s">
        <v>11</v>
      </c>
      <c r="Y6" s="6" t="s">
        <v>12</v>
      </c>
      <c r="Z6" s="6" t="s">
        <v>2956</v>
      </c>
      <c r="AA6" s="5" t="s">
        <v>10</v>
      </c>
      <c r="AB6" s="5" t="s">
        <v>11</v>
      </c>
      <c r="AC6" s="6" t="s">
        <v>12</v>
      </c>
      <c r="AD6" s="6" t="s">
        <v>2956</v>
      </c>
      <c r="AE6" s="5" t="s">
        <v>10</v>
      </c>
      <c r="AF6" s="5" t="s">
        <v>11</v>
      </c>
      <c r="AG6" s="6" t="s">
        <v>12</v>
      </c>
    </row>
    <row r="7" spans="1:35" ht="25.5" x14ac:dyDescent="0.25">
      <c r="A7" s="871" t="s">
        <v>2846</v>
      </c>
      <c r="B7" s="871" t="s">
        <v>2847</v>
      </c>
      <c r="C7" s="860" t="s">
        <v>2848</v>
      </c>
      <c r="D7" s="860">
        <v>4</v>
      </c>
      <c r="E7" s="1043"/>
      <c r="F7" s="894">
        <f>E7/D7*100</f>
        <v>0</v>
      </c>
      <c r="G7" s="661" t="s">
        <v>2850</v>
      </c>
      <c r="H7" s="64" t="s">
        <v>644</v>
      </c>
      <c r="I7" s="661" t="s">
        <v>2851</v>
      </c>
      <c r="J7" s="661" t="s">
        <v>2852</v>
      </c>
      <c r="K7" s="661" t="s">
        <v>647</v>
      </c>
      <c r="L7" s="661">
        <v>12</v>
      </c>
      <c r="M7" s="675"/>
      <c r="N7" s="661"/>
      <c r="O7" s="679">
        <v>5</v>
      </c>
      <c r="P7" s="2"/>
      <c r="Q7" s="11">
        <f>P7/O7*100</f>
        <v>0</v>
      </c>
      <c r="R7" s="12"/>
      <c r="S7" s="2">
        <v>3</v>
      </c>
      <c r="T7" s="2"/>
      <c r="U7" s="12">
        <f>T7/S7*100</f>
        <v>0</v>
      </c>
      <c r="V7" s="12"/>
      <c r="W7" s="2">
        <v>2</v>
      </c>
      <c r="X7" s="2"/>
      <c r="Y7" s="12">
        <f>X7/W7*100</f>
        <v>0</v>
      </c>
      <c r="Z7" s="12"/>
      <c r="AA7" s="2">
        <v>2</v>
      </c>
      <c r="AB7" s="2"/>
      <c r="AC7" s="12">
        <f>AB7/AA7*100</f>
        <v>0</v>
      </c>
      <c r="AD7" s="12"/>
      <c r="AE7" s="89">
        <f t="shared" ref="AE7:AF51" si="0">O7+S7+W7+AA7</f>
        <v>12</v>
      </c>
      <c r="AF7" s="89">
        <f t="shared" si="0"/>
        <v>0</v>
      </c>
      <c r="AG7" s="12">
        <f>AF7/AE7*100</f>
        <v>0</v>
      </c>
    </row>
    <row r="8" spans="1:35" ht="38.25" x14ac:dyDescent="0.25">
      <c r="A8" s="871"/>
      <c r="B8" s="871"/>
      <c r="C8" s="861"/>
      <c r="D8" s="861"/>
      <c r="E8" s="1044"/>
      <c r="F8" s="895"/>
      <c r="G8" s="661" t="s">
        <v>2853</v>
      </c>
      <c r="H8" s="670" t="s">
        <v>2854</v>
      </c>
      <c r="I8" s="661" t="s">
        <v>2198</v>
      </c>
      <c r="J8" s="661" t="s">
        <v>2855</v>
      </c>
      <c r="K8" s="661" t="s">
        <v>2059</v>
      </c>
      <c r="L8" s="661">
        <v>4</v>
      </c>
      <c r="M8" s="661"/>
      <c r="N8" s="661" t="s">
        <v>2856</v>
      </c>
      <c r="O8" s="679">
        <v>4</v>
      </c>
      <c r="P8" s="2"/>
      <c r="Q8" s="11">
        <f t="shared" ref="Q8:Q51" si="1">P8/O8*100</f>
        <v>0</v>
      </c>
      <c r="R8" s="12"/>
      <c r="S8" s="2">
        <v>0</v>
      </c>
      <c r="T8" s="2"/>
      <c r="U8" s="12" t="e">
        <f t="shared" ref="U8:U51" si="2">T8/S8*100</f>
        <v>#DIV/0!</v>
      </c>
      <c r="V8" s="12"/>
      <c r="W8" s="2">
        <v>0</v>
      </c>
      <c r="X8" s="2"/>
      <c r="Y8" s="12" t="e">
        <f t="shared" ref="Y8:Y51" si="3">X8/W8*100</f>
        <v>#DIV/0!</v>
      </c>
      <c r="Z8" s="12"/>
      <c r="AA8" s="2">
        <v>0</v>
      </c>
      <c r="AB8" s="2"/>
      <c r="AC8" s="12" t="e">
        <f t="shared" ref="AC8:AC51" si="4">AB8/AA8*100</f>
        <v>#DIV/0!</v>
      </c>
      <c r="AD8" s="12"/>
      <c r="AE8" s="89">
        <f t="shared" si="0"/>
        <v>4</v>
      </c>
      <c r="AF8" s="89">
        <f t="shared" si="0"/>
        <v>0</v>
      </c>
      <c r="AG8" s="12">
        <f t="shared" ref="AG8:AG51" si="5">AF8/AE8*100</f>
        <v>0</v>
      </c>
    </row>
    <row r="9" spans="1:35" ht="51" x14ac:dyDescent="0.25">
      <c r="A9" s="871"/>
      <c r="B9" s="871"/>
      <c r="C9" s="861"/>
      <c r="D9" s="861"/>
      <c r="E9" s="1044"/>
      <c r="F9" s="895"/>
      <c r="G9" s="661" t="s">
        <v>2857</v>
      </c>
      <c r="H9" s="670" t="s">
        <v>2858</v>
      </c>
      <c r="I9" s="661" t="s">
        <v>2198</v>
      </c>
      <c r="J9" s="661" t="s">
        <v>2859</v>
      </c>
      <c r="K9" s="661" t="s">
        <v>2059</v>
      </c>
      <c r="L9" s="661">
        <v>8</v>
      </c>
      <c r="M9" s="661"/>
      <c r="N9" s="661" t="s">
        <v>2856</v>
      </c>
      <c r="O9" s="679">
        <v>2</v>
      </c>
      <c r="P9" s="2"/>
      <c r="Q9" s="11">
        <f t="shared" si="1"/>
        <v>0</v>
      </c>
      <c r="R9" s="12"/>
      <c r="S9" s="2">
        <v>5</v>
      </c>
      <c r="T9" s="2"/>
      <c r="U9" s="12">
        <f t="shared" si="2"/>
        <v>0</v>
      </c>
      <c r="V9" s="12"/>
      <c r="W9" s="2">
        <v>1</v>
      </c>
      <c r="X9" s="2"/>
      <c r="Y9" s="12">
        <f t="shared" si="3"/>
        <v>0</v>
      </c>
      <c r="Z9" s="12"/>
      <c r="AA9" s="2">
        <v>0</v>
      </c>
      <c r="AB9" s="2"/>
      <c r="AC9" s="12" t="e">
        <f t="shared" si="4"/>
        <v>#DIV/0!</v>
      </c>
      <c r="AD9" s="12"/>
      <c r="AE9" s="89">
        <f t="shared" si="0"/>
        <v>8</v>
      </c>
      <c r="AF9" s="89">
        <f t="shared" si="0"/>
        <v>0</v>
      </c>
      <c r="AG9" s="12">
        <f t="shared" si="5"/>
        <v>0</v>
      </c>
    </row>
    <row r="10" spans="1:35" ht="25.5" x14ac:dyDescent="0.25">
      <c r="A10" s="871"/>
      <c r="B10" s="871"/>
      <c r="C10" s="861"/>
      <c r="D10" s="861"/>
      <c r="E10" s="1044"/>
      <c r="F10" s="895"/>
      <c r="G10" s="661" t="s">
        <v>2860</v>
      </c>
      <c r="H10" s="670" t="s">
        <v>2861</v>
      </c>
      <c r="I10" s="661" t="s">
        <v>2198</v>
      </c>
      <c r="J10" s="661" t="s">
        <v>2862</v>
      </c>
      <c r="K10" s="661" t="s">
        <v>2059</v>
      </c>
      <c r="L10" s="661">
        <v>4</v>
      </c>
      <c r="M10" s="661"/>
      <c r="N10" s="661" t="s">
        <v>2856</v>
      </c>
      <c r="O10" s="679">
        <v>1</v>
      </c>
      <c r="P10" s="2"/>
      <c r="Q10" s="11">
        <f t="shared" si="1"/>
        <v>0</v>
      </c>
      <c r="R10" s="12"/>
      <c r="S10" s="2">
        <v>1</v>
      </c>
      <c r="T10" s="2"/>
      <c r="U10" s="12">
        <f t="shared" si="2"/>
        <v>0</v>
      </c>
      <c r="V10" s="12"/>
      <c r="W10" s="2">
        <v>1</v>
      </c>
      <c r="X10" s="2"/>
      <c r="Y10" s="12">
        <f t="shared" si="3"/>
        <v>0</v>
      </c>
      <c r="Z10" s="12"/>
      <c r="AA10" s="2">
        <v>1</v>
      </c>
      <c r="AB10" s="2"/>
      <c r="AC10" s="12">
        <f t="shared" si="4"/>
        <v>0</v>
      </c>
      <c r="AD10" s="12"/>
      <c r="AE10" s="89">
        <f t="shared" si="0"/>
        <v>4</v>
      </c>
      <c r="AF10" s="89">
        <f t="shared" si="0"/>
        <v>0</v>
      </c>
      <c r="AG10" s="12">
        <f t="shared" si="5"/>
        <v>0</v>
      </c>
    </row>
    <row r="11" spans="1:35" ht="38.25" x14ac:dyDescent="0.25">
      <c r="A11" s="871"/>
      <c r="B11" s="871"/>
      <c r="C11" s="861"/>
      <c r="D11" s="861"/>
      <c r="E11" s="1044"/>
      <c r="F11" s="895"/>
      <c r="G11" s="661" t="s">
        <v>2863</v>
      </c>
      <c r="H11" s="670" t="s">
        <v>2864</v>
      </c>
      <c r="I11" s="661" t="s">
        <v>2198</v>
      </c>
      <c r="J11" s="661" t="s">
        <v>2865</v>
      </c>
      <c r="K11" s="661" t="s">
        <v>2215</v>
      </c>
      <c r="L11" s="661">
        <v>4</v>
      </c>
      <c r="M11" s="661"/>
      <c r="N11" s="661" t="s">
        <v>2856</v>
      </c>
      <c r="O11" s="679">
        <v>0</v>
      </c>
      <c r="P11" s="2"/>
      <c r="Q11" s="11" t="e">
        <f t="shared" si="1"/>
        <v>#DIV/0!</v>
      </c>
      <c r="R11" s="12"/>
      <c r="S11" s="2">
        <v>0</v>
      </c>
      <c r="T11" s="2"/>
      <c r="U11" s="12" t="e">
        <f t="shared" si="2"/>
        <v>#DIV/0!</v>
      </c>
      <c r="V11" s="12"/>
      <c r="W11" s="2">
        <v>0</v>
      </c>
      <c r="X11" s="2"/>
      <c r="Y11" s="12" t="e">
        <f t="shared" si="3"/>
        <v>#DIV/0!</v>
      </c>
      <c r="Z11" s="12"/>
      <c r="AA11" s="2">
        <v>4</v>
      </c>
      <c r="AB11" s="2"/>
      <c r="AC11" s="12">
        <f t="shared" si="4"/>
        <v>0</v>
      </c>
      <c r="AD11" s="12"/>
      <c r="AE11" s="89">
        <f t="shared" si="0"/>
        <v>4</v>
      </c>
      <c r="AF11" s="89">
        <f t="shared" si="0"/>
        <v>0</v>
      </c>
      <c r="AG11" s="12">
        <f t="shared" si="5"/>
        <v>0</v>
      </c>
    </row>
    <row r="12" spans="1:35" ht="15.75" x14ac:dyDescent="0.25">
      <c r="A12" s="871"/>
      <c r="B12" s="871"/>
      <c r="C12" s="861"/>
      <c r="D12" s="861"/>
      <c r="E12" s="1044"/>
      <c r="F12" s="895"/>
      <c r="G12" s="661" t="s">
        <v>2866</v>
      </c>
      <c r="H12" s="64" t="s">
        <v>662</v>
      </c>
      <c r="I12" s="661" t="s">
        <v>2851</v>
      </c>
      <c r="J12" s="661" t="s">
        <v>1289</v>
      </c>
      <c r="K12" s="661" t="s">
        <v>664</v>
      </c>
      <c r="L12" s="661">
        <v>2</v>
      </c>
      <c r="M12" s="661"/>
      <c r="N12" s="661"/>
      <c r="O12" s="679">
        <v>1</v>
      </c>
      <c r="P12" s="2"/>
      <c r="Q12" s="11">
        <f t="shared" si="1"/>
        <v>0</v>
      </c>
      <c r="R12" s="12"/>
      <c r="S12" s="2">
        <v>1</v>
      </c>
      <c r="T12" s="2"/>
      <c r="U12" s="12">
        <f t="shared" si="2"/>
        <v>0</v>
      </c>
      <c r="V12" s="12"/>
      <c r="W12" s="2">
        <v>0</v>
      </c>
      <c r="X12" s="2"/>
      <c r="Y12" s="12" t="e">
        <f t="shared" si="3"/>
        <v>#DIV/0!</v>
      </c>
      <c r="Z12" s="12"/>
      <c r="AA12" s="2">
        <v>0</v>
      </c>
      <c r="AB12" s="2"/>
      <c r="AC12" s="12" t="e">
        <f t="shared" si="4"/>
        <v>#DIV/0!</v>
      </c>
      <c r="AD12" s="12"/>
      <c r="AE12" s="89">
        <f t="shared" si="0"/>
        <v>2</v>
      </c>
      <c r="AF12" s="89">
        <f t="shared" si="0"/>
        <v>0</v>
      </c>
      <c r="AG12" s="12">
        <f t="shared" si="5"/>
        <v>0</v>
      </c>
    </row>
    <row r="13" spans="1:35" ht="25.5" x14ac:dyDescent="0.25">
      <c r="A13" s="871"/>
      <c r="B13" s="871"/>
      <c r="C13" s="861"/>
      <c r="D13" s="861"/>
      <c r="E13" s="1044"/>
      <c r="F13" s="895"/>
      <c r="G13" s="668" t="s">
        <v>2867</v>
      </c>
      <c r="H13" s="670" t="s">
        <v>2868</v>
      </c>
      <c r="I13" s="661" t="s">
        <v>2198</v>
      </c>
      <c r="J13" s="661" t="s">
        <v>2869</v>
      </c>
      <c r="K13" s="661" t="s">
        <v>664</v>
      </c>
      <c r="L13" s="661">
        <v>1</v>
      </c>
      <c r="M13" s="661"/>
      <c r="N13" s="661" t="s">
        <v>2870</v>
      </c>
      <c r="O13" s="679">
        <v>0</v>
      </c>
      <c r="P13" s="2"/>
      <c r="Q13" s="11" t="e">
        <f t="shared" si="1"/>
        <v>#DIV/0!</v>
      </c>
      <c r="R13" s="12"/>
      <c r="S13" s="2">
        <v>0</v>
      </c>
      <c r="T13" s="2"/>
      <c r="U13" s="12" t="e">
        <f t="shared" si="2"/>
        <v>#DIV/0!</v>
      </c>
      <c r="V13" s="12"/>
      <c r="W13" s="2">
        <v>1</v>
      </c>
      <c r="X13" s="2"/>
      <c r="Y13" s="12">
        <f t="shared" si="3"/>
        <v>0</v>
      </c>
      <c r="Z13" s="12"/>
      <c r="AA13" s="2">
        <v>0</v>
      </c>
      <c r="AB13" s="2"/>
      <c r="AC13" s="12" t="e">
        <f t="shared" si="4"/>
        <v>#DIV/0!</v>
      </c>
      <c r="AD13" s="12"/>
      <c r="AE13" s="89">
        <f t="shared" si="0"/>
        <v>1</v>
      </c>
      <c r="AF13" s="89">
        <f t="shared" si="0"/>
        <v>0</v>
      </c>
      <c r="AG13" s="12">
        <f t="shared" si="5"/>
        <v>0</v>
      </c>
    </row>
    <row r="14" spans="1:35" ht="38.25" x14ac:dyDescent="0.25">
      <c r="A14" s="871"/>
      <c r="B14" s="871"/>
      <c r="C14" s="861"/>
      <c r="D14" s="861"/>
      <c r="E14" s="1044"/>
      <c r="F14" s="895"/>
      <c r="G14" s="661" t="s">
        <v>2871</v>
      </c>
      <c r="H14" s="670" t="s">
        <v>2872</v>
      </c>
      <c r="I14" s="665" t="s">
        <v>2198</v>
      </c>
      <c r="J14" s="665" t="s">
        <v>2869</v>
      </c>
      <c r="K14" s="661" t="s">
        <v>2873</v>
      </c>
      <c r="L14" s="661">
        <v>1</v>
      </c>
      <c r="M14" s="661"/>
      <c r="N14" s="665" t="s">
        <v>473</v>
      </c>
      <c r="O14" s="679">
        <v>1</v>
      </c>
      <c r="P14" s="2"/>
      <c r="Q14" s="11">
        <f t="shared" si="1"/>
        <v>0</v>
      </c>
      <c r="R14" s="12"/>
      <c r="S14" s="2">
        <v>0</v>
      </c>
      <c r="T14" s="2"/>
      <c r="U14" s="11" t="e">
        <f t="shared" si="2"/>
        <v>#DIV/0!</v>
      </c>
      <c r="V14" s="12"/>
      <c r="W14" s="2">
        <v>0</v>
      </c>
      <c r="X14" s="2"/>
      <c r="Y14" s="11" t="e">
        <f t="shared" si="3"/>
        <v>#DIV/0!</v>
      </c>
      <c r="Z14" s="12"/>
      <c r="AA14" s="2">
        <v>0</v>
      </c>
      <c r="AB14" s="2"/>
      <c r="AC14" s="11" t="e">
        <f t="shared" si="4"/>
        <v>#DIV/0!</v>
      </c>
      <c r="AD14" s="12"/>
      <c r="AE14" s="89">
        <f t="shared" si="0"/>
        <v>1</v>
      </c>
      <c r="AF14" s="89">
        <f t="shared" si="0"/>
        <v>0</v>
      </c>
      <c r="AG14" s="11">
        <f t="shared" si="5"/>
        <v>0</v>
      </c>
    </row>
    <row r="15" spans="1:35" ht="25.5" x14ac:dyDescent="0.25">
      <c r="A15" s="871"/>
      <c r="B15" s="871"/>
      <c r="C15" s="861"/>
      <c r="D15" s="861"/>
      <c r="E15" s="1044"/>
      <c r="F15" s="895"/>
      <c r="G15" s="661" t="s">
        <v>2874</v>
      </c>
      <c r="H15" s="670" t="s">
        <v>2228</v>
      </c>
      <c r="I15" s="665" t="s">
        <v>2198</v>
      </c>
      <c r="J15" s="665" t="s">
        <v>1562</v>
      </c>
      <c r="K15" s="661" t="s">
        <v>2059</v>
      </c>
      <c r="L15" s="661" t="s">
        <v>2203</v>
      </c>
      <c r="M15" s="661"/>
      <c r="N15" s="665"/>
      <c r="O15" s="679">
        <v>0</v>
      </c>
      <c r="P15" s="2"/>
      <c r="Q15" s="11" t="e">
        <f t="shared" si="1"/>
        <v>#DIV/0!</v>
      </c>
      <c r="R15" s="12"/>
      <c r="S15" s="2">
        <v>0</v>
      </c>
      <c r="T15" s="2"/>
      <c r="U15" s="11" t="e">
        <f t="shared" si="2"/>
        <v>#DIV/0!</v>
      </c>
      <c r="V15" s="12"/>
      <c r="W15" s="2">
        <v>0</v>
      </c>
      <c r="X15" s="2"/>
      <c r="Y15" s="11" t="e">
        <f t="shared" si="3"/>
        <v>#DIV/0!</v>
      </c>
      <c r="Z15" s="12"/>
      <c r="AA15" s="2">
        <v>0</v>
      </c>
      <c r="AB15" s="2"/>
      <c r="AC15" s="11" t="e">
        <f t="shared" si="4"/>
        <v>#DIV/0!</v>
      </c>
      <c r="AD15" s="12"/>
      <c r="AE15" s="89">
        <f t="shared" si="0"/>
        <v>0</v>
      </c>
      <c r="AF15" s="89">
        <f t="shared" si="0"/>
        <v>0</v>
      </c>
      <c r="AG15" s="11" t="e">
        <f t="shared" si="5"/>
        <v>#DIV/0!</v>
      </c>
    </row>
    <row r="16" spans="1:35" ht="25.5" x14ac:dyDescent="0.25">
      <c r="A16" s="871"/>
      <c r="B16" s="871"/>
      <c r="C16" s="861"/>
      <c r="D16" s="861"/>
      <c r="E16" s="1044"/>
      <c r="F16" s="895"/>
      <c r="G16" s="661" t="s">
        <v>2875</v>
      </c>
      <c r="H16" s="670" t="s">
        <v>2876</v>
      </c>
      <c r="I16" s="665" t="s">
        <v>2198</v>
      </c>
      <c r="J16" s="665" t="s">
        <v>2877</v>
      </c>
      <c r="K16" s="661" t="s">
        <v>664</v>
      </c>
      <c r="L16" s="661">
        <v>2</v>
      </c>
      <c r="M16" s="661"/>
      <c r="N16" s="661" t="s">
        <v>473</v>
      </c>
      <c r="O16" s="679">
        <v>1</v>
      </c>
      <c r="P16" s="2"/>
      <c r="Q16" s="11">
        <f t="shared" si="1"/>
        <v>0</v>
      </c>
      <c r="R16" s="12"/>
      <c r="S16" s="2">
        <v>1</v>
      </c>
      <c r="T16" s="2"/>
      <c r="U16" s="11">
        <f t="shared" si="2"/>
        <v>0</v>
      </c>
      <c r="V16" s="12"/>
      <c r="W16" s="2">
        <v>0</v>
      </c>
      <c r="X16" s="2"/>
      <c r="Y16" s="11" t="e">
        <f t="shared" si="3"/>
        <v>#DIV/0!</v>
      </c>
      <c r="Z16" s="12"/>
      <c r="AA16" s="2">
        <v>0</v>
      </c>
      <c r="AB16" s="2"/>
      <c r="AC16" s="11" t="e">
        <f t="shared" si="4"/>
        <v>#DIV/0!</v>
      </c>
      <c r="AD16" s="12"/>
      <c r="AE16" s="89">
        <f t="shared" si="0"/>
        <v>2</v>
      </c>
      <c r="AF16" s="89">
        <f t="shared" si="0"/>
        <v>0</v>
      </c>
      <c r="AG16" s="11">
        <f t="shared" si="5"/>
        <v>0</v>
      </c>
    </row>
    <row r="17" spans="1:33" ht="25.5" x14ac:dyDescent="0.25">
      <c r="A17" s="871"/>
      <c r="B17" s="871"/>
      <c r="C17" s="861"/>
      <c r="D17" s="861"/>
      <c r="E17" s="1044"/>
      <c r="F17" s="895"/>
      <c r="G17" s="888" t="s">
        <v>2878</v>
      </c>
      <c r="H17" s="1026" t="s">
        <v>679</v>
      </c>
      <c r="I17" s="661" t="s">
        <v>2851</v>
      </c>
      <c r="J17" s="661" t="s">
        <v>1289</v>
      </c>
      <c r="K17" s="661" t="s">
        <v>1293</v>
      </c>
      <c r="L17" s="661">
        <v>3</v>
      </c>
      <c r="M17" s="661"/>
      <c r="N17" s="661"/>
      <c r="O17" s="679">
        <v>0</v>
      </c>
      <c r="P17" s="2"/>
      <c r="Q17" s="11" t="e">
        <f t="shared" si="1"/>
        <v>#DIV/0!</v>
      </c>
      <c r="R17" s="12"/>
      <c r="S17" s="2">
        <v>1</v>
      </c>
      <c r="T17" s="2"/>
      <c r="U17" s="11">
        <f t="shared" si="2"/>
        <v>0</v>
      </c>
      <c r="V17" s="12"/>
      <c r="W17" s="2">
        <v>1</v>
      </c>
      <c r="X17" s="2"/>
      <c r="Y17" s="11">
        <f t="shared" si="3"/>
        <v>0</v>
      </c>
      <c r="Z17" s="12"/>
      <c r="AA17" s="2">
        <v>1</v>
      </c>
      <c r="AB17" s="2"/>
      <c r="AC17" s="11">
        <f t="shared" si="4"/>
        <v>0</v>
      </c>
      <c r="AD17" s="12"/>
      <c r="AE17" s="89">
        <f t="shared" si="0"/>
        <v>3</v>
      </c>
      <c r="AF17" s="89">
        <f t="shared" si="0"/>
        <v>0</v>
      </c>
      <c r="AG17" s="11">
        <f t="shared" si="5"/>
        <v>0</v>
      </c>
    </row>
    <row r="18" spans="1:33" ht="25.5" x14ac:dyDescent="0.25">
      <c r="A18" s="871"/>
      <c r="B18" s="871"/>
      <c r="C18" s="861"/>
      <c r="D18" s="861"/>
      <c r="E18" s="1044"/>
      <c r="F18" s="895"/>
      <c r="G18" s="888"/>
      <c r="H18" s="1026"/>
      <c r="I18" s="661" t="s">
        <v>2851</v>
      </c>
      <c r="J18" s="661" t="s">
        <v>1289</v>
      </c>
      <c r="K18" s="661" t="s">
        <v>683</v>
      </c>
      <c r="L18" s="661">
        <v>12</v>
      </c>
      <c r="M18" s="654"/>
      <c r="N18" s="654"/>
      <c r="O18" s="679">
        <v>0</v>
      </c>
      <c r="P18" s="2"/>
      <c r="Q18" s="11" t="e">
        <f t="shared" si="1"/>
        <v>#DIV/0!</v>
      </c>
      <c r="R18" s="12"/>
      <c r="S18" s="2">
        <v>0</v>
      </c>
      <c r="T18" s="2"/>
      <c r="U18" s="11" t="e">
        <f t="shared" si="2"/>
        <v>#DIV/0!</v>
      </c>
      <c r="V18" s="12"/>
      <c r="W18" s="2">
        <v>12</v>
      </c>
      <c r="X18" s="2"/>
      <c r="Y18" s="11">
        <f t="shared" si="3"/>
        <v>0</v>
      </c>
      <c r="Z18" s="12"/>
      <c r="AA18" s="2">
        <v>0</v>
      </c>
      <c r="AB18" s="2"/>
      <c r="AC18" s="11" t="e">
        <f t="shared" si="4"/>
        <v>#DIV/0!</v>
      </c>
      <c r="AD18" s="12"/>
      <c r="AE18" s="89">
        <f t="shared" si="0"/>
        <v>12</v>
      </c>
      <c r="AF18" s="89">
        <f t="shared" si="0"/>
        <v>0</v>
      </c>
      <c r="AG18" s="11">
        <f t="shared" si="5"/>
        <v>0</v>
      </c>
    </row>
    <row r="19" spans="1:33" ht="38.25" x14ac:dyDescent="0.25">
      <c r="A19" s="871"/>
      <c r="B19" s="871"/>
      <c r="C19" s="861"/>
      <c r="D19" s="861"/>
      <c r="E19" s="1044"/>
      <c r="F19" s="895"/>
      <c r="G19" s="888"/>
      <c r="H19" s="1026"/>
      <c r="I19" s="661" t="s">
        <v>2851</v>
      </c>
      <c r="J19" s="661" t="s">
        <v>1289</v>
      </c>
      <c r="K19" s="661" t="s">
        <v>685</v>
      </c>
      <c r="L19" s="661">
        <v>1</v>
      </c>
      <c r="M19" s="654"/>
      <c r="N19" s="654"/>
      <c r="O19" s="679">
        <v>1</v>
      </c>
      <c r="P19" s="2"/>
      <c r="Q19" s="11">
        <f t="shared" si="1"/>
        <v>0</v>
      </c>
      <c r="R19" s="12"/>
      <c r="S19" s="2">
        <v>0</v>
      </c>
      <c r="T19" s="2"/>
      <c r="U19" s="11" t="e">
        <f t="shared" si="2"/>
        <v>#DIV/0!</v>
      </c>
      <c r="V19" s="12"/>
      <c r="W19" s="2">
        <v>0</v>
      </c>
      <c r="X19" s="2"/>
      <c r="Y19" s="11" t="e">
        <f t="shared" si="3"/>
        <v>#DIV/0!</v>
      </c>
      <c r="Z19" s="12"/>
      <c r="AA19" s="2">
        <v>0</v>
      </c>
      <c r="AB19" s="2"/>
      <c r="AC19" s="11" t="e">
        <f t="shared" si="4"/>
        <v>#DIV/0!</v>
      </c>
      <c r="AD19" s="12"/>
      <c r="AE19" s="89">
        <f t="shared" si="0"/>
        <v>1</v>
      </c>
      <c r="AF19" s="89">
        <f t="shared" si="0"/>
        <v>0</v>
      </c>
      <c r="AG19" s="11">
        <f t="shared" si="5"/>
        <v>0</v>
      </c>
    </row>
    <row r="20" spans="1:33" ht="15.75" x14ac:dyDescent="0.25">
      <c r="A20" s="871"/>
      <c r="B20" s="871"/>
      <c r="C20" s="861"/>
      <c r="D20" s="861"/>
      <c r="E20" s="1044"/>
      <c r="F20" s="895"/>
      <c r="G20" s="619" t="s">
        <v>2879</v>
      </c>
      <c r="H20" s="670" t="s">
        <v>2880</v>
      </c>
      <c r="I20" s="877" t="s">
        <v>2198</v>
      </c>
      <c r="J20" s="877" t="s">
        <v>2881</v>
      </c>
      <c r="K20" s="661" t="s">
        <v>745</v>
      </c>
      <c r="L20" s="661">
        <v>1</v>
      </c>
      <c r="M20" s="654"/>
      <c r="N20" s="665" t="s">
        <v>690</v>
      </c>
      <c r="O20" s="679">
        <v>1</v>
      </c>
      <c r="P20" s="2"/>
      <c r="Q20" s="11">
        <f t="shared" si="1"/>
        <v>0</v>
      </c>
      <c r="R20" s="12"/>
      <c r="S20" s="2">
        <v>0</v>
      </c>
      <c r="T20" s="2"/>
      <c r="U20" s="11" t="e">
        <f t="shared" si="2"/>
        <v>#DIV/0!</v>
      </c>
      <c r="V20" s="12"/>
      <c r="W20" s="2">
        <v>0</v>
      </c>
      <c r="X20" s="2"/>
      <c r="Y20" s="11" t="e">
        <f t="shared" si="3"/>
        <v>#DIV/0!</v>
      </c>
      <c r="Z20" s="12"/>
      <c r="AA20" s="2">
        <v>0</v>
      </c>
      <c r="AB20" s="2"/>
      <c r="AC20" s="11" t="e">
        <f t="shared" si="4"/>
        <v>#DIV/0!</v>
      </c>
      <c r="AD20" s="12"/>
      <c r="AE20" s="89">
        <f t="shared" si="0"/>
        <v>1</v>
      </c>
      <c r="AF20" s="89">
        <f t="shared" si="0"/>
        <v>0</v>
      </c>
      <c r="AG20" s="11">
        <f t="shared" si="5"/>
        <v>0</v>
      </c>
    </row>
    <row r="21" spans="1:33" ht="25.5" x14ac:dyDescent="0.25">
      <c r="A21" s="871"/>
      <c r="B21" s="871"/>
      <c r="C21" s="861"/>
      <c r="D21" s="861"/>
      <c r="E21" s="1044"/>
      <c r="F21" s="895"/>
      <c r="G21" s="661" t="s">
        <v>2882</v>
      </c>
      <c r="H21" s="670" t="s">
        <v>2883</v>
      </c>
      <c r="I21" s="878"/>
      <c r="J21" s="878"/>
      <c r="K21" s="661" t="s">
        <v>669</v>
      </c>
      <c r="L21" s="661">
        <v>1</v>
      </c>
      <c r="M21" s="654"/>
      <c r="N21" s="665" t="s">
        <v>2884</v>
      </c>
      <c r="O21" s="679">
        <v>1</v>
      </c>
      <c r="P21" s="2"/>
      <c r="Q21" s="11">
        <f t="shared" si="1"/>
        <v>0</v>
      </c>
      <c r="R21" s="12"/>
      <c r="S21" s="2">
        <v>0</v>
      </c>
      <c r="T21" s="2"/>
      <c r="U21" s="11" t="e">
        <f t="shared" si="2"/>
        <v>#DIV/0!</v>
      </c>
      <c r="V21" s="12"/>
      <c r="W21" s="2">
        <v>0</v>
      </c>
      <c r="X21" s="2"/>
      <c r="Y21" s="11" t="e">
        <f t="shared" si="3"/>
        <v>#DIV/0!</v>
      </c>
      <c r="Z21" s="12"/>
      <c r="AA21" s="2">
        <v>0</v>
      </c>
      <c r="AB21" s="2"/>
      <c r="AC21" s="11" t="e">
        <f t="shared" si="4"/>
        <v>#DIV/0!</v>
      </c>
      <c r="AD21" s="12"/>
      <c r="AE21" s="89">
        <f t="shared" si="0"/>
        <v>1</v>
      </c>
      <c r="AF21" s="89">
        <f t="shared" si="0"/>
        <v>0</v>
      </c>
      <c r="AG21" s="11">
        <f t="shared" si="5"/>
        <v>0</v>
      </c>
    </row>
    <row r="22" spans="1:33" ht="15.75" x14ac:dyDescent="0.25">
      <c r="A22" s="871"/>
      <c r="B22" s="871"/>
      <c r="C22" s="861"/>
      <c r="D22" s="861"/>
      <c r="E22" s="1044"/>
      <c r="F22" s="895"/>
      <c r="G22" s="661" t="s">
        <v>2885</v>
      </c>
      <c r="H22" s="670" t="s">
        <v>2886</v>
      </c>
      <c r="I22" s="878"/>
      <c r="J22" s="878"/>
      <c r="K22" s="661" t="s">
        <v>2223</v>
      </c>
      <c r="L22" s="661">
        <v>1</v>
      </c>
      <c r="M22" s="654"/>
      <c r="N22" s="665" t="s">
        <v>690</v>
      </c>
      <c r="O22" s="679">
        <v>1</v>
      </c>
      <c r="P22" s="2"/>
      <c r="Q22" s="11">
        <f t="shared" si="1"/>
        <v>0</v>
      </c>
      <c r="R22" s="12"/>
      <c r="S22" s="2">
        <v>0</v>
      </c>
      <c r="T22" s="2"/>
      <c r="U22" s="11" t="e">
        <f t="shared" si="2"/>
        <v>#DIV/0!</v>
      </c>
      <c r="V22" s="12"/>
      <c r="W22" s="2">
        <v>0</v>
      </c>
      <c r="X22" s="2"/>
      <c r="Y22" s="11" t="e">
        <f t="shared" si="3"/>
        <v>#DIV/0!</v>
      </c>
      <c r="Z22" s="12"/>
      <c r="AA22" s="2">
        <v>0</v>
      </c>
      <c r="AB22" s="2"/>
      <c r="AC22" s="11" t="e">
        <f t="shared" si="4"/>
        <v>#DIV/0!</v>
      </c>
      <c r="AD22" s="12"/>
      <c r="AE22" s="89">
        <f t="shared" si="0"/>
        <v>1</v>
      </c>
      <c r="AF22" s="89">
        <f t="shared" si="0"/>
        <v>0</v>
      </c>
      <c r="AG22" s="11">
        <f t="shared" si="5"/>
        <v>0</v>
      </c>
    </row>
    <row r="23" spans="1:33" ht="15.75" x14ac:dyDescent="0.25">
      <c r="A23" s="871"/>
      <c r="B23" s="871"/>
      <c r="C23" s="861"/>
      <c r="D23" s="861"/>
      <c r="E23" s="1044"/>
      <c r="F23" s="895"/>
      <c r="G23" s="661" t="s">
        <v>2887</v>
      </c>
      <c r="H23" s="670" t="s">
        <v>2888</v>
      </c>
      <c r="I23" s="879"/>
      <c r="J23" s="879"/>
      <c r="K23" s="661" t="s">
        <v>647</v>
      </c>
      <c r="L23" s="661">
        <v>1</v>
      </c>
      <c r="M23" s="654"/>
      <c r="N23" s="665" t="s">
        <v>595</v>
      </c>
      <c r="O23" s="679">
        <v>1</v>
      </c>
      <c r="P23" s="2"/>
      <c r="Q23" s="11">
        <f t="shared" si="1"/>
        <v>0</v>
      </c>
      <c r="R23" s="12"/>
      <c r="S23" s="2">
        <v>0</v>
      </c>
      <c r="T23" s="2"/>
      <c r="U23" s="11" t="e">
        <f t="shared" si="2"/>
        <v>#DIV/0!</v>
      </c>
      <c r="V23" s="12"/>
      <c r="W23" s="2">
        <v>0</v>
      </c>
      <c r="X23" s="2"/>
      <c r="Y23" s="11" t="e">
        <f t="shared" si="3"/>
        <v>#DIV/0!</v>
      </c>
      <c r="Z23" s="12"/>
      <c r="AA23" s="2">
        <v>0</v>
      </c>
      <c r="AB23" s="2"/>
      <c r="AC23" s="11" t="e">
        <f t="shared" si="4"/>
        <v>#DIV/0!</v>
      </c>
      <c r="AD23" s="12"/>
      <c r="AE23" s="89">
        <f t="shared" si="0"/>
        <v>1</v>
      </c>
      <c r="AF23" s="89">
        <f t="shared" si="0"/>
        <v>0</v>
      </c>
      <c r="AG23" s="11">
        <f t="shared" si="5"/>
        <v>0</v>
      </c>
    </row>
    <row r="24" spans="1:33" ht="25.5" x14ac:dyDescent="0.25">
      <c r="A24" s="871"/>
      <c r="B24" s="871"/>
      <c r="C24" s="861"/>
      <c r="D24" s="861"/>
      <c r="E24" s="1044"/>
      <c r="F24" s="895"/>
      <c r="G24" s="661" t="s">
        <v>2889</v>
      </c>
      <c r="H24" s="670" t="s">
        <v>2890</v>
      </c>
      <c r="I24" s="877" t="s">
        <v>2198</v>
      </c>
      <c r="J24" s="877" t="s">
        <v>2891</v>
      </c>
      <c r="K24" s="661" t="s">
        <v>745</v>
      </c>
      <c r="L24" s="661">
        <v>1</v>
      </c>
      <c r="M24" s="654"/>
      <c r="N24" s="665" t="s">
        <v>690</v>
      </c>
      <c r="O24" s="679">
        <v>1</v>
      </c>
      <c r="P24" s="2"/>
      <c r="Q24" s="11">
        <f t="shared" si="1"/>
        <v>0</v>
      </c>
      <c r="R24" s="12"/>
      <c r="S24" s="2">
        <v>0</v>
      </c>
      <c r="T24" s="2"/>
      <c r="U24" s="11" t="e">
        <f t="shared" si="2"/>
        <v>#DIV/0!</v>
      </c>
      <c r="V24" s="12"/>
      <c r="W24" s="2">
        <v>0</v>
      </c>
      <c r="X24" s="2"/>
      <c r="Y24" s="11" t="e">
        <f t="shared" si="3"/>
        <v>#DIV/0!</v>
      </c>
      <c r="Z24" s="12"/>
      <c r="AA24" s="2">
        <v>0</v>
      </c>
      <c r="AB24" s="2"/>
      <c r="AC24" s="11" t="e">
        <f t="shared" si="4"/>
        <v>#DIV/0!</v>
      </c>
      <c r="AD24" s="12"/>
      <c r="AE24" s="89">
        <f t="shared" si="0"/>
        <v>1</v>
      </c>
      <c r="AF24" s="89">
        <f t="shared" si="0"/>
        <v>0</v>
      </c>
      <c r="AG24" s="11">
        <f t="shared" si="5"/>
        <v>0</v>
      </c>
    </row>
    <row r="25" spans="1:33" ht="15.75" x14ac:dyDescent="0.25">
      <c r="A25" s="871"/>
      <c r="B25" s="871"/>
      <c r="C25" s="861"/>
      <c r="D25" s="861"/>
      <c r="E25" s="1044"/>
      <c r="F25" s="895"/>
      <c r="G25" s="661" t="s">
        <v>2892</v>
      </c>
      <c r="H25" s="670" t="s">
        <v>2893</v>
      </c>
      <c r="I25" s="878"/>
      <c r="J25" s="878"/>
      <c r="K25" s="661" t="s">
        <v>2223</v>
      </c>
      <c r="L25" s="661">
        <v>1</v>
      </c>
      <c r="M25" s="661"/>
      <c r="N25" s="665" t="s">
        <v>2884</v>
      </c>
      <c r="O25" s="679">
        <v>1</v>
      </c>
      <c r="P25" s="2"/>
      <c r="Q25" s="11">
        <f t="shared" si="1"/>
        <v>0</v>
      </c>
      <c r="R25" s="12"/>
      <c r="S25" s="2">
        <v>0</v>
      </c>
      <c r="T25" s="2"/>
      <c r="U25" s="11" t="e">
        <f t="shared" si="2"/>
        <v>#DIV/0!</v>
      </c>
      <c r="V25" s="12"/>
      <c r="W25" s="2">
        <v>0</v>
      </c>
      <c r="X25" s="2"/>
      <c r="Y25" s="11" t="e">
        <f t="shared" si="3"/>
        <v>#DIV/0!</v>
      </c>
      <c r="Z25" s="12"/>
      <c r="AA25" s="2">
        <v>0</v>
      </c>
      <c r="AB25" s="2"/>
      <c r="AC25" s="11" t="e">
        <f t="shared" si="4"/>
        <v>#DIV/0!</v>
      </c>
      <c r="AD25" s="12"/>
      <c r="AE25" s="89">
        <f t="shared" si="0"/>
        <v>1</v>
      </c>
      <c r="AF25" s="89">
        <f t="shared" si="0"/>
        <v>0</v>
      </c>
      <c r="AG25" s="11">
        <f t="shared" si="5"/>
        <v>0</v>
      </c>
    </row>
    <row r="26" spans="1:33" ht="25.5" x14ac:dyDescent="0.25">
      <c r="A26" s="871"/>
      <c r="B26" s="871"/>
      <c r="C26" s="861"/>
      <c r="D26" s="861"/>
      <c r="E26" s="1044"/>
      <c r="F26" s="895"/>
      <c r="G26" s="661" t="s">
        <v>2894</v>
      </c>
      <c r="H26" s="670" t="s">
        <v>2895</v>
      </c>
      <c r="I26" s="878"/>
      <c r="J26" s="878"/>
      <c r="K26" s="661" t="s">
        <v>2223</v>
      </c>
      <c r="L26" s="661">
        <v>1</v>
      </c>
      <c r="M26" s="661"/>
      <c r="N26" s="665" t="s">
        <v>2884</v>
      </c>
      <c r="O26" s="679">
        <v>1</v>
      </c>
      <c r="P26" s="2"/>
      <c r="Q26" s="11">
        <f t="shared" si="1"/>
        <v>0</v>
      </c>
      <c r="R26" s="12"/>
      <c r="S26" s="2">
        <v>0</v>
      </c>
      <c r="T26" s="2"/>
      <c r="U26" s="11" t="e">
        <f t="shared" si="2"/>
        <v>#DIV/0!</v>
      </c>
      <c r="V26" s="12"/>
      <c r="W26" s="2">
        <v>0</v>
      </c>
      <c r="X26" s="2"/>
      <c r="Y26" s="11" t="e">
        <f t="shared" si="3"/>
        <v>#DIV/0!</v>
      </c>
      <c r="Z26" s="12"/>
      <c r="AA26" s="2">
        <v>0</v>
      </c>
      <c r="AB26" s="2"/>
      <c r="AC26" s="11" t="e">
        <f t="shared" si="4"/>
        <v>#DIV/0!</v>
      </c>
      <c r="AD26" s="12"/>
      <c r="AE26" s="89">
        <f t="shared" si="0"/>
        <v>1</v>
      </c>
      <c r="AF26" s="89">
        <f t="shared" si="0"/>
        <v>0</v>
      </c>
      <c r="AG26" s="11">
        <f t="shared" si="5"/>
        <v>0</v>
      </c>
    </row>
    <row r="27" spans="1:33" ht="15.75" x14ac:dyDescent="0.25">
      <c r="A27" s="871"/>
      <c r="B27" s="871"/>
      <c r="C27" s="861"/>
      <c r="D27" s="861"/>
      <c r="E27" s="1044"/>
      <c r="F27" s="895"/>
      <c r="G27" s="661" t="s">
        <v>2896</v>
      </c>
      <c r="H27" s="670" t="s">
        <v>2897</v>
      </c>
      <c r="I27" s="879"/>
      <c r="J27" s="879"/>
      <c r="K27" s="661" t="s">
        <v>647</v>
      </c>
      <c r="L27" s="661">
        <v>1</v>
      </c>
      <c r="M27" s="661"/>
      <c r="N27" s="665" t="s">
        <v>660</v>
      </c>
      <c r="O27" s="679">
        <v>1</v>
      </c>
      <c r="P27" s="2"/>
      <c r="Q27" s="11">
        <f t="shared" si="1"/>
        <v>0</v>
      </c>
      <c r="R27" s="12"/>
      <c r="S27" s="2">
        <v>0</v>
      </c>
      <c r="T27" s="2"/>
      <c r="U27" s="11" t="e">
        <f t="shared" si="2"/>
        <v>#DIV/0!</v>
      </c>
      <c r="V27" s="12"/>
      <c r="W27" s="2">
        <v>0</v>
      </c>
      <c r="X27" s="2"/>
      <c r="Y27" s="11" t="e">
        <f t="shared" si="3"/>
        <v>#DIV/0!</v>
      </c>
      <c r="Z27" s="12"/>
      <c r="AA27" s="2">
        <v>0</v>
      </c>
      <c r="AB27" s="2"/>
      <c r="AC27" s="11" t="e">
        <f t="shared" si="4"/>
        <v>#DIV/0!</v>
      </c>
      <c r="AD27" s="12"/>
      <c r="AE27" s="89">
        <f t="shared" si="0"/>
        <v>1</v>
      </c>
      <c r="AF27" s="89">
        <f t="shared" si="0"/>
        <v>0</v>
      </c>
      <c r="AG27" s="11">
        <f t="shared" si="5"/>
        <v>0</v>
      </c>
    </row>
    <row r="28" spans="1:33" ht="25.5" x14ac:dyDescent="0.25">
      <c r="A28" s="871"/>
      <c r="B28" s="871"/>
      <c r="C28" s="861"/>
      <c r="D28" s="861"/>
      <c r="E28" s="1044"/>
      <c r="F28" s="895"/>
      <c r="G28" s="661" t="s">
        <v>2898</v>
      </c>
      <c r="H28" s="670" t="s">
        <v>2899</v>
      </c>
      <c r="I28" s="661" t="s">
        <v>2198</v>
      </c>
      <c r="J28" s="661" t="s">
        <v>2891</v>
      </c>
      <c r="K28" s="661" t="s">
        <v>745</v>
      </c>
      <c r="L28" s="661">
        <v>1</v>
      </c>
      <c r="M28" s="661"/>
      <c r="N28" s="665" t="s">
        <v>690</v>
      </c>
      <c r="O28" s="679">
        <v>0</v>
      </c>
      <c r="P28" s="2"/>
      <c r="Q28" s="11" t="e">
        <f t="shared" si="1"/>
        <v>#DIV/0!</v>
      </c>
      <c r="R28" s="12"/>
      <c r="S28" s="2">
        <v>1</v>
      </c>
      <c r="T28" s="2"/>
      <c r="U28" s="11">
        <f t="shared" si="2"/>
        <v>0</v>
      </c>
      <c r="V28" s="12"/>
      <c r="W28" s="2">
        <v>0</v>
      </c>
      <c r="X28" s="2"/>
      <c r="Y28" s="11" t="e">
        <f t="shared" si="3"/>
        <v>#DIV/0!</v>
      </c>
      <c r="Z28" s="12"/>
      <c r="AA28" s="2">
        <v>0</v>
      </c>
      <c r="AB28" s="2"/>
      <c r="AC28" s="11" t="e">
        <f t="shared" si="4"/>
        <v>#DIV/0!</v>
      </c>
      <c r="AD28" s="12"/>
      <c r="AE28" s="89">
        <f t="shared" si="0"/>
        <v>1</v>
      </c>
      <c r="AF28" s="89">
        <f t="shared" si="0"/>
        <v>0</v>
      </c>
      <c r="AG28" s="11">
        <f t="shared" si="5"/>
        <v>0</v>
      </c>
    </row>
    <row r="29" spans="1:33" ht="15.75" x14ac:dyDescent="0.25">
      <c r="A29" s="871"/>
      <c r="B29" s="871"/>
      <c r="C29" s="861"/>
      <c r="D29" s="861"/>
      <c r="E29" s="1044"/>
      <c r="F29" s="895"/>
      <c r="G29" s="661" t="s">
        <v>2900</v>
      </c>
      <c r="H29" s="670" t="s">
        <v>2901</v>
      </c>
      <c r="I29" s="661" t="s">
        <v>2198</v>
      </c>
      <c r="J29" s="661" t="s">
        <v>2891</v>
      </c>
      <c r="K29" s="661" t="s">
        <v>2223</v>
      </c>
      <c r="L29" s="661">
        <v>1</v>
      </c>
      <c r="M29" s="661"/>
      <c r="N29" s="665" t="s">
        <v>2884</v>
      </c>
      <c r="O29" s="679">
        <v>0</v>
      </c>
      <c r="P29" s="2"/>
      <c r="Q29" s="11" t="e">
        <f t="shared" si="1"/>
        <v>#DIV/0!</v>
      </c>
      <c r="R29" s="12"/>
      <c r="S29" s="2">
        <v>1</v>
      </c>
      <c r="T29" s="2"/>
      <c r="U29" s="11">
        <f t="shared" si="2"/>
        <v>0</v>
      </c>
      <c r="V29" s="12"/>
      <c r="W29" s="2">
        <v>0</v>
      </c>
      <c r="X29" s="2"/>
      <c r="Y29" s="11" t="e">
        <f t="shared" si="3"/>
        <v>#DIV/0!</v>
      </c>
      <c r="Z29" s="12"/>
      <c r="AA29" s="2">
        <v>0</v>
      </c>
      <c r="AB29" s="2"/>
      <c r="AC29" s="11" t="e">
        <f t="shared" si="4"/>
        <v>#DIV/0!</v>
      </c>
      <c r="AD29" s="12"/>
      <c r="AE29" s="89">
        <f t="shared" si="0"/>
        <v>1</v>
      </c>
      <c r="AF29" s="89">
        <f t="shared" si="0"/>
        <v>0</v>
      </c>
      <c r="AG29" s="11">
        <f t="shared" si="5"/>
        <v>0</v>
      </c>
    </row>
    <row r="30" spans="1:33" ht="25.5" x14ac:dyDescent="0.25">
      <c r="A30" s="871"/>
      <c r="B30" s="871"/>
      <c r="C30" s="861"/>
      <c r="D30" s="861"/>
      <c r="E30" s="1044"/>
      <c r="F30" s="895"/>
      <c r="G30" s="661" t="s">
        <v>2902</v>
      </c>
      <c r="H30" s="670" t="s">
        <v>2903</v>
      </c>
      <c r="I30" s="661" t="s">
        <v>2198</v>
      </c>
      <c r="J30" s="661" t="s">
        <v>2891</v>
      </c>
      <c r="K30" s="661" t="s">
        <v>716</v>
      </c>
      <c r="L30" s="661">
        <v>1</v>
      </c>
      <c r="M30" s="661"/>
      <c r="N30" s="665" t="s">
        <v>2884</v>
      </c>
      <c r="O30" s="679">
        <v>0</v>
      </c>
      <c r="P30" s="2"/>
      <c r="Q30" s="11" t="e">
        <f t="shared" si="1"/>
        <v>#DIV/0!</v>
      </c>
      <c r="R30" s="12"/>
      <c r="S30" s="2">
        <v>1</v>
      </c>
      <c r="T30" s="2"/>
      <c r="U30" s="11">
        <f t="shared" si="2"/>
        <v>0</v>
      </c>
      <c r="V30" s="12"/>
      <c r="W30" s="2">
        <v>0</v>
      </c>
      <c r="X30" s="2"/>
      <c r="Y30" s="11" t="e">
        <f t="shared" si="3"/>
        <v>#DIV/0!</v>
      </c>
      <c r="Z30" s="12"/>
      <c r="AA30" s="2">
        <v>0</v>
      </c>
      <c r="AB30" s="2"/>
      <c r="AC30" s="11" t="e">
        <f t="shared" si="4"/>
        <v>#DIV/0!</v>
      </c>
      <c r="AD30" s="12"/>
      <c r="AE30" s="89">
        <f t="shared" si="0"/>
        <v>1</v>
      </c>
      <c r="AF30" s="89">
        <f t="shared" si="0"/>
        <v>0</v>
      </c>
      <c r="AG30" s="11">
        <f t="shared" si="5"/>
        <v>0</v>
      </c>
    </row>
    <row r="31" spans="1:33" ht="15.75" x14ac:dyDescent="0.25">
      <c r="A31" s="871"/>
      <c r="B31" s="871"/>
      <c r="C31" s="861"/>
      <c r="D31" s="861"/>
      <c r="E31" s="1044"/>
      <c r="F31" s="895"/>
      <c r="G31" s="661" t="s">
        <v>2904</v>
      </c>
      <c r="H31" s="670" t="s">
        <v>2905</v>
      </c>
      <c r="I31" s="661" t="s">
        <v>2198</v>
      </c>
      <c r="J31" s="661" t="s">
        <v>2891</v>
      </c>
      <c r="K31" s="661" t="s">
        <v>647</v>
      </c>
      <c r="L31" s="661">
        <v>1</v>
      </c>
      <c r="M31" s="661"/>
      <c r="N31" s="665" t="s">
        <v>660</v>
      </c>
      <c r="O31" s="679">
        <v>0</v>
      </c>
      <c r="P31" s="2"/>
      <c r="Q31" s="11" t="e">
        <f t="shared" si="1"/>
        <v>#DIV/0!</v>
      </c>
      <c r="R31" s="12"/>
      <c r="S31" s="2">
        <v>1</v>
      </c>
      <c r="T31" s="2"/>
      <c r="U31" s="11">
        <f t="shared" si="2"/>
        <v>0</v>
      </c>
      <c r="V31" s="12"/>
      <c r="W31" s="2">
        <v>0</v>
      </c>
      <c r="X31" s="2"/>
      <c r="Y31" s="11" t="e">
        <f t="shared" si="3"/>
        <v>#DIV/0!</v>
      </c>
      <c r="Z31" s="12"/>
      <c r="AA31" s="2">
        <v>0</v>
      </c>
      <c r="AB31" s="2"/>
      <c r="AC31" s="11" t="e">
        <f t="shared" si="4"/>
        <v>#DIV/0!</v>
      </c>
      <c r="AD31" s="12"/>
      <c r="AE31" s="89">
        <f t="shared" si="0"/>
        <v>1</v>
      </c>
      <c r="AF31" s="89">
        <f t="shared" si="0"/>
        <v>0</v>
      </c>
      <c r="AG31" s="11">
        <f t="shared" si="5"/>
        <v>0</v>
      </c>
    </row>
    <row r="32" spans="1:33" ht="51" x14ac:dyDescent="0.25">
      <c r="A32" s="871"/>
      <c r="B32" s="871"/>
      <c r="C32" s="861"/>
      <c r="D32" s="861"/>
      <c r="E32" s="1044"/>
      <c r="F32" s="895"/>
      <c r="G32" s="888" t="s">
        <v>2906</v>
      </c>
      <c r="H32" s="1026" t="s">
        <v>1294</v>
      </c>
      <c r="I32" s="661" t="s">
        <v>2851</v>
      </c>
      <c r="J32" s="661" t="s">
        <v>1289</v>
      </c>
      <c r="K32" s="661" t="s">
        <v>2907</v>
      </c>
      <c r="L32" s="661" t="s">
        <v>721</v>
      </c>
      <c r="M32" s="661"/>
      <c r="N32" s="661"/>
      <c r="O32" s="679">
        <v>0</v>
      </c>
      <c r="P32" s="2"/>
      <c r="Q32" s="11" t="e">
        <f t="shared" si="1"/>
        <v>#DIV/0!</v>
      </c>
      <c r="R32" s="12"/>
      <c r="S32" s="2">
        <v>0</v>
      </c>
      <c r="T32" s="2"/>
      <c r="U32" s="11" t="e">
        <f t="shared" si="2"/>
        <v>#DIV/0!</v>
      </c>
      <c r="V32" s="12"/>
      <c r="W32" s="2">
        <v>0</v>
      </c>
      <c r="X32" s="2"/>
      <c r="Y32" s="11" t="e">
        <f t="shared" si="3"/>
        <v>#DIV/0!</v>
      </c>
      <c r="Z32" s="12"/>
      <c r="AA32" s="2">
        <v>0</v>
      </c>
      <c r="AB32" s="2"/>
      <c r="AC32" s="11" t="e">
        <f t="shared" si="4"/>
        <v>#DIV/0!</v>
      </c>
      <c r="AD32" s="12"/>
      <c r="AE32" s="89">
        <f t="shared" si="0"/>
        <v>0</v>
      </c>
      <c r="AF32" s="89">
        <f t="shared" si="0"/>
        <v>0</v>
      </c>
      <c r="AG32" s="11" t="e">
        <f t="shared" si="5"/>
        <v>#DIV/0!</v>
      </c>
    </row>
    <row r="33" spans="1:33" ht="63.75" x14ac:dyDescent="0.25">
      <c r="A33" s="871"/>
      <c r="B33" s="871"/>
      <c r="C33" s="861"/>
      <c r="D33" s="861"/>
      <c r="E33" s="1044"/>
      <c r="F33" s="895"/>
      <c r="G33" s="888"/>
      <c r="H33" s="1026"/>
      <c r="I33" s="661" t="s">
        <v>2851</v>
      </c>
      <c r="J33" s="661" t="s">
        <v>1289</v>
      </c>
      <c r="K33" s="661" t="s">
        <v>1296</v>
      </c>
      <c r="L33" s="661">
        <v>12</v>
      </c>
      <c r="M33" s="661"/>
      <c r="N33" s="661"/>
      <c r="O33" s="679">
        <v>3</v>
      </c>
      <c r="P33" s="2"/>
      <c r="Q33" s="11">
        <f t="shared" si="1"/>
        <v>0</v>
      </c>
      <c r="R33" s="12"/>
      <c r="S33" s="2">
        <v>3</v>
      </c>
      <c r="T33" s="2"/>
      <c r="U33" s="11">
        <f t="shared" si="2"/>
        <v>0</v>
      </c>
      <c r="V33" s="12"/>
      <c r="W33" s="2">
        <v>3</v>
      </c>
      <c r="X33" s="2"/>
      <c r="Y33" s="11">
        <f t="shared" si="3"/>
        <v>0</v>
      </c>
      <c r="Z33" s="12"/>
      <c r="AA33" s="2">
        <v>3</v>
      </c>
      <c r="AB33" s="2"/>
      <c r="AC33" s="11">
        <f t="shared" si="4"/>
        <v>0</v>
      </c>
      <c r="AD33" s="12"/>
      <c r="AE33" s="89">
        <f t="shared" si="0"/>
        <v>12</v>
      </c>
      <c r="AF33" s="89">
        <f t="shared" si="0"/>
        <v>0</v>
      </c>
      <c r="AG33" s="11">
        <f t="shared" si="5"/>
        <v>0</v>
      </c>
    </row>
    <row r="34" spans="1:33" ht="51" x14ac:dyDescent="0.25">
      <c r="A34" s="871"/>
      <c r="B34" s="871"/>
      <c r="C34" s="861"/>
      <c r="D34" s="861"/>
      <c r="E34" s="1044"/>
      <c r="F34" s="895"/>
      <c r="G34" s="661" t="s">
        <v>2908</v>
      </c>
      <c r="H34" s="670" t="s">
        <v>2909</v>
      </c>
      <c r="I34" s="665" t="s">
        <v>2851</v>
      </c>
      <c r="J34" s="665" t="s">
        <v>2910</v>
      </c>
      <c r="K34" s="661" t="s">
        <v>2266</v>
      </c>
      <c r="L34" s="661">
        <v>2</v>
      </c>
      <c r="M34" s="661"/>
      <c r="N34" s="665" t="s">
        <v>2278</v>
      </c>
      <c r="O34" s="679">
        <v>0</v>
      </c>
      <c r="P34" s="2"/>
      <c r="Q34" s="11" t="e">
        <f t="shared" si="1"/>
        <v>#DIV/0!</v>
      </c>
      <c r="R34" s="12"/>
      <c r="S34" s="2">
        <v>2</v>
      </c>
      <c r="T34" s="2"/>
      <c r="U34" s="11">
        <f t="shared" si="2"/>
        <v>0</v>
      </c>
      <c r="V34" s="12"/>
      <c r="W34" s="2">
        <v>0</v>
      </c>
      <c r="X34" s="2"/>
      <c r="Y34" s="11" t="e">
        <f t="shared" si="3"/>
        <v>#DIV/0!</v>
      </c>
      <c r="Z34" s="12"/>
      <c r="AA34" s="2">
        <v>0</v>
      </c>
      <c r="AB34" s="2"/>
      <c r="AC34" s="11" t="e">
        <f t="shared" si="4"/>
        <v>#DIV/0!</v>
      </c>
      <c r="AD34" s="12"/>
      <c r="AE34" s="89">
        <f t="shared" si="0"/>
        <v>2</v>
      </c>
      <c r="AF34" s="89">
        <f t="shared" si="0"/>
        <v>0</v>
      </c>
      <c r="AG34" s="11">
        <f t="shared" si="5"/>
        <v>0</v>
      </c>
    </row>
    <row r="35" spans="1:33" ht="38.25" x14ac:dyDescent="0.25">
      <c r="A35" s="871"/>
      <c r="B35" s="871"/>
      <c r="C35" s="861"/>
      <c r="D35" s="861"/>
      <c r="E35" s="1044"/>
      <c r="F35" s="895"/>
      <c r="G35" s="661" t="s">
        <v>2911</v>
      </c>
      <c r="H35" s="670" t="s">
        <v>2912</v>
      </c>
      <c r="I35" s="665" t="s">
        <v>2851</v>
      </c>
      <c r="J35" s="665" t="s">
        <v>2910</v>
      </c>
      <c r="K35" s="661" t="s">
        <v>2270</v>
      </c>
      <c r="L35" s="661">
        <v>1</v>
      </c>
      <c r="M35" s="661"/>
      <c r="N35" s="665" t="s">
        <v>2270</v>
      </c>
      <c r="O35" s="679">
        <v>0</v>
      </c>
      <c r="P35" s="2"/>
      <c r="Q35" s="11" t="e">
        <f t="shared" si="1"/>
        <v>#DIV/0!</v>
      </c>
      <c r="R35" s="12"/>
      <c r="S35" s="2">
        <v>1</v>
      </c>
      <c r="T35" s="2"/>
      <c r="U35" s="11">
        <f t="shared" si="2"/>
        <v>0</v>
      </c>
      <c r="V35" s="12"/>
      <c r="W35" s="2">
        <v>0</v>
      </c>
      <c r="X35" s="2"/>
      <c r="Y35" s="11" t="e">
        <f t="shared" si="3"/>
        <v>#DIV/0!</v>
      </c>
      <c r="Z35" s="12"/>
      <c r="AA35" s="2">
        <v>0</v>
      </c>
      <c r="AB35" s="2"/>
      <c r="AC35" s="11" t="e">
        <f t="shared" si="4"/>
        <v>#DIV/0!</v>
      </c>
      <c r="AD35" s="12"/>
      <c r="AE35" s="89">
        <f t="shared" si="0"/>
        <v>1</v>
      </c>
      <c r="AF35" s="89">
        <f t="shared" si="0"/>
        <v>0</v>
      </c>
      <c r="AG35" s="11">
        <f t="shared" si="5"/>
        <v>0</v>
      </c>
    </row>
    <row r="36" spans="1:33" ht="38.25" x14ac:dyDescent="0.25">
      <c r="A36" s="871"/>
      <c r="B36" s="871"/>
      <c r="C36" s="861"/>
      <c r="D36" s="861"/>
      <c r="E36" s="1044"/>
      <c r="F36" s="895"/>
      <c r="G36" s="661" t="s">
        <v>2913</v>
      </c>
      <c r="H36" s="64" t="s">
        <v>2279</v>
      </c>
      <c r="I36" s="661" t="s">
        <v>2851</v>
      </c>
      <c r="J36" s="661"/>
      <c r="K36" s="661" t="s">
        <v>2281</v>
      </c>
      <c r="L36" s="661">
        <v>400</v>
      </c>
      <c r="M36" s="661"/>
      <c r="N36" s="661"/>
      <c r="O36" s="679">
        <v>0</v>
      </c>
      <c r="P36" s="2"/>
      <c r="Q36" s="11" t="e">
        <f t="shared" si="1"/>
        <v>#DIV/0!</v>
      </c>
      <c r="R36" s="12"/>
      <c r="S36" s="2">
        <v>200</v>
      </c>
      <c r="T36" s="2"/>
      <c r="U36" s="11">
        <f t="shared" si="2"/>
        <v>0</v>
      </c>
      <c r="V36" s="12"/>
      <c r="W36" s="2">
        <v>0</v>
      </c>
      <c r="X36" s="2"/>
      <c r="Y36" s="11" t="e">
        <f t="shared" si="3"/>
        <v>#DIV/0!</v>
      </c>
      <c r="Z36" s="12"/>
      <c r="AA36" s="2">
        <v>200</v>
      </c>
      <c r="AB36" s="2"/>
      <c r="AC36" s="11">
        <f t="shared" si="4"/>
        <v>0</v>
      </c>
      <c r="AD36" s="12"/>
      <c r="AE36" s="89">
        <f t="shared" si="0"/>
        <v>400</v>
      </c>
      <c r="AF36" s="89">
        <f t="shared" si="0"/>
        <v>0</v>
      </c>
      <c r="AG36" s="11">
        <f t="shared" si="5"/>
        <v>0</v>
      </c>
    </row>
    <row r="37" spans="1:33" ht="51" x14ac:dyDescent="0.25">
      <c r="A37" s="871"/>
      <c r="B37" s="871"/>
      <c r="C37" s="861"/>
      <c r="D37" s="861"/>
      <c r="E37" s="1044"/>
      <c r="F37" s="895"/>
      <c r="G37" s="668" t="s">
        <v>2914</v>
      </c>
      <c r="H37" s="670" t="s">
        <v>2915</v>
      </c>
      <c r="I37" s="661" t="s">
        <v>2198</v>
      </c>
      <c r="J37" s="661" t="s">
        <v>2916</v>
      </c>
      <c r="K37" s="661" t="s">
        <v>669</v>
      </c>
      <c r="L37" s="661">
        <v>3</v>
      </c>
      <c r="M37" s="661"/>
      <c r="N37" s="665" t="s">
        <v>2917</v>
      </c>
      <c r="O37" s="679">
        <v>1</v>
      </c>
      <c r="P37" s="2"/>
      <c r="Q37" s="11">
        <f t="shared" si="1"/>
        <v>0</v>
      </c>
      <c r="R37" s="12"/>
      <c r="S37" s="2">
        <v>1</v>
      </c>
      <c r="T37" s="2"/>
      <c r="U37" s="11">
        <f t="shared" si="2"/>
        <v>0</v>
      </c>
      <c r="V37" s="12"/>
      <c r="W37" s="2">
        <v>1</v>
      </c>
      <c r="X37" s="2"/>
      <c r="Y37" s="11">
        <f t="shared" si="3"/>
        <v>0</v>
      </c>
      <c r="Z37" s="12"/>
      <c r="AA37" s="2">
        <v>0</v>
      </c>
      <c r="AB37" s="2"/>
      <c r="AC37" s="11" t="e">
        <f t="shared" si="4"/>
        <v>#DIV/0!</v>
      </c>
      <c r="AD37" s="12"/>
      <c r="AE37" s="89">
        <f t="shared" si="0"/>
        <v>3</v>
      </c>
      <c r="AF37" s="89">
        <f t="shared" si="0"/>
        <v>0</v>
      </c>
      <c r="AG37" s="11">
        <f t="shared" si="5"/>
        <v>0</v>
      </c>
    </row>
    <row r="38" spans="1:33" ht="15.75" x14ac:dyDescent="0.25">
      <c r="A38" s="871"/>
      <c r="B38" s="871"/>
      <c r="C38" s="861"/>
      <c r="D38" s="861"/>
      <c r="E38" s="1044"/>
      <c r="F38" s="895"/>
      <c r="G38" s="676" t="s">
        <v>2918</v>
      </c>
      <c r="H38" s="670" t="s">
        <v>2919</v>
      </c>
      <c r="I38" s="661" t="s">
        <v>2198</v>
      </c>
      <c r="J38" s="661" t="s">
        <v>2916</v>
      </c>
      <c r="K38" s="661" t="s">
        <v>2223</v>
      </c>
      <c r="L38" s="661">
        <v>1</v>
      </c>
      <c r="M38" s="661"/>
      <c r="N38" s="665" t="s">
        <v>2884</v>
      </c>
      <c r="O38" s="679">
        <v>1</v>
      </c>
      <c r="P38" s="2"/>
      <c r="Q38" s="11">
        <f t="shared" si="1"/>
        <v>0</v>
      </c>
      <c r="R38" s="12"/>
      <c r="S38" s="2">
        <v>0</v>
      </c>
      <c r="T38" s="2"/>
      <c r="U38" s="11" t="e">
        <f t="shared" si="2"/>
        <v>#DIV/0!</v>
      </c>
      <c r="V38" s="12"/>
      <c r="W38" s="2">
        <v>0</v>
      </c>
      <c r="X38" s="2"/>
      <c r="Y38" s="11" t="e">
        <f t="shared" si="3"/>
        <v>#DIV/0!</v>
      </c>
      <c r="Z38" s="12"/>
      <c r="AA38" s="2">
        <v>0</v>
      </c>
      <c r="AB38" s="2"/>
      <c r="AC38" s="11" t="e">
        <f t="shared" si="4"/>
        <v>#DIV/0!</v>
      </c>
      <c r="AD38" s="12"/>
      <c r="AE38" s="89">
        <f t="shared" si="0"/>
        <v>1</v>
      </c>
      <c r="AF38" s="89">
        <f t="shared" si="0"/>
        <v>0</v>
      </c>
      <c r="AG38" s="11">
        <f t="shared" si="5"/>
        <v>0</v>
      </c>
    </row>
    <row r="39" spans="1:33" ht="15.75" x14ac:dyDescent="0.25">
      <c r="A39" s="871"/>
      <c r="B39" s="871"/>
      <c r="C39" s="861"/>
      <c r="D39" s="861"/>
      <c r="E39" s="1044"/>
      <c r="F39" s="895"/>
      <c r="G39" s="661" t="s">
        <v>2920</v>
      </c>
      <c r="H39" s="670" t="s">
        <v>2228</v>
      </c>
      <c r="I39" s="661" t="s">
        <v>2198</v>
      </c>
      <c r="J39" s="661" t="s">
        <v>2916</v>
      </c>
      <c r="K39" s="661" t="s">
        <v>2059</v>
      </c>
      <c r="L39" s="661">
        <v>4</v>
      </c>
      <c r="M39" s="661"/>
      <c r="N39" s="665"/>
      <c r="O39" s="679">
        <v>1</v>
      </c>
      <c r="P39" s="2"/>
      <c r="Q39" s="11">
        <f t="shared" si="1"/>
        <v>0</v>
      </c>
      <c r="R39" s="12"/>
      <c r="S39" s="2">
        <v>1</v>
      </c>
      <c r="T39" s="2"/>
      <c r="U39" s="11">
        <f t="shared" si="2"/>
        <v>0</v>
      </c>
      <c r="V39" s="12"/>
      <c r="W39" s="2">
        <v>1</v>
      </c>
      <c r="X39" s="2"/>
      <c r="Y39" s="11">
        <f t="shared" si="3"/>
        <v>0</v>
      </c>
      <c r="Z39" s="12"/>
      <c r="AA39" s="2">
        <v>1</v>
      </c>
      <c r="AB39" s="2"/>
      <c r="AC39" s="11">
        <f t="shared" si="4"/>
        <v>0</v>
      </c>
      <c r="AD39" s="12"/>
      <c r="AE39" s="89">
        <f t="shared" si="0"/>
        <v>4</v>
      </c>
      <c r="AF39" s="89">
        <f t="shared" si="0"/>
        <v>0</v>
      </c>
      <c r="AG39" s="11">
        <f t="shared" si="5"/>
        <v>0</v>
      </c>
    </row>
    <row r="40" spans="1:33" ht="25.5" x14ac:dyDescent="0.25">
      <c r="A40" s="871"/>
      <c r="B40" s="871"/>
      <c r="C40" s="861"/>
      <c r="D40" s="861"/>
      <c r="E40" s="1044"/>
      <c r="F40" s="895"/>
      <c r="G40" s="661" t="s">
        <v>2921</v>
      </c>
      <c r="H40" s="670" t="s">
        <v>2922</v>
      </c>
      <c r="I40" s="661" t="s">
        <v>2198</v>
      </c>
      <c r="J40" s="661" t="s">
        <v>2916</v>
      </c>
      <c r="K40" s="661" t="s">
        <v>407</v>
      </c>
      <c r="L40" s="661">
        <v>1</v>
      </c>
      <c r="M40" s="661"/>
      <c r="N40" s="665" t="s">
        <v>595</v>
      </c>
      <c r="O40" s="679">
        <v>0</v>
      </c>
      <c r="P40" s="2"/>
      <c r="Q40" s="11" t="e">
        <f t="shared" si="1"/>
        <v>#DIV/0!</v>
      </c>
      <c r="R40" s="12"/>
      <c r="S40" s="2">
        <v>1</v>
      </c>
      <c r="T40" s="2"/>
      <c r="U40" s="11">
        <f t="shared" si="2"/>
        <v>0</v>
      </c>
      <c r="V40" s="12"/>
      <c r="W40" s="2">
        <v>0</v>
      </c>
      <c r="X40" s="2"/>
      <c r="Y40" s="11" t="e">
        <f t="shared" si="3"/>
        <v>#DIV/0!</v>
      </c>
      <c r="Z40" s="12"/>
      <c r="AA40" s="2">
        <v>0</v>
      </c>
      <c r="AB40" s="2"/>
      <c r="AC40" s="11" t="e">
        <f t="shared" si="4"/>
        <v>#DIV/0!</v>
      </c>
      <c r="AD40" s="12"/>
      <c r="AE40" s="89">
        <f t="shared" si="0"/>
        <v>1</v>
      </c>
      <c r="AF40" s="89">
        <f t="shared" si="0"/>
        <v>0</v>
      </c>
      <c r="AG40" s="11">
        <f t="shared" si="5"/>
        <v>0</v>
      </c>
    </row>
    <row r="41" spans="1:33" ht="38.25" x14ac:dyDescent="0.25">
      <c r="A41" s="871"/>
      <c r="B41" s="871"/>
      <c r="C41" s="861"/>
      <c r="D41" s="861"/>
      <c r="E41" s="1044"/>
      <c r="F41" s="895"/>
      <c r="G41" s="661" t="s">
        <v>2923</v>
      </c>
      <c r="H41" s="659" t="s">
        <v>2924</v>
      </c>
      <c r="I41" s="661" t="s">
        <v>2851</v>
      </c>
      <c r="J41" s="657" t="s">
        <v>2925</v>
      </c>
      <c r="K41" s="657" t="s">
        <v>136</v>
      </c>
      <c r="L41" s="676">
        <v>5</v>
      </c>
      <c r="M41" s="676"/>
      <c r="N41" s="657" t="s">
        <v>2926</v>
      </c>
      <c r="O41" s="679">
        <v>3</v>
      </c>
      <c r="P41" s="2"/>
      <c r="Q41" s="11">
        <f t="shared" si="1"/>
        <v>0</v>
      </c>
      <c r="R41" s="12"/>
      <c r="S41" s="2">
        <v>2</v>
      </c>
      <c r="T41" s="2"/>
      <c r="U41" s="11">
        <f t="shared" si="2"/>
        <v>0</v>
      </c>
      <c r="V41" s="12"/>
      <c r="W41" s="2">
        <v>0</v>
      </c>
      <c r="X41" s="2"/>
      <c r="Y41" s="11" t="e">
        <f t="shared" si="3"/>
        <v>#DIV/0!</v>
      </c>
      <c r="Z41" s="12"/>
      <c r="AA41" s="2">
        <v>0</v>
      </c>
      <c r="AB41" s="2"/>
      <c r="AC41" s="11" t="e">
        <f t="shared" si="4"/>
        <v>#DIV/0!</v>
      </c>
      <c r="AD41" s="12"/>
      <c r="AE41" s="89">
        <f t="shared" si="0"/>
        <v>5</v>
      </c>
      <c r="AF41" s="89">
        <f t="shared" si="0"/>
        <v>0</v>
      </c>
      <c r="AG41" s="11">
        <f t="shared" si="5"/>
        <v>0</v>
      </c>
    </row>
    <row r="42" spans="1:33" ht="38.25" x14ac:dyDescent="0.25">
      <c r="A42" s="871"/>
      <c r="B42" s="871"/>
      <c r="C42" s="861"/>
      <c r="D42" s="861"/>
      <c r="E42" s="1044"/>
      <c r="F42" s="895"/>
      <c r="G42" s="661" t="s">
        <v>2927</v>
      </c>
      <c r="H42" s="659" t="s">
        <v>2928</v>
      </c>
      <c r="I42" s="661" t="s">
        <v>2851</v>
      </c>
      <c r="J42" s="657" t="s">
        <v>2929</v>
      </c>
      <c r="K42" s="657" t="s">
        <v>2930</v>
      </c>
      <c r="L42" s="676">
        <v>1</v>
      </c>
      <c r="M42" s="676"/>
      <c r="N42" s="657" t="s">
        <v>2931</v>
      </c>
      <c r="O42" s="679">
        <v>0</v>
      </c>
      <c r="P42" s="2"/>
      <c r="Q42" s="11" t="e">
        <f t="shared" si="1"/>
        <v>#DIV/0!</v>
      </c>
      <c r="R42" s="12"/>
      <c r="S42" s="2">
        <v>1</v>
      </c>
      <c r="T42" s="2"/>
      <c r="U42" s="11">
        <f t="shared" si="2"/>
        <v>0</v>
      </c>
      <c r="V42" s="12"/>
      <c r="W42" s="2">
        <v>0</v>
      </c>
      <c r="X42" s="2"/>
      <c r="Y42" s="11" t="e">
        <f t="shared" si="3"/>
        <v>#DIV/0!</v>
      </c>
      <c r="Z42" s="12"/>
      <c r="AA42" s="2">
        <v>0</v>
      </c>
      <c r="AB42" s="2"/>
      <c r="AC42" s="11" t="e">
        <f t="shared" si="4"/>
        <v>#DIV/0!</v>
      </c>
      <c r="AD42" s="12"/>
      <c r="AE42" s="89">
        <f t="shared" si="0"/>
        <v>1</v>
      </c>
      <c r="AF42" s="89">
        <f t="shared" si="0"/>
        <v>0</v>
      </c>
      <c r="AG42" s="11">
        <f t="shared" si="5"/>
        <v>0</v>
      </c>
    </row>
    <row r="43" spans="1:33" ht="25.5" x14ac:dyDescent="0.25">
      <c r="A43" s="871"/>
      <c r="B43" s="871"/>
      <c r="C43" s="861"/>
      <c r="D43" s="861"/>
      <c r="E43" s="1044"/>
      <c r="F43" s="895"/>
      <c r="G43" s="661" t="s">
        <v>2932</v>
      </c>
      <c r="H43" s="659" t="s">
        <v>2933</v>
      </c>
      <c r="I43" s="661" t="s">
        <v>2851</v>
      </c>
      <c r="J43" s="432"/>
      <c r="K43" s="661" t="s">
        <v>2934</v>
      </c>
      <c r="L43" s="661">
        <v>1</v>
      </c>
      <c r="M43" s="432"/>
      <c r="N43" s="661" t="s">
        <v>2934</v>
      </c>
      <c r="O43" s="679">
        <v>0</v>
      </c>
      <c r="P43" s="2"/>
      <c r="Q43" s="11" t="e">
        <f t="shared" si="1"/>
        <v>#DIV/0!</v>
      </c>
      <c r="R43" s="12"/>
      <c r="S43" s="2">
        <v>1</v>
      </c>
      <c r="T43" s="2"/>
      <c r="U43" s="11">
        <f t="shared" si="2"/>
        <v>0</v>
      </c>
      <c r="V43" s="12"/>
      <c r="W43" s="2">
        <v>0</v>
      </c>
      <c r="X43" s="2"/>
      <c r="Y43" s="11" t="e">
        <f t="shared" si="3"/>
        <v>#DIV/0!</v>
      </c>
      <c r="Z43" s="12"/>
      <c r="AA43" s="2">
        <v>0</v>
      </c>
      <c r="AB43" s="2"/>
      <c r="AC43" s="11" t="e">
        <f t="shared" si="4"/>
        <v>#DIV/0!</v>
      </c>
      <c r="AD43" s="12"/>
      <c r="AE43" s="89">
        <f t="shared" si="0"/>
        <v>1</v>
      </c>
      <c r="AF43" s="89">
        <f t="shared" si="0"/>
        <v>0</v>
      </c>
      <c r="AG43" s="11">
        <f t="shared" si="5"/>
        <v>0</v>
      </c>
    </row>
    <row r="44" spans="1:33" ht="25.5" x14ac:dyDescent="0.25">
      <c r="A44" s="871"/>
      <c r="B44" s="871"/>
      <c r="C44" s="862"/>
      <c r="D44" s="862"/>
      <c r="E44" s="1045"/>
      <c r="F44" s="896"/>
      <c r="G44" s="661" t="s">
        <v>2935</v>
      </c>
      <c r="H44" s="670" t="s">
        <v>2936</v>
      </c>
      <c r="I44" s="661" t="s">
        <v>2851</v>
      </c>
      <c r="J44" s="677"/>
      <c r="K44" s="657" t="s">
        <v>2937</v>
      </c>
      <c r="L44" s="676">
        <v>4</v>
      </c>
      <c r="M44" s="432"/>
      <c r="N44" s="657" t="s">
        <v>2938</v>
      </c>
      <c r="O44" s="679">
        <v>0</v>
      </c>
      <c r="P44" s="2"/>
      <c r="Q44" s="11" t="e">
        <f t="shared" si="1"/>
        <v>#DIV/0!</v>
      </c>
      <c r="R44" s="12"/>
      <c r="S44" s="2">
        <v>1</v>
      </c>
      <c r="T44" s="2"/>
      <c r="U44" s="11">
        <f t="shared" si="2"/>
        <v>0</v>
      </c>
      <c r="V44" s="12"/>
      <c r="W44" s="2">
        <v>3</v>
      </c>
      <c r="X44" s="2"/>
      <c r="Y44" s="11">
        <f t="shared" si="3"/>
        <v>0</v>
      </c>
      <c r="Z44" s="12"/>
      <c r="AA44" s="2">
        <v>0</v>
      </c>
      <c r="AB44" s="2"/>
      <c r="AC44" s="11" t="e">
        <f t="shared" si="4"/>
        <v>#DIV/0!</v>
      </c>
      <c r="AD44" s="12"/>
      <c r="AE44" s="89">
        <f t="shared" si="0"/>
        <v>4</v>
      </c>
      <c r="AF44" s="89">
        <f t="shared" si="0"/>
        <v>0</v>
      </c>
      <c r="AG44" s="11">
        <f t="shared" si="5"/>
        <v>0</v>
      </c>
    </row>
    <row r="45" spans="1:33" ht="51" x14ac:dyDescent="0.25">
      <c r="A45" s="871"/>
      <c r="B45" s="871"/>
      <c r="C45" s="871" t="s">
        <v>2849</v>
      </c>
      <c r="D45" s="1042">
        <v>70000</v>
      </c>
      <c r="E45" s="1043"/>
      <c r="F45" s="894">
        <f>E45/D45*100</f>
        <v>0</v>
      </c>
      <c r="G45" s="661" t="s">
        <v>2939</v>
      </c>
      <c r="H45" s="64" t="s">
        <v>1298</v>
      </c>
      <c r="I45" s="661" t="s">
        <v>2851</v>
      </c>
      <c r="J45" s="661" t="s">
        <v>1289</v>
      </c>
      <c r="K45" s="661" t="s">
        <v>764</v>
      </c>
      <c r="L45" s="661">
        <v>10</v>
      </c>
      <c r="M45" s="661"/>
      <c r="N45" s="661"/>
      <c r="O45" s="679">
        <v>0</v>
      </c>
      <c r="P45" s="2"/>
      <c r="Q45" s="11" t="e">
        <f t="shared" si="1"/>
        <v>#DIV/0!</v>
      </c>
      <c r="R45" s="12"/>
      <c r="S45" s="2">
        <v>3</v>
      </c>
      <c r="T45" s="2"/>
      <c r="U45" s="11">
        <f t="shared" si="2"/>
        <v>0</v>
      </c>
      <c r="V45" s="12"/>
      <c r="W45" s="2">
        <v>3</v>
      </c>
      <c r="X45" s="2"/>
      <c r="Y45" s="11">
        <f t="shared" si="3"/>
        <v>0</v>
      </c>
      <c r="Z45" s="12"/>
      <c r="AA45" s="2">
        <v>4</v>
      </c>
      <c r="AB45" s="2"/>
      <c r="AC45" s="11">
        <f t="shared" si="4"/>
        <v>0</v>
      </c>
      <c r="AD45" s="12"/>
      <c r="AE45" s="89">
        <f t="shared" si="0"/>
        <v>10</v>
      </c>
      <c r="AF45" s="89">
        <f t="shared" si="0"/>
        <v>0</v>
      </c>
      <c r="AG45" s="11">
        <f t="shared" si="5"/>
        <v>0</v>
      </c>
    </row>
    <row r="46" spans="1:33" ht="25.5" x14ac:dyDescent="0.25">
      <c r="A46" s="871"/>
      <c r="B46" s="871"/>
      <c r="C46" s="871"/>
      <c r="D46" s="878"/>
      <c r="E46" s="1044"/>
      <c r="F46" s="895"/>
      <c r="G46" s="661" t="s">
        <v>2940</v>
      </c>
      <c r="H46" s="670" t="s">
        <v>2941</v>
      </c>
      <c r="I46" s="665" t="s">
        <v>2198</v>
      </c>
      <c r="J46" s="661" t="s">
        <v>2942</v>
      </c>
      <c r="K46" s="661" t="s">
        <v>2301</v>
      </c>
      <c r="L46" s="661">
        <v>1</v>
      </c>
      <c r="M46" s="661"/>
      <c r="N46" s="665" t="s">
        <v>2943</v>
      </c>
      <c r="O46" s="679">
        <v>0</v>
      </c>
      <c r="P46" s="2"/>
      <c r="Q46" s="11" t="e">
        <f t="shared" si="1"/>
        <v>#DIV/0!</v>
      </c>
      <c r="R46" s="12"/>
      <c r="S46" s="2">
        <v>1</v>
      </c>
      <c r="T46" s="2"/>
      <c r="U46" s="11">
        <f t="shared" si="2"/>
        <v>0</v>
      </c>
      <c r="V46" s="12"/>
      <c r="W46" s="2">
        <v>0</v>
      </c>
      <c r="X46" s="2"/>
      <c r="Y46" s="11" t="e">
        <f t="shared" si="3"/>
        <v>#DIV/0!</v>
      </c>
      <c r="Z46" s="12"/>
      <c r="AA46" s="2">
        <v>0</v>
      </c>
      <c r="AB46" s="2"/>
      <c r="AC46" s="11" t="e">
        <f t="shared" si="4"/>
        <v>#DIV/0!</v>
      </c>
      <c r="AD46" s="12"/>
      <c r="AE46" s="89">
        <f t="shared" si="0"/>
        <v>1</v>
      </c>
      <c r="AF46" s="89">
        <f t="shared" si="0"/>
        <v>0</v>
      </c>
      <c r="AG46" s="11">
        <f t="shared" si="5"/>
        <v>0</v>
      </c>
    </row>
    <row r="47" spans="1:33" ht="25.5" x14ac:dyDescent="0.25">
      <c r="A47" s="871"/>
      <c r="B47" s="871"/>
      <c r="C47" s="871"/>
      <c r="D47" s="878"/>
      <c r="E47" s="1044"/>
      <c r="F47" s="895"/>
      <c r="G47" s="661" t="s">
        <v>2944</v>
      </c>
      <c r="H47" s="670" t="s">
        <v>2945</v>
      </c>
      <c r="I47" s="665" t="s">
        <v>2198</v>
      </c>
      <c r="J47" s="667"/>
      <c r="K47" s="661" t="s">
        <v>2311</v>
      </c>
      <c r="L47" s="661">
        <v>10</v>
      </c>
      <c r="M47" s="661"/>
      <c r="N47" s="665" t="s">
        <v>2946</v>
      </c>
      <c r="O47" s="679">
        <v>0</v>
      </c>
      <c r="P47" s="2"/>
      <c r="Q47" s="11" t="e">
        <f t="shared" si="1"/>
        <v>#DIV/0!</v>
      </c>
      <c r="R47" s="12"/>
      <c r="S47" s="2">
        <v>3</v>
      </c>
      <c r="T47" s="2"/>
      <c r="U47" s="11">
        <f t="shared" si="2"/>
        <v>0</v>
      </c>
      <c r="V47" s="12"/>
      <c r="W47" s="2">
        <v>3</v>
      </c>
      <c r="X47" s="2"/>
      <c r="Y47" s="11">
        <f t="shared" si="3"/>
        <v>0</v>
      </c>
      <c r="Z47" s="12"/>
      <c r="AA47" s="2">
        <v>4</v>
      </c>
      <c r="AB47" s="2"/>
      <c r="AC47" s="11">
        <f t="shared" si="4"/>
        <v>0</v>
      </c>
      <c r="AD47" s="12"/>
      <c r="AE47" s="89">
        <f t="shared" si="0"/>
        <v>10</v>
      </c>
      <c r="AF47" s="89">
        <f t="shared" si="0"/>
        <v>0</v>
      </c>
      <c r="AG47" s="11">
        <f t="shared" si="5"/>
        <v>0</v>
      </c>
    </row>
    <row r="48" spans="1:33" ht="38.25" x14ac:dyDescent="0.25">
      <c r="A48" s="871"/>
      <c r="B48" s="871"/>
      <c r="C48" s="871"/>
      <c r="D48" s="878"/>
      <c r="E48" s="1044"/>
      <c r="F48" s="895"/>
      <c r="G48" s="661" t="s">
        <v>2947</v>
      </c>
      <c r="H48" s="64" t="s">
        <v>778</v>
      </c>
      <c r="I48" s="661" t="s">
        <v>2851</v>
      </c>
      <c r="J48" s="661" t="s">
        <v>1289</v>
      </c>
      <c r="K48" s="661" t="s">
        <v>2306</v>
      </c>
      <c r="L48" s="661">
        <v>48</v>
      </c>
      <c r="M48" s="661"/>
      <c r="N48" s="661"/>
      <c r="O48" s="679">
        <v>5</v>
      </c>
      <c r="P48" s="2"/>
      <c r="Q48" s="11">
        <f t="shared" si="1"/>
        <v>0</v>
      </c>
      <c r="R48" s="12"/>
      <c r="S48" s="2">
        <v>17</v>
      </c>
      <c r="T48" s="2"/>
      <c r="U48" s="11">
        <f t="shared" si="2"/>
        <v>0</v>
      </c>
      <c r="V48" s="12"/>
      <c r="W48" s="2">
        <v>21</v>
      </c>
      <c r="X48" s="2"/>
      <c r="Y48" s="11">
        <f t="shared" si="3"/>
        <v>0</v>
      </c>
      <c r="Z48" s="12"/>
      <c r="AA48" s="2">
        <v>5</v>
      </c>
      <c r="AB48" s="2"/>
      <c r="AC48" s="11">
        <f t="shared" si="4"/>
        <v>0</v>
      </c>
      <c r="AD48" s="12"/>
      <c r="AE48" s="89">
        <f t="shared" si="0"/>
        <v>48</v>
      </c>
      <c r="AF48" s="89">
        <f t="shared" si="0"/>
        <v>0</v>
      </c>
      <c r="AG48" s="11">
        <f t="shared" si="5"/>
        <v>0</v>
      </c>
    </row>
    <row r="49" spans="1:33" ht="38.25" x14ac:dyDescent="0.25">
      <c r="A49" s="871"/>
      <c r="B49" s="871"/>
      <c r="C49" s="871"/>
      <c r="D49" s="878"/>
      <c r="E49" s="1044"/>
      <c r="F49" s="895"/>
      <c r="G49" s="661" t="s">
        <v>2948</v>
      </c>
      <c r="H49" s="670" t="s">
        <v>2949</v>
      </c>
      <c r="I49" s="661" t="s">
        <v>2198</v>
      </c>
      <c r="J49" s="661" t="s">
        <v>2950</v>
      </c>
      <c r="K49" s="661" t="s">
        <v>2311</v>
      </c>
      <c r="L49" s="661">
        <v>18</v>
      </c>
      <c r="M49" s="661"/>
      <c r="N49" s="665" t="s">
        <v>2951</v>
      </c>
      <c r="O49" s="679">
        <v>2</v>
      </c>
      <c r="P49" s="2"/>
      <c r="Q49" s="11">
        <f t="shared" si="1"/>
        <v>0</v>
      </c>
      <c r="R49" s="12"/>
      <c r="S49" s="2">
        <v>6</v>
      </c>
      <c r="T49" s="2"/>
      <c r="U49" s="11">
        <f t="shared" si="2"/>
        <v>0</v>
      </c>
      <c r="V49" s="12"/>
      <c r="W49" s="2">
        <v>6</v>
      </c>
      <c r="X49" s="2"/>
      <c r="Y49" s="11">
        <f t="shared" si="3"/>
        <v>0</v>
      </c>
      <c r="Z49" s="12"/>
      <c r="AA49" s="2">
        <v>4</v>
      </c>
      <c r="AB49" s="2"/>
      <c r="AC49" s="11">
        <f t="shared" si="4"/>
        <v>0</v>
      </c>
      <c r="AD49" s="12"/>
      <c r="AE49" s="89">
        <f t="shared" si="0"/>
        <v>18</v>
      </c>
      <c r="AF49" s="89">
        <f t="shared" si="0"/>
        <v>0</v>
      </c>
      <c r="AG49" s="11">
        <f t="shared" si="5"/>
        <v>0</v>
      </c>
    </row>
    <row r="50" spans="1:33" ht="25.5" x14ac:dyDescent="0.25">
      <c r="A50" s="871"/>
      <c r="B50" s="871"/>
      <c r="C50" s="871"/>
      <c r="D50" s="878"/>
      <c r="E50" s="1044"/>
      <c r="F50" s="895"/>
      <c r="G50" s="661" t="s">
        <v>2952</v>
      </c>
      <c r="H50" s="670" t="s">
        <v>2953</v>
      </c>
      <c r="I50" s="661" t="s">
        <v>2198</v>
      </c>
      <c r="J50" s="661" t="s">
        <v>2950</v>
      </c>
      <c r="K50" s="661" t="s">
        <v>2311</v>
      </c>
      <c r="L50" s="661">
        <v>8</v>
      </c>
      <c r="M50" s="661"/>
      <c r="N50" s="665" t="s">
        <v>2951</v>
      </c>
      <c r="O50" s="679">
        <v>1</v>
      </c>
      <c r="P50" s="2"/>
      <c r="Q50" s="11">
        <f t="shared" si="1"/>
        <v>0</v>
      </c>
      <c r="R50" s="12"/>
      <c r="S50" s="2">
        <v>3</v>
      </c>
      <c r="T50" s="2"/>
      <c r="U50" s="11">
        <f t="shared" si="2"/>
        <v>0</v>
      </c>
      <c r="V50" s="12"/>
      <c r="W50" s="2">
        <v>3</v>
      </c>
      <c r="X50" s="2"/>
      <c r="Y50" s="11">
        <f t="shared" si="3"/>
        <v>0</v>
      </c>
      <c r="Z50" s="12"/>
      <c r="AA50" s="2">
        <v>1</v>
      </c>
      <c r="AB50" s="2"/>
      <c r="AC50" s="11">
        <f t="shared" si="4"/>
        <v>0</v>
      </c>
      <c r="AD50" s="12"/>
      <c r="AE50" s="89">
        <f t="shared" si="0"/>
        <v>8</v>
      </c>
      <c r="AF50" s="89">
        <f t="shared" si="0"/>
        <v>0</v>
      </c>
      <c r="AG50" s="11">
        <f t="shared" si="5"/>
        <v>0</v>
      </c>
    </row>
    <row r="51" spans="1:33" ht="25.5" x14ac:dyDescent="0.25">
      <c r="A51" s="871"/>
      <c r="B51" s="871"/>
      <c r="C51" s="871"/>
      <c r="D51" s="879"/>
      <c r="E51" s="1045"/>
      <c r="F51" s="895"/>
      <c r="G51" s="661" t="s">
        <v>2954</v>
      </c>
      <c r="H51" s="670" t="s">
        <v>2955</v>
      </c>
      <c r="I51" s="661" t="s">
        <v>2198</v>
      </c>
      <c r="J51" s="661" t="s">
        <v>2950</v>
      </c>
      <c r="K51" s="661" t="s">
        <v>2311</v>
      </c>
      <c r="L51" s="661">
        <v>22</v>
      </c>
      <c r="M51" s="661"/>
      <c r="N51" s="661" t="s">
        <v>2951</v>
      </c>
      <c r="O51" s="679">
        <v>0</v>
      </c>
      <c r="P51" s="2"/>
      <c r="Q51" s="11" t="e">
        <f t="shared" si="1"/>
        <v>#DIV/0!</v>
      </c>
      <c r="R51" s="12"/>
      <c r="S51" s="2">
        <v>10</v>
      </c>
      <c r="T51" s="2"/>
      <c r="U51" s="11">
        <f t="shared" si="2"/>
        <v>0</v>
      </c>
      <c r="V51" s="12"/>
      <c r="W51" s="2">
        <v>10</v>
      </c>
      <c r="X51" s="2"/>
      <c r="Y51" s="11">
        <f t="shared" si="3"/>
        <v>0</v>
      </c>
      <c r="Z51" s="12"/>
      <c r="AA51" s="2">
        <v>2</v>
      </c>
      <c r="AB51" s="2"/>
      <c r="AC51" s="11">
        <f t="shared" si="4"/>
        <v>0</v>
      </c>
      <c r="AD51" s="12"/>
      <c r="AE51" s="89">
        <f t="shared" si="0"/>
        <v>22</v>
      </c>
      <c r="AF51" s="89">
        <f t="shared" si="0"/>
        <v>0</v>
      </c>
      <c r="AG51" s="11">
        <f t="shared" si="5"/>
        <v>0</v>
      </c>
    </row>
    <row r="52" spans="1:33" x14ac:dyDescent="0.25">
      <c r="A52" s="843" t="s">
        <v>23</v>
      </c>
      <c r="B52" s="844"/>
      <c r="C52" s="844"/>
      <c r="D52" s="844"/>
      <c r="E52" s="844"/>
      <c r="F52" s="844"/>
      <c r="G52" s="844"/>
      <c r="H52" s="844"/>
      <c r="I52" s="844"/>
      <c r="J52" s="844"/>
      <c r="K52" s="844"/>
      <c r="L52" s="845"/>
      <c r="M52" s="655"/>
      <c r="N52" s="655"/>
      <c r="O52" s="3"/>
      <c r="P52" s="3"/>
      <c r="Q52" s="13" t="e">
        <f>SUM(Q58:Q100)/(COUNTIF(Q64:Q81,"&lt;&gt;0"))</f>
        <v>#DIV/0!</v>
      </c>
      <c r="R52" s="654"/>
      <c r="S52" s="3"/>
      <c r="T52" s="3"/>
      <c r="U52" s="13" t="e">
        <f>SUM(U64:U81)/(COUNTIF(U64:U81,"&lt;&gt;0"))</f>
        <v>#DIV/0!</v>
      </c>
      <c r="V52" s="654"/>
      <c r="W52" s="3"/>
      <c r="X52" s="3"/>
      <c r="Y52" s="13" t="e">
        <f>SUM(Y64:Y81)/(COUNTIF(Y64:Y81,"&lt;&gt;0"))</f>
        <v>#DIV/0!</v>
      </c>
      <c r="Z52" s="654"/>
      <c r="AA52" s="3"/>
      <c r="AB52" s="3"/>
      <c r="AC52" s="13" t="e">
        <f>SUM(AC64:AC81)/(COUNTIF(AC64:AC81,"&lt;&gt;0"))</f>
        <v>#DIV/0!</v>
      </c>
      <c r="AD52" s="654"/>
      <c r="AE52" s="3"/>
      <c r="AF52" s="3"/>
      <c r="AG52" s="13" t="e">
        <f>SUM(AG64:AG81)/(COUNTIF(AG64:AG81,"&lt;&gt;0"))</f>
        <v>#DIV/0!</v>
      </c>
    </row>
    <row r="53" spans="1:33" x14ac:dyDescent="0.25">
      <c r="A53" s="846" t="s">
        <v>24</v>
      </c>
      <c r="B53" s="847"/>
      <c r="C53" s="847"/>
      <c r="D53" s="847"/>
      <c r="E53" s="847"/>
      <c r="F53" s="847"/>
      <c r="G53" s="847"/>
      <c r="H53" s="847"/>
      <c r="I53" s="847"/>
      <c r="J53" s="847"/>
      <c r="K53" s="847"/>
      <c r="L53" s="848"/>
      <c r="M53" s="656"/>
      <c r="N53" s="656"/>
      <c r="O53" s="678"/>
      <c r="P53" s="4"/>
      <c r="Q53" s="14"/>
      <c r="R53" s="14"/>
      <c r="S53" s="4"/>
      <c r="T53" s="4"/>
      <c r="U53" s="14"/>
      <c r="V53" s="14"/>
      <c r="W53" s="4"/>
      <c r="X53" s="4"/>
      <c r="Y53" s="14"/>
      <c r="Z53" s="14"/>
      <c r="AA53" s="4"/>
      <c r="AB53" s="4"/>
      <c r="AC53" s="14"/>
      <c r="AD53" s="14"/>
      <c r="AE53" s="4"/>
      <c r="AF53" s="4"/>
      <c r="AG53" s="14"/>
    </row>
    <row r="54" spans="1:33" x14ac:dyDescent="0.25">
      <c r="A54" s="846" t="s">
        <v>1283</v>
      </c>
      <c r="B54" s="847"/>
      <c r="C54" s="847"/>
      <c r="D54" s="847"/>
      <c r="E54" s="847"/>
      <c r="F54" s="847"/>
      <c r="G54" s="847"/>
      <c r="H54" s="847"/>
      <c r="I54" s="847"/>
      <c r="J54" s="847"/>
      <c r="K54" s="847"/>
      <c r="L54" s="848"/>
      <c r="M54" s="656"/>
      <c r="N54" s="656"/>
      <c r="O54" s="678"/>
      <c r="P54" s="4"/>
      <c r="Q54" s="14"/>
      <c r="R54" s="14"/>
      <c r="S54" s="4"/>
      <c r="T54" s="4"/>
      <c r="U54" s="14"/>
      <c r="V54" s="14"/>
      <c r="W54" s="4"/>
      <c r="X54" s="4"/>
      <c r="Y54" s="14"/>
      <c r="Z54" s="14"/>
      <c r="AA54" s="4"/>
      <c r="AB54" s="4"/>
      <c r="AC54" s="14"/>
      <c r="AD54" s="14"/>
      <c r="AE54" s="4"/>
      <c r="AF54" s="4"/>
      <c r="AG54" s="14"/>
    </row>
    <row r="55" spans="1:33" x14ac:dyDescent="0.25">
      <c r="A55" s="846" t="s">
        <v>1339</v>
      </c>
      <c r="B55" s="847"/>
      <c r="C55" s="847"/>
      <c r="D55" s="847"/>
      <c r="E55" s="847"/>
      <c r="F55" s="847"/>
      <c r="G55" s="847"/>
      <c r="H55" s="847"/>
      <c r="I55" s="847"/>
      <c r="J55" s="847"/>
      <c r="K55" s="847"/>
      <c r="L55" s="848"/>
      <c r="M55" s="656"/>
      <c r="N55" s="656"/>
      <c r="O55" s="678"/>
      <c r="P55" s="4"/>
      <c r="Q55" s="14"/>
      <c r="R55" s="14"/>
      <c r="S55" s="4"/>
      <c r="T55" s="4"/>
      <c r="U55" s="14"/>
      <c r="V55" s="14"/>
      <c r="W55" s="4"/>
      <c r="X55" s="4"/>
      <c r="Y55" s="14"/>
      <c r="Z55" s="14"/>
      <c r="AA55" s="4"/>
      <c r="AB55" s="4"/>
      <c r="AC55" s="14"/>
      <c r="AD55" s="14"/>
      <c r="AE55" s="4"/>
      <c r="AF55" s="4"/>
      <c r="AG55" s="14"/>
    </row>
    <row r="56" spans="1:33" x14ac:dyDescent="0.25">
      <c r="A56" s="846" t="s">
        <v>1340</v>
      </c>
      <c r="B56" s="847"/>
      <c r="C56" s="847"/>
      <c r="D56" s="847"/>
      <c r="E56" s="847"/>
      <c r="F56" s="847"/>
      <c r="G56" s="847"/>
      <c r="H56" s="847"/>
      <c r="I56" s="847"/>
      <c r="J56" s="847"/>
      <c r="K56" s="847"/>
      <c r="L56" s="848"/>
      <c r="M56" s="656"/>
      <c r="N56" s="656"/>
      <c r="O56" s="678"/>
      <c r="P56" s="4"/>
      <c r="Q56" s="14"/>
      <c r="R56" s="14"/>
      <c r="S56" s="4"/>
      <c r="T56" s="4"/>
      <c r="U56" s="14"/>
      <c r="V56" s="14"/>
      <c r="W56" s="4"/>
      <c r="X56" s="4"/>
      <c r="Y56" s="14"/>
      <c r="Z56" s="14"/>
      <c r="AA56" s="4"/>
      <c r="AB56" s="4"/>
      <c r="AC56" s="14"/>
      <c r="AD56" s="14"/>
      <c r="AE56" s="4"/>
      <c r="AF56" s="4"/>
      <c r="AG56" s="14"/>
    </row>
    <row r="57" spans="1:33" x14ac:dyDescent="0.25">
      <c r="A57" s="846" t="s">
        <v>1341</v>
      </c>
      <c r="B57" s="847"/>
      <c r="C57" s="847"/>
      <c r="D57" s="847"/>
      <c r="E57" s="847"/>
      <c r="F57" s="847"/>
      <c r="G57" s="847"/>
      <c r="H57" s="847"/>
      <c r="I57" s="847"/>
      <c r="J57" s="847"/>
      <c r="K57" s="847"/>
      <c r="L57" s="848"/>
      <c r="M57" s="656"/>
      <c r="N57" s="656"/>
      <c r="O57" s="678"/>
      <c r="P57" s="4"/>
      <c r="Q57" s="14"/>
      <c r="R57" s="14"/>
      <c r="S57" s="4"/>
      <c r="T57" s="4"/>
      <c r="U57" s="14"/>
      <c r="V57" s="14"/>
      <c r="W57" s="4"/>
      <c r="X57" s="4"/>
      <c r="Y57" s="14"/>
      <c r="Z57" s="14"/>
      <c r="AA57" s="4"/>
      <c r="AB57" s="4"/>
      <c r="AC57" s="14"/>
      <c r="AD57" s="14"/>
      <c r="AE57" s="4"/>
      <c r="AF57" s="4"/>
      <c r="AG57" s="14"/>
    </row>
    <row r="58" spans="1:33" x14ac:dyDescent="0.25">
      <c r="Q58" s="32">
        <f>IF(Q7&gt;99.99,100,Q7)</f>
        <v>0</v>
      </c>
      <c r="R58" s="32"/>
      <c r="U58" s="32">
        <f>IF(U7&gt;99.99,100,U7)</f>
        <v>0</v>
      </c>
      <c r="Y58" s="32">
        <f>IF(Y7&gt;99.99,100,Y7)</f>
        <v>0</v>
      </c>
      <c r="AC58" s="32">
        <f>IF(AC7&gt;99.99,100,AC7)</f>
        <v>0</v>
      </c>
      <c r="AG58" s="32">
        <f>IF(AG7&gt;99.99,100,AG7)</f>
        <v>0</v>
      </c>
    </row>
    <row r="59" spans="1:33" x14ac:dyDescent="0.25">
      <c r="Q59" s="32">
        <f t="shared" ref="Q59:Q65" si="6">IF(Q8&gt;99.99,100,Q8)</f>
        <v>0</v>
      </c>
      <c r="U59" s="32" t="e">
        <f t="shared" ref="U59:U65" si="7">IF(U8&gt;99.99,100,U8)</f>
        <v>#DIV/0!</v>
      </c>
      <c r="Y59" s="32" t="e">
        <f t="shared" ref="Y59:Y65" si="8">IF(Y8&gt;99.99,100,Y8)</f>
        <v>#DIV/0!</v>
      </c>
      <c r="AC59" s="32" t="e">
        <f t="shared" ref="AC59:AC65" si="9">IF(AC8&gt;99.99,100,AC8)</f>
        <v>#DIV/0!</v>
      </c>
      <c r="AG59" s="32">
        <f t="shared" ref="AG59:AG65" si="10">IF(AG8&gt;99.99,100,AG8)</f>
        <v>0</v>
      </c>
    </row>
    <row r="60" spans="1:33" x14ac:dyDescent="0.25">
      <c r="Q60" s="32">
        <f t="shared" si="6"/>
        <v>0</v>
      </c>
      <c r="U60" s="32">
        <f t="shared" si="7"/>
        <v>0</v>
      </c>
      <c r="Y60" s="32">
        <f t="shared" si="8"/>
        <v>0</v>
      </c>
      <c r="AC60" s="32" t="e">
        <f t="shared" si="9"/>
        <v>#DIV/0!</v>
      </c>
      <c r="AG60" s="32">
        <f t="shared" si="10"/>
        <v>0</v>
      </c>
    </row>
    <row r="61" spans="1:33" x14ac:dyDescent="0.25">
      <c r="Q61" s="32">
        <f t="shared" si="6"/>
        <v>0</v>
      </c>
      <c r="U61" s="32">
        <f t="shared" si="7"/>
        <v>0</v>
      </c>
      <c r="Y61" s="32">
        <f t="shared" si="8"/>
        <v>0</v>
      </c>
      <c r="AC61" s="32">
        <f t="shared" si="9"/>
        <v>0</v>
      </c>
      <c r="AG61" s="32">
        <f t="shared" si="10"/>
        <v>0</v>
      </c>
    </row>
    <row r="62" spans="1:33" x14ac:dyDescent="0.25">
      <c r="Q62" s="32" t="e">
        <f t="shared" si="6"/>
        <v>#DIV/0!</v>
      </c>
      <c r="U62" s="32" t="e">
        <f t="shared" si="7"/>
        <v>#DIV/0!</v>
      </c>
      <c r="Y62" s="32" t="e">
        <f t="shared" si="8"/>
        <v>#DIV/0!</v>
      </c>
      <c r="AC62" s="32">
        <f t="shared" si="9"/>
        <v>0</v>
      </c>
      <c r="AG62" s="32">
        <f t="shared" si="10"/>
        <v>0</v>
      </c>
    </row>
    <row r="63" spans="1:33" x14ac:dyDescent="0.25">
      <c r="Q63" s="32">
        <f t="shared" si="6"/>
        <v>0</v>
      </c>
      <c r="U63" s="32">
        <f t="shared" si="7"/>
        <v>0</v>
      </c>
      <c r="Y63" s="32" t="e">
        <f t="shared" si="8"/>
        <v>#DIV/0!</v>
      </c>
      <c r="AC63" s="32" t="e">
        <f t="shared" si="9"/>
        <v>#DIV/0!</v>
      </c>
      <c r="AG63" s="32">
        <f t="shared" si="10"/>
        <v>0</v>
      </c>
    </row>
    <row r="64" spans="1:33" x14ac:dyDescent="0.25">
      <c r="Q64" s="32" t="e">
        <f t="shared" si="6"/>
        <v>#DIV/0!</v>
      </c>
      <c r="U64" s="32" t="e">
        <f t="shared" si="7"/>
        <v>#DIV/0!</v>
      </c>
      <c r="Y64" s="32">
        <f t="shared" si="8"/>
        <v>0</v>
      </c>
      <c r="AC64" s="32" t="e">
        <f t="shared" si="9"/>
        <v>#DIV/0!</v>
      </c>
      <c r="AG64" s="32">
        <f t="shared" si="10"/>
        <v>0</v>
      </c>
    </row>
    <row r="65" spans="17:33" x14ac:dyDescent="0.25">
      <c r="Q65" s="32">
        <f t="shared" si="6"/>
        <v>0</v>
      </c>
      <c r="U65" s="32" t="e">
        <f t="shared" si="7"/>
        <v>#DIV/0!</v>
      </c>
      <c r="Y65" s="32" t="e">
        <f t="shared" si="8"/>
        <v>#DIV/0!</v>
      </c>
      <c r="AC65" s="32" t="e">
        <f t="shared" si="9"/>
        <v>#DIV/0!</v>
      </c>
      <c r="AG65" s="32">
        <f t="shared" si="10"/>
        <v>0</v>
      </c>
    </row>
    <row r="66" spans="17:33" x14ac:dyDescent="0.25">
      <c r="Q66" s="32">
        <f t="shared" ref="Q66:Q81" si="11">IF(Q16&gt;99.99,100,Q16)</f>
        <v>0</v>
      </c>
      <c r="U66" s="32">
        <f t="shared" ref="U66:U81" si="12">IF(U16&gt;99.99,100,U16)</f>
        <v>0</v>
      </c>
      <c r="Y66" s="32" t="e">
        <f t="shared" ref="Y66:Y81" si="13">IF(Y16&gt;99.99,100,Y16)</f>
        <v>#DIV/0!</v>
      </c>
      <c r="AC66" s="32" t="e">
        <f t="shared" ref="AC66:AC81" si="14">IF(AC16&gt;99.99,100,AC16)</f>
        <v>#DIV/0!</v>
      </c>
      <c r="AG66" s="32">
        <f t="shared" ref="AG66:AG81" si="15">IF(AG16&gt;99.99,100,AG16)</f>
        <v>0</v>
      </c>
    </row>
    <row r="67" spans="17:33" x14ac:dyDescent="0.25">
      <c r="Q67" s="32" t="e">
        <f t="shared" si="11"/>
        <v>#DIV/0!</v>
      </c>
      <c r="U67" s="32">
        <f t="shared" si="12"/>
        <v>0</v>
      </c>
      <c r="Y67" s="32">
        <f t="shared" si="13"/>
        <v>0</v>
      </c>
      <c r="AC67" s="32">
        <f t="shared" si="14"/>
        <v>0</v>
      </c>
      <c r="AG67" s="32">
        <f t="shared" si="15"/>
        <v>0</v>
      </c>
    </row>
    <row r="68" spans="17:33" x14ac:dyDescent="0.25">
      <c r="Q68" s="32" t="e">
        <f t="shared" si="11"/>
        <v>#DIV/0!</v>
      </c>
      <c r="U68" s="32" t="e">
        <f t="shared" si="12"/>
        <v>#DIV/0!</v>
      </c>
      <c r="Y68" s="32">
        <f t="shared" si="13"/>
        <v>0</v>
      </c>
      <c r="AC68" s="32" t="e">
        <f t="shared" si="14"/>
        <v>#DIV/0!</v>
      </c>
      <c r="AG68" s="32">
        <f t="shared" si="15"/>
        <v>0</v>
      </c>
    </row>
    <row r="69" spans="17:33" x14ac:dyDescent="0.25">
      <c r="Q69" s="32">
        <f t="shared" si="11"/>
        <v>0</v>
      </c>
      <c r="U69" s="32" t="e">
        <f t="shared" si="12"/>
        <v>#DIV/0!</v>
      </c>
      <c r="Y69" s="32" t="e">
        <f t="shared" si="13"/>
        <v>#DIV/0!</v>
      </c>
      <c r="AC69" s="32" t="e">
        <f t="shared" si="14"/>
        <v>#DIV/0!</v>
      </c>
      <c r="AG69" s="32">
        <f t="shared" si="15"/>
        <v>0</v>
      </c>
    </row>
    <row r="70" spans="17:33" x14ac:dyDescent="0.25">
      <c r="Q70" s="32">
        <f t="shared" si="11"/>
        <v>0</v>
      </c>
      <c r="U70" s="32" t="e">
        <f t="shared" si="12"/>
        <v>#DIV/0!</v>
      </c>
      <c r="Y70" s="32" t="e">
        <f t="shared" si="13"/>
        <v>#DIV/0!</v>
      </c>
      <c r="AC70" s="32" t="e">
        <f t="shared" si="14"/>
        <v>#DIV/0!</v>
      </c>
      <c r="AG70" s="32">
        <f t="shared" si="15"/>
        <v>0</v>
      </c>
    </row>
    <row r="71" spans="17:33" x14ac:dyDescent="0.25">
      <c r="Q71" s="32">
        <f t="shared" si="11"/>
        <v>0</v>
      </c>
      <c r="U71" s="32" t="e">
        <f t="shared" si="12"/>
        <v>#DIV/0!</v>
      </c>
      <c r="Y71" s="32" t="e">
        <f t="shared" si="13"/>
        <v>#DIV/0!</v>
      </c>
      <c r="AC71" s="32" t="e">
        <f t="shared" si="14"/>
        <v>#DIV/0!</v>
      </c>
      <c r="AG71" s="32">
        <f t="shared" si="15"/>
        <v>0</v>
      </c>
    </row>
    <row r="72" spans="17:33" x14ac:dyDescent="0.25">
      <c r="Q72" s="32">
        <f t="shared" si="11"/>
        <v>0</v>
      </c>
      <c r="U72" s="32" t="e">
        <f t="shared" si="12"/>
        <v>#DIV/0!</v>
      </c>
      <c r="Y72" s="32" t="e">
        <f t="shared" si="13"/>
        <v>#DIV/0!</v>
      </c>
      <c r="AC72" s="32" t="e">
        <f t="shared" si="14"/>
        <v>#DIV/0!</v>
      </c>
      <c r="AG72" s="32">
        <f t="shared" si="15"/>
        <v>0</v>
      </c>
    </row>
    <row r="73" spans="17:33" x14ac:dyDescent="0.25">
      <c r="Q73" s="32">
        <f t="shared" si="11"/>
        <v>0</v>
      </c>
      <c r="U73" s="32" t="e">
        <f t="shared" si="12"/>
        <v>#DIV/0!</v>
      </c>
      <c r="Y73" s="32" t="e">
        <f t="shared" si="13"/>
        <v>#DIV/0!</v>
      </c>
      <c r="AC73" s="32" t="e">
        <f t="shared" si="14"/>
        <v>#DIV/0!</v>
      </c>
      <c r="AG73" s="32">
        <f t="shared" si="15"/>
        <v>0</v>
      </c>
    </row>
    <row r="74" spans="17:33" x14ac:dyDescent="0.25">
      <c r="Q74" s="32">
        <f t="shared" si="11"/>
        <v>0</v>
      </c>
      <c r="U74" s="32" t="e">
        <f t="shared" si="12"/>
        <v>#DIV/0!</v>
      </c>
      <c r="Y74" s="32" t="e">
        <f t="shared" si="13"/>
        <v>#DIV/0!</v>
      </c>
      <c r="AC74" s="32" t="e">
        <f t="shared" si="14"/>
        <v>#DIV/0!</v>
      </c>
      <c r="AG74" s="32">
        <f t="shared" si="15"/>
        <v>0</v>
      </c>
    </row>
    <row r="75" spans="17:33" x14ac:dyDescent="0.25">
      <c r="Q75" s="32">
        <f t="shared" si="11"/>
        <v>0</v>
      </c>
      <c r="U75" s="32" t="e">
        <f t="shared" si="12"/>
        <v>#DIV/0!</v>
      </c>
      <c r="Y75" s="32" t="e">
        <f t="shared" si="13"/>
        <v>#DIV/0!</v>
      </c>
      <c r="AC75" s="32" t="e">
        <f t="shared" si="14"/>
        <v>#DIV/0!</v>
      </c>
      <c r="AG75" s="32">
        <f t="shared" si="15"/>
        <v>0</v>
      </c>
    </row>
    <row r="76" spans="17:33" x14ac:dyDescent="0.25">
      <c r="Q76" s="32">
        <f t="shared" si="11"/>
        <v>0</v>
      </c>
      <c r="U76" s="32" t="e">
        <f t="shared" si="12"/>
        <v>#DIV/0!</v>
      </c>
      <c r="Y76" s="32" t="e">
        <f t="shared" si="13"/>
        <v>#DIV/0!</v>
      </c>
      <c r="AC76" s="32" t="e">
        <f t="shared" si="14"/>
        <v>#DIV/0!</v>
      </c>
      <c r="AG76" s="32">
        <f t="shared" si="15"/>
        <v>0</v>
      </c>
    </row>
    <row r="77" spans="17:33" x14ac:dyDescent="0.25">
      <c r="Q77" s="32">
        <f t="shared" si="11"/>
        <v>0</v>
      </c>
      <c r="U77" s="32" t="e">
        <f t="shared" si="12"/>
        <v>#DIV/0!</v>
      </c>
      <c r="Y77" s="32" t="e">
        <f t="shared" si="13"/>
        <v>#DIV/0!</v>
      </c>
      <c r="AC77" s="32" t="e">
        <f t="shared" si="14"/>
        <v>#DIV/0!</v>
      </c>
      <c r="AG77" s="32">
        <f t="shared" si="15"/>
        <v>0</v>
      </c>
    </row>
    <row r="78" spans="17:33" x14ac:dyDescent="0.25">
      <c r="Q78" s="32" t="e">
        <f t="shared" si="11"/>
        <v>#DIV/0!</v>
      </c>
      <c r="U78" s="32">
        <f t="shared" si="12"/>
        <v>0</v>
      </c>
      <c r="Y78" s="32" t="e">
        <f t="shared" si="13"/>
        <v>#DIV/0!</v>
      </c>
      <c r="AC78" s="32" t="e">
        <f t="shared" si="14"/>
        <v>#DIV/0!</v>
      </c>
      <c r="AG78" s="32">
        <f t="shared" si="15"/>
        <v>0</v>
      </c>
    </row>
    <row r="79" spans="17:33" x14ac:dyDescent="0.25">
      <c r="Q79" s="32" t="e">
        <f t="shared" si="11"/>
        <v>#DIV/0!</v>
      </c>
      <c r="U79" s="32">
        <f t="shared" si="12"/>
        <v>0</v>
      </c>
      <c r="Y79" s="32" t="e">
        <f t="shared" si="13"/>
        <v>#DIV/0!</v>
      </c>
      <c r="AC79" s="32" t="e">
        <f t="shared" si="14"/>
        <v>#DIV/0!</v>
      </c>
      <c r="AG79" s="32">
        <f t="shared" si="15"/>
        <v>0</v>
      </c>
    </row>
    <row r="80" spans="17:33" x14ac:dyDescent="0.25">
      <c r="Q80" s="32" t="e">
        <f t="shared" si="11"/>
        <v>#DIV/0!</v>
      </c>
      <c r="U80" s="32">
        <f t="shared" si="12"/>
        <v>0</v>
      </c>
      <c r="Y80" s="32" t="e">
        <f t="shared" si="13"/>
        <v>#DIV/0!</v>
      </c>
      <c r="AC80" s="32" t="e">
        <f t="shared" si="14"/>
        <v>#DIV/0!</v>
      </c>
      <c r="AG80" s="32">
        <f t="shared" si="15"/>
        <v>0</v>
      </c>
    </row>
    <row r="81" spans="17:33" x14ac:dyDescent="0.25">
      <c r="Q81" s="32" t="e">
        <f t="shared" si="11"/>
        <v>#DIV/0!</v>
      </c>
      <c r="U81" s="32">
        <f t="shared" si="12"/>
        <v>0</v>
      </c>
      <c r="Y81" s="32" t="e">
        <f t="shared" si="13"/>
        <v>#DIV/0!</v>
      </c>
      <c r="AC81" s="32" t="e">
        <f t="shared" si="14"/>
        <v>#DIV/0!</v>
      </c>
      <c r="AG81" s="32">
        <f t="shared" si="15"/>
        <v>0</v>
      </c>
    </row>
    <row r="82" spans="17:33" x14ac:dyDescent="0.25">
      <c r="Q82" s="32">
        <f t="shared" ref="Q82:Q100" si="16">IF(Q33&gt;99.99,100,Q33)</f>
        <v>0</v>
      </c>
      <c r="U82" s="32">
        <f t="shared" ref="U82:U100" si="17">IF(U33&gt;99.99,100,U33)</f>
        <v>0</v>
      </c>
      <c r="Y82" s="32">
        <f t="shared" ref="Y82:Y100" si="18">IF(Y33&gt;99.99,100,Y33)</f>
        <v>0</v>
      </c>
      <c r="AC82" s="32">
        <f t="shared" ref="AC82:AC100" si="19">IF(AC33&gt;99.99,100,AC33)</f>
        <v>0</v>
      </c>
      <c r="AG82" s="32">
        <f t="shared" ref="AG82:AG100" si="20">IF(AG33&gt;99.99,100,AG33)</f>
        <v>0</v>
      </c>
    </row>
    <row r="83" spans="17:33" x14ac:dyDescent="0.25">
      <c r="Q83" s="32" t="e">
        <f t="shared" si="16"/>
        <v>#DIV/0!</v>
      </c>
      <c r="U83" s="32">
        <f t="shared" si="17"/>
        <v>0</v>
      </c>
      <c r="Y83" s="32" t="e">
        <f t="shared" si="18"/>
        <v>#DIV/0!</v>
      </c>
      <c r="AC83" s="32" t="e">
        <f t="shared" si="19"/>
        <v>#DIV/0!</v>
      </c>
      <c r="AG83" s="32">
        <f t="shared" si="20"/>
        <v>0</v>
      </c>
    </row>
    <row r="84" spans="17:33" x14ac:dyDescent="0.25">
      <c r="Q84" s="32" t="e">
        <f t="shared" si="16"/>
        <v>#DIV/0!</v>
      </c>
      <c r="U84" s="32">
        <f t="shared" si="17"/>
        <v>0</v>
      </c>
      <c r="Y84" s="32" t="e">
        <f t="shared" si="18"/>
        <v>#DIV/0!</v>
      </c>
      <c r="AC84" s="32" t="e">
        <f t="shared" si="19"/>
        <v>#DIV/0!</v>
      </c>
      <c r="AG84" s="32">
        <f t="shared" si="20"/>
        <v>0</v>
      </c>
    </row>
    <row r="85" spans="17:33" x14ac:dyDescent="0.25">
      <c r="Q85" s="32" t="e">
        <f t="shared" si="16"/>
        <v>#DIV/0!</v>
      </c>
      <c r="U85" s="32">
        <f t="shared" si="17"/>
        <v>0</v>
      </c>
      <c r="Y85" s="32" t="e">
        <f t="shared" si="18"/>
        <v>#DIV/0!</v>
      </c>
      <c r="AC85" s="32">
        <f t="shared" si="19"/>
        <v>0</v>
      </c>
      <c r="AG85" s="32">
        <f t="shared" si="20"/>
        <v>0</v>
      </c>
    </row>
    <row r="86" spans="17:33" x14ac:dyDescent="0.25">
      <c r="Q86" s="32">
        <f t="shared" si="16"/>
        <v>0</v>
      </c>
      <c r="U86" s="32">
        <f t="shared" si="17"/>
        <v>0</v>
      </c>
      <c r="Y86" s="32">
        <f t="shared" si="18"/>
        <v>0</v>
      </c>
      <c r="AC86" s="32" t="e">
        <f t="shared" si="19"/>
        <v>#DIV/0!</v>
      </c>
      <c r="AG86" s="32">
        <f t="shared" si="20"/>
        <v>0</v>
      </c>
    </row>
    <row r="87" spans="17:33" x14ac:dyDescent="0.25">
      <c r="Q87" s="32">
        <f t="shared" si="16"/>
        <v>0</v>
      </c>
      <c r="U87" s="32" t="e">
        <f t="shared" si="17"/>
        <v>#DIV/0!</v>
      </c>
      <c r="Y87" s="32" t="e">
        <f t="shared" si="18"/>
        <v>#DIV/0!</v>
      </c>
      <c r="AC87" s="32" t="e">
        <f t="shared" si="19"/>
        <v>#DIV/0!</v>
      </c>
      <c r="AG87" s="32">
        <f t="shared" si="20"/>
        <v>0</v>
      </c>
    </row>
    <row r="88" spans="17:33" x14ac:dyDescent="0.25">
      <c r="Q88" s="32">
        <f t="shared" si="16"/>
        <v>0</v>
      </c>
      <c r="U88" s="32">
        <f t="shared" si="17"/>
        <v>0</v>
      </c>
      <c r="Y88" s="32">
        <f t="shared" si="18"/>
        <v>0</v>
      </c>
      <c r="AC88" s="32">
        <f t="shared" si="19"/>
        <v>0</v>
      </c>
      <c r="AG88" s="32">
        <f t="shared" si="20"/>
        <v>0</v>
      </c>
    </row>
    <row r="89" spans="17:33" x14ac:dyDescent="0.25">
      <c r="Q89" s="32" t="e">
        <f t="shared" si="16"/>
        <v>#DIV/0!</v>
      </c>
      <c r="U89" s="32">
        <f t="shared" si="17"/>
        <v>0</v>
      </c>
      <c r="Y89" s="32" t="e">
        <f t="shared" si="18"/>
        <v>#DIV/0!</v>
      </c>
      <c r="AC89" s="32" t="e">
        <f t="shared" si="19"/>
        <v>#DIV/0!</v>
      </c>
      <c r="AG89" s="32">
        <f t="shared" si="20"/>
        <v>0</v>
      </c>
    </row>
    <row r="90" spans="17:33" x14ac:dyDescent="0.25">
      <c r="Q90" s="32">
        <f t="shared" si="16"/>
        <v>0</v>
      </c>
      <c r="U90" s="32">
        <f t="shared" si="17"/>
        <v>0</v>
      </c>
      <c r="Y90" s="32" t="e">
        <f t="shared" si="18"/>
        <v>#DIV/0!</v>
      </c>
      <c r="AC90" s="32" t="e">
        <f t="shared" si="19"/>
        <v>#DIV/0!</v>
      </c>
      <c r="AG90" s="32">
        <f t="shared" si="20"/>
        <v>0</v>
      </c>
    </row>
    <row r="91" spans="17:33" x14ac:dyDescent="0.25">
      <c r="Q91" s="32" t="e">
        <f t="shared" si="16"/>
        <v>#DIV/0!</v>
      </c>
      <c r="U91" s="32">
        <f t="shared" si="17"/>
        <v>0</v>
      </c>
      <c r="Y91" s="32" t="e">
        <f t="shared" si="18"/>
        <v>#DIV/0!</v>
      </c>
      <c r="AC91" s="32" t="e">
        <f t="shared" si="19"/>
        <v>#DIV/0!</v>
      </c>
      <c r="AG91" s="32">
        <f t="shared" si="20"/>
        <v>0</v>
      </c>
    </row>
    <row r="92" spans="17:33" x14ac:dyDescent="0.25">
      <c r="Q92" s="32" t="e">
        <f t="shared" si="16"/>
        <v>#DIV/0!</v>
      </c>
      <c r="U92" s="32">
        <f t="shared" si="17"/>
        <v>0</v>
      </c>
      <c r="Y92" s="32" t="e">
        <f t="shared" si="18"/>
        <v>#DIV/0!</v>
      </c>
      <c r="AC92" s="32" t="e">
        <f t="shared" si="19"/>
        <v>#DIV/0!</v>
      </c>
      <c r="AG92" s="32">
        <f t="shared" si="20"/>
        <v>0</v>
      </c>
    </row>
    <row r="93" spans="17:33" x14ac:dyDescent="0.25">
      <c r="Q93" s="32" t="e">
        <f t="shared" si="16"/>
        <v>#DIV/0!</v>
      </c>
      <c r="U93" s="32">
        <f t="shared" si="17"/>
        <v>0</v>
      </c>
      <c r="Y93" s="32">
        <f t="shared" si="18"/>
        <v>0</v>
      </c>
      <c r="AC93" s="32" t="e">
        <f t="shared" si="19"/>
        <v>#DIV/0!</v>
      </c>
      <c r="AG93" s="32">
        <f t="shared" si="20"/>
        <v>0</v>
      </c>
    </row>
    <row r="94" spans="17:33" x14ac:dyDescent="0.25">
      <c r="Q94" s="32" t="e">
        <f t="shared" si="16"/>
        <v>#DIV/0!</v>
      </c>
      <c r="U94" s="32">
        <f t="shared" si="17"/>
        <v>0</v>
      </c>
      <c r="Y94" s="32">
        <f t="shared" si="18"/>
        <v>0</v>
      </c>
      <c r="AC94" s="32">
        <f t="shared" si="19"/>
        <v>0</v>
      </c>
      <c r="AG94" s="32">
        <f t="shared" si="20"/>
        <v>0</v>
      </c>
    </row>
    <row r="95" spans="17:33" x14ac:dyDescent="0.25">
      <c r="Q95" s="32" t="e">
        <f t="shared" si="16"/>
        <v>#DIV/0!</v>
      </c>
      <c r="U95" s="32">
        <f t="shared" si="17"/>
        <v>0</v>
      </c>
      <c r="Y95" s="32" t="e">
        <f t="shared" si="18"/>
        <v>#DIV/0!</v>
      </c>
      <c r="AC95" s="32" t="e">
        <f t="shared" si="19"/>
        <v>#DIV/0!</v>
      </c>
      <c r="AG95" s="32">
        <f t="shared" si="20"/>
        <v>0</v>
      </c>
    </row>
    <row r="96" spans="17:33" x14ac:dyDescent="0.25">
      <c r="Q96" s="32" t="e">
        <f t="shared" si="16"/>
        <v>#DIV/0!</v>
      </c>
      <c r="U96" s="32">
        <f t="shared" si="17"/>
        <v>0</v>
      </c>
      <c r="Y96" s="32">
        <f t="shared" si="18"/>
        <v>0</v>
      </c>
      <c r="AC96" s="32">
        <f t="shared" si="19"/>
        <v>0</v>
      </c>
      <c r="AG96" s="32">
        <f t="shared" si="20"/>
        <v>0</v>
      </c>
    </row>
    <row r="97" spans="17:33" x14ac:dyDescent="0.25">
      <c r="Q97" s="32">
        <f t="shared" si="16"/>
        <v>0</v>
      </c>
      <c r="U97" s="32">
        <f t="shared" si="17"/>
        <v>0</v>
      </c>
      <c r="Y97" s="32">
        <f t="shared" si="18"/>
        <v>0</v>
      </c>
      <c r="AC97" s="32">
        <f t="shared" si="19"/>
        <v>0</v>
      </c>
      <c r="AG97" s="32">
        <f t="shared" si="20"/>
        <v>0</v>
      </c>
    </row>
    <row r="98" spans="17:33" x14ac:dyDescent="0.25">
      <c r="Q98" s="32">
        <f t="shared" si="16"/>
        <v>0</v>
      </c>
      <c r="U98" s="32">
        <f t="shared" si="17"/>
        <v>0</v>
      </c>
      <c r="Y98" s="32">
        <f t="shared" si="18"/>
        <v>0</v>
      </c>
      <c r="AC98" s="32">
        <f t="shared" si="19"/>
        <v>0</v>
      </c>
      <c r="AG98" s="32">
        <f t="shared" si="20"/>
        <v>0</v>
      </c>
    </row>
    <row r="99" spans="17:33" x14ac:dyDescent="0.25">
      <c r="Q99" s="32">
        <f t="shared" si="16"/>
        <v>0</v>
      </c>
      <c r="U99" s="32">
        <f t="shared" si="17"/>
        <v>0</v>
      </c>
      <c r="Y99" s="32">
        <f t="shared" si="18"/>
        <v>0</v>
      </c>
      <c r="AC99" s="32">
        <f t="shared" si="19"/>
        <v>0</v>
      </c>
      <c r="AG99" s="32">
        <f t="shared" si="20"/>
        <v>0</v>
      </c>
    </row>
    <row r="100" spans="17:33" x14ac:dyDescent="0.25">
      <c r="Q100" s="32" t="e">
        <f t="shared" si="16"/>
        <v>#DIV/0!</v>
      </c>
      <c r="U100" s="32">
        <f t="shared" si="17"/>
        <v>0</v>
      </c>
      <c r="Y100" s="32">
        <f t="shared" si="18"/>
        <v>0</v>
      </c>
      <c r="AC100" s="32">
        <f t="shared" si="19"/>
        <v>0</v>
      </c>
      <c r="AG100" s="32">
        <f t="shared" si="20"/>
        <v>0</v>
      </c>
    </row>
  </sheetData>
  <mergeCells count="45">
    <mergeCell ref="A1:AG1"/>
    <mergeCell ref="A2:AG2"/>
    <mergeCell ref="A3:AG3"/>
    <mergeCell ref="B4:AG4"/>
    <mergeCell ref="A5:A6"/>
    <mergeCell ref="B5:B6"/>
    <mergeCell ref="C5:C6"/>
    <mergeCell ref="D5:F5"/>
    <mergeCell ref="G5:G6"/>
    <mergeCell ref="H5:H6"/>
    <mergeCell ref="I5:I6"/>
    <mergeCell ref="J5:J6"/>
    <mergeCell ref="K5:K6"/>
    <mergeCell ref="L5:L6"/>
    <mergeCell ref="M5:M6"/>
    <mergeCell ref="W5:Z5"/>
    <mergeCell ref="AA5:AD5"/>
    <mergeCell ref="AE5:AG5"/>
    <mergeCell ref="A52:L52"/>
    <mergeCell ref="D45:D51"/>
    <mergeCell ref="G17:G19"/>
    <mergeCell ref="H17:H19"/>
    <mergeCell ref="I20:I23"/>
    <mergeCell ref="E7:E44"/>
    <mergeCell ref="F7:F44"/>
    <mergeCell ref="E45:E51"/>
    <mergeCell ref="F45:F51"/>
    <mergeCell ref="A7:A51"/>
    <mergeCell ref="B7:B51"/>
    <mergeCell ref="C7:C44"/>
    <mergeCell ref="D7:D44"/>
    <mergeCell ref="A55:L55"/>
    <mergeCell ref="A56:L56"/>
    <mergeCell ref="A57:L57"/>
    <mergeCell ref="O5:R5"/>
    <mergeCell ref="S5:V5"/>
    <mergeCell ref="C45:C51"/>
    <mergeCell ref="J20:J23"/>
    <mergeCell ref="I24:I27"/>
    <mergeCell ref="N5:N6"/>
    <mergeCell ref="J24:J27"/>
    <mergeCell ref="G32:G33"/>
    <mergeCell ref="H32:H33"/>
    <mergeCell ref="A53:L53"/>
    <mergeCell ref="A54:L54"/>
  </mergeCells>
  <conditionalFormatting sqref="AG7:AG51 AC14:AC51">
    <cfRule type="cellIs" dxfId="665" priority="43" stopIfTrue="1" operator="greaterThan">
      <formula>110</formula>
    </cfRule>
    <cfRule type="cellIs" dxfId="664" priority="44" stopIfTrue="1" operator="between">
      <formula>1</formula>
      <formula>90</formula>
    </cfRule>
    <cfRule type="expression" dxfId="663" priority="45" stopIfTrue="1">
      <formula>IF(AA7=0,AB7=0)</formula>
    </cfRule>
    <cfRule type="cellIs" dxfId="662" priority="46" stopIfTrue="1" operator="between">
      <formula>90</formula>
      <formula>110</formula>
    </cfRule>
    <cfRule type="expression" dxfId="661" priority="47" stopIfTrue="1">
      <formula>IF(AA7&gt;0,AB7=0)</formula>
    </cfRule>
    <cfRule type="expression" dxfId="660" priority="48" stopIfTrue="1">
      <formula>IF(AA7=0,AB7&gt;0)</formula>
    </cfRule>
  </conditionalFormatting>
  <conditionalFormatting sqref="Q7:Q51">
    <cfRule type="cellIs" dxfId="659" priority="67" stopIfTrue="1" operator="greaterThan">
      <formula>110</formula>
    </cfRule>
    <cfRule type="cellIs" dxfId="658" priority="68" stopIfTrue="1" operator="between">
      <formula>1</formula>
      <formula>90</formula>
    </cfRule>
    <cfRule type="expression" dxfId="657" priority="69" stopIfTrue="1">
      <formula>IF(O7=0,P7=0)</formula>
    </cfRule>
    <cfRule type="cellIs" dxfId="656" priority="70" stopIfTrue="1" operator="between">
      <formula>90</formula>
      <formula>110</formula>
    </cfRule>
    <cfRule type="expression" dxfId="655" priority="71" stopIfTrue="1">
      <formula>IF(O7&gt;0,P7=0)</formula>
    </cfRule>
    <cfRule type="expression" dxfId="654" priority="72" stopIfTrue="1">
      <formula>IF(O7=0,P7&gt;0)</formula>
    </cfRule>
  </conditionalFormatting>
  <conditionalFormatting sqref="U7:U13">
    <cfRule type="cellIs" dxfId="653" priority="61" stopIfTrue="1" operator="greaterThan">
      <formula>110</formula>
    </cfRule>
    <cfRule type="cellIs" dxfId="652" priority="62" stopIfTrue="1" operator="between">
      <formula>1</formula>
      <formula>90</formula>
    </cfRule>
    <cfRule type="expression" dxfId="651" priority="63" stopIfTrue="1">
      <formula>IF(S7=0,T7=0)</formula>
    </cfRule>
    <cfRule type="cellIs" dxfId="650" priority="64" stopIfTrue="1" operator="between">
      <formula>90</formula>
      <formula>110</formula>
    </cfRule>
    <cfRule type="expression" dxfId="649" priority="65" stopIfTrue="1">
      <formula>IF(S7&gt;0,T7=0)</formula>
    </cfRule>
    <cfRule type="expression" dxfId="648" priority="66" stopIfTrue="1">
      <formula>IF(S7=0,T7&gt;0)</formula>
    </cfRule>
  </conditionalFormatting>
  <conditionalFormatting sqref="Y7:Y13">
    <cfRule type="cellIs" dxfId="647" priority="55" stopIfTrue="1" operator="greaterThan">
      <formula>110</formula>
    </cfRule>
    <cfRule type="cellIs" dxfId="646" priority="56" stopIfTrue="1" operator="between">
      <formula>1</formula>
      <formula>90</formula>
    </cfRule>
    <cfRule type="expression" dxfId="645" priority="57" stopIfTrue="1">
      <formula>IF(W7=0,X7=0)</formula>
    </cfRule>
    <cfRule type="cellIs" dxfId="644" priority="58" stopIfTrue="1" operator="between">
      <formula>90</formula>
      <formula>110</formula>
    </cfRule>
    <cfRule type="expression" dxfId="643" priority="59" stopIfTrue="1">
      <formula>IF(W7&gt;0,X7=0)</formula>
    </cfRule>
    <cfRule type="expression" dxfId="642" priority="60" stopIfTrue="1">
      <formula>IF(W7=0,X7&gt;0)</formula>
    </cfRule>
  </conditionalFormatting>
  <conditionalFormatting sqref="AC7:AC13">
    <cfRule type="cellIs" dxfId="641" priority="49" stopIfTrue="1" operator="greaterThan">
      <formula>110</formula>
    </cfRule>
    <cfRule type="cellIs" dxfId="640" priority="50" stopIfTrue="1" operator="between">
      <formula>1</formula>
      <formula>90</formula>
    </cfRule>
    <cfRule type="expression" dxfId="639" priority="51" stopIfTrue="1">
      <formula>IF(AA7=0,AB7=0)</formula>
    </cfRule>
    <cfRule type="cellIs" dxfId="638" priority="52" stopIfTrue="1" operator="between">
      <formula>90</formula>
      <formula>110</formula>
    </cfRule>
    <cfRule type="expression" dxfId="637" priority="53" stopIfTrue="1">
      <formula>IF(AA7&gt;0,AB7=0)</formula>
    </cfRule>
    <cfRule type="expression" dxfId="636" priority="54" stopIfTrue="1">
      <formula>IF(AA7=0,AB7&gt;0)</formula>
    </cfRule>
  </conditionalFormatting>
  <conditionalFormatting sqref="U14:U51">
    <cfRule type="cellIs" dxfId="635" priority="37" stopIfTrue="1" operator="greaterThan">
      <formula>110</formula>
    </cfRule>
    <cfRule type="cellIs" dxfId="634" priority="38" stopIfTrue="1" operator="between">
      <formula>1</formula>
      <formula>90</formula>
    </cfRule>
    <cfRule type="expression" dxfId="633" priority="39" stopIfTrue="1">
      <formula>IF(S14=0,T14=0)</formula>
    </cfRule>
    <cfRule type="cellIs" dxfId="632" priority="40" stopIfTrue="1" operator="between">
      <formula>90</formula>
      <formula>110</formula>
    </cfRule>
    <cfRule type="expression" dxfId="631" priority="41" stopIfTrue="1">
      <formula>IF(S14&gt;0,T14=0)</formula>
    </cfRule>
    <cfRule type="expression" dxfId="630" priority="42" stopIfTrue="1">
      <formula>IF(S14=0,T14&gt;0)</formula>
    </cfRule>
  </conditionalFormatting>
  <conditionalFormatting sqref="Y14:Y51">
    <cfRule type="cellIs" dxfId="629" priority="31" stopIfTrue="1" operator="greaterThan">
      <formula>110</formula>
    </cfRule>
    <cfRule type="cellIs" dxfId="628" priority="32" stopIfTrue="1" operator="between">
      <formula>1</formula>
      <formula>90</formula>
    </cfRule>
    <cfRule type="expression" dxfId="627" priority="33" stopIfTrue="1">
      <formula>IF(W14=0,X14=0)</formula>
    </cfRule>
    <cfRule type="cellIs" dxfId="626" priority="34" stopIfTrue="1" operator="between">
      <formula>90</formula>
      <formula>110</formula>
    </cfRule>
    <cfRule type="expression" dxfId="625" priority="35" stopIfTrue="1">
      <formula>IF(W14&gt;0,X14=0)</formula>
    </cfRule>
    <cfRule type="expression" dxfId="624" priority="36" stopIfTrue="1">
      <formula>IF(W14=0,X14&gt;0)</formula>
    </cfRule>
  </conditionalFormatting>
  <conditionalFormatting sqref="F7">
    <cfRule type="cellIs" dxfId="623" priority="7" stopIfTrue="1" operator="greaterThan">
      <formula>110</formula>
    </cfRule>
    <cfRule type="cellIs" dxfId="622" priority="8" stopIfTrue="1" operator="between">
      <formula>1</formula>
      <formula>90</formula>
    </cfRule>
    <cfRule type="expression" dxfId="621" priority="9" stopIfTrue="1">
      <formula>IF(D7=0,E7=0)</formula>
    </cfRule>
    <cfRule type="cellIs" dxfId="620" priority="10" stopIfTrue="1" operator="between">
      <formula>90</formula>
      <formula>110</formula>
    </cfRule>
    <cfRule type="expression" dxfId="619" priority="11" stopIfTrue="1">
      <formula>IF(D7&gt;0,E7=0)</formula>
    </cfRule>
    <cfRule type="expression" dxfId="618" priority="12" stopIfTrue="1">
      <formula>IF(D7=0,E7&gt;0)</formula>
    </cfRule>
  </conditionalFormatting>
  <conditionalFormatting sqref="F45">
    <cfRule type="cellIs" dxfId="617" priority="1" stopIfTrue="1" operator="greaterThan">
      <formula>110</formula>
    </cfRule>
    <cfRule type="cellIs" dxfId="616" priority="2" stopIfTrue="1" operator="between">
      <formula>1</formula>
      <formula>90</formula>
    </cfRule>
    <cfRule type="expression" dxfId="615" priority="3" stopIfTrue="1">
      <formula>IF(D45=0,E45=0)</formula>
    </cfRule>
    <cfRule type="cellIs" dxfId="614" priority="4" stopIfTrue="1" operator="between">
      <formula>90</formula>
      <formula>110</formula>
    </cfRule>
    <cfRule type="expression" dxfId="613" priority="5" stopIfTrue="1">
      <formula>IF(D45&gt;0,E45=0)</formula>
    </cfRule>
    <cfRule type="expression" dxfId="612" priority="6" stopIfTrue="1">
      <formula>IF(D45=0,E45&gt;0)</formula>
    </cfRule>
  </conditionalFormatting>
  <pageMargins left="0.7" right="0.7" top="0.75" bottom="0.75" header="0.3" footer="0.3"/>
  <pageSetup orientation="portrait" horizontalDpi="4294967293" r:id="rId1"/>
  <legacyDrawing r:id="rId2"/>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43"/>
  <sheetViews>
    <sheetView topLeftCell="D1" workbookViewId="0">
      <selection activeCell="R23" sqref="R23"/>
    </sheetView>
  </sheetViews>
  <sheetFormatPr baseColWidth="10" defaultColWidth="11.42578125" defaultRowHeight="15" x14ac:dyDescent="0.25"/>
  <cols>
    <col min="1" max="1" width="16.85546875" style="7" customWidth="1"/>
    <col min="2" max="2" width="8.7109375" style="7" customWidth="1"/>
    <col min="3" max="3" width="38.28515625" style="7" customWidth="1"/>
    <col min="4" max="4" width="16" style="7" customWidth="1"/>
    <col min="5" max="5" width="24.5703125" style="7" customWidth="1"/>
    <col min="6" max="6" width="12.7109375" style="7" customWidth="1"/>
    <col min="7" max="7" width="8.7109375" style="7" customWidth="1"/>
    <col min="8" max="22" width="6.85546875" style="7" customWidth="1"/>
    <col min="23" max="23" width="51.7109375" style="7" customWidth="1"/>
    <col min="24" max="16384" width="11.42578125" style="7"/>
  </cols>
  <sheetData>
    <row r="1" spans="1:23" ht="15" customHeight="1" x14ac:dyDescent="0.25">
      <c r="A1" s="854" t="s">
        <v>26</v>
      </c>
      <c r="B1" s="854"/>
      <c r="C1" s="854"/>
      <c r="D1" s="854"/>
      <c r="E1" s="854"/>
      <c r="F1" s="854"/>
      <c r="G1" s="854"/>
      <c r="H1" s="854"/>
      <c r="I1" s="854"/>
      <c r="J1" s="854"/>
      <c r="K1" s="854"/>
      <c r="L1" s="854"/>
      <c r="M1" s="854"/>
      <c r="N1" s="854"/>
      <c r="O1" s="854"/>
      <c r="P1" s="854"/>
      <c r="Q1" s="854"/>
      <c r="R1" s="854"/>
      <c r="S1" s="854"/>
      <c r="T1" s="854"/>
      <c r="U1" s="854"/>
      <c r="V1" s="854"/>
    </row>
    <row r="2" spans="1:23" ht="15" customHeight="1" x14ac:dyDescent="0.25">
      <c r="A2" s="854" t="s">
        <v>0</v>
      </c>
      <c r="B2" s="854"/>
      <c r="C2" s="854"/>
      <c r="D2" s="854"/>
      <c r="E2" s="854"/>
      <c r="F2" s="854"/>
      <c r="G2" s="854"/>
      <c r="H2" s="854"/>
      <c r="I2" s="854"/>
      <c r="J2" s="854"/>
      <c r="K2" s="854"/>
      <c r="L2" s="854"/>
      <c r="M2" s="854"/>
      <c r="N2" s="854"/>
      <c r="O2" s="854"/>
      <c r="P2" s="854"/>
      <c r="Q2" s="854"/>
      <c r="R2" s="854"/>
      <c r="S2" s="854"/>
      <c r="T2" s="854"/>
      <c r="U2" s="854"/>
      <c r="V2" s="854"/>
    </row>
    <row r="3" spans="1:23" ht="15" customHeight="1" x14ac:dyDescent="0.25">
      <c r="A3" s="855" t="s">
        <v>854</v>
      </c>
      <c r="B3" s="855"/>
      <c r="C3" s="855"/>
      <c r="D3" s="855"/>
      <c r="E3" s="855"/>
      <c r="F3" s="855"/>
      <c r="G3" s="855"/>
      <c r="H3" s="855"/>
      <c r="I3" s="855"/>
      <c r="J3" s="855"/>
      <c r="K3" s="855"/>
      <c r="L3" s="855"/>
      <c r="M3" s="855"/>
      <c r="N3" s="855"/>
      <c r="O3" s="855"/>
      <c r="P3" s="855"/>
      <c r="Q3" s="855"/>
      <c r="R3" s="855"/>
      <c r="S3" s="855"/>
      <c r="T3" s="855"/>
      <c r="U3" s="855"/>
      <c r="V3" s="855"/>
    </row>
    <row r="4" spans="1:23" ht="22.5" customHeight="1" x14ac:dyDescent="0.25">
      <c r="A4" s="838" t="s">
        <v>30</v>
      </c>
      <c r="B4" s="856" t="s">
        <v>1</v>
      </c>
      <c r="C4" s="838" t="s">
        <v>28</v>
      </c>
      <c r="D4" s="838" t="s">
        <v>2</v>
      </c>
      <c r="E4" s="838" t="s">
        <v>3</v>
      </c>
      <c r="F4" s="838" t="s">
        <v>4</v>
      </c>
      <c r="G4" s="838" t="s">
        <v>29</v>
      </c>
      <c r="H4" s="853" t="s">
        <v>5</v>
      </c>
      <c r="I4" s="853"/>
      <c r="J4" s="853"/>
      <c r="K4" s="853" t="s">
        <v>6</v>
      </c>
      <c r="L4" s="853"/>
      <c r="M4" s="853"/>
      <c r="N4" s="853" t="s">
        <v>7</v>
      </c>
      <c r="O4" s="853"/>
      <c r="P4" s="853"/>
      <c r="Q4" s="853" t="s">
        <v>8</v>
      </c>
      <c r="R4" s="853"/>
      <c r="S4" s="853"/>
      <c r="T4" s="853" t="s">
        <v>9</v>
      </c>
      <c r="U4" s="853"/>
      <c r="V4" s="853"/>
      <c r="W4" s="838" t="s">
        <v>178</v>
      </c>
    </row>
    <row r="5" spans="1:23" x14ac:dyDescent="0.25">
      <c r="A5" s="838"/>
      <c r="B5" s="856"/>
      <c r="C5" s="838"/>
      <c r="D5" s="839"/>
      <c r="E5" s="839"/>
      <c r="F5" s="839"/>
      <c r="G5" s="839"/>
      <c r="H5" s="5" t="s">
        <v>10</v>
      </c>
      <c r="I5" s="5" t="s">
        <v>11</v>
      </c>
      <c r="J5" s="6" t="s">
        <v>12</v>
      </c>
      <c r="K5" s="5" t="s">
        <v>10</v>
      </c>
      <c r="L5" s="5" t="s">
        <v>11</v>
      </c>
      <c r="M5" s="6" t="s">
        <v>12</v>
      </c>
      <c r="N5" s="5" t="s">
        <v>10</v>
      </c>
      <c r="O5" s="5" t="s">
        <v>11</v>
      </c>
      <c r="P5" s="6" t="s">
        <v>12</v>
      </c>
      <c r="Q5" s="5" t="s">
        <v>10</v>
      </c>
      <c r="R5" s="5" t="s">
        <v>11</v>
      </c>
      <c r="S5" s="6" t="s">
        <v>12</v>
      </c>
      <c r="T5" s="5" t="s">
        <v>10</v>
      </c>
      <c r="U5" s="5" t="s">
        <v>11</v>
      </c>
      <c r="V5" s="6" t="s">
        <v>12</v>
      </c>
      <c r="W5" s="839"/>
    </row>
    <row r="6" spans="1:23" ht="24" x14ac:dyDescent="0.25">
      <c r="A6" s="1046"/>
      <c r="B6" s="981" t="s">
        <v>798</v>
      </c>
      <c r="C6" s="1049" t="s">
        <v>799</v>
      </c>
      <c r="D6" s="1049" t="s">
        <v>800</v>
      </c>
      <c r="E6" s="18" t="s">
        <v>801</v>
      </c>
      <c r="F6" s="58" t="s">
        <v>802</v>
      </c>
      <c r="G6" s="981">
        <v>100</v>
      </c>
      <c r="H6" s="2"/>
      <c r="I6" s="2"/>
      <c r="J6" s="11" t="e">
        <f>I6/H6*100</f>
        <v>#DIV/0!</v>
      </c>
      <c r="K6" s="2">
        <v>0</v>
      </c>
      <c r="L6" s="2"/>
      <c r="M6" s="12" t="e">
        <f>L6/K6*100</f>
        <v>#DIV/0!</v>
      </c>
      <c r="N6" s="2">
        <v>50</v>
      </c>
      <c r="O6" s="2">
        <v>0</v>
      </c>
      <c r="P6" s="12">
        <f>O6/N6*100</f>
        <v>0</v>
      </c>
      <c r="Q6" s="2">
        <v>50</v>
      </c>
      <c r="R6" s="2">
        <v>0</v>
      </c>
      <c r="S6" s="12">
        <f>R6/Q6*100</f>
        <v>0</v>
      </c>
      <c r="T6" s="89">
        <f>H6+K6+N6+Q6</f>
        <v>100</v>
      </c>
      <c r="U6" s="89">
        <f>I6+L6+O6+R6</f>
        <v>0</v>
      </c>
      <c r="V6" s="12">
        <f>U6/T6*100</f>
        <v>0</v>
      </c>
      <c r="W6" s="30"/>
    </row>
    <row r="7" spans="1:23" ht="48" x14ac:dyDescent="0.25">
      <c r="A7" s="1047"/>
      <c r="B7" s="981"/>
      <c r="C7" s="1049"/>
      <c r="D7" s="1049"/>
      <c r="E7" s="18" t="s">
        <v>803</v>
      </c>
      <c r="F7" s="58" t="s">
        <v>802</v>
      </c>
      <c r="G7" s="981"/>
      <c r="H7" s="2"/>
      <c r="I7" s="2"/>
      <c r="J7" s="11" t="e">
        <f t="shared" ref="J7:J21" si="0">I7/H7*100</f>
        <v>#DIV/0!</v>
      </c>
      <c r="K7" s="2">
        <v>0</v>
      </c>
      <c r="L7" s="2"/>
      <c r="M7" s="12" t="e">
        <f t="shared" ref="M7:M21" si="1">L7/K7*100</f>
        <v>#DIV/0!</v>
      </c>
      <c r="N7" s="2">
        <v>50</v>
      </c>
      <c r="O7" s="2">
        <v>115</v>
      </c>
      <c r="P7" s="12">
        <f t="shared" ref="P7:P21" si="2">O7/N7*100</f>
        <v>229.99999999999997</v>
      </c>
      <c r="Q7" s="2">
        <v>50</v>
      </c>
      <c r="R7" s="2">
        <v>0</v>
      </c>
      <c r="S7" s="12">
        <f t="shared" ref="S7:S21" si="3">R7/Q7*100</f>
        <v>0</v>
      </c>
      <c r="T7" s="89">
        <f t="shared" ref="T7:U21" si="4">H7+K7+N7+Q7</f>
        <v>100</v>
      </c>
      <c r="U7" s="89">
        <f t="shared" si="4"/>
        <v>115</v>
      </c>
      <c r="V7" s="12">
        <f t="shared" ref="V7:V21" si="5">U7/T7*100</f>
        <v>114.99999999999999</v>
      </c>
      <c r="W7" s="30"/>
    </row>
    <row r="8" spans="1:23" ht="24" x14ac:dyDescent="0.25">
      <c r="A8" s="1047"/>
      <c r="B8" s="981"/>
      <c r="C8" s="1049"/>
      <c r="D8" s="1049"/>
      <c r="E8" s="18" t="s">
        <v>804</v>
      </c>
      <c r="F8" s="58" t="s">
        <v>805</v>
      </c>
      <c r="G8" s="58">
        <v>10</v>
      </c>
      <c r="H8" s="2"/>
      <c r="I8" s="2"/>
      <c r="J8" s="11" t="e">
        <f t="shared" si="0"/>
        <v>#DIV/0!</v>
      </c>
      <c r="K8" s="2">
        <v>0</v>
      </c>
      <c r="L8" s="2"/>
      <c r="M8" s="12" t="e">
        <f t="shared" si="1"/>
        <v>#DIV/0!</v>
      </c>
      <c r="N8" s="2">
        <v>0</v>
      </c>
      <c r="O8" s="2">
        <v>0</v>
      </c>
      <c r="P8" s="12" t="e">
        <f t="shared" si="2"/>
        <v>#DIV/0!</v>
      </c>
      <c r="Q8" s="2">
        <v>10</v>
      </c>
      <c r="R8" s="2">
        <v>0</v>
      </c>
      <c r="S8" s="12">
        <f t="shared" si="3"/>
        <v>0</v>
      </c>
      <c r="T8" s="89">
        <f t="shared" si="4"/>
        <v>10</v>
      </c>
      <c r="U8" s="89">
        <f t="shared" si="4"/>
        <v>0</v>
      </c>
      <c r="V8" s="12">
        <f t="shared" si="5"/>
        <v>0</v>
      </c>
      <c r="W8" s="30"/>
    </row>
    <row r="9" spans="1:23" ht="96" x14ac:dyDescent="0.25">
      <c r="A9" s="1048"/>
      <c r="B9" s="981"/>
      <c r="C9" s="1049"/>
      <c r="D9" s="1049"/>
      <c r="E9" s="18" t="s">
        <v>806</v>
      </c>
      <c r="F9" s="58" t="s">
        <v>807</v>
      </c>
      <c r="G9" s="58" t="s">
        <v>808</v>
      </c>
      <c r="H9" s="2"/>
      <c r="I9" s="2"/>
      <c r="J9" s="11" t="e">
        <f t="shared" si="0"/>
        <v>#DIV/0!</v>
      </c>
      <c r="K9" s="2">
        <v>0</v>
      </c>
      <c r="L9" s="2"/>
      <c r="M9" s="12" t="e">
        <f t="shared" si="1"/>
        <v>#DIV/0!</v>
      </c>
      <c r="N9" s="2">
        <v>2</v>
      </c>
      <c r="O9" s="2">
        <v>2</v>
      </c>
      <c r="P9" s="12">
        <f t="shared" si="2"/>
        <v>100</v>
      </c>
      <c r="Q9" s="2">
        <v>3</v>
      </c>
      <c r="R9" s="2">
        <v>0</v>
      </c>
      <c r="S9" s="12">
        <f t="shared" si="3"/>
        <v>0</v>
      </c>
      <c r="T9" s="89">
        <f t="shared" si="4"/>
        <v>5</v>
      </c>
      <c r="U9" s="89">
        <f t="shared" si="4"/>
        <v>2</v>
      </c>
      <c r="V9" s="12">
        <f t="shared" si="5"/>
        <v>40</v>
      </c>
      <c r="W9" s="30"/>
    </row>
    <row r="10" spans="1:23" ht="36" x14ac:dyDescent="0.25">
      <c r="A10" s="967" t="s">
        <v>809</v>
      </c>
      <c r="B10" s="123" t="s">
        <v>810</v>
      </c>
      <c r="C10" s="23" t="s">
        <v>811</v>
      </c>
      <c r="D10" s="1050" t="s">
        <v>812</v>
      </c>
      <c r="E10" s="162" t="s">
        <v>813</v>
      </c>
      <c r="F10" s="123" t="s">
        <v>89</v>
      </c>
      <c r="G10" s="123">
        <v>1</v>
      </c>
      <c r="H10" s="2"/>
      <c r="I10" s="2"/>
      <c r="J10" s="11" t="e">
        <f t="shared" si="0"/>
        <v>#DIV/0!</v>
      </c>
      <c r="K10" s="2">
        <v>1</v>
      </c>
      <c r="L10" s="2"/>
      <c r="M10" s="12">
        <f t="shared" si="1"/>
        <v>0</v>
      </c>
      <c r="N10" s="2">
        <v>0</v>
      </c>
      <c r="O10" s="2">
        <v>0</v>
      </c>
      <c r="P10" s="12" t="e">
        <f t="shared" si="2"/>
        <v>#DIV/0!</v>
      </c>
      <c r="Q10" s="2">
        <v>0</v>
      </c>
      <c r="R10" s="2">
        <v>0</v>
      </c>
      <c r="S10" s="12" t="e">
        <f t="shared" si="3"/>
        <v>#DIV/0!</v>
      </c>
      <c r="T10" s="89">
        <f t="shared" si="4"/>
        <v>1</v>
      </c>
      <c r="U10" s="89">
        <f t="shared" si="4"/>
        <v>0</v>
      </c>
      <c r="V10" s="12">
        <f t="shared" si="5"/>
        <v>0</v>
      </c>
      <c r="W10" s="30"/>
    </row>
    <row r="11" spans="1:23" ht="48" x14ac:dyDescent="0.25">
      <c r="A11" s="967"/>
      <c r="B11" s="123" t="s">
        <v>814</v>
      </c>
      <c r="C11" s="23" t="s">
        <v>815</v>
      </c>
      <c r="D11" s="1051"/>
      <c r="E11" s="133" t="s">
        <v>816</v>
      </c>
      <c r="F11" s="80" t="s">
        <v>89</v>
      </c>
      <c r="G11" s="22">
        <v>1</v>
      </c>
      <c r="H11" s="2"/>
      <c r="I11" s="2"/>
      <c r="J11" s="11" t="e">
        <f t="shared" si="0"/>
        <v>#DIV/0!</v>
      </c>
      <c r="K11" s="2">
        <v>1</v>
      </c>
      <c r="L11" s="2"/>
      <c r="M11" s="12">
        <f t="shared" si="1"/>
        <v>0</v>
      </c>
      <c r="N11" s="2">
        <v>0</v>
      </c>
      <c r="O11" s="2">
        <v>0</v>
      </c>
      <c r="P11" s="12" t="e">
        <f t="shared" si="2"/>
        <v>#DIV/0!</v>
      </c>
      <c r="Q11" s="2">
        <v>0</v>
      </c>
      <c r="R11" s="2">
        <v>0</v>
      </c>
      <c r="S11" s="12" t="e">
        <f t="shared" si="3"/>
        <v>#DIV/0!</v>
      </c>
      <c r="T11" s="89">
        <f t="shared" si="4"/>
        <v>1</v>
      </c>
      <c r="U11" s="89">
        <f t="shared" si="4"/>
        <v>0</v>
      </c>
      <c r="V11" s="12">
        <f t="shared" si="5"/>
        <v>0</v>
      </c>
      <c r="W11" s="30"/>
    </row>
    <row r="12" spans="1:23" ht="48" x14ac:dyDescent="0.25">
      <c r="A12" s="967"/>
      <c r="B12" s="123" t="s">
        <v>817</v>
      </c>
      <c r="C12" s="23" t="s">
        <v>818</v>
      </c>
      <c r="D12" s="1051"/>
      <c r="E12" s="133" t="s">
        <v>819</v>
      </c>
      <c r="F12" s="80" t="s">
        <v>89</v>
      </c>
      <c r="G12" s="22">
        <v>1</v>
      </c>
      <c r="H12" s="2"/>
      <c r="I12" s="2"/>
      <c r="J12" s="11" t="e">
        <f t="shared" si="0"/>
        <v>#DIV/0!</v>
      </c>
      <c r="K12" s="2">
        <v>1</v>
      </c>
      <c r="L12" s="2"/>
      <c r="M12" s="12">
        <f t="shared" si="1"/>
        <v>0</v>
      </c>
      <c r="N12" s="2">
        <v>0</v>
      </c>
      <c r="O12" s="2">
        <v>0</v>
      </c>
      <c r="P12" s="12" t="e">
        <f t="shared" si="2"/>
        <v>#DIV/0!</v>
      </c>
      <c r="Q12" s="2">
        <v>0</v>
      </c>
      <c r="R12" s="2">
        <v>0</v>
      </c>
      <c r="S12" s="12" t="e">
        <f t="shared" si="3"/>
        <v>#DIV/0!</v>
      </c>
      <c r="T12" s="89">
        <f t="shared" si="4"/>
        <v>1</v>
      </c>
      <c r="U12" s="89">
        <f t="shared" si="4"/>
        <v>0</v>
      </c>
      <c r="V12" s="12">
        <f t="shared" si="5"/>
        <v>0</v>
      </c>
      <c r="W12" s="30"/>
    </row>
    <row r="13" spans="1:23" ht="48" x14ac:dyDescent="0.25">
      <c r="A13" s="967"/>
      <c r="B13" s="123" t="s">
        <v>820</v>
      </c>
      <c r="C13" s="114" t="s">
        <v>821</v>
      </c>
      <c r="D13" s="1052"/>
      <c r="E13" s="133" t="s">
        <v>822</v>
      </c>
      <c r="F13" s="80" t="s">
        <v>802</v>
      </c>
      <c r="G13" s="22">
        <v>100</v>
      </c>
      <c r="H13" s="2"/>
      <c r="I13" s="2"/>
      <c r="J13" s="11" t="e">
        <f t="shared" si="0"/>
        <v>#DIV/0!</v>
      </c>
      <c r="K13" s="2">
        <v>0</v>
      </c>
      <c r="L13" s="2"/>
      <c r="M13" s="11" t="e">
        <f t="shared" si="1"/>
        <v>#DIV/0!</v>
      </c>
      <c r="N13" s="2">
        <v>50</v>
      </c>
      <c r="O13" s="2">
        <v>0</v>
      </c>
      <c r="P13" s="11">
        <f t="shared" si="2"/>
        <v>0</v>
      </c>
      <c r="Q13" s="2">
        <v>50</v>
      </c>
      <c r="R13" s="2">
        <v>0</v>
      </c>
      <c r="S13" s="11">
        <f t="shared" si="3"/>
        <v>0</v>
      </c>
      <c r="T13" s="89">
        <f t="shared" si="4"/>
        <v>100</v>
      </c>
      <c r="U13" s="89">
        <f t="shared" si="4"/>
        <v>0</v>
      </c>
      <c r="V13" s="11">
        <f t="shared" si="5"/>
        <v>0</v>
      </c>
      <c r="W13" s="30"/>
    </row>
    <row r="14" spans="1:23" ht="60" x14ac:dyDescent="0.25">
      <c r="A14" s="966" t="s">
        <v>823</v>
      </c>
      <c r="B14" s="123" t="s">
        <v>824</v>
      </c>
      <c r="C14" s="23" t="s">
        <v>825</v>
      </c>
      <c r="D14" s="1053" t="s">
        <v>826</v>
      </c>
      <c r="E14" s="133" t="s">
        <v>827</v>
      </c>
      <c r="F14" s="80" t="s">
        <v>828</v>
      </c>
      <c r="G14" s="123">
        <v>5</v>
      </c>
      <c r="H14" s="2"/>
      <c r="I14" s="2"/>
      <c r="J14" s="11" t="e">
        <f t="shared" si="0"/>
        <v>#DIV/0!</v>
      </c>
      <c r="K14" s="2">
        <v>0</v>
      </c>
      <c r="L14" s="2"/>
      <c r="M14" s="11" t="e">
        <f t="shared" si="1"/>
        <v>#DIV/0!</v>
      </c>
      <c r="N14" s="2">
        <v>0</v>
      </c>
      <c r="O14" s="2">
        <v>0</v>
      </c>
      <c r="P14" s="11" t="e">
        <f t="shared" si="2"/>
        <v>#DIV/0!</v>
      </c>
      <c r="Q14" s="2">
        <v>5</v>
      </c>
      <c r="R14" s="2">
        <v>0</v>
      </c>
      <c r="S14" s="11">
        <f t="shared" si="3"/>
        <v>0</v>
      </c>
      <c r="T14" s="89">
        <f t="shared" si="4"/>
        <v>5</v>
      </c>
      <c r="U14" s="89">
        <f t="shared" si="4"/>
        <v>0</v>
      </c>
      <c r="V14" s="11">
        <f t="shared" si="5"/>
        <v>0</v>
      </c>
      <c r="W14" s="30"/>
    </row>
    <row r="15" spans="1:23" ht="60" x14ac:dyDescent="0.25">
      <c r="A15" s="966"/>
      <c r="B15" s="123" t="s">
        <v>829</v>
      </c>
      <c r="C15" s="23" t="s">
        <v>830</v>
      </c>
      <c r="D15" s="1053"/>
      <c r="E15" s="133" t="s">
        <v>827</v>
      </c>
      <c r="F15" s="80" t="s">
        <v>828</v>
      </c>
      <c r="G15" s="123">
        <v>10</v>
      </c>
      <c r="H15" s="2"/>
      <c r="I15" s="2"/>
      <c r="J15" s="11" t="e">
        <f t="shared" si="0"/>
        <v>#DIV/0!</v>
      </c>
      <c r="K15" s="2">
        <v>0</v>
      </c>
      <c r="L15" s="2"/>
      <c r="M15" s="11" t="e">
        <f t="shared" si="1"/>
        <v>#DIV/0!</v>
      </c>
      <c r="N15" s="2">
        <v>0</v>
      </c>
      <c r="O15" s="2">
        <v>0</v>
      </c>
      <c r="P15" s="11" t="e">
        <f t="shared" si="2"/>
        <v>#DIV/0!</v>
      </c>
      <c r="Q15" s="2">
        <v>10</v>
      </c>
      <c r="R15" s="2">
        <v>0</v>
      </c>
      <c r="S15" s="11">
        <f t="shared" si="3"/>
        <v>0</v>
      </c>
      <c r="T15" s="89">
        <f t="shared" si="4"/>
        <v>10</v>
      </c>
      <c r="U15" s="89">
        <f t="shared" si="4"/>
        <v>0</v>
      </c>
      <c r="V15" s="11">
        <f t="shared" si="5"/>
        <v>0</v>
      </c>
      <c r="W15" s="30"/>
    </row>
    <row r="16" spans="1:23" ht="36" x14ac:dyDescent="0.25">
      <c r="A16" s="966"/>
      <c r="B16" s="123" t="s">
        <v>829</v>
      </c>
      <c r="C16" s="23" t="s">
        <v>831</v>
      </c>
      <c r="D16" s="1053"/>
      <c r="E16" s="133" t="s">
        <v>832</v>
      </c>
      <c r="F16" s="80" t="s">
        <v>833</v>
      </c>
      <c r="G16" s="22">
        <v>10</v>
      </c>
      <c r="H16" s="2"/>
      <c r="I16" s="2"/>
      <c r="J16" s="11" t="e">
        <f t="shared" si="0"/>
        <v>#DIV/0!</v>
      </c>
      <c r="K16" s="2">
        <v>0</v>
      </c>
      <c r="L16" s="2"/>
      <c r="M16" s="11" t="e">
        <f t="shared" si="1"/>
        <v>#DIV/0!</v>
      </c>
      <c r="N16" s="2">
        <v>0</v>
      </c>
      <c r="O16" s="2">
        <v>0</v>
      </c>
      <c r="P16" s="11" t="e">
        <f t="shared" si="2"/>
        <v>#DIV/0!</v>
      </c>
      <c r="Q16" s="2">
        <v>10</v>
      </c>
      <c r="R16" s="2">
        <v>0</v>
      </c>
      <c r="S16" s="11">
        <f t="shared" si="3"/>
        <v>0</v>
      </c>
      <c r="T16" s="89">
        <f t="shared" si="4"/>
        <v>10</v>
      </c>
      <c r="U16" s="89">
        <f t="shared" si="4"/>
        <v>0</v>
      </c>
      <c r="V16" s="11">
        <f t="shared" si="5"/>
        <v>0</v>
      </c>
      <c r="W16" s="30"/>
    </row>
    <row r="17" spans="1:23" ht="24" x14ac:dyDescent="0.25">
      <c r="A17" s="966"/>
      <c r="B17" s="123" t="s">
        <v>834</v>
      </c>
      <c r="C17" s="23" t="s">
        <v>835</v>
      </c>
      <c r="D17" s="1053"/>
      <c r="E17" s="133" t="s">
        <v>836</v>
      </c>
      <c r="F17" s="80" t="s">
        <v>837</v>
      </c>
      <c r="G17" s="22">
        <v>8</v>
      </c>
      <c r="H17" s="2"/>
      <c r="I17" s="2"/>
      <c r="J17" s="11" t="e">
        <f t="shared" si="0"/>
        <v>#DIV/0!</v>
      </c>
      <c r="K17" s="2">
        <v>0</v>
      </c>
      <c r="L17" s="2"/>
      <c r="M17" s="11" t="e">
        <f t="shared" si="1"/>
        <v>#DIV/0!</v>
      </c>
      <c r="N17" s="2">
        <v>3</v>
      </c>
      <c r="O17" s="2">
        <v>0</v>
      </c>
      <c r="P17" s="11">
        <f t="shared" si="2"/>
        <v>0</v>
      </c>
      <c r="Q17" s="2">
        <v>5</v>
      </c>
      <c r="R17" s="2">
        <v>0</v>
      </c>
      <c r="S17" s="11">
        <f t="shared" si="3"/>
        <v>0</v>
      </c>
      <c r="T17" s="89">
        <f t="shared" si="4"/>
        <v>8</v>
      </c>
      <c r="U17" s="89">
        <f t="shared" si="4"/>
        <v>0</v>
      </c>
      <c r="V17" s="11">
        <f t="shared" si="5"/>
        <v>0</v>
      </c>
      <c r="W17" s="30"/>
    </row>
    <row r="18" spans="1:23" ht="48" x14ac:dyDescent="0.25">
      <c r="A18" s="966" t="s">
        <v>838</v>
      </c>
      <c r="B18" s="123" t="s">
        <v>839</v>
      </c>
      <c r="C18" s="23" t="s">
        <v>840</v>
      </c>
      <c r="D18" s="1053" t="s">
        <v>841</v>
      </c>
      <c r="E18" s="23" t="s">
        <v>842</v>
      </c>
      <c r="F18" s="22" t="s">
        <v>843</v>
      </c>
      <c r="G18" s="22">
        <v>5</v>
      </c>
      <c r="H18" s="2"/>
      <c r="I18" s="2"/>
      <c r="J18" s="11" t="e">
        <f t="shared" si="0"/>
        <v>#DIV/0!</v>
      </c>
      <c r="K18" s="2">
        <v>5</v>
      </c>
      <c r="L18" s="2"/>
      <c r="M18" s="11">
        <f t="shared" si="1"/>
        <v>0</v>
      </c>
      <c r="N18" s="2">
        <v>0</v>
      </c>
      <c r="O18" s="2">
        <v>0</v>
      </c>
      <c r="P18" s="11" t="e">
        <f t="shared" si="2"/>
        <v>#DIV/0!</v>
      </c>
      <c r="Q18" s="2">
        <v>0</v>
      </c>
      <c r="R18" s="2">
        <v>0</v>
      </c>
      <c r="S18" s="11" t="e">
        <f t="shared" si="3"/>
        <v>#DIV/0!</v>
      </c>
      <c r="T18" s="89">
        <f t="shared" si="4"/>
        <v>5</v>
      </c>
      <c r="U18" s="89">
        <f t="shared" si="4"/>
        <v>0</v>
      </c>
      <c r="V18" s="11">
        <f t="shared" si="5"/>
        <v>0</v>
      </c>
      <c r="W18" s="30"/>
    </row>
    <row r="19" spans="1:23" ht="24" x14ac:dyDescent="0.25">
      <c r="A19" s="966"/>
      <c r="B19" s="123" t="s">
        <v>844</v>
      </c>
      <c r="C19" s="23" t="s">
        <v>845</v>
      </c>
      <c r="D19" s="1053"/>
      <c r="E19" s="23" t="s">
        <v>846</v>
      </c>
      <c r="F19" s="22" t="s">
        <v>295</v>
      </c>
      <c r="G19" s="22">
        <v>2</v>
      </c>
      <c r="H19" s="2"/>
      <c r="I19" s="2"/>
      <c r="J19" s="11" t="e">
        <f t="shared" si="0"/>
        <v>#DIV/0!</v>
      </c>
      <c r="K19" s="2">
        <v>2</v>
      </c>
      <c r="L19" s="2"/>
      <c r="M19" s="11">
        <f t="shared" si="1"/>
        <v>0</v>
      </c>
      <c r="N19" s="2">
        <v>0</v>
      </c>
      <c r="O19" s="2">
        <v>0</v>
      </c>
      <c r="P19" s="11" t="e">
        <f t="shared" si="2"/>
        <v>#DIV/0!</v>
      </c>
      <c r="Q19" s="2">
        <v>0</v>
      </c>
      <c r="R19" s="2">
        <v>0</v>
      </c>
      <c r="S19" s="11" t="e">
        <f t="shared" si="3"/>
        <v>#DIV/0!</v>
      </c>
      <c r="T19" s="89">
        <f t="shared" si="4"/>
        <v>2</v>
      </c>
      <c r="U19" s="89">
        <f t="shared" si="4"/>
        <v>0</v>
      </c>
      <c r="V19" s="11">
        <f t="shared" si="5"/>
        <v>0</v>
      </c>
      <c r="W19" s="30"/>
    </row>
    <row r="20" spans="1:23" ht="36" x14ac:dyDescent="0.25">
      <c r="A20" s="966"/>
      <c r="B20" s="123" t="s">
        <v>847</v>
      </c>
      <c r="C20" s="23" t="s">
        <v>848</v>
      </c>
      <c r="D20" s="1053"/>
      <c r="E20" s="23" t="s">
        <v>849</v>
      </c>
      <c r="F20" s="22" t="s">
        <v>850</v>
      </c>
      <c r="G20" s="22">
        <v>5</v>
      </c>
      <c r="H20" s="2"/>
      <c r="I20" s="2"/>
      <c r="J20" s="11" t="e">
        <f t="shared" si="0"/>
        <v>#DIV/0!</v>
      </c>
      <c r="K20" s="2">
        <v>0</v>
      </c>
      <c r="L20" s="2"/>
      <c r="M20" s="11" t="e">
        <f t="shared" si="1"/>
        <v>#DIV/0!</v>
      </c>
      <c r="N20" s="2">
        <v>2</v>
      </c>
      <c r="O20" s="2">
        <v>0</v>
      </c>
      <c r="P20" s="11">
        <f t="shared" si="2"/>
        <v>0</v>
      </c>
      <c r="Q20" s="2">
        <v>3</v>
      </c>
      <c r="R20" s="2">
        <v>0</v>
      </c>
      <c r="S20" s="11">
        <f t="shared" si="3"/>
        <v>0</v>
      </c>
      <c r="T20" s="89">
        <f t="shared" si="4"/>
        <v>5</v>
      </c>
      <c r="U20" s="89">
        <f t="shared" si="4"/>
        <v>0</v>
      </c>
      <c r="V20" s="11">
        <f t="shared" si="5"/>
        <v>0</v>
      </c>
      <c r="W20" s="30"/>
    </row>
    <row r="21" spans="1:23" ht="60" x14ac:dyDescent="0.25">
      <c r="A21" s="966"/>
      <c r="B21" s="123" t="s">
        <v>851</v>
      </c>
      <c r="C21" s="23" t="s">
        <v>852</v>
      </c>
      <c r="D21" s="1053"/>
      <c r="E21" s="23" t="s">
        <v>853</v>
      </c>
      <c r="F21" s="22" t="s">
        <v>17</v>
      </c>
      <c r="G21" s="22">
        <v>100</v>
      </c>
      <c r="H21" s="2"/>
      <c r="I21" s="2"/>
      <c r="J21" s="11" t="e">
        <f t="shared" si="0"/>
        <v>#DIV/0!</v>
      </c>
      <c r="K21" s="2">
        <v>20</v>
      </c>
      <c r="L21" s="2"/>
      <c r="M21" s="11">
        <f t="shared" si="1"/>
        <v>0</v>
      </c>
      <c r="N21" s="2">
        <v>30</v>
      </c>
      <c r="O21" s="2">
        <v>0</v>
      </c>
      <c r="P21" s="11">
        <f t="shared" si="2"/>
        <v>0</v>
      </c>
      <c r="Q21" s="2">
        <v>50</v>
      </c>
      <c r="R21" s="2">
        <v>0</v>
      </c>
      <c r="S21" s="11">
        <f t="shared" si="3"/>
        <v>0</v>
      </c>
      <c r="T21" s="89">
        <f t="shared" si="4"/>
        <v>100</v>
      </c>
      <c r="U21" s="89">
        <f t="shared" si="4"/>
        <v>0</v>
      </c>
      <c r="V21" s="11">
        <f t="shared" si="5"/>
        <v>0</v>
      </c>
      <c r="W21" s="30"/>
    </row>
    <row r="22" spans="1:23" x14ac:dyDescent="0.25">
      <c r="A22" s="10"/>
      <c r="B22" s="843" t="s">
        <v>23</v>
      </c>
      <c r="C22" s="844"/>
      <c r="D22" s="844"/>
      <c r="E22" s="844"/>
      <c r="F22" s="844"/>
      <c r="G22" s="845"/>
      <c r="H22" s="3"/>
      <c r="I22" s="3"/>
      <c r="J22" s="13" t="e">
        <f>SUM(J34:J52)/(COUNTIF(J34:J52,"&lt;&gt;0"))</f>
        <v>#DIV/0!</v>
      </c>
      <c r="K22" s="3"/>
      <c r="L22" s="3"/>
      <c r="M22" s="13" t="e">
        <f>SUM(M34:M52)/(COUNTIF(M34:M52,"&lt;&gt;0"))</f>
        <v>#DIV/0!</v>
      </c>
      <c r="N22" s="3"/>
      <c r="O22" s="3"/>
      <c r="P22" s="13" t="e">
        <f>SUM(P34:P52)/(COUNTIF(P34:P52,"&lt;&gt;0"))</f>
        <v>#DIV/0!</v>
      </c>
      <c r="Q22" s="3"/>
      <c r="R22" s="3"/>
      <c r="S22" s="13" t="e">
        <f>SUM(S34:S52)/(COUNTIF(S34:S52,"&lt;&gt;0"))</f>
        <v>#DIV/0!</v>
      </c>
      <c r="T22" s="3"/>
      <c r="U22" s="3"/>
      <c r="V22" s="13">
        <f>SUM(V34:V52)/(COUNTIF(V34:V52,"&lt;&gt;0"))</f>
        <v>0</v>
      </c>
      <c r="W22" s="30"/>
    </row>
    <row r="23" spans="1:23" x14ac:dyDescent="0.25">
      <c r="A23" s="10"/>
      <c r="B23" s="846" t="s">
        <v>24</v>
      </c>
      <c r="C23" s="847"/>
      <c r="D23" s="847"/>
      <c r="E23" s="847"/>
      <c r="F23" s="847"/>
      <c r="G23" s="848"/>
      <c r="H23" s="4"/>
      <c r="I23" s="4"/>
      <c r="J23" s="14"/>
      <c r="K23" s="4"/>
      <c r="L23" s="4"/>
      <c r="M23" s="14"/>
      <c r="N23" s="4"/>
      <c r="O23" s="4"/>
      <c r="P23" s="14"/>
      <c r="Q23" s="4"/>
      <c r="R23" s="4"/>
      <c r="S23" s="14"/>
      <c r="T23" s="4"/>
      <c r="U23" s="4"/>
      <c r="V23" s="14"/>
      <c r="W23" s="30"/>
    </row>
    <row r="24" spans="1:23" x14ac:dyDescent="0.25">
      <c r="A24" s="846" t="s">
        <v>1283</v>
      </c>
      <c r="B24" s="847"/>
      <c r="C24" s="847"/>
      <c r="D24" s="847"/>
      <c r="E24" s="847"/>
      <c r="F24" s="847"/>
      <c r="G24" s="848"/>
      <c r="H24" s="4"/>
      <c r="I24" s="4"/>
      <c r="J24" s="14"/>
      <c r="K24" s="4"/>
      <c r="L24" s="4"/>
      <c r="M24" s="14"/>
      <c r="N24" s="4"/>
      <c r="O24" s="4"/>
      <c r="P24" s="14"/>
      <c r="Q24" s="4"/>
      <c r="R24" s="4"/>
      <c r="S24" s="14"/>
      <c r="T24" s="4"/>
      <c r="U24" s="4"/>
      <c r="V24" s="14"/>
      <c r="W24" s="30"/>
    </row>
    <row r="25" spans="1:23" x14ac:dyDescent="0.25">
      <c r="A25" s="846" t="s">
        <v>1339</v>
      </c>
      <c r="B25" s="847"/>
      <c r="C25" s="847"/>
      <c r="D25" s="847"/>
      <c r="E25" s="847"/>
      <c r="F25" s="847"/>
      <c r="G25" s="848"/>
      <c r="H25" s="4"/>
      <c r="I25" s="4"/>
      <c r="J25" s="14"/>
      <c r="K25" s="4"/>
      <c r="L25" s="4"/>
      <c r="M25" s="14"/>
      <c r="N25" s="4"/>
      <c r="O25" s="4"/>
      <c r="P25" s="14"/>
      <c r="Q25" s="4"/>
      <c r="R25" s="4"/>
      <c r="S25" s="14"/>
      <c r="T25" s="4"/>
      <c r="U25" s="4"/>
      <c r="V25" s="14"/>
      <c r="W25" s="292"/>
    </row>
    <row r="26" spans="1:23" x14ac:dyDescent="0.25">
      <c r="A26" s="846" t="s">
        <v>1340</v>
      </c>
      <c r="B26" s="847"/>
      <c r="C26" s="847"/>
      <c r="D26" s="847"/>
      <c r="E26" s="847"/>
      <c r="F26" s="847"/>
      <c r="G26" s="848"/>
      <c r="H26" s="4"/>
      <c r="I26" s="4"/>
      <c r="J26" s="14"/>
      <c r="K26" s="4"/>
      <c r="L26" s="4"/>
      <c r="M26" s="14"/>
      <c r="N26" s="4"/>
      <c r="O26" s="4"/>
      <c r="P26" s="14"/>
      <c r="Q26" s="4"/>
      <c r="R26" s="4"/>
      <c r="S26" s="14"/>
      <c r="T26" s="4"/>
      <c r="U26" s="4"/>
      <c r="V26" s="14"/>
      <c r="W26" s="292"/>
    </row>
    <row r="27" spans="1:23" x14ac:dyDescent="0.25">
      <c r="A27" s="846" t="s">
        <v>1341</v>
      </c>
      <c r="B27" s="847"/>
      <c r="C27" s="847"/>
      <c r="D27" s="847"/>
      <c r="E27" s="847"/>
      <c r="F27" s="847"/>
      <c r="G27" s="848"/>
      <c r="H27" s="4"/>
      <c r="I27" s="4"/>
      <c r="J27" s="14"/>
      <c r="K27" s="4"/>
      <c r="L27" s="4"/>
      <c r="M27" s="14"/>
      <c r="N27" s="4"/>
      <c r="O27" s="4"/>
      <c r="P27" s="14"/>
      <c r="Q27" s="4"/>
      <c r="R27" s="4"/>
      <c r="S27" s="14"/>
      <c r="T27" s="4"/>
      <c r="U27" s="4"/>
      <c r="V27" s="14"/>
      <c r="W27" s="292"/>
    </row>
    <row r="28" spans="1:23" x14ac:dyDescent="0.25">
      <c r="J28" s="32" t="e">
        <f>IF(J6&gt;99.99,100,J6)</f>
        <v>#DIV/0!</v>
      </c>
      <c r="M28" s="32" t="e">
        <f>IF(M6&gt;99.99,100,M6)</f>
        <v>#DIV/0!</v>
      </c>
      <c r="P28" s="32">
        <f>IF(P6&gt;99.99,100,P6)</f>
        <v>0</v>
      </c>
      <c r="S28" s="32">
        <f>IF(S6&gt;99.99,100,S6)</f>
        <v>0</v>
      </c>
      <c r="V28" s="32">
        <f>IF(V6&gt;99.99,100,V6)</f>
        <v>0</v>
      </c>
    </row>
    <row r="29" spans="1:23" x14ac:dyDescent="0.25">
      <c r="J29" s="32" t="e">
        <f t="shared" ref="J29:J43" si="6">IF(J7&gt;99.99,100,J7)</f>
        <v>#DIV/0!</v>
      </c>
      <c r="M29" s="32" t="e">
        <f t="shared" ref="M29:M43" si="7">IF(M7&gt;99.99,100,M7)</f>
        <v>#DIV/0!</v>
      </c>
      <c r="P29" s="32">
        <f t="shared" ref="P29:P43" si="8">IF(P7&gt;99.99,100,P7)</f>
        <v>100</v>
      </c>
      <c r="S29" s="32">
        <f t="shared" ref="S29:S43" si="9">IF(S7&gt;99.99,100,S7)</f>
        <v>0</v>
      </c>
      <c r="V29" s="32">
        <f t="shared" ref="V29:V43" si="10">IF(V7&gt;99.99,100,V7)</f>
        <v>100</v>
      </c>
    </row>
    <row r="30" spans="1:23" x14ac:dyDescent="0.25">
      <c r="J30" s="32" t="e">
        <f t="shared" si="6"/>
        <v>#DIV/0!</v>
      </c>
      <c r="M30" s="32" t="e">
        <f t="shared" si="7"/>
        <v>#DIV/0!</v>
      </c>
      <c r="P30" s="32" t="e">
        <f t="shared" si="8"/>
        <v>#DIV/0!</v>
      </c>
      <c r="S30" s="32">
        <f t="shared" si="9"/>
        <v>0</v>
      </c>
      <c r="V30" s="32">
        <f t="shared" si="10"/>
        <v>0</v>
      </c>
    </row>
    <row r="31" spans="1:23" x14ac:dyDescent="0.25">
      <c r="J31" s="32" t="e">
        <f t="shared" si="6"/>
        <v>#DIV/0!</v>
      </c>
      <c r="M31" s="32" t="e">
        <f t="shared" si="7"/>
        <v>#DIV/0!</v>
      </c>
      <c r="P31" s="32">
        <f t="shared" si="8"/>
        <v>100</v>
      </c>
      <c r="S31" s="32">
        <f t="shared" si="9"/>
        <v>0</v>
      </c>
      <c r="V31" s="32">
        <f t="shared" si="10"/>
        <v>40</v>
      </c>
    </row>
    <row r="32" spans="1:23" x14ac:dyDescent="0.25">
      <c r="J32" s="32" t="e">
        <f t="shared" si="6"/>
        <v>#DIV/0!</v>
      </c>
      <c r="M32" s="32">
        <f t="shared" si="7"/>
        <v>0</v>
      </c>
      <c r="P32" s="32" t="e">
        <f t="shared" si="8"/>
        <v>#DIV/0!</v>
      </c>
      <c r="S32" s="32" t="e">
        <f t="shared" si="9"/>
        <v>#DIV/0!</v>
      </c>
      <c r="V32" s="32">
        <f t="shared" si="10"/>
        <v>0</v>
      </c>
    </row>
    <row r="33" spans="10:22" x14ac:dyDescent="0.25">
      <c r="J33" s="32" t="e">
        <f t="shared" si="6"/>
        <v>#DIV/0!</v>
      </c>
      <c r="M33" s="32">
        <f t="shared" si="7"/>
        <v>0</v>
      </c>
      <c r="P33" s="32" t="e">
        <f t="shared" si="8"/>
        <v>#DIV/0!</v>
      </c>
      <c r="S33" s="32" t="e">
        <f t="shared" si="9"/>
        <v>#DIV/0!</v>
      </c>
      <c r="V33" s="32">
        <f t="shared" si="10"/>
        <v>0</v>
      </c>
    </row>
    <row r="34" spans="10:22" x14ac:dyDescent="0.25">
      <c r="J34" s="32" t="e">
        <f t="shared" si="6"/>
        <v>#DIV/0!</v>
      </c>
      <c r="M34" s="32">
        <f t="shared" si="7"/>
        <v>0</v>
      </c>
      <c r="P34" s="32" t="e">
        <f t="shared" si="8"/>
        <v>#DIV/0!</v>
      </c>
      <c r="S34" s="32" t="e">
        <f t="shared" si="9"/>
        <v>#DIV/0!</v>
      </c>
      <c r="V34" s="32">
        <f t="shared" si="10"/>
        <v>0</v>
      </c>
    </row>
    <row r="35" spans="10:22" x14ac:dyDescent="0.25">
      <c r="J35" s="32" t="e">
        <f t="shared" si="6"/>
        <v>#DIV/0!</v>
      </c>
      <c r="M35" s="32" t="e">
        <f t="shared" si="7"/>
        <v>#DIV/0!</v>
      </c>
      <c r="P35" s="32">
        <f t="shared" si="8"/>
        <v>0</v>
      </c>
      <c r="S35" s="32">
        <f t="shared" si="9"/>
        <v>0</v>
      </c>
      <c r="V35" s="32">
        <f t="shared" si="10"/>
        <v>0</v>
      </c>
    </row>
    <row r="36" spans="10:22" x14ac:dyDescent="0.25">
      <c r="J36" s="32" t="e">
        <f t="shared" si="6"/>
        <v>#DIV/0!</v>
      </c>
      <c r="M36" s="32" t="e">
        <f t="shared" si="7"/>
        <v>#DIV/0!</v>
      </c>
      <c r="P36" s="32" t="e">
        <f t="shared" si="8"/>
        <v>#DIV/0!</v>
      </c>
      <c r="S36" s="32">
        <f t="shared" si="9"/>
        <v>0</v>
      </c>
      <c r="V36" s="32">
        <f t="shared" si="10"/>
        <v>0</v>
      </c>
    </row>
    <row r="37" spans="10:22" x14ac:dyDescent="0.25">
      <c r="J37" s="32" t="e">
        <f t="shared" si="6"/>
        <v>#DIV/0!</v>
      </c>
      <c r="M37" s="32" t="e">
        <f t="shared" si="7"/>
        <v>#DIV/0!</v>
      </c>
      <c r="P37" s="32" t="e">
        <f t="shared" si="8"/>
        <v>#DIV/0!</v>
      </c>
      <c r="S37" s="32">
        <f t="shared" si="9"/>
        <v>0</v>
      </c>
      <c r="V37" s="32">
        <f t="shared" si="10"/>
        <v>0</v>
      </c>
    </row>
    <row r="38" spans="10:22" x14ac:dyDescent="0.25">
      <c r="J38" s="32" t="e">
        <f t="shared" si="6"/>
        <v>#DIV/0!</v>
      </c>
      <c r="M38" s="32" t="e">
        <f t="shared" si="7"/>
        <v>#DIV/0!</v>
      </c>
      <c r="P38" s="32" t="e">
        <f t="shared" si="8"/>
        <v>#DIV/0!</v>
      </c>
      <c r="S38" s="32">
        <f t="shared" si="9"/>
        <v>0</v>
      </c>
      <c r="V38" s="32">
        <f t="shared" si="10"/>
        <v>0</v>
      </c>
    </row>
    <row r="39" spans="10:22" x14ac:dyDescent="0.25">
      <c r="J39" s="32" t="e">
        <f t="shared" si="6"/>
        <v>#DIV/0!</v>
      </c>
      <c r="M39" s="32" t="e">
        <f t="shared" si="7"/>
        <v>#DIV/0!</v>
      </c>
      <c r="P39" s="32">
        <f t="shared" si="8"/>
        <v>0</v>
      </c>
      <c r="S39" s="32">
        <f t="shared" si="9"/>
        <v>0</v>
      </c>
      <c r="V39" s="32">
        <f t="shared" si="10"/>
        <v>0</v>
      </c>
    </row>
    <row r="40" spans="10:22" x14ac:dyDescent="0.25">
      <c r="J40" s="32" t="e">
        <f t="shared" si="6"/>
        <v>#DIV/0!</v>
      </c>
      <c r="M40" s="32">
        <f t="shared" si="7"/>
        <v>0</v>
      </c>
      <c r="P40" s="32" t="e">
        <f t="shared" si="8"/>
        <v>#DIV/0!</v>
      </c>
      <c r="S40" s="32" t="e">
        <f t="shared" si="9"/>
        <v>#DIV/0!</v>
      </c>
      <c r="V40" s="32">
        <f t="shared" si="10"/>
        <v>0</v>
      </c>
    </row>
    <row r="41" spans="10:22" x14ac:dyDescent="0.25">
      <c r="J41" s="32" t="e">
        <f t="shared" si="6"/>
        <v>#DIV/0!</v>
      </c>
      <c r="M41" s="32">
        <f t="shared" si="7"/>
        <v>0</v>
      </c>
      <c r="P41" s="32" t="e">
        <f t="shared" si="8"/>
        <v>#DIV/0!</v>
      </c>
      <c r="S41" s="32" t="e">
        <f t="shared" si="9"/>
        <v>#DIV/0!</v>
      </c>
      <c r="V41" s="32">
        <f t="shared" si="10"/>
        <v>0</v>
      </c>
    </row>
    <row r="42" spans="10:22" x14ac:dyDescent="0.25">
      <c r="J42" s="32" t="e">
        <f t="shared" si="6"/>
        <v>#DIV/0!</v>
      </c>
      <c r="M42" s="32" t="e">
        <f t="shared" si="7"/>
        <v>#DIV/0!</v>
      </c>
      <c r="P42" s="32">
        <f t="shared" si="8"/>
        <v>0</v>
      </c>
      <c r="S42" s="32">
        <f t="shared" si="9"/>
        <v>0</v>
      </c>
      <c r="V42" s="32">
        <f t="shared" si="10"/>
        <v>0</v>
      </c>
    </row>
    <row r="43" spans="10:22" x14ac:dyDescent="0.25">
      <c r="J43" s="32" t="e">
        <f t="shared" si="6"/>
        <v>#DIV/0!</v>
      </c>
      <c r="M43" s="32">
        <f t="shared" si="7"/>
        <v>0</v>
      </c>
      <c r="P43" s="32">
        <f t="shared" si="8"/>
        <v>0</v>
      </c>
      <c r="S43" s="32">
        <f t="shared" si="9"/>
        <v>0</v>
      </c>
      <c r="V43" s="32">
        <f t="shared" si="10"/>
        <v>0</v>
      </c>
    </row>
  </sheetData>
  <mergeCells count="33">
    <mergeCell ref="A27:G27"/>
    <mergeCell ref="B23:G23"/>
    <mergeCell ref="A6:A9"/>
    <mergeCell ref="B6:B9"/>
    <mergeCell ref="C6:C9"/>
    <mergeCell ref="D6:D9"/>
    <mergeCell ref="G6:G7"/>
    <mergeCell ref="A10:A13"/>
    <mergeCell ref="D10:D13"/>
    <mergeCell ref="A14:A17"/>
    <mergeCell ref="D14:D17"/>
    <mergeCell ref="A18:A21"/>
    <mergeCell ref="D18:D21"/>
    <mergeCell ref="A26:G26"/>
    <mergeCell ref="A24:G24"/>
    <mergeCell ref="W4:W5"/>
    <mergeCell ref="A25:G25"/>
    <mergeCell ref="N4:P4"/>
    <mergeCell ref="B22:G22"/>
    <mergeCell ref="Q4:S4"/>
    <mergeCell ref="A1:V1"/>
    <mergeCell ref="A2:V2"/>
    <mergeCell ref="A3:V3"/>
    <mergeCell ref="A4:A5"/>
    <mergeCell ref="B4:B5"/>
    <mergeCell ref="C4:C5"/>
    <mergeCell ref="D4:D5"/>
    <mergeCell ref="E4:E5"/>
    <mergeCell ref="F4:F5"/>
    <mergeCell ref="G4:G5"/>
    <mergeCell ref="H4:J4"/>
    <mergeCell ref="K4:M4"/>
    <mergeCell ref="T4:V4"/>
  </mergeCells>
  <conditionalFormatting sqref="V6:V21 J6:J21 M13:M21 P13:P21 S13:S21">
    <cfRule type="cellIs" dxfId="611" priority="25" stopIfTrue="1" operator="greaterThan">
      <formula>110</formula>
    </cfRule>
    <cfRule type="cellIs" dxfId="610" priority="26" stopIfTrue="1" operator="between">
      <formula>1</formula>
      <formula>90</formula>
    </cfRule>
    <cfRule type="expression" dxfId="609" priority="27" stopIfTrue="1">
      <formula>IF(H6=0,I6=0)</formula>
    </cfRule>
    <cfRule type="cellIs" dxfId="608" priority="28" stopIfTrue="1" operator="between">
      <formula>90</formula>
      <formula>110</formula>
    </cfRule>
    <cfRule type="expression" dxfId="607" priority="29" stopIfTrue="1">
      <formula>IF(H6&gt;0,I6=0)</formula>
    </cfRule>
    <cfRule type="expression" dxfId="606" priority="30" stopIfTrue="1">
      <formula>IF(H6=0,I6&gt;0)</formula>
    </cfRule>
  </conditionalFormatting>
  <conditionalFormatting sqref="M6:M12">
    <cfRule type="cellIs" dxfId="605" priority="43" stopIfTrue="1" operator="greaterThan">
      <formula>110</formula>
    </cfRule>
    <cfRule type="cellIs" dxfId="604" priority="44" stopIfTrue="1" operator="between">
      <formula>1</formula>
      <formula>90</formula>
    </cfRule>
    <cfRule type="expression" dxfId="603" priority="45" stopIfTrue="1">
      <formula>IF(K6=0,L6=0)</formula>
    </cfRule>
    <cfRule type="cellIs" dxfId="602" priority="46" stopIfTrue="1" operator="between">
      <formula>90</formula>
      <formula>110</formula>
    </cfRule>
    <cfRule type="expression" dxfId="601" priority="47" stopIfTrue="1">
      <formula>IF(K6&gt;0,L6=0)</formula>
    </cfRule>
    <cfRule type="expression" dxfId="600" priority="48" stopIfTrue="1">
      <formula>IF(K6=0,L6&gt;0)</formula>
    </cfRule>
  </conditionalFormatting>
  <conditionalFormatting sqref="P6:P12">
    <cfRule type="cellIs" dxfId="599" priority="37" stopIfTrue="1" operator="greaterThan">
      <formula>110</formula>
    </cfRule>
    <cfRule type="cellIs" dxfId="598" priority="38" stopIfTrue="1" operator="between">
      <formula>1</formula>
      <formula>90</formula>
    </cfRule>
    <cfRule type="expression" dxfId="597" priority="39" stopIfTrue="1">
      <formula>IF(N6=0,O6=0)</formula>
    </cfRule>
    <cfRule type="cellIs" dxfId="596" priority="40" stopIfTrue="1" operator="between">
      <formula>90</formula>
      <formula>110</formula>
    </cfRule>
    <cfRule type="expression" dxfId="595" priority="41" stopIfTrue="1">
      <formula>IF(N6&gt;0,O6=0)</formula>
    </cfRule>
    <cfRule type="expression" dxfId="594" priority="42" stopIfTrue="1">
      <formula>IF(N6=0,O6&gt;0)</formula>
    </cfRule>
  </conditionalFormatting>
  <conditionalFormatting sqref="S6:S12">
    <cfRule type="cellIs" dxfId="593" priority="31" stopIfTrue="1" operator="greaterThan">
      <formula>110</formula>
    </cfRule>
    <cfRule type="cellIs" dxfId="592" priority="32" stopIfTrue="1" operator="between">
      <formula>1</formula>
      <formula>90</formula>
    </cfRule>
    <cfRule type="expression" dxfId="591" priority="33" stopIfTrue="1">
      <formula>IF(Q6=0,R6=0)</formula>
    </cfRule>
    <cfRule type="cellIs" dxfId="590" priority="34" stopIfTrue="1" operator="between">
      <formula>90</formula>
      <formula>110</formula>
    </cfRule>
    <cfRule type="expression" dxfId="589" priority="35" stopIfTrue="1">
      <formula>IF(Q6&gt;0,R6=0)</formula>
    </cfRule>
    <cfRule type="expression" dxfId="588" priority="36" stopIfTrue="1">
      <formula>IF(Q6=0,R6&gt;0)</formula>
    </cfRule>
  </conditionalFormatting>
  <pageMargins left="0.7" right="0.7" top="0.75" bottom="0.75" header="0.3" footer="0.3"/>
  <pageSetup orientation="portrait" horizontalDpi="4294967293" verticalDpi="0" r:id="rId1"/>
  <legacyDrawing r:id="rId2"/>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65"/>
  <sheetViews>
    <sheetView workbookViewId="0">
      <selection activeCell="H41" sqref="H41"/>
    </sheetView>
  </sheetViews>
  <sheetFormatPr baseColWidth="10" defaultColWidth="11.42578125" defaultRowHeight="15" x14ac:dyDescent="0.25"/>
  <cols>
    <col min="1" max="1" width="16.85546875" style="7" customWidth="1"/>
    <col min="2" max="2" width="8.7109375" style="7" customWidth="1"/>
    <col min="3" max="3" width="38.28515625" style="7" customWidth="1"/>
    <col min="4" max="5" width="16" style="7" customWidth="1"/>
    <col min="6" max="6" width="24.5703125" style="7" customWidth="1"/>
    <col min="7" max="7" width="12.7109375" style="7" customWidth="1"/>
    <col min="8" max="8" width="8.7109375" style="7" customWidth="1"/>
    <col min="9" max="23" width="6.85546875" style="7" customWidth="1"/>
    <col min="24" max="27" width="15" style="7" customWidth="1"/>
    <col min="28" max="16384" width="11.42578125" style="7"/>
  </cols>
  <sheetData>
    <row r="1" spans="1:27" ht="6" customHeight="1" x14ac:dyDescent="0.25"/>
    <row r="2" spans="1:27" ht="15" customHeight="1" x14ac:dyDescent="0.25">
      <c r="A2" s="854" t="s">
        <v>26</v>
      </c>
      <c r="B2" s="854"/>
      <c r="C2" s="854"/>
      <c r="D2" s="854"/>
      <c r="E2" s="854"/>
      <c r="F2" s="854"/>
      <c r="G2" s="854"/>
      <c r="H2" s="854"/>
      <c r="I2" s="854"/>
      <c r="J2" s="854"/>
      <c r="K2" s="854"/>
      <c r="L2" s="854"/>
      <c r="M2" s="854"/>
      <c r="N2" s="854"/>
      <c r="O2" s="854"/>
      <c r="P2" s="854"/>
      <c r="Q2" s="854"/>
      <c r="R2" s="854"/>
      <c r="S2" s="854"/>
      <c r="T2" s="854"/>
      <c r="U2" s="854"/>
      <c r="V2" s="854"/>
      <c r="W2" s="854"/>
    </row>
    <row r="3" spans="1:27" ht="15" customHeight="1" x14ac:dyDescent="0.25">
      <c r="A3" s="854" t="s">
        <v>0</v>
      </c>
      <c r="B3" s="854"/>
      <c r="C3" s="854"/>
      <c r="D3" s="854"/>
      <c r="E3" s="854"/>
      <c r="F3" s="854"/>
      <c r="G3" s="854"/>
      <c r="H3" s="854"/>
      <c r="I3" s="854"/>
      <c r="J3" s="854"/>
      <c r="K3" s="854"/>
      <c r="L3" s="854"/>
      <c r="M3" s="854"/>
      <c r="N3" s="854"/>
      <c r="O3" s="854"/>
      <c r="P3" s="854"/>
      <c r="Q3" s="854"/>
      <c r="R3" s="854"/>
      <c r="S3" s="854"/>
      <c r="T3" s="854"/>
      <c r="U3" s="854"/>
      <c r="V3" s="854"/>
      <c r="W3" s="854"/>
    </row>
    <row r="4" spans="1:27" ht="15" customHeight="1" x14ac:dyDescent="0.25">
      <c r="A4" s="855" t="s">
        <v>2394</v>
      </c>
      <c r="B4" s="855"/>
      <c r="C4" s="855"/>
      <c r="D4" s="855"/>
      <c r="E4" s="855"/>
      <c r="F4" s="855"/>
      <c r="G4" s="855"/>
      <c r="H4" s="855"/>
      <c r="I4" s="855"/>
      <c r="J4" s="855"/>
      <c r="K4" s="855"/>
      <c r="L4" s="855"/>
      <c r="M4" s="855"/>
      <c r="N4" s="855"/>
      <c r="O4" s="855"/>
      <c r="P4" s="855"/>
      <c r="Q4" s="855"/>
      <c r="R4" s="855"/>
      <c r="S4" s="855"/>
      <c r="T4" s="855"/>
      <c r="U4" s="855"/>
      <c r="V4" s="855"/>
      <c r="W4" s="855"/>
    </row>
    <row r="5" spans="1:27" ht="22.5" customHeight="1" x14ac:dyDescent="0.25">
      <c r="A5" s="838" t="s">
        <v>30</v>
      </c>
      <c r="B5" s="856" t="s">
        <v>1</v>
      </c>
      <c r="C5" s="838" t="s">
        <v>28</v>
      </c>
      <c r="D5" s="838" t="s">
        <v>2</v>
      </c>
      <c r="E5" s="839" t="s">
        <v>1475</v>
      </c>
      <c r="F5" s="838" t="s">
        <v>3</v>
      </c>
      <c r="G5" s="838" t="s">
        <v>4</v>
      </c>
      <c r="H5" s="838" t="s">
        <v>1474</v>
      </c>
      <c r="I5" s="853" t="s">
        <v>5</v>
      </c>
      <c r="J5" s="853"/>
      <c r="K5" s="853"/>
      <c r="L5" s="853" t="s">
        <v>6</v>
      </c>
      <c r="M5" s="853"/>
      <c r="N5" s="853"/>
      <c r="O5" s="853" t="s">
        <v>7</v>
      </c>
      <c r="P5" s="853"/>
      <c r="Q5" s="853"/>
      <c r="R5" s="853" t="s">
        <v>8</v>
      </c>
      <c r="S5" s="853"/>
      <c r="T5" s="853"/>
      <c r="U5" s="853" t="s">
        <v>9</v>
      </c>
      <c r="V5" s="853"/>
      <c r="W5" s="853"/>
      <c r="X5" s="838" t="s">
        <v>1489</v>
      </c>
      <c r="Y5" s="838" t="s">
        <v>1490</v>
      </c>
      <c r="Z5" s="838" t="s">
        <v>1491</v>
      </c>
      <c r="AA5" s="838" t="s">
        <v>1492</v>
      </c>
    </row>
    <row r="6" spans="1:27" x14ac:dyDescent="0.25">
      <c r="A6" s="838"/>
      <c r="B6" s="856"/>
      <c r="C6" s="838"/>
      <c r="D6" s="839"/>
      <c r="E6" s="852"/>
      <c r="F6" s="839"/>
      <c r="G6" s="839"/>
      <c r="H6" s="839"/>
      <c r="I6" s="5" t="s">
        <v>10</v>
      </c>
      <c r="J6" s="5" t="s">
        <v>11</v>
      </c>
      <c r="K6" s="6" t="s">
        <v>12</v>
      </c>
      <c r="L6" s="5" t="s">
        <v>10</v>
      </c>
      <c r="M6" s="5" t="s">
        <v>11</v>
      </c>
      <c r="N6" s="6" t="s">
        <v>12</v>
      </c>
      <c r="O6" s="5" t="s">
        <v>10</v>
      </c>
      <c r="P6" s="5" t="s">
        <v>11</v>
      </c>
      <c r="Q6" s="6" t="s">
        <v>12</v>
      </c>
      <c r="R6" s="5" t="s">
        <v>10</v>
      </c>
      <c r="S6" s="5" t="s">
        <v>11</v>
      </c>
      <c r="T6" s="6" t="s">
        <v>12</v>
      </c>
      <c r="U6" s="5" t="s">
        <v>10</v>
      </c>
      <c r="V6" s="5" t="s">
        <v>11</v>
      </c>
      <c r="W6" s="6" t="s">
        <v>12</v>
      </c>
      <c r="X6" s="839"/>
      <c r="Y6" s="839"/>
      <c r="Z6" s="839"/>
      <c r="AA6" s="839"/>
    </row>
    <row r="7" spans="1:27" ht="36" x14ac:dyDescent="0.25">
      <c r="A7" s="1054"/>
      <c r="B7" s="1054" t="s">
        <v>798</v>
      </c>
      <c r="C7" s="1057" t="s">
        <v>799</v>
      </c>
      <c r="D7" s="1057" t="s">
        <v>1310</v>
      </c>
      <c r="E7" s="1060" t="s">
        <v>1311</v>
      </c>
      <c r="F7" s="479" t="s">
        <v>1416</v>
      </c>
      <c r="G7" s="469" t="s">
        <v>802</v>
      </c>
      <c r="H7" s="40">
        <v>125</v>
      </c>
      <c r="I7" s="2">
        <v>25</v>
      </c>
      <c r="J7" s="2">
        <v>16</v>
      </c>
      <c r="K7" s="11">
        <f>J7/I7*100</f>
        <v>64</v>
      </c>
      <c r="L7" s="2">
        <v>50</v>
      </c>
      <c r="M7" s="2">
        <v>47</v>
      </c>
      <c r="N7" s="12">
        <f>M7/L7*100</f>
        <v>94</v>
      </c>
      <c r="O7" s="2">
        <v>25</v>
      </c>
      <c r="P7" s="2">
        <v>0</v>
      </c>
      <c r="Q7" s="12">
        <f>P7/O7*100</f>
        <v>0</v>
      </c>
      <c r="R7" s="2">
        <v>25</v>
      </c>
      <c r="S7" s="2">
        <v>60</v>
      </c>
      <c r="T7" s="12">
        <f>S7/R7*100</f>
        <v>240</v>
      </c>
      <c r="U7" s="89">
        <f>I7+L7+O7+R7</f>
        <v>125</v>
      </c>
      <c r="V7" s="89">
        <f>J7+M7+P7+S7</f>
        <v>123</v>
      </c>
      <c r="W7" s="12">
        <f>V7/U7*100</f>
        <v>98.4</v>
      </c>
      <c r="X7" s="30"/>
      <c r="Y7" s="30"/>
      <c r="Z7" s="30"/>
      <c r="AA7" s="30"/>
    </row>
    <row r="8" spans="1:27" ht="48" x14ac:dyDescent="0.25">
      <c r="A8" s="1055"/>
      <c r="B8" s="1055"/>
      <c r="C8" s="1058"/>
      <c r="D8" s="1058"/>
      <c r="E8" s="1060"/>
      <c r="F8" s="479" t="s">
        <v>1417</v>
      </c>
      <c r="G8" s="469" t="s">
        <v>802</v>
      </c>
      <c r="H8" s="40">
        <v>125</v>
      </c>
      <c r="I8" s="2">
        <v>25</v>
      </c>
      <c r="J8" s="2">
        <v>10</v>
      </c>
      <c r="K8" s="11">
        <f t="shared" ref="K8:K32" si="0">J8/I8*100</f>
        <v>40</v>
      </c>
      <c r="L8" s="2">
        <v>50</v>
      </c>
      <c r="M8" s="2">
        <v>47</v>
      </c>
      <c r="N8" s="12">
        <f t="shared" ref="N8:N32" si="1">M8/L8*100</f>
        <v>94</v>
      </c>
      <c r="O8" s="2">
        <v>25</v>
      </c>
      <c r="P8" s="2">
        <v>0</v>
      </c>
      <c r="Q8" s="12">
        <f t="shared" ref="Q8:Q32" si="2">P8/O8*100</f>
        <v>0</v>
      </c>
      <c r="R8" s="2">
        <v>25</v>
      </c>
      <c r="S8" s="2">
        <v>16</v>
      </c>
      <c r="T8" s="12">
        <f t="shared" ref="T8:T32" si="3">S8/R8*100</f>
        <v>64</v>
      </c>
      <c r="U8" s="89">
        <f t="shared" ref="U8:V32" si="4">I8+L8+O8+R8</f>
        <v>125</v>
      </c>
      <c r="V8" s="89">
        <f t="shared" si="4"/>
        <v>73</v>
      </c>
      <c r="W8" s="12">
        <f t="shared" ref="W8:W32" si="5">V8/U8*100</f>
        <v>58.4</v>
      </c>
      <c r="X8" s="30"/>
      <c r="Y8" s="30"/>
      <c r="Z8" s="30"/>
      <c r="AA8" s="30"/>
    </row>
    <row r="9" spans="1:27" ht="36" x14ac:dyDescent="0.25">
      <c r="A9" s="1055"/>
      <c r="B9" s="1055"/>
      <c r="C9" s="1058"/>
      <c r="D9" s="1058"/>
      <c r="E9" s="1060"/>
      <c r="F9" s="479" t="s">
        <v>1418</v>
      </c>
      <c r="G9" s="77" t="s">
        <v>2324</v>
      </c>
      <c r="H9" s="40">
        <v>200</v>
      </c>
      <c r="I9" s="2">
        <v>0</v>
      </c>
      <c r="J9" s="2">
        <v>4</v>
      </c>
      <c r="K9" s="11" t="e">
        <f t="shared" si="0"/>
        <v>#DIV/0!</v>
      </c>
      <c r="L9" s="2">
        <v>0</v>
      </c>
      <c r="M9" s="2">
        <v>0</v>
      </c>
      <c r="N9" s="12" t="e">
        <f t="shared" si="1"/>
        <v>#DIV/0!</v>
      </c>
      <c r="O9" s="2">
        <v>0</v>
      </c>
      <c r="P9" s="2">
        <v>0</v>
      </c>
      <c r="Q9" s="12" t="e">
        <f t="shared" si="2"/>
        <v>#DIV/0!</v>
      </c>
      <c r="R9" s="2">
        <v>200</v>
      </c>
      <c r="S9" s="2">
        <v>7</v>
      </c>
      <c r="T9" s="12">
        <f t="shared" si="3"/>
        <v>3.5000000000000004</v>
      </c>
      <c r="U9" s="89">
        <f t="shared" si="4"/>
        <v>200</v>
      </c>
      <c r="V9" s="89">
        <f t="shared" si="4"/>
        <v>11</v>
      </c>
      <c r="W9" s="12">
        <f t="shared" si="5"/>
        <v>5.5</v>
      </c>
      <c r="X9" s="30"/>
      <c r="Y9" s="30"/>
      <c r="Z9" s="30"/>
      <c r="AA9" s="30"/>
    </row>
    <row r="10" spans="1:27" ht="60" x14ac:dyDescent="0.25">
      <c r="A10" s="1056"/>
      <c r="B10" s="1056"/>
      <c r="C10" s="1059"/>
      <c r="D10" s="1059"/>
      <c r="E10" s="1060"/>
      <c r="F10" s="479" t="s">
        <v>1421</v>
      </c>
      <c r="G10" s="469" t="s">
        <v>850</v>
      </c>
      <c r="H10" s="469">
        <v>4</v>
      </c>
      <c r="I10" s="2">
        <v>0</v>
      </c>
      <c r="J10" s="2">
        <v>1</v>
      </c>
      <c r="K10" s="11" t="e">
        <f t="shared" si="0"/>
        <v>#DIV/0!</v>
      </c>
      <c r="L10" s="2">
        <v>0</v>
      </c>
      <c r="M10" s="2">
        <v>0</v>
      </c>
      <c r="N10" s="12" t="e">
        <f t="shared" si="1"/>
        <v>#DIV/0!</v>
      </c>
      <c r="O10" s="2">
        <v>0</v>
      </c>
      <c r="P10" s="2">
        <v>0</v>
      </c>
      <c r="Q10" s="12" t="e">
        <f t="shared" si="2"/>
        <v>#DIV/0!</v>
      </c>
      <c r="R10" s="2">
        <v>4</v>
      </c>
      <c r="S10" s="2">
        <v>0</v>
      </c>
      <c r="T10" s="12">
        <f t="shared" si="3"/>
        <v>0</v>
      </c>
      <c r="U10" s="89">
        <f t="shared" si="4"/>
        <v>4</v>
      </c>
      <c r="V10" s="89">
        <f t="shared" si="4"/>
        <v>1</v>
      </c>
      <c r="W10" s="12">
        <f t="shared" si="5"/>
        <v>25</v>
      </c>
      <c r="X10" s="30"/>
      <c r="Y10" s="30"/>
      <c r="Z10" s="30"/>
      <c r="AA10" s="30"/>
    </row>
    <row r="11" spans="1:27" ht="48" x14ac:dyDescent="0.25">
      <c r="A11" s="914" t="s">
        <v>2325</v>
      </c>
      <c r="B11" s="914" t="s">
        <v>810</v>
      </c>
      <c r="C11" s="917" t="s">
        <v>2326</v>
      </c>
      <c r="D11" s="473" t="s">
        <v>2327</v>
      </c>
      <c r="E11" s="487" t="s">
        <v>2328</v>
      </c>
      <c r="F11" s="473" t="s">
        <v>2329</v>
      </c>
      <c r="G11" s="467" t="s">
        <v>2330</v>
      </c>
      <c r="H11" s="467">
        <v>1</v>
      </c>
      <c r="I11" s="2">
        <v>1</v>
      </c>
      <c r="J11" s="2">
        <v>1</v>
      </c>
      <c r="K11" s="11">
        <f t="shared" si="0"/>
        <v>100</v>
      </c>
      <c r="L11" s="2">
        <v>0</v>
      </c>
      <c r="M11" s="2">
        <v>0</v>
      </c>
      <c r="N11" s="12" t="e">
        <f t="shared" si="1"/>
        <v>#DIV/0!</v>
      </c>
      <c r="O11" s="2">
        <v>0</v>
      </c>
      <c r="P11" s="2">
        <v>0</v>
      </c>
      <c r="Q11" s="12" t="e">
        <f t="shared" si="2"/>
        <v>#DIV/0!</v>
      </c>
      <c r="R11" s="2">
        <v>0</v>
      </c>
      <c r="S11" s="2">
        <v>0</v>
      </c>
      <c r="T11" s="12" t="e">
        <f t="shared" si="3"/>
        <v>#DIV/0!</v>
      </c>
      <c r="U11" s="89">
        <f t="shared" si="4"/>
        <v>1</v>
      </c>
      <c r="V11" s="89">
        <f t="shared" si="4"/>
        <v>1</v>
      </c>
      <c r="W11" s="12">
        <f t="shared" si="5"/>
        <v>100</v>
      </c>
      <c r="X11" s="30"/>
      <c r="Y11" s="30"/>
      <c r="Z11" s="30"/>
      <c r="AA11" s="30"/>
    </row>
    <row r="12" spans="1:27" ht="24" x14ac:dyDescent="0.25">
      <c r="A12" s="915"/>
      <c r="B12" s="916"/>
      <c r="C12" s="919"/>
      <c r="D12" s="473" t="s">
        <v>2327</v>
      </c>
      <c r="E12" s="473" t="s">
        <v>2328</v>
      </c>
      <c r="F12" s="473" t="s">
        <v>2331</v>
      </c>
      <c r="G12" s="467" t="s">
        <v>89</v>
      </c>
      <c r="H12" s="467">
        <v>1</v>
      </c>
      <c r="I12" s="2">
        <v>1</v>
      </c>
      <c r="J12" s="2">
        <v>0</v>
      </c>
      <c r="K12" s="11">
        <f t="shared" si="0"/>
        <v>0</v>
      </c>
      <c r="L12" s="2">
        <v>0</v>
      </c>
      <c r="M12" s="2">
        <v>0</v>
      </c>
      <c r="N12" s="12" t="e">
        <f t="shared" si="1"/>
        <v>#DIV/0!</v>
      </c>
      <c r="O12" s="2">
        <v>0</v>
      </c>
      <c r="P12" s="2">
        <v>98</v>
      </c>
      <c r="Q12" s="12" t="e">
        <f t="shared" si="2"/>
        <v>#DIV/0!</v>
      </c>
      <c r="R12" s="2">
        <v>0</v>
      </c>
      <c r="S12" s="2">
        <v>0</v>
      </c>
      <c r="T12" s="12" t="e">
        <f t="shared" si="3"/>
        <v>#DIV/0!</v>
      </c>
      <c r="U12" s="89">
        <f t="shared" si="4"/>
        <v>1</v>
      </c>
      <c r="V12" s="89">
        <f t="shared" si="4"/>
        <v>98</v>
      </c>
      <c r="W12" s="12">
        <f t="shared" si="5"/>
        <v>9800</v>
      </c>
      <c r="X12" s="30"/>
      <c r="Y12" s="30"/>
      <c r="Z12" s="30"/>
      <c r="AA12" s="30"/>
    </row>
    <row r="13" spans="1:27" ht="48" x14ac:dyDescent="0.25">
      <c r="A13" s="915"/>
      <c r="B13" s="467" t="s">
        <v>810</v>
      </c>
      <c r="C13" s="473" t="s">
        <v>2332</v>
      </c>
      <c r="D13" s="473" t="s">
        <v>2327</v>
      </c>
      <c r="E13" s="487" t="s">
        <v>2328</v>
      </c>
      <c r="F13" s="473" t="s">
        <v>2333</v>
      </c>
      <c r="G13" s="467" t="s">
        <v>89</v>
      </c>
      <c r="H13" s="467">
        <v>1</v>
      </c>
      <c r="I13" s="2">
        <v>1</v>
      </c>
      <c r="J13" s="2">
        <v>0</v>
      </c>
      <c r="K13" s="11">
        <f t="shared" si="0"/>
        <v>0</v>
      </c>
      <c r="L13" s="2">
        <v>0</v>
      </c>
      <c r="M13" s="2">
        <v>0</v>
      </c>
      <c r="N13" s="12" t="e">
        <f t="shared" si="1"/>
        <v>#DIV/0!</v>
      </c>
      <c r="O13" s="2">
        <v>0</v>
      </c>
      <c r="P13" s="2">
        <v>3</v>
      </c>
      <c r="Q13" s="12" t="e">
        <f t="shared" si="2"/>
        <v>#DIV/0!</v>
      </c>
      <c r="R13" s="2">
        <v>0</v>
      </c>
      <c r="S13" s="2">
        <v>0</v>
      </c>
      <c r="T13" s="12" t="e">
        <f t="shared" si="3"/>
        <v>#DIV/0!</v>
      </c>
      <c r="U13" s="89">
        <f t="shared" si="4"/>
        <v>1</v>
      </c>
      <c r="V13" s="89">
        <f t="shared" si="4"/>
        <v>3</v>
      </c>
      <c r="W13" s="12">
        <f t="shared" si="5"/>
        <v>300</v>
      </c>
      <c r="X13" s="30"/>
      <c r="Y13" s="30"/>
      <c r="Z13" s="30"/>
      <c r="AA13" s="30"/>
    </row>
    <row r="14" spans="1:27" ht="24" x14ac:dyDescent="0.25">
      <c r="A14" s="915"/>
      <c r="B14" s="467" t="s">
        <v>814</v>
      </c>
      <c r="C14" s="487" t="s">
        <v>2334</v>
      </c>
      <c r="D14" s="473" t="s">
        <v>2335</v>
      </c>
      <c r="E14" s="473"/>
      <c r="F14" s="473" t="s">
        <v>2336</v>
      </c>
      <c r="G14" s="467" t="s">
        <v>89</v>
      </c>
      <c r="H14" s="467">
        <v>1</v>
      </c>
      <c r="I14" s="2">
        <v>1</v>
      </c>
      <c r="J14" s="2">
        <v>1</v>
      </c>
      <c r="K14" s="11">
        <f t="shared" si="0"/>
        <v>100</v>
      </c>
      <c r="L14" s="2">
        <v>0</v>
      </c>
      <c r="M14" s="2">
        <v>0</v>
      </c>
      <c r="N14" s="11" t="e">
        <f t="shared" si="1"/>
        <v>#DIV/0!</v>
      </c>
      <c r="O14" s="2">
        <v>0</v>
      </c>
      <c r="P14" s="2">
        <v>152</v>
      </c>
      <c r="Q14" s="11" t="e">
        <f t="shared" si="2"/>
        <v>#DIV/0!</v>
      </c>
      <c r="R14" s="2">
        <v>0</v>
      </c>
      <c r="S14" s="2">
        <v>0</v>
      </c>
      <c r="T14" s="11" t="e">
        <f t="shared" si="3"/>
        <v>#DIV/0!</v>
      </c>
      <c r="U14" s="89">
        <f t="shared" si="4"/>
        <v>1</v>
      </c>
      <c r="V14" s="89">
        <f t="shared" si="4"/>
        <v>153</v>
      </c>
      <c r="W14" s="11">
        <f t="shared" si="5"/>
        <v>15300</v>
      </c>
      <c r="X14" s="30"/>
      <c r="Y14" s="30"/>
      <c r="Z14" s="30"/>
      <c r="AA14" s="30"/>
    </row>
    <row r="15" spans="1:27" ht="84" x14ac:dyDescent="0.25">
      <c r="A15" s="915"/>
      <c r="B15" s="467" t="s">
        <v>817</v>
      </c>
      <c r="C15" s="473" t="s">
        <v>2337</v>
      </c>
      <c r="D15" s="473" t="s">
        <v>2327</v>
      </c>
      <c r="E15" s="473" t="s">
        <v>2338</v>
      </c>
      <c r="F15" s="473" t="s">
        <v>2339</v>
      </c>
      <c r="G15" s="467" t="s">
        <v>1660</v>
      </c>
      <c r="H15" s="467">
        <v>300</v>
      </c>
      <c r="I15" s="2">
        <v>0</v>
      </c>
      <c r="J15" s="2">
        <v>0</v>
      </c>
      <c r="K15" s="11" t="e">
        <f t="shared" si="0"/>
        <v>#DIV/0!</v>
      </c>
      <c r="L15" s="2">
        <v>100</v>
      </c>
      <c r="M15" s="2">
        <v>0</v>
      </c>
      <c r="N15" s="11">
        <f t="shared" si="1"/>
        <v>0</v>
      </c>
      <c r="O15" s="2">
        <v>100</v>
      </c>
      <c r="P15" s="2">
        <v>110</v>
      </c>
      <c r="Q15" s="11">
        <f t="shared" si="2"/>
        <v>110.00000000000001</v>
      </c>
      <c r="R15" s="2">
        <v>100</v>
      </c>
      <c r="S15" s="2">
        <v>20</v>
      </c>
      <c r="T15" s="11">
        <f t="shared" si="3"/>
        <v>20</v>
      </c>
      <c r="U15" s="89">
        <f t="shared" si="4"/>
        <v>300</v>
      </c>
      <c r="V15" s="89">
        <f t="shared" si="4"/>
        <v>130</v>
      </c>
      <c r="W15" s="11">
        <f t="shared" si="5"/>
        <v>43.333333333333336</v>
      </c>
      <c r="X15" s="30"/>
      <c r="Y15" s="30"/>
      <c r="Z15" s="30"/>
      <c r="AA15" s="30"/>
    </row>
    <row r="16" spans="1:27" ht="24" x14ac:dyDescent="0.25">
      <c r="A16" s="915"/>
      <c r="B16" s="914" t="s">
        <v>820</v>
      </c>
      <c r="C16" s="917" t="s">
        <v>2340</v>
      </c>
      <c r="D16" s="917" t="s">
        <v>2341</v>
      </c>
      <c r="E16" s="917" t="s">
        <v>2342</v>
      </c>
      <c r="F16" s="473" t="s">
        <v>2343</v>
      </c>
      <c r="G16" s="467" t="s">
        <v>89</v>
      </c>
      <c r="H16" s="465">
        <v>1</v>
      </c>
      <c r="I16" s="2">
        <v>1</v>
      </c>
      <c r="J16" s="2">
        <v>0</v>
      </c>
      <c r="K16" s="11">
        <f t="shared" si="0"/>
        <v>0</v>
      </c>
      <c r="L16" s="2">
        <v>0</v>
      </c>
      <c r="M16" s="2">
        <v>0</v>
      </c>
      <c r="N16" s="11" t="e">
        <f t="shared" si="1"/>
        <v>#DIV/0!</v>
      </c>
      <c r="O16" s="2">
        <v>0</v>
      </c>
      <c r="P16" s="2">
        <v>0</v>
      </c>
      <c r="Q16" s="11" t="e">
        <f t="shared" si="2"/>
        <v>#DIV/0!</v>
      </c>
      <c r="R16" s="2">
        <v>0</v>
      </c>
      <c r="S16" s="2">
        <v>0</v>
      </c>
      <c r="T16" s="11" t="e">
        <f t="shared" si="3"/>
        <v>#DIV/0!</v>
      </c>
      <c r="U16" s="89">
        <f t="shared" si="4"/>
        <v>1</v>
      </c>
      <c r="V16" s="89">
        <f t="shared" si="4"/>
        <v>0</v>
      </c>
      <c r="W16" s="11">
        <f t="shared" si="5"/>
        <v>0</v>
      </c>
      <c r="X16" s="30"/>
      <c r="Y16" s="30"/>
      <c r="Z16" s="30"/>
      <c r="AA16" s="30"/>
    </row>
    <row r="17" spans="1:27" ht="36" x14ac:dyDescent="0.25">
      <c r="A17" s="915"/>
      <c r="B17" s="915"/>
      <c r="C17" s="918"/>
      <c r="D17" s="918"/>
      <c r="E17" s="918"/>
      <c r="F17" s="473" t="s">
        <v>2344</v>
      </c>
      <c r="G17" s="467" t="s">
        <v>1660</v>
      </c>
      <c r="H17" s="465">
        <v>125</v>
      </c>
      <c r="I17" s="2">
        <v>25</v>
      </c>
      <c r="J17" s="2">
        <v>0</v>
      </c>
      <c r="K17" s="11">
        <f t="shared" si="0"/>
        <v>0</v>
      </c>
      <c r="L17" s="2">
        <v>50</v>
      </c>
      <c r="M17" s="2">
        <v>32</v>
      </c>
      <c r="N17" s="11">
        <f t="shared" si="1"/>
        <v>64</v>
      </c>
      <c r="O17" s="2">
        <v>25</v>
      </c>
      <c r="P17" s="2">
        <v>0</v>
      </c>
      <c r="Q17" s="11">
        <f t="shared" si="2"/>
        <v>0</v>
      </c>
      <c r="R17" s="2">
        <v>25</v>
      </c>
      <c r="S17" s="2">
        <v>0</v>
      </c>
      <c r="T17" s="11">
        <f t="shared" si="3"/>
        <v>0</v>
      </c>
      <c r="U17" s="89">
        <f t="shared" si="4"/>
        <v>125</v>
      </c>
      <c r="V17" s="89">
        <f t="shared" si="4"/>
        <v>32</v>
      </c>
      <c r="W17" s="11">
        <f t="shared" si="5"/>
        <v>25.6</v>
      </c>
      <c r="X17" s="30"/>
      <c r="Y17" s="30"/>
      <c r="Z17" s="30"/>
      <c r="AA17" s="30"/>
    </row>
    <row r="18" spans="1:27" ht="60" x14ac:dyDescent="0.25">
      <c r="A18" s="916"/>
      <c r="B18" s="916"/>
      <c r="C18" s="919"/>
      <c r="D18" s="919"/>
      <c r="E18" s="919"/>
      <c r="F18" s="473" t="s">
        <v>2345</v>
      </c>
      <c r="G18" s="467" t="s">
        <v>1660</v>
      </c>
      <c r="H18" s="465">
        <v>125</v>
      </c>
      <c r="I18" s="2">
        <v>25</v>
      </c>
      <c r="J18" s="2">
        <v>0</v>
      </c>
      <c r="K18" s="11">
        <f t="shared" si="0"/>
        <v>0</v>
      </c>
      <c r="L18" s="2">
        <v>50</v>
      </c>
      <c r="M18" s="2">
        <v>32</v>
      </c>
      <c r="N18" s="11">
        <f t="shared" si="1"/>
        <v>64</v>
      </c>
      <c r="O18" s="2">
        <v>25</v>
      </c>
      <c r="P18" s="2">
        <v>0</v>
      </c>
      <c r="Q18" s="11">
        <f t="shared" si="2"/>
        <v>0</v>
      </c>
      <c r="R18" s="2">
        <v>25</v>
      </c>
      <c r="S18" s="2">
        <v>0</v>
      </c>
      <c r="T18" s="11">
        <f t="shared" si="3"/>
        <v>0</v>
      </c>
      <c r="U18" s="89">
        <f t="shared" si="4"/>
        <v>125</v>
      </c>
      <c r="V18" s="89">
        <f t="shared" si="4"/>
        <v>32</v>
      </c>
      <c r="W18" s="11">
        <f t="shared" si="5"/>
        <v>25.6</v>
      </c>
      <c r="X18" s="30"/>
      <c r="Y18" s="30"/>
      <c r="Z18" s="30"/>
      <c r="AA18" s="30"/>
    </row>
    <row r="19" spans="1:27" ht="60" x14ac:dyDescent="0.25">
      <c r="A19" s="467" t="s">
        <v>2346</v>
      </c>
      <c r="B19" s="467" t="s">
        <v>824</v>
      </c>
      <c r="C19" s="473" t="s">
        <v>2347</v>
      </c>
      <c r="D19" s="473" t="s">
        <v>2348</v>
      </c>
      <c r="E19" s="473"/>
      <c r="F19" s="473" t="s">
        <v>2349</v>
      </c>
      <c r="G19" s="467" t="s">
        <v>2350</v>
      </c>
      <c r="H19" s="467">
        <v>1</v>
      </c>
      <c r="I19" s="2">
        <v>1</v>
      </c>
      <c r="J19" s="2">
        <v>0</v>
      </c>
      <c r="K19" s="11">
        <f t="shared" si="0"/>
        <v>0</v>
      </c>
      <c r="L19" s="2"/>
      <c r="M19" s="2">
        <v>0</v>
      </c>
      <c r="N19" s="11" t="e">
        <f t="shared" si="1"/>
        <v>#DIV/0!</v>
      </c>
      <c r="O19" s="2"/>
      <c r="P19" s="2">
        <v>0</v>
      </c>
      <c r="Q19" s="11" t="e">
        <f t="shared" si="2"/>
        <v>#DIV/0!</v>
      </c>
      <c r="R19" s="2"/>
      <c r="S19" s="2">
        <v>0</v>
      </c>
      <c r="T19" s="11" t="e">
        <f t="shared" si="3"/>
        <v>#DIV/0!</v>
      </c>
      <c r="U19" s="89">
        <f t="shared" si="4"/>
        <v>1</v>
      </c>
      <c r="V19" s="89">
        <f t="shared" si="4"/>
        <v>0</v>
      </c>
      <c r="W19" s="11">
        <f t="shared" si="5"/>
        <v>0</v>
      </c>
      <c r="X19" s="30"/>
      <c r="Y19" s="30"/>
      <c r="Z19" s="30"/>
      <c r="AA19" s="30"/>
    </row>
    <row r="20" spans="1:27" ht="36" x14ac:dyDescent="0.25">
      <c r="A20" s="912" t="s">
        <v>2351</v>
      </c>
      <c r="B20" s="467" t="s">
        <v>839</v>
      </c>
      <c r="C20" s="488" t="s">
        <v>2352</v>
      </c>
      <c r="D20" s="473" t="s">
        <v>2353</v>
      </c>
      <c r="E20" s="473" t="s">
        <v>2354</v>
      </c>
      <c r="F20" s="473" t="s">
        <v>2355</v>
      </c>
      <c r="G20" s="467" t="s">
        <v>89</v>
      </c>
      <c r="H20" s="467">
        <v>1</v>
      </c>
      <c r="I20" s="2">
        <v>1</v>
      </c>
      <c r="J20" s="2">
        <v>0</v>
      </c>
      <c r="K20" s="11">
        <f t="shared" si="0"/>
        <v>0</v>
      </c>
      <c r="L20" s="2">
        <v>0</v>
      </c>
      <c r="M20" s="2">
        <v>0</v>
      </c>
      <c r="N20" s="11" t="e">
        <f t="shared" si="1"/>
        <v>#DIV/0!</v>
      </c>
      <c r="O20" s="2">
        <v>0</v>
      </c>
      <c r="P20" s="2">
        <v>9</v>
      </c>
      <c r="Q20" s="11" t="e">
        <f t="shared" si="2"/>
        <v>#DIV/0!</v>
      </c>
      <c r="R20" s="2">
        <v>0</v>
      </c>
      <c r="S20" s="2">
        <v>0</v>
      </c>
      <c r="T20" s="11" t="e">
        <f t="shared" si="3"/>
        <v>#DIV/0!</v>
      </c>
      <c r="U20" s="89">
        <f t="shared" si="4"/>
        <v>1</v>
      </c>
      <c r="V20" s="89">
        <f t="shared" si="4"/>
        <v>9</v>
      </c>
      <c r="W20" s="11">
        <f t="shared" si="5"/>
        <v>900</v>
      </c>
      <c r="X20" s="30"/>
      <c r="Y20" s="30"/>
      <c r="Z20" s="30"/>
      <c r="AA20" s="30"/>
    </row>
    <row r="21" spans="1:27" ht="24" x14ac:dyDescent="0.25">
      <c r="A21" s="912"/>
      <c r="B21" s="912" t="s">
        <v>844</v>
      </c>
      <c r="C21" s="913" t="s">
        <v>2356</v>
      </c>
      <c r="D21" s="913" t="s">
        <v>2348</v>
      </c>
      <c r="E21" s="913" t="s">
        <v>2357</v>
      </c>
      <c r="F21" s="473" t="s">
        <v>2358</v>
      </c>
      <c r="G21" s="467" t="s">
        <v>89</v>
      </c>
      <c r="H21" s="467">
        <v>1</v>
      </c>
      <c r="I21" s="2">
        <v>1</v>
      </c>
      <c r="J21" s="2">
        <v>0</v>
      </c>
      <c r="K21" s="11">
        <f t="shared" si="0"/>
        <v>0</v>
      </c>
      <c r="L21" s="2">
        <v>0</v>
      </c>
      <c r="M21" s="2">
        <v>0</v>
      </c>
      <c r="N21" s="11" t="e">
        <f t="shared" si="1"/>
        <v>#DIV/0!</v>
      </c>
      <c r="O21" s="2">
        <v>0</v>
      </c>
      <c r="P21" s="2">
        <v>81</v>
      </c>
      <c r="Q21" s="11" t="e">
        <f t="shared" si="2"/>
        <v>#DIV/0!</v>
      </c>
      <c r="R21" s="2">
        <v>0</v>
      </c>
      <c r="S21" s="2">
        <v>0</v>
      </c>
      <c r="T21" s="11" t="e">
        <f t="shared" si="3"/>
        <v>#DIV/0!</v>
      </c>
      <c r="U21" s="89">
        <f t="shared" si="4"/>
        <v>1</v>
      </c>
      <c r="V21" s="89">
        <f t="shared" si="4"/>
        <v>81</v>
      </c>
      <c r="W21" s="11">
        <f t="shared" si="5"/>
        <v>8100</v>
      </c>
      <c r="X21" s="30"/>
      <c r="Y21" s="30"/>
      <c r="Z21" s="30"/>
      <c r="AA21" s="30"/>
    </row>
    <row r="22" spans="1:27" ht="15.75" x14ac:dyDescent="0.25">
      <c r="A22" s="912"/>
      <c r="B22" s="912"/>
      <c r="C22" s="913"/>
      <c r="D22" s="913"/>
      <c r="E22" s="913"/>
      <c r="F22" s="473" t="s">
        <v>2359</v>
      </c>
      <c r="G22" s="467" t="s">
        <v>905</v>
      </c>
      <c r="H22" s="467">
        <v>17</v>
      </c>
      <c r="I22" s="2">
        <v>17</v>
      </c>
      <c r="J22" s="2">
        <v>0</v>
      </c>
      <c r="K22" s="11">
        <f t="shared" si="0"/>
        <v>0</v>
      </c>
      <c r="L22" s="2">
        <v>0</v>
      </c>
      <c r="M22" s="2">
        <v>0</v>
      </c>
      <c r="N22" s="11" t="e">
        <f t="shared" si="1"/>
        <v>#DIV/0!</v>
      </c>
      <c r="O22" s="2">
        <v>0</v>
      </c>
      <c r="P22" s="2">
        <v>60</v>
      </c>
      <c r="Q22" s="11" t="e">
        <f t="shared" si="2"/>
        <v>#DIV/0!</v>
      </c>
      <c r="R22" s="2">
        <v>0</v>
      </c>
      <c r="S22" s="2">
        <v>0</v>
      </c>
      <c r="T22" s="11" t="e">
        <f t="shared" si="3"/>
        <v>#DIV/0!</v>
      </c>
      <c r="U22" s="89">
        <f t="shared" si="4"/>
        <v>17</v>
      </c>
      <c r="V22" s="89">
        <f t="shared" si="4"/>
        <v>60</v>
      </c>
      <c r="W22" s="11">
        <f t="shared" si="5"/>
        <v>352.94117647058823</v>
      </c>
      <c r="X22" s="30"/>
      <c r="Y22" s="30"/>
      <c r="Z22" s="30"/>
      <c r="AA22" s="30"/>
    </row>
    <row r="23" spans="1:27" ht="24" x14ac:dyDescent="0.25">
      <c r="A23" s="912"/>
      <c r="B23" s="912" t="s">
        <v>2360</v>
      </c>
      <c r="C23" s="913" t="s">
        <v>2361</v>
      </c>
      <c r="D23" s="913" t="s">
        <v>2362</v>
      </c>
      <c r="E23" s="913"/>
      <c r="F23" s="473" t="s">
        <v>2363</v>
      </c>
      <c r="G23" s="467" t="s">
        <v>2364</v>
      </c>
      <c r="H23" s="467">
        <v>3</v>
      </c>
      <c r="I23" s="2">
        <v>0</v>
      </c>
      <c r="J23" s="2">
        <v>6</v>
      </c>
      <c r="K23" s="11" t="e">
        <f t="shared" si="0"/>
        <v>#DIV/0!</v>
      </c>
      <c r="L23" s="2">
        <v>0</v>
      </c>
      <c r="M23" s="2">
        <v>4</v>
      </c>
      <c r="N23" s="11" t="e">
        <f t="shared" si="1"/>
        <v>#DIV/0!</v>
      </c>
      <c r="O23" s="2">
        <v>0</v>
      </c>
      <c r="P23" s="2">
        <v>674</v>
      </c>
      <c r="Q23" s="11" t="e">
        <f t="shared" si="2"/>
        <v>#DIV/0!</v>
      </c>
      <c r="R23" s="2">
        <v>3</v>
      </c>
      <c r="S23" s="2">
        <v>14</v>
      </c>
      <c r="T23" s="11">
        <f t="shared" si="3"/>
        <v>466.66666666666669</v>
      </c>
      <c r="U23" s="89">
        <f t="shared" si="4"/>
        <v>3</v>
      </c>
      <c r="V23" s="89">
        <f t="shared" si="4"/>
        <v>698</v>
      </c>
      <c r="W23" s="11">
        <f t="shared" si="5"/>
        <v>23266.666666666664</v>
      </c>
      <c r="X23" s="30"/>
      <c r="Y23" s="30"/>
      <c r="Z23" s="30"/>
      <c r="AA23" s="30"/>
    </row>
    <row r="24" spans="1:27" ht="36" x14ac:dyDescent="0.25">
      <c r="A24" s="912"/>
      <c r="B24" s="912"/>
      <c r="C24" s="913"/>
      <c r="D24" s="913"/>
      <c r="E24" s="913"/>
      <c r="F24" s="473" t="s">
        <v>2365</v>
      </c>
      <c r="G24" s="467" t="s">
        <v>2366</v>
      </c>
      <c r="H24" s="467">
        <v>25</v>
      </c>
      <c r="I24" s="2">
        <v>0</v>
      </c>
      <c r="J24" s="2">
        <v>41</v>
      </c>
      <c r="K24" s="11" t="e">
        <f t="shared" si="0"/>
        <v>#DIV/0!</v>
      </c>
      <c r="L24" s="2">
        <v>0</v>
      </c>
      <c r="M24" s="2">
        <v>133</v>
      </c>
      <c r="N24" s="11" t="e">
        <f t="shared" si="1"/>
        <v>#DIV/0!</v>
      </c>
      <c r="O24" s="2">
        <v>0</v>
      </c>
      <c r="P24" s="2">
        <v>6</v>
      </c>
      <c r="Q24" s="11" t="e">
        <f t="shared" si="2"/>
        <v>#DIV/0!</v>
      </c>
      <c r="R24" s="2">
        <v>25</v>
      </c>
      <c r="S24" s="2">
        <v>58</v>
      </c>
      <c r="T24" s="11">
        <f t="shared" si="3"/>
        <v>231.99999999999997</v>
      </c>
      <c r="U24" s="89">
        <f t="shared" si="4"/>
        <v>25</v>
      </c>
      <c r="V24" s="89">
        <f t="shared" si="4"/>
        <v>238</v>
      </c>
      <c r="W24" s="11">
        <f t="shared" si="5"/>
        <v>952</v>
      </c>
      <c r="X24" s="30"/>
      <c r="Y24" s="30"/>
      <c r="Z24" s="30"/>
      <c r="AA24" s="30"/>
    </row>
    <row r="25" spans="1:27" ht="36" x14ac:dyDescent="0.25">
      <c r="A25" s="912"/>
      <c r="B25" s="467" t="s">
        <v>851</v>
      </c>
      <c r="C25" s="473" t="s">
        <v>2367</v>
      </c>
      <c r="D25" s="473" t="s">
        <v>2362</v>
      </c>
      <c r="E25" s="473"/>
      <c r="F25" s="473" t="s">
        <v>2368</v>
      </c>
      <c r="G25" s="467" t="s">
        <v>1419</v>
      </c>
      <c r="H25" s="467">
        <v>100</v>
      </c>
      <c r="I25" s="2">
        <v>0</v>
      </c>
      <c r="J25" s="2">
        <v>66</v>
      </c>
      <c r="K25" s="11" t="e">
        <f t="shared" si="0"/>
        <v>#DIV/0!</v>
      </c>
      <c r="L25" s="2">
        <v>0</v>
      </c>
      <c r="M25" s="2">
        <v>15</v>
      </c>
      <c r="N25" s="11" t="e">
        <f t="shared" si="1"/>
        <v>#DIV/0!</v>
      </c>
      <c r="O25" s="2">
        <v>0</v>
      </c>
      <c r="P25" s="2">
        <v>0</v>
      </c>
      <c r="Q25" s="11" t="e">
        <f t="shared" si="2"/>
        <v>#DIV/0!</v>
      </c>
      <c r="R25" s="2">
        <v>100</v>
      </c>
      <c r="S25" s="2">
        <v>38</v>
      </c>
      <c r="T25" s="11">
        <f t="shared" si="3"/>
        <v>38</v>
      </c>
      <c r="U25" s="89">
        <f t="shared" si="4"/>
        <v>100</v>
      </c>
      <c r="V25" s="89">
        <f t="shared" si="4"/>
        <v>119</v>
      </c>
      <c r="W25" s="11">
        <f t="shared" si="5"/>
        <v>119</v>
      </c>
      <c r="X25" s="30"/>
      <c r="Y25" s="30"/>
      <c r="Z25" s="30"/>
      <c r="AA25" s="30"/>
    </row>
    <row r="26" spans="1:27" ht="48" x14ac:dyDescent="0.25">
      <c r="A26" s="912"/>
      <c r="B26" s="467" t="s">
        <v>2369</v>
      </c>
      <c r="C26" s="473" t="s">
        <v>2370</v>
      </c>
      <c r="D26" s="473" t="s">
        <v>2362</v>
      </c>
      <c r="E26" s="473"/>
      <c r="F26" s="473" t="s">
        <v>2371</v>
      </c>
      <c r="G26" s="467" t="s">
        <v>1419</v>
      </c>
      <c r="H26" s="467">
        <v>200</v>
      </c>
      <c r="I26" s="2">
        <v>0</v>
      </c>
      <c r="J26" s="2">
        <v>0</v>
      </c>
      <c r="K26" s="11" t="e">
        <f t="shared" si="0"/>
        <v>#DIV/0!</v>
      </c>
      <c r="L26" s="2">
        <v>0</v>
      </c>
      <c r="M26" s="2">
        <v>480</v>
      </c>
      <c r="N26" s="11" t="e">
        <f t="shared" si="1"/>
        <v>#DIV/0!</v>
      </c>
      <c r="O26" s="2">
        <v>0</v>
      </c>
      <c r="P26" s="2">
        <v>3</v>
      </c>
      <c r="Q26" s="11" t="e">
        <f t="shared" si="2"/>
        <v>#DIV/0!</v>
      </c>
      <c r="R26" s="2">
        <v>200</v>
      </c>
      <c r="S26" s="2">
        <v>402</v>
      </c>
      <c r="T26" s="11">
        <f t="shared" si="3"/>
        <v>200.99999999999997</v>
      </c>
      <c r="U26" s="89">
        <f t="shared" si="4"/>
        <v>200</v>
      </c>
      <c r="V26" s="89">
        <f t="shared" si="4"/>
        <v>885</v>
      </c>
      <c r="W26" s="11">
        <f t="shared" si="5"/>
        <v>442.5</v>
      </c>
      <c r="X26" s="30"/>
      <c r="Y26" s="30"/>
      <c r="Z26" s="30"/>
      <c r="AA26" s="30"/>
    </row>
    <row r="27" spans="1:27" ht="72" x14ac:dyDescent="0.25">
      <c r="A27" s="912"/>
      <c r="B27" s="467" t="s">
        <v>2372</v>
      </c>
      <c r="C27" s="488" t="s">
        <v>2373</v>
      </c>
      <c r="D27" s="473" t="s">
        <v>2348</v>
      </c>
      <c r="E27" s="473" t="s">
        <v>2362</v>
      </c>
      <c r="F27" s="473" t="s">
        <v>2374</v>
      </c>
      <c r="G27" s="467" t="s">
        <v>2375</v>
      </c>
      <c r="H27" s="467">
        <v>3</v>
      </c>
      <c r="I27" s="2">
        <v>0</v>
      </c>
      <c r="J27" s="2">
        <v>1</v>
      </c>
      <c r="K27" s="11" t="e">
        <f t="shared" si="0"/>
        <v>#DIV/0!</v>
      </c>
      <c r="L27" s="2">
        <v>1</v>
      </c>
      <c r="M27" s="2">
        <v>0</v>
      </c>
      <c r="N27" s="11">
        <f t="shared" si="1"/>
        <v>0</v>
      </c>
      <c r="O27" s="2">
        <v>0</v>
      </c>
      <c r="P27" s="2">
        <v>0</v>
      </c>
      <c r="Q27" s="11" t="e">
        <f t="shared" si="2"/>
        <v>#DIV/0!</v>
      </c>
      <c r="R27" s="2">
        <v>2</v>
      </c>
      <c r="S27" s="2">
        <v>4</v>
      </c>
      <c r="T27" s="11">
        <f t="shared" si="3"/>
        <v>200</v>
      </c>
      <c r="U27" s="89">
        <f t="shared" si="4"/>
        <v>3</v>
      </c>
      <c r="V27" s="89">
        <f t="shared" si="4"/>
        <v>5</v>
      </c>
      <c r="W27" s="11">
        <f t="shared" si="5"/>
        <v>166.66666666666669</v>
      </c>
      <c r="X27" s="30"/>
      <c r="Y27" s="30"/>
      <c r="Z27" s="30"/>
      <c r="AA27" s="30"/>
    </row>
    <row r="28" spans="1:27" ht="36" x14ac:dyDescent="0.25">
      <c r="A28" s="912"/>
      <c r="B28" s="467" t="s">
        <v>2376</v>
      </c>
      <c r="C28" s="473" t="s">
        <v>2377</v>
      </c>
      <c r="D28" s="473" t="s">
        <v>2327</v>
      </c>
      <c r="E28" s="473" t="s">
        <v>2362</v>
      </c>
      <c r="F28" s="473" t="s">
        <v>2378</v>
      </c>
      <c r="G28" s="467" t="s">
        <v>89</v>
      </c>
      <c r="H28" s="467">
        <v>1</v>
      </c>
      <c r="I28" s="2">
        <v>1</v>
      </c>
      <c r="J28" s="2">
        <v>0</v>
      </c>
      <c r="K28" s="11">
        <f t="shared" si="0"/>
        <v>0</v>
      </c>
      <c r="L28" s="2">
        <v>0</v>
      </c>
      <c r="M28" s="2">
        <v>0</v>
      </c>
      <c r="N28" s="11" t="e">
        <f t="shared" si="1"/>
        <v>#DIV/0!</v>
      </c>
      <c r="O28" s="2">
        <v>0</v>
      </c>
      <c r="P28" s="2">
        <v>0</v>
      </c>
      <c r="Q28" s="11" t="e">
        <f t="shared" si="2"/>
        <v>#DIV/0!</v>
      </c>
      <c r="R28" s="2">
        <v>0</v>
      </c>
      <c r="S28" s="2">
        <v>0</v>
      </c>
      <c r="T28" s="11" t="e">
        <f t="shared" si="3"/>
        <v>#DIV/0!</v>
      </c>
      <c r="U28" s="89">
        <f t="shared" si="4"/>
        <v>1</v>
      </c>
      <c r="V28" s="89">
        <f t="shared" si="4"/>
        <v>0</v>
      </c>
      <c r="W28" s="11">
        <f t="shared" si="5"/>
        <v>0</v>
      </c>
      <c r="X28" s="30"/>
      <c r="Y28" s="30"/>
      <c r="Z28" s="30"/>
      <c r="AA28" s="30"/>
    </row>
    <row r="29" spans="1:27" ht="72" x14ac:dyDescent="0.25">
      <c r="A29" s="912"/>
      <c r="B29" s="467" t="s">
        <v>2379</v>
      </c>
      <c r="C29" s="473" t="s">
        <v>2380</v>
      </c>
      <c r="D29" s="473" t="s">
        <v>2362</v>
      </c>
      <c r="E29" s="473"/>
      <c r="F29" s="473" t="s">
        <v>2381</v>
      </c>
      <c r="G29" s="467" t="s">
        <v>2382</v>
      </c>
      <c r="H29" s="467">
        <v>3</v>
      </c>
      <c r="I29" s="2">
        <v>0</v>
      </c>
      <c r="J29" s="2">
        <v>4</v>
      </c>
      <c r="K29" s="11" t="e">
        <f t="shared" si="0"/>
        <v>#DIV/0!</v>
      </c>
      <c r="L29" s="2">
        <v>0</v>
      </c>
      <c r="M29" s="2">
        <v>0</v>
      </c>
      <c r="N29" s="11" t="e">
        <f t="shared" si="1"/>
        <v>#DIV/0!</v>
      </c>
      <c r="O29" s="2">
        <v>0</v>
      </c>
      <c r="P29" s="2">
        <v>0</v>
      </c>
      <c r="Q29" s="11" t="e">
        <f t="shared" si="2"/>
        <v>#DIV/0!</v>
      </c>
      <c r="R29" s="2">
        <v>3</v>
      </c>
      <c r="S29" s="2">
        <v>1</v>
      </c>
      <c r="T29" s="11">
        <f t="shared" si="3"/>
        <v>33.333333333333329</v>
      </c>
      <c r="U29" s="89">
        <f t="shared" si="4"/>
        <v>3</v>
      </c>
      <c r="V29" s="89">
        <f t="shared" si="4"/>
        <v>5</v>
      </c>
      <c r="W29" s="11">
        <f t="shared" si="5"/>
        <v>166.66666666666669</v>
      </c>
      <c r="X29" s="30"/>
      <c r="Y29" s="30"/>
      <c r="Z29" s="30"/>
      <c r="AA29" s="30"/>
    </row>
    <row r="30" spans="1:27" ht="24" x14ac:dyDescent="0.25">
      <c r="A30" s="912"/>
      <c r="B30" s="467" t="s">
        <v>2383</v>
      </c>
      <c r="C30" s="473" t="s">
        <v>2384</v>
      </c>
      <c r="D30" s="473" t="s">
        <v>2385</v>
      </c>
      <c r="E30" s="473" t="s">
        <v>2386</v>
      </c>
      <c r="F30" s="473" t="s">
        <v>2387</v>
      </c>
      <c r="G30" s="467" t="s">
        <v>89</v>
      </c>
      <c r="H30" s="467">
        <v>1</v>
      </c>
      <c r="I30" s="2">
        <v>0</v>
      </c>
      <c r="J30" s="2">
        <v>0</v>
      </c>
      <c r="K30" s="11" t="e">
        <f t="shared" si="0"/>
        <v>#DIV/0!</v>
      </c>
      <c r="L30" s="2">
        <v>1</v>
      </c>
      <c r="M30" s="2">
        <v>0</v>
      </c>
      <c r="N30" s="11">
        <f t="shared" si="1"/>
        <v>0</v>
      </c>
      <c r="O30" s="2">
        <v>0</v>
      </c>
      <c r="P30" s="2"/>
      <c r="Q30" s="11" t="e">
        <f t="shared" si="2"/>
        <v>#DIV/0!</v>
      </c>
      <c r="R30" s="2">
        <v>0</v>
      </c>
      <c r="S30" s="2">
        <v>0</v>
      </c>
      <c r="T30" s="11" t="e">
        <f t="shared" si="3"/>
        <v>#DIV/0!</v>
      </c>
      <c r="U30" s="89">
        <f t="shared" si="4"/>
        <v>1</v>
      </c>
      <c r="V30" s="89">
        <f t="shared" si="4"/>
        <v>0</v>
      </c>
      <c r="W30" s="11">
        <f t="shared" si="5"/>
        <v>0</v>
      </c>
      <c r="X30" s="30"/>
      <c r="Y30" s="30"/>
      <c r="Z30" s="30"/>
      <c r="AA30" s="30"/>
    </row>
    <row r="31" spans="1:27" ht="24" x14ac:dyDescent="0.25">
      <c r="A31" s="912"/>
      <c r="B31" s="467" t="s">
        <v>2388</v>
      </c>
      <c r="C31" s="473" t="s">
        <v>2389</v>
      </c>
      <c r="D31" s="473" t="s">
        <v>2385</v>
      </c>
      <c r="E31" s="473" t="s">
        <v>2386</v>
      </c>
      <c r="F31" s="473" t="s">
        <v>2390</v>
      </c>
      <c r="G31" s="467" t="s">
        <v>89</v>
      </c>
      <c r="H31" s="467">
        <v>1</v>
      </c>
      <c r="I31" s="2">
        <v>0</v>
      </c>
      <c r="J31" s="2">
        <v>0</v>
      </c>
      <c r="K31" s="11" t="e">
        <f t="shared" si="0"/>
        <v>#DIV/0!</v>
      </c>
      <c r="L31" s="2">
        <v>1</v>
      </c>
      <c r="M31" s="2">
        <v>0</v>
      </c>
      <c r="N31" s="11">
        <f t="shared" si="1"/>
        <v>0</v>
      </c>
      <c r="O31" s="2">
        <v>0</v>
      </c>
      <c r="P31" s="2"/>
      <c r="Q31" s="11" t="e">
        <f t="shared" si="2"/>
        <v>#DIV/0!</v>
      </c>
      <c r="R31" s="2">
        <v>0</v>
      </c>
      <c r="S31" s="2">
        <v>0</v>
      </c>
      <c r="T31" s="11" t="e">
        <f t="shared" si="3"/>
        <v>#DIV/0!</v>
      </c>
      <c r="U31" s="89">
        <f t="shared" si="4"/>
        <v>1</v>
      </c>
      <c r="V31" s="89">
        <f t="shared" si="4"/>
        <v>0</v>
      </c>
      <c r="W31" s="11">
        <f t="shared" si="5"/>
        <v>0</v>
      </c>
      <c r="X31" s="30"/>
      <c r="Y31" s="30"/>
      <c r="Z31" s="30"/>
      <c r="AA31" s="30"/>
    </row>
    <row r="32" spans="1:27" ht="24" x14ac:dyDescent="0.25">
      <c r="A32" s="912"/>
      <c r="B32" s="467" t="s">
        <v>2391</v>
      </c>
      <c r="C32" s="473" t="s">
        <v>2392</v>
      </c>
      <c r="D32" s="473" t="s">
        <v>2385</v>
      </c>
      <c r="E32" s="473" t="s">
        <v>2386</v>
      </c>
      <c r="F32" s="473" t="s">
        <v>2393</v>
      </c>
      <c r="G32" s="467" t="s">
        <v>89</v>
      </c>
      <c r="H32" s="467">
        <v>1</v>
      </c>
      <c r="I32" s="2">
        <v>0</v>
      </c>
      <c r="J32" s="2">
        <v>0</v>
      </c>
      <c r="K32" s="11" t="e">
        <f t="shared" si="0"/>
        <v>#DIV/0!</v>
      </c>
      <c r="L32" s="2">
        <v>1</v>
      </c>
      <c r="M32" s="2">
        <v>0</v>
      </c>
      <c r="N32" s="11">
        <f t="shared" si="1"/>
        <v>0</v>
      </c>
      <c r="O32" s="2">
        <v>0</v>
      </c>
      <c r="P32" s="2"/>
      <c r="Q32" s="11" t="e">
        <f t="shared" si="2"/>
        <v>#DIV/0!</v>
      </c>
      <c r="R32" s="2">
        <v>0</v>
      </c>
      <c r="S32" s="2">
        <v>0</v>
      </c>
      <c r="T32" s="11" t="e">
        <f t="shared" si="3"/>
        <v>#DIV/0!</v>
      </c>
      <c r="U32" s="89">
        <f t="shared" si="4"/>
        <v>1</v>
      </c>
      <c r="V32" s="89">
        <f t="shared" si="4"/>
        <v>0</v>
      </c>
      <c r="W32" s="11">
        <f t="shared" si="5"/>
        <v>0</v>
      </c>
      <c r="X32" s="30"/>
      <c r="Y32" s="30"/>
      <c r="Z32" s="30"/>
      <c r="AA32" s="30"/>
    </row>
    <row r="33" spans="1:27" x14ac:dyDescent="0.25">
      <c r="A33" s="843" t="s">
        <v>23</v>
      </c>
      <c r="B33" s="844"/>
      <c r="C33" s="844"/>
      <c r="D33" s="844"/>
      <c r="E33" s="844"/>
      <c r="F33" s="844"/>
      <c r="G33" s="844"/>
      <c r="H33" s="845"/>
      <c r="I33" s="3"/>
      <c r="J33" s="3"/>
      <c r="K33" s="13" t="e">
        <f>SUM(K39:K64)/(COUNTIF(K39:K64,"&lt;&gt;0"))</f>
        <v>#DIV/0!</v>
      </c>
      <c r="L33" s="3"/>
      <c r="M33" s="3"/>
      <c r="N33" s="13" t="e">
        <f>SUM(N39:N64)/(COUNTIF(N39:N64,"&lt;&gt;0"))</f>
        <v>#DIV/0!</v>
      </c>
      <c r="O33" s="3"/>
      <c r="P33" s="3"/>
      <c r="Q33" s="13" t="e">
        <f>SUM(Q39:Q64)/(COUNTIF(Q39:Q64,"&lt;&gt;0"))</f>
        <v>#DIV/0!</v>
      </c>
      <c r="R33" s="3"/>
      <c r="S33" s="3"/>
      <c r="T33" s="13" t="e">
        <f>SUM(T39:T64)/(COUNTIF(T39:T64,"&lt;&gt;0"))</f>
        <v>#DIV/0!</v>
      </c>
      <c r="U33" s="3"/>
      <c r="V33" s="3"/>
      <c r="W33" s="13">
        <f>SUM(W39:W64)/(COUNTIF(W39:W64,"&lt;&gt;0"))</f>
        <v>79.091666666666669</v>
      </c>
      <c r="X33" s="30"/>
      <c r="Y33" s="30"/>
      <c r="Z33" s="30"/>
      <c r="AA33" s="30"/>
    </row>
    <row r="34" spans="1:27" x14ac:dyDescent="0.25">
      <c r="A34" s="846" t="s">
        <v>24</v>
      </c>
      <c r="B34" s="847"/>
      <c r="C34" s="847"/>
      <c r="D34" s="847"/>
      <c r="E34" s="847"/>
      <c r="F34" s="847"/>
      <c r="G34" s="847"/>
      <c r="H34" s="848"/>
      <c r="I34" s="4"/>
      <c r="J34" s="4"/>
      <c r="K34" s="14">
        <v>76</v>
      </c>
      <c r="L34" s="4"/>
      <c r="M34" s="4"/>
      <c r="N34" s="14"/>
      <c r="O34" s="4"/>
      <c r="P34" s="4"/>
      <c r="Q34" s="14"/>
      <c r="R34" s="4"/>
      <c r="S34" s="4"/>
      <c r="T34" s="14"/>
      <c r="U34" s="4"/>
      <c r="V34" s="4"/>
      <c r="W34" s="14"/>
      <c r="X34" s="30"/>
      <c r="Y34" s="30"/>
      <c r="Z34" s="30"/>
      <c r="AA34" s="30"/>
    </row>
    <row r="35" spans="1:27" x14ac:dyDescent="0.25">
      <c r="A35" s="846" t="s">
        <v>1283</v>
      </c>
      <c r="B35" s="847"/>
      <c r="C35" s="847"/>
      <c r="D35" s="847"/>
      <c r="E35" s="847"/>
      <c r="F35" s="847"/>
      <c r="G35" s="847"/>
      <c r="H35" s="848"/>
      <c r="I35" s="4"/>
      <c r="J35" s="4"/>
      <c r="K35" s="14">
        <v>22</v>
      </c>
      <c r="L35" s="4"/>
      <c r="M35" s="4"/>
      <c r="N35" s="14"/>
      <c r="O35" s="4"/>
      <c r="P35" s="4"/>
      <c r="Q35" s="14"/>
      <c r="R35" s="4"/>
      <c r="S35" s="4"/>
      <c r="T35" s="14"/>
      <c r="U35" s="4"/>
      <c r="V35" s="4"/>
      <c r="W35" s="14"/>
      <c r="X35" s="30"/>
      <c r="Y35" s="30"/>
      <c r="Z35" s="30"/>
      <c r="AA35" s="30"/>
    </row>
    <row r="36" spans="1:27" x14ac:dyDescent="0.25">
      <c r="A36" s="846" t="s">
        <v>1339</v>
      </c>
      <c r="B36" s="847"/>
      <c r="C36" s="847"/>
      <c r="D36" s="847"/>
      <c r="E36" s="847"/>
      <c r="F36" s="847"/>
      <c r="G36" s="847"/>
      <c r="H36" s="848"/>
      <c r="I36" s="4"/>
      <c r="J36" s="4"/>
      <c r="K36" s="14">
        <v>9</v>
      </c>
      <c r="L36" s="4"/>
      <c r="M36" s="4"/>
      <c r="N36" s="14"/>
      <c r="O36" s="4"/>
      <c r="P36" s="4"/>
      <c r="Q36" s="14"/>
      <c r="R36" s="4"/>
      <c r="S36" s="4"/>
      <c r="T36" s="14"/>
      <c r="U36" s="4"/>
      <c r="V36" s="4"/>
      <c r="W36" s="14"/>
      <c r="X36" s="30"/>
      <c r="Y36" s="30"/>
      <c r="Z36" s="30"/>
      <c r="AA36" s="30"/>
    </row>
    <row r="37" spans="1:27" x14ac:dyDescent="0.25">
      <c r="A37" s="846" t="s">
        <v>1340</v>
      </c>
      <c r="B37" s="847"/>
      <c r="C37" s="847"/>
      <c r="D37" s="847"/>
      <c r="E37" s="847"/>
      <c r="F37" s="847"/>
      <c r="G37" s="847"/>
      <c r="H37" s="848"/>
      <c r="I37" s="4"/>
      <c r="J37" s="4"/>
      <c r="K37" s="14">
        <v>7</v>
      </c>
      <c r="L37" s="4"/>
      <c r="M37" s="4"/>
      <c r="N37" s="14"/>
      <c r="O37" s="4"/>
      <c r="P37" s="4"/>
      <c r="Q37" s="14"/>
      <c r="R37" s="4"/>
      <c r="S37" s="4"/>
      <c r="T37" s="14"/>
      <c r="U37" s="4"/>
      <c r="V37" s="4"/>
      <c r="W37" s="14"/>
      <c r="X37" s="30"/>
      <c r="Y37" s="30"/>
      <c r="Z37" s="30"/>
      <c r="AA37" s="30"/>
    </row>
    <row r="38" spans="1:27" x14ac:dyDescent="0.25">
      <c r="A38" s="846" t="s">
        <v>1341</v>
      </c>
      <c r="B38" s="847"/>
      <c r="C38" s="847"/>
      <c r="D38" s="847"/>
      <c r="E38" s="847"/>
      <c r="F38" s="847"/>
      <c r="G38" s="847"/>
      <c r="H38" s="848"/>
      <c r="I38" s="4"/>
      <c r="J38" s="4"/>
      <c r="K38" s="14">
        <v>25</v>
      </c>
      <c r="L38" s="4"/>
      <c r="M38" s="4"/>
      <c r="N38" s="14"/>
      <c r="O38" s="4"/>
      <c r="P38" s="4"/>
      <c r="Q38" s="14"/>
      <c r="R38" s="4"/>
      <c r="S38" s="4"/>
      <c r="T38" s="14"/>
      <c r="U38" s="4"/>
      <c r="V38" s="4"/>
      <c r="W38" s="14"/>
      <c r="X38" s="30"/>
      <c r="Y38" s="30"/>
      <c r="Z38" s="30"/>
      <c r="AA38" s="30"/>
    </row>
    <row r="39" spans="1:27" x14ac:dyDescent="0.25">
      <c r="K39" s="32">
        <f>IF(K7&gt;99.99,100,K7)</f>
        <v>64</v>
      </c>
      <c r="N39" s="32">
        <f>IF(N7&gt;99.99,100,N7)</f>
        <v>94</v>
      </c>
      <c r="Q39" s="32">
        <f>IF(Q7&gt;99.99,100,Q7)</f>
        <v>0</v>
      </c>
      <c r="T39" s="32">
        <f>IF(T7&gt;99.99,100,T7)</f>
        <v>100</v>
      </c>
      <c r="W39" s="32">
        <f>IF(W7&gt;99.99,100,W7)</f>
        <v>98.4</v>
      </c>
    </row>
    <row r="40" spans="1:27" x14ac:dyDescent="0.25">
      <c r="K40" s="32">
        <f t="shared" ref="K40:K64" si="6">IF(K8&gt;99.99,100,K8)</f>
        <v>40</v>
      </c>
      <c r="N40" s="32">
        <f t="shared" ref="N40:N64" si="7">IF(N8&gt;99.99,100,N8)</f>
        <v>94</v>
      </c>
      <c r="Q40" s="32">
        <f t="shared" ref="Q40:Q64" si="8">IF(Q8&gt;99.99,100,Q8)</f>
        <v>0</v>
      </c>
      <c r="T40" s="32">
        <f t="shared" ref="T40:T64" si="9">IF(T8&gt;99.99,100,T8)</f>
        <v>64</v>
      </c>
      <c r="W40" s="32">
        <f t="shared" ref="W40:W64" si="10">IF(W8&gt;99.99,100,W8)</f>
        <v>58.4</v>
      </c>
    </row>
    <row r="41" spans="1:27" x14ac:dyDescent="0.25">
      <c r="K41" s="32" t="e">
        <f t="shared" si="6"/>
        <v>#DIV/0!</v>
      </c>
      <c r="N41" s="32" t="e">
        <f t="shared" si="7"/>
        <v>#DIV/0!</v>
      </c>
      <c r="Q41" s="32" t="e">
        <f t="shared" si="8"/>
        <v>#DIV/0!</v>
      </c>
      <c r="T41" s="32">
        <f t="shared" si="9"/>
        <v>3.5000000000000004</v>
      </c>
      <c r="W41" s="32">
        <f t="shared" si="10"/>
        <v>5.5</v>
      </c>
    </row>
    <row r="42" spans="1:27" x14ac:dyDescent="0.25">
      <c r="K42" s="32" t="e">
        <f t="shared" si="6"/>
        <v>#DIV/0!</v>
      </c>
      <c r="N42" s="32" t="e">
        <f t="shared" si="7"/>
        <v>#DIV/0!</v>
      </c>
      <c r="Q42" s="32" t="e">
        <f t="shared" si="8"/>
        <v>#DIV/0!</v>
      </c>
      <c r="T42" s="32">
        <f t="shared" si="9"/>
        <v>0</v>
      </c>
      <c r="W42" s="32">
        <f t="shared" si="10"/>
        <v>25</v>
      </c>
    </row>
    <row r="43" spans="1:27" x14ac:dyDescent="0.25">
      <c r="K43" s="32">
        <f t="shared" si="6"/>
        <v>100</v>
      </c>
      <c r="N43" s="32" t="e">
        <f t="shared" si="7"/>
        <v>#DIV/0!</v>
      </c>
      <c r="Q43" s="32" t="e">
        <f t="shared" si="8"/>
        <v>#DIV/0!</v>
      </c>
      <c r="T43" s="32" t="e">
        <f t="shared" si="9"/>
        <v>#DIV/0!</v>
      </c>
      <c r="W43" s="32">
        <f t="shared" si="10"/>
        <v>100</v>
      </c>
    </row>
    <row r="44" spans="1:27" x14ac:dyDescent="0.25">
      <c r="K44" s="32">
        <f t="shared" si="6"/>
        <v>0</v>
      </c>
      <c r="N44" s="32" t="e">
        <f t="shared" si="7"/>
        <v>#DIV/0!</v>
      </c>
      <c r="Q44" s="32" t="e">
        <f t="shared" si="8"/>
        <v>#DIV/0!</v>
      </c>
      <c r="T44" s="32" t="e">
        <f t="shared" si="9"/>
        <v>#DIV/0!</v>
      </c>
      <c r="W44" s="32">
        <f t="shared" si="10"/>
        <v>100</v>
      </c>
    </row>
    <row r="45" spans="1:27" x14ac:dyDescent="0.25">
      <c r="K45" s="32">
        <f t="shared" si="6"/>
        <v>0</v>
      </c>
      <c r="N45" s="32" t="e">
        <f t="shared" si="7"/>
        <v>#DIV/0!</v>
      </c>
      <c r="Q45" s="32" t="e">
        <f t="shared" si="8"/>
        <v>#DIV/0!</v>
      </c>
      <c r="T45" s="32" t="e">
        <f t="shared" si="9"/>
        <v>#DIV/0!</v>
      </c>
      <c r="W45" s="32">
        <f t="shared" si="10"/>
        <v>100</v>
      </c>
    </row>
    <row r="46" spans="1:27" x14ac:dyDescent="0.25">
      <c r="K46" s="32">
        <f t="shared" si="6"/>
        <v>100</v>
      </c>
      <c r="N46" s="32" t="e">
        <f t="shared" si="7"/>
        <v>#DIV/0!</v>
      </c>
      <c r="Q46" s="32" t="e">
        <f t="shared" si="8"/>
        <v>#DIV/0!</v>
      </c>
      <c r="T46" s="32" t="e">
        <f t="shared" si="9"/>
        <v>#DIV/0!</v>
      </c>
      <c r="W46" s="32">
        <f t="shared" si="10"/>
        <v>100</v>
      </c>
    </row>
    <row r="47" spans="1:27" x14ac:dyDescent="0.25">
      <c r="K47" s="32" t="e">
        <f t="shared" si="6"/>
        <v>#DIV/0!</v>
      </c>
      <c r="N47" s="32">
        <f t="shared" si="7"/>
        <v>0</v>
      </c>
      <c r="Q47" s="32">
        <f t="shared" si="8"/>
        <v>100</v>
      </c>
      <c r="T47" s="32">
        <f t="shared" si="9"/>
        <v>20</v>
      </c>
      <c r="W47" s="32">
        <f t="shared" si="10"/>
        <v>43.333333333333336</v>
      </c>
    </row>
    <row r="48" spans="1:27" x14ac:dyDescent="0.25">
      <c r="K48" s="32">
        <f t="shared" si="6"/>
        <v>0</v>
      </c>
      <c r="N48" s="32" t="e">
        <f t="shared" si="7"/>
        <v>#DIV/0!</v>
      </c>
      <c r="Q48" s="32" t="e">
        <f t="shared" si="8"/>
        <v>#DIV/0!</v>
      </c>
      <c r="T48" s="32" t="e">
        <f t="shared" si="9"/>
        <v>#DIV/0!</v>
      </c>
      <c r="W48" s="32">
        <f t="shared" si="10"/>
        <v>0</v>
      </c>
    </row>
    <row r="49" spans="11:23" x14ac:dyDescent="0.25">
      <c r="K49" s="32">
        <f t="shared" si="6"/>
        <v>0</v>
      </c>
      <c r="N49" s="32">
        <f t="shared" si="7"/>
        <v>64</v>
      </c>
      <c r="Q49" s="32">
        <f t="shared" si="8"/>
        <v>0</v>
      </c>
      <c r="T49" s="32">
        <f t="shared" si="9"/>
        <v>0</v>
      </c>
      <c r="W49" s="32">
        <f t="shared" si="10"/>
        <v>25.6</v>
      </c>
    </row>
    <row r="50" spans="11:23" x14ac:dyDescent="0.25">
      <c r="K50" s="32">
        <f t="shared" si="6"/>
        <v>0</v>
      </c>
      <c r="N50" s="32">
        <f t="shared" si="7"/>
        <v>64</v>
      </c>
      <c r="Q50" s="32">
        <f t="shared" si="8"/>
        <v>0</v>
      </c>
      <c r="T50" s="32">
        <f t="shared" si="9"/>
        <v>0</v>
      </c>
      <c r="W50" s="32">
        <f t="shared" si="10"/>
        <v>25.6</v>
      </c>
    </row>
    <row r="51" spans="11:23" x14ac:dyDescent="0.25">
      <c r="K51" s="32">
        <f t="shared" si="6"/>
        <v>0</v>
      </c>
      <c r="N51" s="32" t="e">
        <f t="shared" si="7"/>
        <v>#DIV/0!</v>
      </c>
      <c r="Q51" s="32" t="e">
        <f t="shared" si="8"/>
        <v>#DIV/0!</v>
      </c>
      <c r="T51" s="32" t="e">
        <f t="shared" si="9"/>
        <v>#DIV/0!</v>
      </c>
      <c r="W51" s="32">
        <f t="shared" si="10"/>
        <v>0</v>
      </c>
    </row>
    <row r="52" spans="11:23" x14ac:dyDescent="0.25">
      <c r="K52" s="32">
        <f t="shared" si="6"/>
        <v>0</v>
      </c>
      <c r="N52" s="32" t="e">
        <f t="shared" si="7"/>
        <v>#DIV/0!</v>
      </c>
      <c r="Q52" s="32" t="e">
        <f t="shared" si="8"/>
        <v>#DIV/0!</v>
      </c>
      <c r="T52" s="32" t="e">
        <f t="shared" si="9"/>
        <v>#DIV/0!</v>
      </c>
      <c r="W52" s="32">
        <f t="shared" si="10"/>
        <v>100</v>
      </c>
    </row>
    <row r="53" spans="11:23" x14ac:dyDescent="0.25">
      <c r="K53" s="32">
        <f t="shared" si="6"/>
        <v>0</v>
      </c>
      <c r="N53" s="32" t="e">
        <f t="shared" si="7"/>
        <v>#DIV/0!</v>
      </c>
      <c r="Q53" s="32" t="e">
        <f t="shared" si="8"/>
        <v>#DIV/0!</v>
      </c>
      <c r="T53" s="32" t="e">
        <f t="shared" si="9"/>
        <v>#DIV/0!</v>
      </c>
      <c r="W53" s="32">
        <f t="shared" si="10"/>
        <v>100</v>
      </c>
    </row>
    <row r="54" spans="11:23" x14ac:dyDescent="0.25">
      <c r="K54" s="32">
        <f t="shared" si="6"/>
        <v>0</v>
      </c>
      <c r="N54" s="32" t="e">
        <f t="shared" si="7"/>
        <v>#DIV/0!</v>
      </c>
      <c r="Q54" s="32" t="e">
        <f t="shared" si="8"/>
        <v>#DIV/0!</v>
      </c>
      <c r="T54" s="32" t="e">
        <f t="shared" si="9"/>
        <v>#DIV/0!</v>
      </c>
      <c r="W54" s="32">
        <f t="shared" si="10"/>
        <v>100</v>
      </c>
    </row>
    <row r="55" spans="11:23" x14ac:dyDescent="0.25">
      <c r="K55" s="32" t="e">
        <f t="shared" si="6"/>
        <v>#DIV/0!</v>
      </c>
      <c r="N55" s="32" t="e">
        <f t="shared" si="7"/>
        <v>#DIV/0!</v>
      </c>
      <c r="Q55" s="32" t="e">
        <f t="shared" si="8"/>
        <v>#DIV/0!</v>
      </c>
      <c r="T55" s="32">
        <f t="shared" si="9"/>
        <v>100</v>
      </c>
      <c r="W55" s="32">
        <f t="shared" si="10"/>
        <v>100</v>
      </c>
    </row>
    <row r="56" spans="11:23" x14ac:dyDescent="0.25">
      <c r="K56" s="32" t="e">
        <f t="shared" si="6"/>
        <v>#DIV/0!</v>
      </c>
      <c r="N56" s="32" t="e">
        <f t="shared" si="7"/>
        <v>#DIV/0!</v>
      </c>
      <c r="Q56" s="32" t="e">
        <f t="shared" si="8"/>
        <v>#DIV/0!</v>
      </c>
      <c r="T56" s="32">
        <f t="shared" si="9"/>
        <v>100</v>
      </c>
      <c r="W56" s="32">
        <f t="shared" si="10"/>
        <v>100</v>
      </c>
    </row>
    <row r="57" spans="11:23" x14ac:dyDescent="0.25">
      <c r="K57" s="32" t="e">
        <f t="shared" si="6"/>
        <v>#DIV/0!</v>
      </c>
      <c r="N57" s="32" t="e">
        <f t="shared" si="7"/>
        <v>#DIV/0!</v>
      </c>
      <c r="Q57" s="32" t="e">
        <f t="shared" si="8"/>
        <v>#DIV/0!</v>
      </c>
      <c r="T57" s="32">
        <f t="shared" si="9"/>
        <v>38</v>
      </c>
      <c r="W57" s="32">
        <f t="shared" si="10"/>
        <v>100</v>
      </c>
    </row>
    <row r="58" spans="11:23" x14ac:dyDescent="0.25">
      <c r="K58" s="32" t="e">
        <f t="shared" si="6"/>
        <v>#DIV/0!</v>
      </c>
      <c r="N58" s="32" t="e">
        <f t="shared" si="7"/>
        <v>#DIV/0!</v>
      </c>
      <c r="Q58" s="32" t="e">
        <f t="shared" si="8"/>
        <v>#DIV/0!</v>
      </c>
      <c r="T58" s="32">
        <f t="shared" si="9"/>
        <v>100</v>
      </c>
      <c r="W58" s="32">
        <f t="shared" si="10"/>
        <v>100</v>
      </c>
    </row>
    <row r="59" spans="11:23" x14ac:dyDescent="0.25">
      <c r="K59" s="32" t="e">
        <f t="shared" si="6"/>
        <v>#DIV/0!</v>
      </c>
      <c r="N59" s="32">
        <f t="shared" si="7"/>
        <v>0</v>
      </c>
      <c r="Q59" s="32" t="e">
        <f t="shared" si="8"/>
        <v>#DIV/0!</v>
      </c>
      <c r="T59" s="32">
        <f t="shared" si="9"/>
        <v>100</v>
      </c>
      <c r="W59" s="32">
        <f t="shared" si="10"/>
        <v>100</v>
      </c>
    </row>
    <row r="60" spans="11:23" x14ac:dyDescent="0.25">
      <c r="K60" s="32">
        <f t="shared" si="6"/>
        <v>0</v>
      </c>
      <c r="N60" s="32" t="e">
        <f t="shared" si="7"/>
        <v>#DIV/0!</v>
      </c>
      <c r="Q60" s="32" t="e">
        <f t="shared" si="8"/>
        <v>#DIV/0!</v>
      </c>
      <c r="T60" s="32" t="e">
        <f t="shared" si="9"/>
        <v>#DIV/0!</v>
      </c>
      <c r="W60" s="32">
        <f t="shared" si="10"/>
        <v>0</v>
      </c>
    </row>
    <row r="61" spans="11:23" x14ac:dyDescent="0.25">
      <c r="K61" s="32" t="e">
        <f t="shared" si="6"/>
        <v>#DIV/0!</v>
      </c>
      <c r="N61" s="32" t="e">
        <f t="shared" si="7"/>
        <v>#DIV/0!</v>
      </c>
      <c r="Q61" s="32" t="e">
        <f t="shared" si="8"/>
        <v>#DIV/0!</v>
      </c>
      <c r="T61" s="32">
        <f t="shared" si="9"/>
        <v>33.333333333333329</v>
      </c>
      <c r="W61" s="32">
        <f t="shared" si="10"/>
        <v>100</v>
      </c>
    </row>
    <row r="62" spans="11:23" x14ac:dyDescent="0.25">
      <c r="K62" s="32" t="e">
        <f t="shared" si="6"/>
        <v>#DIV/0!</v>
      </c>
      <c r="N62" s="32">
        <f t="shared" si="7"/>
        <v>0</v>
      </c>
      <c r="Q62" s="32" t="e">
        <f t="shared" si="8"/>
        <v>#DIV/0!</v>
      </c>
      <c r="T62" s="32" t="e">
        <f t="shared" si="9"/>
        <v>#DIV/0!</v>
      </c>
      <c r="W62" s="32">
        <f t="shared" si="10"/>
        <v>0</v>
      </c>
    </row>
    <row r="63" spans="11:23" x14ac:dyDescent="0.25">
      <c r="K63" s="32" t="e">
        <f t="shared" si="6"/>
        <v>#DIV/0!</v>
      </c>
      <c r="N63" s="32">
        <f t="shared" si="7"/>
        <v>0</v>
      </c>
      <c r="Q63" s="32" t="e">
        <f t="shared" si="8"/>
        <v>#DIV/0!</v>
      </c>
      <c r="T63" s="32" t="e">
        <f t="shared" si="9"/>
        <v>#DIV/0!</v>
      </c>
      <c r="W63" s="32">
        <f t="shared" si="10"/>
        <v>0</v>
      </c>
    </row>
    <row r="64" spans="11:23" x14ac:dyDescent="0.25">
      <c r="K64" s="32" t="e">
        <f t="shared" si="6"/>
        <v>#DIV/0!</v>
      </c>
      <c r="N64" s="32">
        <f t="shared" si="7"/>
        <v>0</v>
      </c>
      <c r="Q64" s="32" t="e">
        <f t="shared" si="8"/>
        <v>#DIV/0!</v>
      </c>
      <c r="T64" s="32" t="e">
        <f t="shared" si="9"/>
        <v>#DIV/0!</v>
      </c>
      <c r="W64" s="32">
        <f t="shared" si="10"/>
        <v>0</v>
      </c>
    </row>
    <row r="65" spans="11:11" x14ac:dyDescent="0.25">
      <c r="K65" s="32"/>
    </row>
  </sheetData>
  <mergeCells count="47">
    <mergeCell ref="A2:W2"/>
    <mergeCell ref="A3:W3"/>
    <mergeCell ref="A4:W4"/>
    <mergeCell ref="A5:A6"/>
    <mergeCell ref="B5:B6"/>
    <mergeCell ref="C5:C6"/>
    <mergeCell ref="D5:D6"/>
    <mergeCell ref="E5:E6"/>
    <mergeCell ref="F5:F6"/>
    <mergeCell ref="G5:G6"/>
    <mergeCell ref="X5:X6"/>
    <mergeCell ref="Y5:Y6"/>
    <mergeCell ref="Z5:Z6"/>
    <mergeCell ref="AA5:AA6"/>
    <mergeCell ref="A33:H33"/>
    <mergeCell ref="B11:B12"/>
    <mergeCell ref="C11:C12"/>
    <mergeCell ref="B16:B18"/>
    <mergeCell ref="C16:C18"/>
    <mergeCell ref="H5:H6"/>
    <mergeCell ref="I5:K5"/>
    <mergeCell ref="L5:N5"/>
    <mergeCell ref="O5:Q5"/>
    <mergeCell ref="R5:T5"/>
    <mergeCell ref="U5:W5"/>
    <mergeCell ref="C21:C22"/>
    <mergeCell ref="A35:H35"/>
    <mergeCell ref="A36:H36"/>
    <mergeCell ref="A37:H37"/>
    <mergeCell ref="A38:H38"/>
    <mergeCell ref="A7:A10"/>
    <mergeCell ref="B7:B10"/>
    <mergeCell ref="C7:C10"/>
    <mergeCell ref="D7:D10"/>
    <mergeCell ref="E7:E10"/>
    <mergeCell ref="A11:A18"/>
    <mergeCell ref="A34:H34"/>
    <mergeCell ref="E23:E24"/>
    <mergeCell ref="D16:D18"/>
    <mergeCell ref="E16:E18"/>
    <mergeCell ref="A20:A32"/>
    <mergeCell ref="B21:B22"/>
    <mergeCell ref="D21:D22"/>
    <mergeCell ref="E21:E22"/>
    <mergeCell ref="B23:B24"/>
    <mergeCell ref="C23:C24"/>
    <mergeCell ref="D23:D24"/>
  </mergeCells>
  <conditionalFormatting sqref="W7:W32 K7:K32 N14:N32 Q14:Q32 T14:T32">
    <cfRule type="cellIs" dxfId="587" priority="25" stopIfTrue="1" operator="greaterThan">
      <formula>110</formula>
    </cfRule>
    <cfRule type="cellIs" dxfId="586" priority="26" stopIfTrue="1" operator="between">
      <formula>1</formula>
      <formula>90</formula>
    </cfRule>
    <cfRule type="expression" dxfId="585" priority="27" stopIfTrue="1">
      <formula>IF(I7=0,J7=0)</formula>
    </cfRule>
    <cfRule type="cellIs" dxfId="584" priority="28" stopIfTrue="1" operator="between">
      <formula>90</formula>
      <formula>110</formula>
    </cfRule>
    <cfRule type="expression" dxfId="583" priority="29" stopIfTrue="1">
      <formula>IF(I7&gt;0,J7=0)</formula>
    </cfRule>
    <cfRule type="expression" dxfId="582" priority="30" stopIfTrue="1">
      <formula>IF(I7=0,J7&gt;0)</formula>
    </cfRule>
  </conditionalFormatting>
  <conditionalFormatting sqref="N7:N13">
    <cfRule type="cellIs" dxfId="581" priority="43" stopIfTrue="1" operator="greaterThan">
      <formula>110</formula>
    </cfRule>
    <cfRule type="cellIs" dxfId="580" priority="44" stopIfTrue="1" operator="between">
      <formula>1</formula>
      <formula>90</formula>
    </cfRule>
    <cfRule type="expression" dxfId="579" priority="45" stopIfTrue="1">
      <formula>IF(L7=0,M7=0)</formula>
    </cfRule>
    <cfRule type="cellIs" dxfId="578" priority="46" stopIfTrue="1" operator="between">
      <formula>90</formula>
      <formula>110</formula>
    </cfRule>
    <cfRule type="expression" dxfId="577" priority="47" stopIfTrue="1">
      <formula>IF(L7&gt;0,M7=0)</formula>
    </cfRule>
    <cfRule type="expression" dxfId="576" priority="48" stopIfTrue="1">
      <formula>IF(L7=0,M7&gt;0)</formula>
    </cfRule>
  </conditionalFormatting>
  <conditionalFormatting sqref="Q7:Q13">
    <cfRule type="cellIs" dxfId="575" priority="37" stopIfTrue="1" operator="greaterThan">
      <formula>110</formula>
    </cfRule>
    <cfRule type="cellIs" dxfId="574" priority="38" stopIfTrue="1" operator="between">
      <formula>1</formula>
      <formula>90</formula>
    </cfRule>
    <cfRule type="expression" dxfId="573" priority="39" stopIfTrue="1">
      <formula>IF(O7=0,P7=0)</formula>
    </cfRule>
    <cfRule type="cellIs" dxfId="572" priority="40" stopIfTrue="1" operator="between">
      <formula>90</formula>
      <formula>110</formula>
    </cfRule>
    <cfRule type="expression" dxfId="571" priority="41" stopIfTrue="1">
      <formula>IF(O7&gt;0,P7=0)</formula>
    </cfRule>
    <cfRule type="expression" dxfId="570" priority="42" stopIfTrue="1">
      <formula>IF(O7=0,P7&gt;0)</formula>
    </cfRule>
  </conditionalFormatting>
  <conditionalFormatting sqref="T7:T13">
    <cfRule type="cellIs" dxfId="569" priority="31" stopIfTrue="1" operator="greaterThan">
      <formula>110</formula>
    </cfRule>
    <cfRule type="cellIs" dxfId="568" priority="32" stopIfTrue="1" operator="between">
      <formula>1</formula>
      <formula>90</formula>
    </cfRule>
    <cfRule type="expression" dxfId="567" priority="33" stopIfTrue="1">
      <formula>IF(R7=0,S7=0)</formula>
    </cfRule>
    <cfRule type="cellIs" dxfId="566" priority="34" stopIfTrue="1" operator="between">
      <formula>90</formula>
      <formula>110</formula>
    </cfRule>
    <cfRule type="expression" dxfId="565" priority="35" stopIfTrue="1">
      <formula>IF(R7&gt;0,S7=0)</formula>
    </cfRule>
    <cfRule type="expression" dxfId="564" priority="36" stopIfTrue="1">
      <formula>IF(R7=0,S7&gt;0)</formula>
    </cfRule>
  </conditionalFormatting>
  <pageMargins left="0.7" right="0.7" top="0.75" bottom="0.75" header="0.3" footer="0.3"/>
  <pageSetup orientation="portrait" horizontalDpi="4294967293" verticalDpi="0" r:id="rId1"/>
  <legacy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W74"/>
  <sheetViews>
    <sheetView workbookViewId="0">
      <selection activeCell="P43" sqref="P43"/>
    </sheetView>
  </sheetViews>
  <sheetFormatPr baseColWidth="10" defaultColWidth="11.42578125" defaultRowHeight="15" x14ac:dyDescent="0.25"/>
  <cols>
    <col min="1" max="1" width="16.85546875" style="7" customWidth="1"/>
    <col min="2" max="2" width="8.7109375" style="7" customWidth="1"/>
    <col min="3" max="3" width="38.28515625" style="7" customWidth="1"/>
    <col min="4" max="4" width="16" style="7" customWidth="1"/>
    <col min="5" max="5" width="24.5703125" style="7" customWidth="1"/>
    <col min="6" max="6" width="12.7109375" style="7" customWidth="1"/>
    <col min="7" max="7" width="8.7109375" style="7" customWidth="1"/>
    <col min="8" max="11" width="6.85546875" style="7" customWidth="1"/>
    <col min="12" max="12" width="9.7109375" style="7" customWidth="1"/>
    <col min="13" max="22" width="6.85546875" style="7" customWidth="1"/>
    <col min="23" max="23" width="51.7109375" style="7" customWidth="1"/>
    <col min="24" max="16384" width="11.42578125" style="7"/>
  </cols>
  <sheetData>
    <row r="1" spans="1:23" ht="15" customHeight="1" x14ac:dyDescent="0.25">
      <c r="A1" s="854" t="s">
        <v>26</v>
      </c>
      <c r="B1" s="854"/>
      <c r="C1" s="854"/>
      <c r="D1" s="854"/>
      <c r="E1" s="854"/>
      <c r="F1" s="854"/>
      <c r="G1" s="854"/>
      <c r="H1" s="854"/>
      <c r="I1" s="854"/>
      <c r="J1" s="854"/>
      <c r="K1" s="854"/>
      <c r="L1" s="854"/>
      <c r="M1" s="854"/>
      <c r="N1" s="854"/>
      <c r="O1" s="854"/>
      <c r="P1" s="854"/>
      <c r="Q1" s="854"/>
      <c r="R1" s="854"/>
      <c r="S1" s="854"/>
      <c r="T1" s="854"/>
      <c r="U1" s="854"/>
      <c r="V1" s="854"/>
    </row>
    <row r="2" spans="1:23" ht="15" customHeight="1" x14ac:dyDescent="0.25">
      <c r="A2" s="854" t="s">
        <v>0</v>
      </c>
      <c r="B2" s="854"/>
      <c r="C2" s="854"/>
      <c r="D2" s="854"/>
      <c r="E2" s="854"/>
      <c r="F2" s="854"/>
      <c r="G2" s="854"/>
      <c r="H2" s="854"/>
      <c r="I2" s="854"/>
      <c r="J2" s="854"/>
      <c r="K2" s="854"/>
      <c r="L2" s="854"/>
      <c r="M2" s="854"/>
      <c r="N2" s="854"/>
      <c r="O2" s="854"/>
      <c r="P2" s="854"/>
      <c r="Q2" s="854"/>
      <c r="R2" s="854"/>
      <c r="S2" s="854"/>
      <c r="T2" s="854"/>
      <c r="U2" s="854"/>
      <c r="V2" s="854"/>
    </row>
    <row r="3" spans="1:23" ht="15" customHeight="1" x14ac:dyDescent="0.25">
      <c r="A3" s="855" t="s">
        <v>797</v>
      </c>
      <c r="B3" s="855"/>
      <c r="C3" s="855"/>
      <c r="D3" s="855"/>
      <c r="E3" s="855"/>
      <c r="F3" s="855"/>
      <c r="G3" s="855"/>
      <c r="H3" s="855"/>
      <c r="I3" s="855"/>
      <c r="J3" s="855"/>
      <c r="K3" s="855"/>
      <c r="L3" s="855"/>
      <c r="M3" s="855"/>
      <c r="N3" s="855"/>
      <c r="O3" s="855"/>
      <c r="P3" s="855"/>
      <c r="Q3" s="855"/>
      <c r="R3" s="855"/>
      <c r="S3" s="855"/>
      <c r="T3" s="855"/>
      <c r="U3" s="855"/>
      <c r="V3" s="855"/>
    </row>
    <row r="4" spans="1:23" ht="22.5" customHeight="1" x14ac:dyDescent="0.25">
      <c r="A4" s="838" t="s">
        <v>30</v>
      </c>
      <c r="B4" s="856" t="s">
        <v>1</v>
      </c>
      <c r="C4" s="838" t="s">
        <v>28</v>
      </c>
      <c r="D4" s="838" t="s">
        <v>2</v>
      </c>
      <c r="E4" s="838" t="s">
        <v>3</v>
      </c>
      <c r="F4" s="838" t="s">
        <v>4</v>
      </c>
      <c r="G4" s="838" t="s">
        <v>29</v>
      </c>
      <c r="H4" s="853" t="s">
        <v>5</v>
      </c>
      <c r="I4" s="853"/>
      <c r="J4" s="853"/>
      <c r="K4" s="853" t="s">
        <v>6</v>
      </c>
      <c r="L4" s="853"/>
      <c r="M4" s="853"/>
      <c r="N4" s="853" t="s">
        <v>7</v>
      </c>
      <c r="O4" s="853"/>
      <c r="P4" s="853"/>
      <c r="Q4" s="853" t="s">
        <v>8</v>
      </c>
      <c r="R4" s="853"/>
      <c r="S4" s="853"/>
      <c r="T4" s="853" t="s">
        <v>9</v>
      </c>
      <c r="U4" s="853"/>
      <c r="V4" s="853"/>
      <c r="W4" s="838" t="s">
        <v>178</v>
      </c>
    </row>
    <row r="5" spans="1:23" x14ac:dyDescent="0.25">
      <c r="A5" s="838"/>
      <c r="B5" s="856"/>
      <c r="C5" s="838"/>
      <c r="D5" s="839"/>
      <c r="E5" s="839"/>
      <c r="F5" s="839"/>
      <c r="G5" s="839"/>
      <c r="H5" s="5" t="s">
        <v>10</v>
      </c>
      <c r="I5" s="5" t="s">
        <v>11</v>
      </c>
      <c r="J5" s="6" t="s">
        <v>12</v>
      </c>
      <c r="K5" s="5" t="s">
        <v>10</v>
      </c>
      <c r="L5" s="5" t="s">
        <v>11</v>
      </c>
      <c r="M5" s="6" t="s">
        <v>12</v>
      </c>
      <c r="N5" s="5" t="s">
        <v>10</v>
      </c>
      <c r="O5" s="5" t="s">
        <v>11</v>
      </c>
      <c r="P5" s="6" t="s">
        <v>12</v>
      </c>
      <c r="Q5" s="5" t="s">
        <v>10</v>
      </c>
      <c r="R5" s="5" t="s">
        <v>11</v>
      </c>
      <c r="S5" s="6" t="s">
        <v>12</v>
      </c>
      <c r="T5" s="5" t="s">
        <v>10</v>
      </c>
      <c r="U5" s="5" t="s">
        <v>11</v>
      </c>
      <c r="V5" s="6" t="s">
        <v>12</v>
      </c>
      <c r="W5" s="839"/>
    </row>
    <row r="6" spans="1:23" ht="36" x14ac:dyDescent="0.25">
      <c r="A6" s="58"/>
      <c r="B6" s="58" t="s">
        <v>855</v>
      </c>
      <c r="C6" s="145" t="s">
        <v>856</v>
      </c>
      <c r="D6" s="145" t="s">
        <v>503</v>
      </c>
      <c r="E6" s="145" t="s">
        <v>857</v>
      </c>
      <c r="F6" s="58" t="s">
        <v>858</v>
      </c>
      <c r="G6" s="163">
        <v>20</v>
      </c>
      <c r="H6" s="2">
        <v>0</v>
      </c>
      <c r="I6" s="2">
        <v>0</v>
      </c>
      <c r="J6" s="11" t="e">
        <f>I6/H6*100</f>
        <v>#DIV/0!</v>
      </c>
      <c r="K6" s="2">
        <v>20</v>
      </c>
      <c r="L6" s="2">
        <v>20</v>
      </c>
      <c r="M6" s="12">
        <f>L6/K6*100</f>
        <v>100</v>
      </c>
      <c r="N6" s="2">
        <v>0</v>
      </c>
      <c r="O6" s="2">
        <v>0</v>
      </c>
      <c r="P6" s="12" t="e">
        <f>O6/N6*100</f>
        <v>#DIV/0!</v>
      </c>
      <c r="Q6" s="2">
        <v>0</v>
      </c>
      <c r="R6" s="2">
        <v>0</v>
      </c>
      <c r="S6" s="12" t="e">
        <f>R6/Q6*100</f>
        <v>#DIV/0!</v>
      </c>
      <c r="T6" s="89">
        <f>H6+K6+N6+Q6</f>
        <v>20</v>
      </c>
      <c r="U6" s="89">
        <f>I6+L6+O6+R6</f>
        <v>20</v>
      </c>
      <c r="V6" s="12">
        <f>U6/T6*100</f>
        <v>100</v>
      </c>
      <c r="W6" s="30"/>
    </row>
    <row r="7" spans="1:23" ht="24" x14ac:dyDescent="0.25">
      <c r="A7" s="966" t="s">
        <v>859</v>
      </c>
      <c r="B7" s="144" t="s">
        <v>860</v>
      </c>
      <c r="C7" s="21" t="s">
        <v>861</v>
      </c>
      <c r="D7" s="21" t="s">
        <v>503</v>
      </c>
      <c r="E7" s="21" t="s">
        <v>862</v>
      </c>
      <c r="F7" s="123" t="s">
        <v>863</v>
      </c>
      <c r="G7" s="123">
        <v>1</v>
      </c>
      <c r="H7" s="2">
        <v>1</v>
      </c>
      <c r="I7" s="2">
        <v>1</v>
      </c>
      <c r="J7" s="11">
        <f t="shared" ref="J7:J37" si="0">I7/H7*100</f>
        <v>100</v>
      </c>
      <c r="K7" s="2">
        <v>0</v>
      </c>
      <c r="L7" s="2">
        <v>0</v>
      </c>
      <c r="M7" s="12" t="e">
        <f t="shared" ref="M7:M37" si="1">L7/K7*100</f>
        <v>#DIV/0!</v>
      </c>
      <c r="N7" s="2">
        <v>0</v>
      </c>
      <c r="O7" s="2">
        <v>0</v>
      </c>
      <c r="P7" s="12" t="e">
        <f t="shared" ref="P7:P37" si="2">O7/N7*100</f>
        <v>#DIV/0!</v>
      </c>
      <c r="Q7" s="2">
        <v>0</v>
      </c>
      <c r="R7" s="2">
        <v>0</v>
      </c>
      <c r="S7" s="12" t="e">
        <f t="shared" ref="S7:S37" si="3">R7/Q7*100</f>
        <v>#DIV/0!</v>
      </c>
      <c r="T7" s="89">
        <f t="shared" ref="T7:U37" si="4">H7+K7+N7+Q7</f>
        <v>1</v>
      </c>
      <c r="U7" s="89">
        <f t="shared" si="4"/>
        <v>1</v>
      </c>
      <c r="V7" s="12">
        <f t="shared" ref="V7:V37" si="5">U7/T7*100</f>
        <v>100</v>
      </c>
      <c r="W7" s="30"/>
    </row>
    <row r="8" spans="1:23" ht="24" x14ac:dyDescent="0.25">
      <c r="A8" s="966"/>
      <c r="B8" s="144" t="s">
        <v>864</v>
      </c>
      <c r="C8" s="27" t="s">
        <v>865</v>
      </c>
      <c r="D8" s="21" t="s">
        <v>503</v>
      </c>
      <c r="E8" s="27" t="s">
        <v>866</v>
      </c>
      <c r="F8" s="22" t="s">
        <v>867</v>
      </c>
      <c r="G8" s="22">
        <v>1</v>
      </c>
      <c r="H8" s="2">
        <v>0</v>
      </c>
      <c r="I8" s="2">
        <v>0</v>
      </c>
      <c r="J8" s="11" t="e">
        <f t="shared" si="0"/>
        <v>#DIV/0!</v>
      </c>
      <c r="K8" s="2">
        <v>1</v>
      </c>
      <c r="L8" s="2">
        <v>1</v>
      </c>
      <c r="M8" s="12">
        <f t="shared" si="1"/>
        <v>100</v>
      </c>
      <c r="N8" s="2">
        <v>0</v>
      </c>
      <c r="O8" s="2">
        <v>0</v>
      </c>
      <c r="P8" s="12" t="e">
        <f t="shared" si="2"/>
        <v>#DIV/0!</v>
      </c>
      <c r="Q8" s="2">
        <v>0</v>
      </c>
      <c r="R8" s="2">
        <v>0</v>
      </c>
      <c r="S8" s="12" t="e">
        <f t="shared" si="3"/>
        <v>#DIV/0!</v>
      </c>
      <c r="T8" s="89">
        <f t="shared" si="4"/>
        <v>1</v>
      </c>
      <c r="U8" s="89">
        <f t="shared" si="4"/>
        <v>1</v>
      </c>
      <c r="V8" s="12">
        <f t="shared" si="5"/>
        <v>100</v>
      </c>
      <c r="W8" s="30"/>
    </row>
    <row r="9" spans="1:23" ht="36" x14ac:dyDescent="0.25">
      <c r="A9" s="58"/>
      <c r="B9" s="58" t="s">
        <v>868</v>
      </c>
      <c r="C9" s="145" t="s">
        <v>869</v>
      </c>
      <c r="D9" s="145" t="s">
        <v>503</v>
      </c>
      <c r="E9" s="145" t="s">
        <v>857</v>
      </c>
      <c r="F9" s="58" t="s">
        <v>858</v>
      </c>
      <c r="G9" s="163">
        <v>20</v>
      </c>
      <c r="H9" s="2">
        <v>0</v>
      </c>
      <c r="I9" s="2">
        <v>20</v>
      </c>
      <c r="J9" s="11" t="e">
        <f t="shared" si="0"/>
        <v>#DIV/0!</v>
      </c>
      <c r="K9" s="2">
        <v>0</v>
      </c>
      <c r="L9" s="2">
        <v>0</v>
      </c>
      <c r="M9" s="12" t="e">
        <f t="shared" si="1"/>
        <v>#DIV/0!</v>
      </c>
      <c r="N9" s="2">
        <v>20</v>
      </c>
      <c r="O9" s="2">
        <v>0</v>
      </c>
      <c r="P9" s="12">
        <f t="shared" si="2"/>
        <v>0</v>
      </c>
      <c r="Q9" s="2">
        <v>0</v>
      </c>
      <c r="R9" s="2">
        <v>0</v>
      </c>
      <c r="S9" s="12" t="e">
        <f t="shared" si="3"/>
        <v>#DIV/0!</v>
      </c>
      <c r="T9" s="89">
        <f t="shared" si="4"/>
        <v>20</v>
      </c>
      <c r="U9" s="89">
        <f t="shared" si="4"/>
        <v>20</v>
      </c>
      <c r="V9" s="12">
        <f t="shared" si="5"/>
        <v>100</v>
      </c>
      <c r="W9" s="30"/>
    </row>
    <row r="10" spans="1:23" ht="24" x14ac:dyDescent="0.25">
      <c r="A10" s="966" t="s">
        <v>870</v>
      </c>
      <c r="B10" s="144" t="s">
        <v>871</v>
      </c>
      <c r="C10" s="21" t="s">
        <v>872</v>
      </c>
      <c r="D10" s="21" t="s">
        <v>873</v>
      </c>
      <c r="E10" s="21" t="s">
        <v>862</v>
      </c>
      <c r="F10" s="123" t="s">
        <v>863</v>
      </c>
      <c r="G10" s="123">
        <v>1</v>
      </c>
      <c r="H10" s="2">
        <v>0</v>
      </c>
      <c r="I10" s="2">
        <v>1</v>
      </c>
      <c r="J10" s="11" t="e">
        <f t="shared" si="0"/>
        <v>#DIV/0!</v>
      </c>
      <c r="K10" s="2">
        <v>1</v>
      </c>
      <c r="L10" s="2">
        <v>0</v>
      </c>
      <c r="M10" s="12">
        <f t="shared" si="1"/>
        <v>0</v>
      </c>
      <c r="N10" s="2">
        <v>0</v>
      </c>
      <c r="O10" s="2">
        <v>0</v>
      </c>
      <c r="P10" s="12" t="e">
        <f t="shared" si="2"/>
        <v>#DIV/0!</v>
      </c>
      <c r="Q10" s="2">
        <v>0</v>
      </c>
      <c r="R10" s="2">
        <v>0</v>
      </c>
      <c r="S10" s="12" t="e">
        <f t="shared" si="3"/>
        <v>#DIV/0!</v>
      </c>
      <c r="T10" s="89">
        <f t="shared" si="4"/>
        <v>1</v>
      </c>
      <c r="U10" s="89">
        <f t="shared" si="4"/>
        <v>1</v>
      </c>
      <c r="V10" s="12">
        <f t="shared" si="5"/>
        <v>100</v>
      </c>
      <c r="W10" s="30"/>
    </row>
    <row r="11" spans="1:23" ht="15.75" x14ac:dyDescent="0.25">
      <c r="A11" s="966"/>
      <c r="B11" s="144" t="s">
        <v>874</v>
      </c>
      <c r="C11" s="27" t="s">
        <v>875</v>
      </c>
      <c r="D11" s="27" t="s">
        <v>503</v>
      </c>
      <c r="E11" s="27" t="s">
        <v>866</v>
      </c>
      <c r="F11" s="22" t="s">
        <v>867</v>
      </c>
      <c r="G11" s="22">
        <v>1</v>
      </c>
      <c r="H11" s="2">
        <v>0</v>
      </c>
      <c r="I11" s="2">
        <v>1</v>
      </c>
      <c r="J11" s="11" t="e">
        <f t="shared" si="0"/>
        <v>#DIV/0!</v>
      </c>
      <c r="K11" s="2">
        <v>0</v>
      </c>
      <c r="L11" s="2">
        <v>0</v>
      </c>
      <c r="M11" s="12" t="e">
        <f t="shared" si="1"/>
        <v>#DIV/0!</v>
      </c>
      <c r="N11" s="2">
        <v>1</v>
      </c>
      <c r="O11" s="2">
        <v>0</v>
      </c>
      <c r="P11" s="12">
        <f t="shared" si="2"/>
        <v>0</v>
      </c>
      <c r="Q11" s="2">
        <v>0</v>
      </c>
      <c r="R11" s="2">
        <v>0</v>
      </c>
      <c r="S11" s="12" t="e">
        <f t="shared" si="3"/>
        <v>#DIV/0!</v>
      </c>
      <c r="T11" s="89">
        <f t="shared" si="4"/>
        <v>1</v>
      </c>
      <c r="U11" s="89">
        <f t="shared" si="4"/>
        <v>1</v>
      </c>
      <c r="V11" s="12">
        <f t="shared" si="5"/>
        <v>100</v>
      </c>
      <c r="W11" s="30"/>
    </row>
    <row r="12" spans="1:23" ht="15.75" x14ac:dyDescent="0.25">
      <c r="A12" s="58"/>
      <c r="B12" s="58" t="s">
        <v>876</v>
      </c>
      <c r="C12" s="145" t="s">
        <v>877</v>
      </c>
      <c r="D12" s="145" t="s">
        <v>503</v>
      </c>
      <c r="E12" s="145" t="s">
        <v>878</v>
      </c>
      <c r="F12" s="58" t="s">
        <v>879</v>
      </c>
      <c r="G12" s="163">
        <v>200</v>
      </c>
      <c r="H12" s="2">
        <v>0</v>
      </c>
      <c r="I12" s="2">
        <v>0</v>
      </c>
      <c r="J12" s="11" t="e">
        <f t="shared" si="0"/>
        <v>#DIV/0!</v>
      </c>
      <c r="K12" s="2">
        <v>0</v>
      </c>
      <c r="L12" s="2">
        <v>0</v>
      </c>
      <c r="M12" s="12" t="e">
        <f t="shared" si="1"/>
        <v>#DIV/0!</v>
      </c>
      <c r="N12" s="2">
        <v>100</v>
      </c>
      <c r="O12" s="2">
        <v>0</v>
      </c>
      <c r="P12" s="12">
        <f t="shared" si="2"/>
        <v>0</v>
      </c>
      <c r="Q12" s="2">
        <v>100</v>
      </c>
      <c r="R12" s="2">
        <v>0</v>
      </c>
      <c r="S12" s="12">
        <f t="shared" si="3"/>
        <v>0</v>
      </c>
      <c r="T12" s="89">
        <f t="shared" si="4"/>
        <v>200</v>
      </c>
      <c r="U12" s="89">
        <f t="shared" si="4"/>
        <v>0</v>
      </c>
      <c r="V12" s="12">
        <f t="shared" si="5"/>
        <v>0</v>
      </c>
      <c r="W12" s="30"/>
    </row>
    <row r="13" spans="1:23" ht="24" x14ac:dyDescent="0.25">
      <c r="A13" s="966" t="s">
        <v>880</v>
      </c>
      <c r="B13" s="144" t="s">
        <v>881</v>
      </c>
      <c r="C13" s="21" t="s">
        <v>882</v>
      </c>
      <c r="D13" s="27" t="s">
        <v>883</v>
      </c>
      <c r="E13" s="21" t="s">
        <v>884</v>
      </c>
      <c r="F13" s="22" t="s">
        <v>40</v>
      </c>
      <c r="G13" s="22">
        <v>1</v>
      </c>
      <c r="H13" s="2">
        <v>0</v>
      </c>
      <c r="I13" s="2">
        <v>0</v>
      </c>
      <c r="J13" s="11" t="e">
        <f t="shared" si="0"/>
        <v>#DIV/0!</v>
      </c>
      <c r="K13" s="2">
        <v>0</v>
      </c>
      <c r="L13" s="2">
        <v>0</v>
      </c>
      <c r="M13" s="11" t="e">
        <f t="shared" si="1"/>
        <v>#DIV/0!</v>
      </c>
      <c r="N13" s="2">
        <v>1</v>
      </c>
      <c r="O13" s="2">
        <v>0</v>
      </c>
      <c r="P13" s="11">
        <f t="shared" si="2"/>
        <v>0</v>
      </c>
      <c r="Q13" s="2">
        <v>0</v>
      </c>
      <c r="R13" s="2">
        <v>0</v>
      </c>
      <c r="S13" s="11" t="e">
        <f t="shared" si="3"/>
        <v>#DIV/0!</v>
      </c>
      <c r="T13" s="89">
        <f t="shared" si="4"/>
        <v>1</v>
      </c>
      <c r="U13" s="89">
        <f t="shared" si="4"/>
        <v>0</v>
      </c>
      <c r="V13" s="11">
        <f t="shared" si="5"/>
        <v>0</v>
      </c>
      <c r="W13" s="30"/>
    </row>
    <row r="14" spans="1:23" ht="24" x14ac:dyDescent="0.25">
      <c r="A14" s="966"/>
      <c r="B14" s="144" t="s">
        <v>885</v>
      </c>
      <c r="C14" s="27" t="s">
        <v>886</v>
      </c>
      <c r="D14" s="27" t="s">
        <v>883</v>
      </c>
      <c r="E14" s="27" t="s">
        <v>887</v>
      </c>
      <c r="F14" s="123" t="s">
        <v>89</v>
      </c>
      <c r="G14" s="123">
        <v>1</v>
      </c>
      <c r="H14" s="2">
        <v>0</v>
      </c>
      <c r="I14" s="2">
        <v>0</v>
      </c>
      <c r="J14" s="11" t="e">
        <f t="shared" si="0"/>
        <v>#DIV/0!</v>
      </c>
      <c r="K14" s="2">
        <v>0</v>
      </c>
      <c r="L14" s="2">
        <v>0</v>
      </c>
      <c r="M14" s="11" t="e">
        <f t="shared" si="1"/>
        <v>#DIV/0!</v>
      </c>
      <c r="N14" s="2">
        <v>1</v>
      </c>
      <c r="O14" s="2">
        <v>0</v>
      </c>
      <c r="P14" s="11">
        <f t="shared" si="2"/>
        <v>0</v>
      </c>
      <c r="Q14" s="2">
        <v>0</v>
      </c>
      <c r="R14" s="2">
        <v>0</v>
      </c>
      <c r="S14" s="11" t="e">
        <f t="shared" si="3"/>
        <v>#DIV/0!</v>
      </c>
      <c r="T14" s="89">
        <f t="shared" si="4"/>
        <v>1</v>
      </c>
      <c r="U14" s="89">
        <f t="shared" si="4"/>
        <v>0</v>
      </c>
      <c r="V14" s="11">
        <f t="shared" si="5"/>
        <v>0</v>
      </c>
      <c r="W14" s="30"/>
    </row>
    <row r="15" spans="1:23" ht="24" x14ac:dyDescent="0.25">
      <c r="A15" s="966"/>
      <c r="B15" s="144" t="s">
        <v>888</v>
      </c>
      <c r="C15" s="27" t="s">
        <v>889</v>
      </c>
      <c r="D15" s="27" t="s">
        <v>883</v>
      </c>
      <c r="E15" s="27" t="s">
        <v>890</v>
      </c>
      <c r="F15" s="123" t="s">
        <v>89</v>
      </c>
      <c r="G15" s="123">
        <v>1</v>
      </c>
      <c r="H15" s="2">
        <v>0</v>
      </c>
      <c r="I15" s="2">
        <v>0</v>
      </c>
      <c r="J15" s="11" t="e">
        <f t="shared" si="0"/>
        <v>#DIV/0!</v>
      </c>
      <c r="K15" s="2">
        <v>0</v>
      </c>
      <c r="L15" s="2">
        <v>0</v>
      </c>
      <c r="M15" s="11" t="e">
        <f t="shared" si="1"/>
        <v>#DIV/0!</v>
      </c>
      <c r="N15" s="2">
        <v>1</v>
      </c>
      <c r="O15" s="2">
        <v>0</v>
      </c>
      <c r="P15" s="11">
        <f t="shared" si="2"/>
        <v>0</v>
      </c>
      <c r="Q15" s="2">
        <v>0</v>
      </c>
      <c r="R15" s="2">
        <v>0</v>
      </c>
      <c r="S15" s="11" t="e">
        <f t="shared" si="3"/>
        <v>#DIV/0!</v>
      </c>
      <c r="T15" s="89">
        <f t="shared" si="4"/>
        <v>1</v>
      </c>
      <c r="U15" s="89">
        <f t="shared" si="4"/>
        <v>0</v>
      </c>
      <c r="V15" s="11">
        <f t="shared" si="5"/>
        <v>0</v>
      </c>
      <c r="W15" s="30"/>
    </row>
    <row r="16" spans="1:23" ht="15.75" x14ac:dyDescent="0.25">
      <c r="A16" s="966"/>
      <c r="B16" s="144" t="s">
        <v>891</v>
      </c>
      <c r="C16" s="27" t="s">
        <v>892</v>
      </c>
      <c r="D16" s="27" t="s">
        <v>503</v>
      </c>
      <c r="E16" s="27" t="s">
        <v>866</v>
      </c>
      <c r="F16" s="22" t="s">
        <v>867</v>
      </c>
      <c r="G16" s="22">
        <v>1</v>
      </c>
      <c r="H16" s="2">
        <v>0</v>
      </c>
      <c r="I16" s="2">
        <v>1</v>
      </c>
      <c r="J16" s="11" t="e">
        <f t="shared" si="0"/>
        <v>#DIV/0!</v>
      </c>
      <c r="K16" s="2">
        <v>0</v>
      </c>
      <c r="L16" s="2">
        <v>0</v>
      </c>
      <c r="M16" s="11" t="e">
        <f t="shared" si="1"/>
        <v>#DIV/0!</v>
      </c>
      <c r="N16" s="2">
        <v>1</v>
      </c>
      <c r="O16" s="2">
        <v>0</v>
      </c>
      <c r="P16" s="11">
        <f t="shared" si="2"/>
        <v>0</v>
      </c>
      <c r="Q16" s="2">
        <v>0</v>
      </c>
      <c r="R16" s="2">
        <v>0</v>
      </c>
      <c r="S16" s="11" t="e">
        <f t="shared" si="3"/>
        <v>#DIV/0!</v>
      </c>
      <c r="T16" s="89">
        <f t="shared" si="4"/>
        <v>1</v>
      </c>
      <c r="U16" s="89">
        <f t="shared" si="4"/>
        <v>1</v>
      </c>
      <c r="V16" s="11">
        <f t="shared" si="5"/>
        <v>100</v>
      </c>
      <c r="W16" s="30"/>
    </row>
    <row r="17" spans="1:23" ht="36" x14ac:dyDescent="0.25">
      <c r="A17" s="58"/>
      <c r="B17" s="58" t="s">
        <v>495</v>
      </c>
      <c r="C17" s="145" t="s">
        <v>496</v>
      </c>
      <c r="D17" s="145" t="s">
        <v>497</v>
      </c>
      <c r="E17" s="145" t="s">
        <v>498</v>
      </c>
      <c r="F17" s="58" t="s">
        <v>499</v>
      </c>
      <c r="G17" s="163">
        <v>2</v>
      </c>
      <c r="H17" s="2">
        <v>0</v>
      </c>
      <c r="I17" s="2">
        <v>0</v>
      </c>
      <c r="J17" s="11" t="e">
        <f t="shared" si="0"/>
        <v>#DIV/0!</v>
      </c>
      <c r="K17" s="2">
        <v>0</v>
      </c>
      <c r="L17" s="2">
        <v>0</v>
      </c>
      <c r="M17" s="11" t="e">
        <f t="shared" si="1"/>
        <v>#DIV/0!</v>
      </c>
      <c r="N17" s="2">
        <v>2</v>
      </c>
      <c r="O17" s="2">
        <v>0</v>
      </c>
      <c r="P17" s="11">
        <f t="shared" si="2"/>
        <v>0</v>
      </c>
      <c r="Q17" s="2">
        <v>0</v>
      </c>
      <c r="R17" s="2">
        <v>0</v>
      </c>
      <c r="S17" s="11" t="e">
        <f t="shared" si="3"/>
        <v>#DIV/0!</v>
      </c>
      <c r="T17" s="89">
        <f t="shared" si="4"/>
        <v>2</v>
      </c>
      <c r="U17" s="89">
        <f t="shared" si="4"/>
        <v>0</v>
      </c>
      <c r="V17" s="11">
        <f t="shared" si="5"/>
        <v>0</v>
      </c>
      <c r="W17" s="30"/>
    </row>
    <row r="18" spans="1:23" ht="36" x14ac:dyDescent="0.25">
      <c r="A18" s="966" t="s">
        <v>893</v>
      </c>
      <c r="B18" s="144" t="s">
        <v>501</v>
      </c>
      <c r="C18" s="21" t="s">
        <v>894</v>
      </c>
      <c r="D18" s="21" t="s">
        <v>895</v>
      </c>
      <c r="E18" s="21" t="s">
        <v>862</v>
      </c>
      <c r="F18" s="123" t="s">
        <v>863</v>
      </c>
      <c r="G18" s="123">
        <v>1</v>
      </c>
      <c r="H18" s="2">
        <v>0</v>
      </c>
      <c r="I18" s="2">
        <v>0</v>
      </c>
      <c r="J18" s="11" t="e">
        <f t="shared" si="0"/>
        <v>#DIV/0!</v>
      </c>
      <c r="K18" s="2">
        <v>0</v>
      </c>
      <c r="L18" s="2">
        <v>0</v>
      </c>
      <c r="M18" s="11" t="e">
        <f t="shared" si="1"/>
        <v>#DIV/0!</v>
      </c>
      <c r="N18" s="2">
        <v>1</v>
      </c>
      <c r="O18" s="2">
        <v>0</v>
      </c>
      <c r="P18" s="11">
        <f t="shared" si="2"/>
        <v>0</v>
      </c>
      <c r="Q18" s="2">
        <v>0</v>
      </c>
      <c r="R18" s="2">
        <v>0</v>
      </c>
      <c r="S18" s="11" t="e">
        <f t="shared" si="3"/>
        <v>#DIV/0!</v>
      </c>
      <c r="T18" s="89">
        <f t="shared" si="4"/>
        <v>1</v>
      </c>
      <c r="U18" s="89">
        <f t="shared" si="4"/>
        <v>0</v>
      </c>
      <c r="V18" s="11">
        <f t="shared" si="5"/>
        <v>0</v>
      </c>
      <c r="W18" s="30"/>
    </row>
    <row r="19" spans="1:23" ht="24" x14ac:dyDescent="0.25">
      <c r="A19" s="966"/>
      <c r="B19" s="144" t="s">
        <v>896</v>
      </c>
      <c r="C19" s="27" t="s">
        <v>897</v>
      </c>
      <c r="D19" s="27" t="s">
        <v>883</v>
      </c>
      <c r="E19" s="27" t="s">
        <v>898</v>
      </c>
      <c r="F19" s="123" t="s">
        <v>863</v>
      </c>
      <c r="G19" s="123">
        <v>1</v>
      </c>
      <c r="H19" s="2">
        <v>0</v>
      </c>
      <c r="I19" s="2">
        <v>0</v>
      </c>
      <c r="J19" s="11" t="e">
        <f t="shared" si="0"/>
        <v>#DIV/0!</v>
      </c>
      <c r="K19" s="2">
        <v>0</v>
      </c>
      <c r="L19" s="2">
        <v>0</v>
      </c>
      <c r="M19" s="11" t="e">
        <f t="shared" si="1"/>
        <v>#DIV/0!</v>
      </c>
      <c r="N19" s="2">
        <v>1</v>
      </c>
      <c r="O19" s="2">
        <v>0</v>
      </c>
      <c r="P19" s="11">
        <f t="shared" si="2"/>
        <v>0</v>
      </c>
      <c r="Q19" s="2">
        <v>0</v>
      </c>
      <c r="R19" s="2">
        <v>0</v>
      </c>
      <c r="S19" s="11" t="e">
        <f t="shared" si="3"/>
        <v>#DIV/0!</v>
      </c>
      <c r="T19" s="89">
        <f t="shared" si="4"/>
        <v>1</v>
      </c>
      <c r="U19" s="89">
        <f t="shared" si="4"/>
        <v>0</v>
      </c>
      <c r="V19" s="11">
        <f t="shared" si="5"/>
        <v>0</v>
      </c>
      <c r="W19" s="30"/>
    </row>
    <row r="20" spans="1:23" ht="36" x14ac:dyDescent="0.25">
      <c r="A20" s="966"/>
      <c r="B20" s="144" t="s">
        <v>899</v>
      </c>
      <c r="C20" s="27" t="s">
        <v>900</v>
      </c>
      <c r="D20" s="21" t="s">
        <v>895</v>
      </c>
      <c r="E20" s="27" t="s">
        <v>901</v>
      </c>
      <c r="F20" s="123" t="s">
        <v>89</v>
      </c>
      <c r="G20" s="123">
        <v>1</v>
      </c>
      <c r="H20" s="2">
        <v>0</v>
      </c>
      <c r="I20" s="2">
        <v>0</v>
      </c>
      <c r="J20" s="11" t="e">
        <f t="shared" si="0"/>
        <v>#DIV/0!</v>
      </c>
      <c r="K20" s="2">
        <v>0</v>
      </c>
      <c r="L20" s="2">
        <v>0</v>
      </c>
      <c r="M20" s="11" t="e">
        <f t="shared" si="1"/>
        <v>#DIV/0!</v>
      </c>
      <c r="N20" s="2">
        <v>1</v>
      </c>
      <c r="O20" s="2">
        <v>0</v>
      </c>
      <c r="P20" s="11">
        <f t="shared" si="2"/>
        <v>0</v>
      </c>
      <c r="Q20" s="2">
        <v>0</v>
      </c>
      <c r="R20" s="2">
        <v>0</v>
      </c>
      <c r="S20" s="11" t="e">
        <f t="shared" si="3"/>
        <v>#DIV/0!</v>
      </c>
      <c r="T20" s="89">
        <f t="shared" si="4"/>
        <v>1</v>
      </c>
      <c r="U20" s="89">
        <f t="shared" si="4"/>
        <v>0</v>
      </c>
      <c r="V20" s="11">
        <f t="shared" si="5"/>
        <v>0</v>
      </c>
      <c r="W20" s="30"/>
    </row>
    <row r="21" spans="1:23" ht="24" x14ac:dyDescent="0.25">
      <c r="A21" s="966"/>
      <c r="B21" s="144" t="s">
        <v>902</v>
      </c>
      <c r="C21" s="27" t="s">
        <v>903</v>
      </c>
      <c r="D21" s="27" t="s">
        <v>883</v>
      </c>
      <c r="E21" s="21" t="s">
        <v>904</v>
      </c>
      <c r="F21" s="22" t="s">
        <v>905</v>
      </c>
      <c r="G21" s="22">
        <v>1</v>
      </c>
      <c r="H21" s="2">
        <v>0</v>
      </c>
      <c r="I21" s="2">
        <v>0</v>
      </c>
      <c r="J21" s="11" t="e">
        <f t="shared" si="0"/>
        <v>#DIV/0!</v>
      </c>
      <c r="K21" s="2">
        <v>0</v>
      </c>
      <c r="L21" s="2">
        <v>0</v>
      </c>
      <c r="M21" s="11" t="e">
        <f t="shared" si="1"/>
        <v>#DIV/0!</v>
      </c>
      <c r="N21" s="2">
        <v>1</v>
      </c>
      <c r="O21" s="2">
        <v>0</v>
      </c>
      <c r="P21" s="11">
        <f t="shared" si="2"/>
        <v>0</v>
      </c>
      <c r="Q21" s="2">
        <v>0</v>
      </c>
      <c r="R21" s="2">
        <v>0</v>
      </c>
      <c r="S21" s="11" t="e">
        <f t="shared" si="3"/>
        <v>#DIV/0!</v>
      </c>
      <c r="T21" s="89">
        <f t="shared" si="4"/>
        <v>1</v>
      </c>
      <c r="U21" s="89">
        <f t="shared" si="4"/>
        <v>0</v>
      </c>
      <c r="V21" s="11">
        <f t="shared" si="5"/>
        <v>0</v>
      </c>
      <c r="W21" s="30"/>
    </row>
    <row r="22" spans="1:23" ht="24" x14ac:dyDescent="0.25">
      <c r="A22" s="966"/>
      <c r="B22" s="144" t="s">
        <v>906</v>
      </c>
      <c r="C22" s="27" t="s">
        <v>907</v>
      </c>
      <c r="D22" s="27" t="s">
        <v>883</v>
      </c>
      <c r="E22" s="27" t="s">
        <v>866</v>
      </c>
      <c r="F22" s="22" t="s">
        <v>867</v>
      </c>
      <c r="G22" s="22">
        <v>1</v>
      </c>
      <c r="H22" s="2">
        <v>0</v>
      </c>
      <c r="I22" s="2">
        <v>0</v>
      </c>
      <c r="J22" s="11" t="e">
        <f t="shared" si="0"/>
        <v>#DIV/0!</v>
      </c>
      <c r="K22" s="2">
        <v>0</v>
      </c>
      <c r="L22" s="2">
        <v>0</v>
      </c>
      <c r="M22" s="11" t="e">
        <f t="shared" si="1"/>
        <v>#DIV/0!</v>
      </c>
      <c r="N22" s="2">
        <v>1</v>
      </c>
      <c r="O22" s="2">
        <v>0</v>
      </c>
      <c r="P22" s="11">
        <f t="shared" si="2"/>
        <v>0</v>
      </c>
      <c r="Q22" s="2">
        <v>0</v>
      </c>
      <c r="R22" s="2">
        <v>0</v>
      </c>
      <c r="S22" s="11" t="e">
        <f t="shared" si="3"/>
        <v>#DIV/0!</v>
      </c>
      <c r="T22" s="89">
        <f t="shared" si="4"/>
        <v>1</v>
      </c>
      <c r="U22" s="89">
        <f t="shared" si="4"/>
        <v>0</v>
      </c>
      <c r="V22" s="11">
        <f t="shared" si="5"/>
        <v>0</v>
      </c>
      <c r="W22" s="30"/>
    </row>
    <row r="23" spans="1:23" ht="24" x14ac:dyDescent="0.25">
      <c r="A23" s="981"/>
      <c r="B23" s="981" t="s">
        <v>908</v>
      </c>
      <c r="C23" s="1031" t="s">
        <v>909</v>
      </c>
      <c r="D23" s="1031" t="s">
        <v>503</v>
      </c>
      <c r="E23" s="145" t="s">
        <v>910</v>
      </c>
      <c r="F23" s="58" t="s">
        <v>911</v>
      </c>
      <c r="G23" s="163">
        <v>30000</v>
      </c>
      <c r="H23" s="2">
        <v>7500</v>
      </c>
      <c r="I23" s="2">
        <f>I27</f>
        <v>6651</v>
      </c>
      <c r="J23" s="11">
        <f t="shared" si="0"/>
        <v>88.68</v>
      </c>
      <c r="K23" s="2">
        <v>7500</v>
      </c>
      <c r="L23" s="2">
        <v>0</v>
      </c>
      <c r="M23" s="11">
        <f t="shared" si="1"/>
        <v>0</v>
      </c>
      <c r="N23" s="2">
        <v>7500</v>
      </c>
      <c r="O23" s="2">
        <v>0</v>
      </c>
      <c r="P23" s="11">
        <f t="shared" si="2"/>
        <v>0</v>
      </c>
      <c r="Q23" s="2">
        <v>7500</v>
      </c>
      <c r="R23" s="2">
        <v>0</v>
      </c>
      <c r="S23" s="11">
        <f t="shared" si="3"/>
        <v>0</v>
      </c>
      <c r="T23" s="89">
        <f t="shared" si="4"/>
        <v>30000</v>
      </c>
      <c r="U23" s="89">
        <f t="shared" si="4"/>
        <v>6651</v>
      </c>
      <c r="V23" s="11">
        <f t="shared" si="5"/>
        <v>22.17</v>
      </c>
      <c r="W23" s="30"/>
    </row>
    <row r="24" spans="1:23" ht="48" x14ac:dyDescent="0.25">
      <c r="A24" s="981"/>
      <c r="B24" s="981"/>
      <c r="C24" s="1031"/>
      <c r="D24" s="1031"/>
      <c r="E24" s="145" t="s">
        <v>912</v>
      </c>
      <c r="F24" s="58" t="s">
        <v>913</v>
      </c>
      <c r="G24" s="163" t="s">
        <v>914</v>
      </c>
      <c r="H24" s="2">
        <v>0</v>
      </c>
      <c r="I24" s="2">
        <v>0</v>
      </c>
      <c r="J24" s="11" t="e">
        <f t="shared" si="0"/>
        <v>#DIV/0!</v>
      </c>
      <c r="K24" s="2">
        <v>0</v>
      </c>
      <c r="L24" s="2">
        <v>0</v>
      </c>
      <c r="M24" s="11" t="e">
        <f t="shared" si="1"/>
        <v>#DIV/0!</v>
      </c>
      <c r="N24" s="2">
        <v>0</v>
      </c>
      <c r="O24" s="2">
        <v>0</v>
      </c>
      <c r="P24" s="11" t="e">
        <f t="shared" si="2"/>
        <v>#DIV/0!</v>
      </c>
      <c r="Q24" s="2">
        <v>1</v>
      </c>
      <c r="R24" s="2">
        <v>0</v>
      </c>
      <c r="S24" s="11">
        <f t="shared" si="3"/>
        <v>0</v>
      </c>
      <c r="T24" s="89">
        <f t="shared" si="4"/>
        <v>1</v>
      </c>
      <c r="U24" s="89">
        <f t="shared" si="4"/>
        <v>0</v>
      </c>
      <c r="V24" s="11">
        <f t="shared" si="5"/>
        <v>0</v>
      </c>
      <c r="W24" s="30"/>
    </row>
    <row r="25" spans="1:23" ht="24" x14ac:dyDescent="0.25">
      <c r="A25" s="966" t="s">
        <v>915</v>
      </c>
      <c r="B25" s="144" t="s">
        <v>916</v>
      </c>
      <c r="C25" s="114" t="s">
        <v>917</v>
      </c>
      <c r="D25" s="114" t="s">
        <v>503</v>
      </c>
      <c r="E25" s="27" t="s">
        <v>918</v>
      </c>
      <c r="F25" s="27" t="s">
        <v>89</v>
      </c>
      <c r="G25" s="123">
        <v>1</v>
      </c>
      <c r="H25" s="2">
        <v>0</v>
      </c>
      <c r="I25" s="2">
        <v>0</v>
      </c>
      <c r="J25" s="11" t="e">
        <f t="shared" si="0"/>
        <v>#DIV/0!</v>
      </c>
      <c r="K25" s="2">
        <v>1</v>
      </c>
      <c r="L25" s="2">
        <v>0</v>
      </c>
      <c r="M25" s="11">
        <f t="shared" si="1"/>
        <v>0</v>
      </c>
      <c r="N25" s="2">
        <v>0</v>
      </c>
      <c r="O25" s="2">
        <v>0</v>
      </c>
      <c r="P25" s="11" t="e">
        <f t="shared" si="2"/>
        <v>#DIV/0!</v>
      </c>
      <c r="Q25" s="2">
        <v>0</v>
      </c>
      <c r="R25" s="2">
        <v>0</v>
      </c>
      <c r="S25" s="11" t="e">
        <f t="shared" si="3"/>
        <v>#DIV/0!</v>
      </c>
      <c r="T25" s="89">
        <f t="shared" si="4"/>
        <v>1</v>
      </c>
      <c r="U25" s="89">
        <f t="shared" si="4"/>
        <v>0</v>
      </c>
      <c r="V25" s="11">
        <f t="shared" si="5"/>
        <v>0</v>
      </c>
      <c r="W25" s="30"/>
    </row>
    <row r="26" spans="1:23" ht="24" x14ac:dyDescent="0.25">
      <c r="A26" s="966"/>
      <c r="B26" s="144" t="s">
        <v>919</v>
      </c>
      <c r="C26" s="27" t="s">
        <v>920</v>
      </c>
      <c r="D26" s="114" t="s">
        <v>503</v>
      </c>
      <c r="E26" s="27" t="s">
        <v>39</v>
      </c>
      <c r="F26" s="123" t="s">
        <v>89</v>
      </c>
      <c r="G26" s="123">
        <v>1</v>
      </c>
      <c r="H26" s="2">
        <v>0</v>
      </c>
      <c r="I26" s="2">
        <v>0</v>
      </c>
      <c r="J26" s="11" t="e">
        <f t="shared" si="0"/>
        <v>#DIV/0!</v>
      </c>
      <c r="K26" s="2">
        <v>0</v>
      </c>
      <c r="L26" s="2">
        <v>0</v>
      </c>
      <c r="M26" s="11" t="e">
        <f t="shared" si="1"/>
        <v>#DIV/0!</v>
      </c>
      <c r="N26" s="2">
        <v>1</v>
      </c>
      <c r="O26" s="2">
        <v>0</v>
      </c>
      <c r="P26" s="11">
        <f t="shared" si="2"/>
        <v>0</v>
      </c>
      <c r="Q26" s="2">
        <v>0</v>
      </c>
      <c r="R26" s="2">
        <v>0</v>
      </c>
      <c r="S26" s="11" t="e">
        <f t="shared" si="3"/>
        <v>#DIV/0!</v>
      </c>
      <c r="T26" s="89">
        <f t="shared" si="4"/>
        <v>1</v>
      </c>
      <c r="U26" s="89">
        <f t="shared" si="4"/>
        <v>0</v>
      </c>
      <c r="V26" s="11">
        <f t="shared" si="5"/>
        <v>0</v>
      </c>
      <c r="W26" s="30"/>
    </row>
    <row r="27" spans="1:23" ht="24" x14ac:dyDescent="0.25">
      <c r="A27" s="966"/>
      <c r="B27" s="144" t="s">
        <v>921</v>
      </c>
      <c r="C27" s="27" t="s">
        <v>922</v>
      </c>
      <c r="D27" s="114" t="s">
        <v>503</v>
      </c>
      <c r="E27" s="114" t="s">
        <v>923</v>
      </c>
      <c r="F27" s="29" t="s">
        <v>911</v>
      </c>
      <c r="G27" s="29">
        <v>30000</v>
      </c>
      <c r="H27" s="2">
        <v>7500</v>
      </c>
      <c r="I27" s="2">
        <v>6651</v>
      </c>
      <c r="J27" s="11">
        <f t="shared" si="0"/>
        <v>88.68</v>
      </c>
      <c r="K27" s="2">
        <v>7500</v>
      </c>
      <c r="L27" s="2">
        <v>7022</v>
      </c>
      <c r="M27" s="11">
        <f t="shared" si="1"/>
        <v>93.626666666666665</v>
      </c>
      <c r="N27" s="2">
        <v>7500</v>
      </c>
      <c r="O27" s="2">
        <v>6786</v>
      </c>
      <c r="P27" s="11">
        <f t="shared" si="2"/>
        <v>90.48</v>
      </c>
      <c r="Q27" s="2">
        <v>7500</v>
      </c>
      <c r="R27" s="2">
        <v>6829</v>
      </c>
      <c r="S27" s="11">
        <f t="shared" si="3"/>
        <v>91.053333333333327</v>
      </c>
      <c r="T27" s="89">
        <f t="shared" si="4"/>
        <v>30000</v>
      </c>
      <c r="U27" s="89">
        <f t="shared" si="4"/>
        <v>27288</v>
      </c>
      <c r="V27" s="11">
        <f t="shared" si="5"/>
        <v>90.96</v>
      </c>
      <c r="W27" s="30"/>
    </row>
    <row r="28" spans="1:23" ht="36" x14ac:dyDescent="0.25">
      <c r="A28" s="966" t="s">
        <v>924</v>
      </c>
      <c r="B28" s="144" t="s">
        <v>925</v>
      </c>
      <c r="C28" s="27" t="s">
        <v>926</v>
      </c>
      <c r="D28" s="114" t="s">
        <v>503</v>
      </c>
      <c r="E28" s="27" t="s">
        <v>927</v>
      </c>
      <c r="F28" s="123" t="s">
        <v>62</v>
      </c>
      <c r="G28" s="123">
        <v>100</v>
      </c>
      <c r="H28" s="2">
        <v>0</v>
      </c>
      <c r="I28" s="2">
        <v>0</v>
      </c>
      <c r="J28" s="11" t="e">
        <f t="shared" si="0"/>
        <v>#DIV/0!</v>
      </c>
      <c r="K28" s="2">
        <v>25</v>
      </c>
      <c r="L28" s="2">
        <v>0</v>
      </c>
      <c r="M28" s="11">
        <f t="shared" si="1"/>
        <v>0</v>
      </c>
      <c r="N28" s="2">
        <v>75</v>
      </c>
      <c r="O28" s="2">
        <v>0</v>
      </c>
      <c r="P28" s="11">
        <f t="shared" si="2"/>
        <v>0</v>
      </c>
      <c r="Q28" s="2">
        <v>0</v>
      </c>
      <c r="R28" s="2">
        <v>0</v>
      </c>
      <c r="S28" s="11" t="e">
        <f t="shared" si="3"/>
        <v>#DIV/0!</v>
      </c>
      <c r="T28" s="89">
        <f t="shared" si="4"/>
        <v>100</v>
      </c>
      <c r="U28" s="89">
        <f t="shared" si="4"/>
        <v>0</v>
      </c>
      <c r="V28" s="11">
        <f t="shared" si="5"/>
        <v>0</v>
      </c>
      <c r="W28" s="30"/>
    </row>
    <row r="29" spans="1:23" ht="15.75" x14ac:dyDescent="0.25">
      <c r="A29" s="966"/>
      <c r="B29" s="144" t="s">
        <v>928</v>
      </c>
      <c r="C29" s="27" t="s">
        <v>929</v>
      </c>
      <c r="D29" s="114" t="s">
        <v>503</v>
      </c>
      <c r="E29" s="27" t="s">
        <v>887</v>
      </c>
      <c r="F29" s="123" t="s">
        <v>89</v>
      </c>
      <c r="G29" s="123">
        <v>1</v>
      </c>
      <c r="H29" s="2">
        <v>0</v>
      </c>
      <c r="I29" s="2">
        <v>0</v>
      </c>
      <c r="J29" s="11" t="e">
        <f t="shared" si="0"/>
        <v>#DIV/0!</v>
      </c>
      <c r="K29" s="2">
        <v>0</v>
      </c>
      <c r="L29" s="2">
        <v>0</v>
      </c>
      <c r="M29" s="11" t="e">
        <f t="shared" si="1"/>
        <v>#DIV/0!</v>
      </c>
      <c r="N29" s="2">
        <v>0</v>
      </c>
      <c r="O29" s="2">
        <v>0</v>
      </c>
      <c r="P29" s="11" t="e">
        <f t="shared" si="2"/>
        <v>#DIV/0!</v>
      </c>
      <c r="Q29" s="2">
        <v>1</v>
      </c>
      <c r="R29" s="2">
        <v>0</v>
      </c>
      <c r="S29" s="11">
        <f t="shared" si="3"/>
        <v>0</v>
      </c>
      <c r="T29" s="89">
        <f t="shared" si="4"/>
        <v>1</v>
      </c>
      <c r="U29" s="89">
        <f t="shared" si="4"/>
        <v>0</v>
      </c>
      <c r="V29" s="11">
        <f t="shared" si="5"/>
        <v>0</v>
      </c>
      <c r="W29" s="30"/>
    </row>
    <row r="30" spans="1:23" ht="24" x14ac:dyDescent="0.25">
      <c r="A30" s="966"/>
      <c r="B30" s="144" t="s">
        <v>930</v>
      </c>
      <c r="C30" s="27" t="s">
        <v>931</v>
      </c>
      <c r="D30" s="114" t="s">
        <v>503</v>
      </c>
      <c r="E30" s="27" t="s">
        <v>932</v>
      </c>
      <c r="F30" s="123" t="s">
        <v>89</v>
      </c>
      <c r="G30" s="123">
        <v>1</v>
      </c>
      <c r="H30" s="2">
        <v>0</v>
      </c>
      <c r="I30" s="2">
        <v>0</v>
      </c>
      <c r="J30" s="11" t="e">
        <f t="shared" si="0"/>
        <v>#DIV/0!</v>
      </c>
      <c r="K30" s="2">
        <v>0</v>
      </c>
      <c r="L30" s="2">
        <v>0</v>
      </c>
      <c r="M30" s="11" t="e">
        <f t="shared" si="1"/>
        <v>#DIV/0!</v>
      </c>
      <c r="N30" s="2">
        <v>0</v>
      </c>
      <c r="O30" s="2">
        <v>0</v>
      </c>
      <c r="P30" s="11" t="e">
        <f t="shared" si="2"/>
        <v>#DIV/0!</v>
      </c>
      <c r="Q30" s="2">
        <v>1</v>
      </c>
      <c r="R30" s="2">
        <v>0</v>
      </c>
      <c r="S30" s="11">
        <f t="shared" si="3"/>
        <v>0</v>
      </c>
      <c r="T30" s="89">
        <f t="shared" si="4"/>
        <v>1</v>
      </c>
      <c r="U30" s="89">
        <f t="shared" si="4"/>
        <v>0</v>
      </c>
      <c r="V30" s="11">
        <f t="shared" si="5"/>
        <v>0</v>
      </c>
      <c r="W30" s="30"/>
    </row>
    <row r="31" spans="1:23" ht="24" x14ac:dyDescent="0.25">
      <c r="A31" s="58"/>
      <c r="B31" s="58" t="s">
        <v>933</v>
      </c>
      <c r="C31" s="145" t="s">
        <v>934</v>
      </c>
      <c r="D31" s="145" t="s">
        <v>935</v>
      </c>
      <c r="E31" s="145" t="s">
        <v>936</v>
      </c>
      <c r="F31" s="58" t="s">
        <v>937</v>
      </c>
      <c r="G31" s="163">
        <v>20</v>
      </c>
      <c r="H31" s="2">
        <v>0</v>
      </c>
      <c r="I31" s="2">
        <v>0</v>
      </c>
      <c r="J31" s="11" t="e">
        <f t="shared" si="0"/>
        <v>#DIV/0!</v>
      </c>
      <c r="K31" s="2">
        <v>0</v>
      </c>
      <c r="L31" s="2">
        <v>0</v>
      </c>
      <c r="M31" s="11" t="e">
        <f t="shared" si="1"/>
        <v>#DIV/0!</v>
      </c>
      <c r="N31" s="2">
        <v>20</v>
      </c>
      <c r="O31" s="2">
        <v>0</v>
      </c>
      <c r="P31" s="11">
        <f t="shared" si="2"/>
        <v>0</v>
      </c>
      <c r="Q31" s="2">
        <v>0</v>
      </c>
      <c r="R31" s="2">
        <v>0</v>
      </c>
      <c r="S31" s="11" t="e">
        <f t="shared" si="3"/>
        <v>#DIV/0!</v>
      </c>
      <c r="T31" s="89">
        <f t="shared" si="4"/>
        <v>20</v>
      </c>
      <c r="U31" s="89">
        <f t="shared" si="4"/>
        <v>0</v>
      </c>
      <c r="V31" s="11">
        <f t="shared" si="5"/>
        <v>0</v>
      </c>
      <c r="W31" s="30"/>
    </row>
    <row r="32" spans="1:23" ht="15.75" x14ac:dyDescent="0.25">
      <c r="A32" s="966" t="s">
        <v>938</v>
      </c>
      <c r="B32" s="144" t="s">
        <v>939</v>
      </c>
      <c r="C32" s="21" t="s">
        <v>940</v>
      </c>
      <c r="D32" s="21" t="s">
        <v>503</v>
      </c>
      <c r="E32" s="21" t="s">
        <v>941</v>
      </c>
      <c r="F32" s="22" t="s">
        <v>942</v>
      </c>
      <c r="G32" s="22">
        <v>1</v>
      </c>
      <c r="H32" s="2">
        <v>0</v>
      </c>
      <c r="I32" s="2">
        <v>0</v>
      </c>
      <c r="J32" s="11" t="e">
        <f t="shared" si="0"/>
        <v>#DIV/0!</v>
      </c>
      <c r="K32" s="2">
        <v>1</v>
      </c>
      <c r="L32" s="2">
        <v>1</v>
      </c>
      <c r="M32" s="11">
        <f t="shared" si="1"/>
        <v>100</v>
      </c>
      <c r="N32" s="2">
        <v>0</v>
      </c>
      <c r="O32" s="2">
        <v>0</v>
      </c>
      <c r="P32" s="11" t="e">
        <f t="shared" si="2"/>
        <v>#DIV/0!</v>
      </c>
      <c r="Q32" s="2">
        <v>0</v>
      </c>
      <c r="R32" s="2">
        <v>0</v>
      </c>
      <c r="S32" s="11" t="e">
        <f t="shared" si="3"/>
        <v>#DIV/0!</v>
      </c>
      <c r="T32" s="89">
        <f t="shared" si="4"/>
        <v>1</v>
      </c>
      <c r="U32" s="89">
        <f t="shared" si="4"/>
        <v>1</v>
      </c>
      <c r="V32" s="11">
        <f t="shared" si="5"/>
        <v>100</v>
      </c>
      <c r="W32" s="30"/>
    </row>
    <row r="33" spans="1:23" ht="15.75" x14ac:dyDescent="0.25">
      <c r="A33" s="966"/>
      <c r="B33" s="144" t="s">
        <v>943</v>
      </c>
      <c r="C33" s="21" t="s">
        <v>944</v>
      </c>
      <c r="D33" s="21" t="s">
        <v>503</v>
      </c>
      <c r="E33" s="21" t="s">
        <v>945</v>
      </c>
      <c r="F33" s="22" t="s">
        <v>89</v>
      </c>
      <c r="G33" s="22">
        <v>1</v>
      </c>
      <c r="H33" s="2">
        <v>0</v>
      </c>
      <c r="I33" s="2">
        <v>0</v>
      </c>
      <c r="J33" s="11" t="e">
        <f t="shared" si="0"/>
        <v>#DIV/0!</v>
      </c>
      <c r="K33" s="2">
        <v>0</v>
      </c>
      <c r="L33" s="2">
        <v>0</v>
      </c>
      <c r="M33" s="11" t="e">
        <f t="shared" si="1"/>
        <v>#DIV/0!</v>
      </c>
      <c r="N33" s="2">
        <v>1</v>
      </c>
      <c r="O33" s="2">
        <v>0</v>
      </c>
      <c r="P33" s="11">
        <f t="shared" si="2"/>
        <v>0</v>
      </c>
      <c r="Q33" s="2">
        <v>0</v>
      </c>
      <c r="R33" s="2">
        <v>0</v>
      </c>
      <c r="S33" s="11" t="e">
        <f t="shared" si="3"/>
        <v>#DIV/0!</v>
      </c>
      <c r="T33" s="89">
        <f t="shared" si="4"/>
        <v>1</v>
      </c>
      <c r="U33" s="89">
        <f t="shared" si="4"/>
        <v>0</v>
      </c>
      <c r="V33" s="11">
        <f t="shared" si="5"/>
        <v>0</v>
      </c>
      <c r="W33" s="30"/>
    </row>
    <row r="34" spans="1:23" ht="15.75" x14ac:dyDescent="0.25">
      <c r="A34" s="966"/>
      <c r="B34" s="144" t="s">
        <v>946</v>
      </c>
      <c r="C34" s="21" t="s">
        <v>947</v>
      </c>
      <c r="D34" s="21" t="s">
        <v>503</v>
      </c>
      <c r="E34" s="21" t="s">
        <v>866</v>
      </c>
      <c r="F34" s="22" t="s">
        <v>867</v>
      </c>
      <c r="G34" s="22">
        <v>1</v>
      </c>
      <c r="H34" s="2">
        <v>0</v>
      </c>
      <c r="I34" s="2">
        <v>0</v>
      </c>
      <c r="J34" s="11" t="e">
        <f t="shared" si="0"/>
        <v>#DIV/0!</v>
      </c>
      <c r="K34" s="2">
        <v>0</v>
      </c>
      <c r="L34" s="2">
        <v>0</v>
      </c>
      <c r="M34" s="11" t="e">
        <f t="shared" si="1"/>
        <v>#DIV/0!</v>
      </c>
      <c r="N34" s="2">
        <v>1</v>
      </c>
      <c r="O34" s="2">
        <v>0</v>
      </c>
      <c r="P34" s="11">
        <f t="shared" si="2"/>
        <v>0</v>
      </c>
      <c r="Q34" s="2">
        <v>0</v>
      </c>
      <c r="R34" s="2">
        <v>0</v>
      </c>
      <c r="S34" s="11" t="e">
        <f t="shared" si="3"/>
        <v>#DIV/0!</v>
      </c>
      <c r="T34" s="89">
        <f t="shared" si="4"/>
        <v>1</v>
      </c>
      <c r="U34" s="89">
        <f t="shared" si="4"/>
        <v>0</v>
      </c>
      <c r="V34" s="11">
        <f t="shared" si="5"/>
        <v>0</v>
      </c>
      <c r="W34" s="30"/>
    </row>
    <row r="35" spans="1:23" ht="24" x14ac:dyDescent="0.25">
      <c r="A35" s="966"/>
      <c r="B35" s="144" t="s">
        <v>948</v>
      </c>
      <c r="C35" s="21" t="s">
        <v>949</v>
      </c>
      <c r="D35" s="21" t="s">
        <v>503</v>
      </c>
      <c r="E35" s="21" t="s">
        <v>950</v>
      </c>
      <c r="F35" s="22" t="s">
        <v>951</v>
      </c>
      <c r="G35" s="22">
        <v>20</v>
      </c>
      <c r="H35" s="2">
        <v>0</v>
      </c>
      <c r="I35" s="2">
        <v>0</v>
      </c>
      <c r="J35" s="11" t="e">
        <f t="shared" si="0"/>
        <v>#DIV/0!</v>
      </c>
      <c r="K35" s="2">
        <v>0</v>
      </c>
      <c r="L35" s="2">
        <v>0</v>
      </c>
      <c r="M35" s="11" t="e">
        <f t="shared" si="1"/>
        <v>#DIV/0!</v>
      </c>
      <c r="N35" s="2">
        <v>20</v>
      </c>
      <c r="O35" s="2">
        <v>0</v>
      </c>
      <c r="P35" s="11">
        <f t="shared" si="2"/>
        <v>0</v>
      </c>
      <c r="Q35" s="2">
        <v>0</v>
      </c>
      <c r="R35" s="2">
        <v>0</v>
      </c>
      <c r="S35" s="11" t="e">
        <f t="shared" si="3"/>
        <v>#DIV/0!</v>
      </c>
      <c r="T35" s="89">
        <f t="shared" si="4"/>
        <v>20</v>
      </c>
      <c r="U35" s="89">
        <f t="shared" si="4"/>
        <v>0</v>
      </c>
      <c r="V35" s="11">
        <f t="shared" si="5"/>
        <v>0</v>
      </c>
      <c r="W35" s="30"/>
    </row>
    <row r="36" spans="1:23" ht="36" x14ac:dyDescent="0.25">
      <c r="A36" s="58"/>
      <c r="B36" s="58" t="s">
        <v>952</v>
      </c>
      <c r="C36" s="145" t="s">
        <v>953</v>
      </c>
      <c r="D36" s="145" t="s">
        <v>935</v>
      </c>
      <c r="E36" s="145" t="s">
        <v>954</v>
      </c>
      <c r="F36" s="58" t="s">
        <v>955</v>
      </c>
      <c r="G36" s="163">
        <v>3</v>
      </c>
      <c r="H36" s="2">
        <v>0</v>
      </c>
      <c r="I36" s="2">
        <v>0</v>
      </c>
      <c r="J36" s="11" t="e">
        <f t="shared" si="0"/>
        <v>#DIV/0!</v>
      </c>
      <c r="K36" s="2">
        <v>0</v>
      </c>
      <c r="L36" s="2">
        <v>0</v>
      </c>
      <c r="M36" s="11" t="e">
        <f t="shared" si="1"/>
        <v>#DIV/0!</v>
      </c>
      <c r="N36" s="2">
        <v>3</v>
      </c>
      <c r="O36" s="2">
        <v>0</v>
      </c>
      <c r="P36" s="11">
        <f t="shared" si="2"/>
        <v>0</v>
      </c>
      <c r="Q36" s="2">
        <v>0</v>
      </c>
      <c r="R36" s="2">
        <v>0</v>
      </c>
      <c r="S36" s="11" t="e">
        <f t="shared" si="3"/>
        <v>#DIV/0!</v>
      </c>
      <c r="T36" s="89">
        <f t="shared" si="4"/>
        <v>3</v>
      </c>
      <c r="U36" s="89">
        <f t="shared" si="4"/>
        <v>0</v>
      </c>
      <c r="V36" s="11">
        <f t="shared" si="5"/>
        <v>0</v>
      </c>
      <c r="W36" s="30"/>
    </row>
    <row r="37" spans="1:23" ht="60" x14ac:dyDescent="0.25">
      <c r="A37" s="60" t="s">
        <v>956</v>
      </c>
      <c r="B37" s="60" t="s">
        <v>957</v>
      </c>
      <c r="C37" s="21" t="s">
        <v>958</v>
      </c>
      <c r="D37" s="21" t="s">
        <v>935</v>
      </c>
      <c r="E37" s="21" t="s">
        <v>959</v>
      </c>
      <c r="F37" s="22" t="s">
        <v>960</v>
      </c>
      <c r="G37" s="22">
        <v>3</v>
      </c>
      <c r="H37" s="2">
        <v>0</v>
      </c>
      <c r="I37" s="2">
        <v>0</v>
      </c>
      <c r="J37" s="11" t="e">
        <f t="shared" si="0"/>
        <v>#DIV/0!</v>
      </c>
      <c r="K37" s="2">
        <v>0</v>
      </c>
      <c r="L37" s="2">
        <v>0</v>
      </c>
      <c r="M37" s="11" t="e">
        <f t="shared" si="1"/>
        <v>#DIV/0!</v>
      </c>
      <c r="N37" s="2">
        <v>3</v>
      </c>
      <c r="O37" s="2">
        <v>0</v>
      </c>
      <c r="P37" s="11">
        <f t="shared" si="2"/>
        <v>0</v>
      </c>
      <c r="Q37" s="2">
        <v>0</v>
      </c>
      <c r="R37" s="2">
        <v>0</v>
      </c>
      <c r="S37" s="11" t="e">
        <f t="shared" si="3"/>
        <v>#DIV/0!</v>
      </c>
      <c r="T37" s="89">
        <f t="shared" si="4"/>
        <v>3</v>
      </c>
      <c r="U37" s="89">
        <f t="shared" si="4"/>
        <v>0</v>
      </c>
      <c r="V37" s="11">
        <f t="shared" si="5"/>
        <v>0</v>
      </c>
      <c r="W37" s="30"/>
    </row>
    <row r="38" spans="1:23" x14ac:dyDescent="0.25">
      <c r="A38" s="10"/>
      <c r="B38" s="843" t="s">
        <v>23</v>
      </c>
      <c r="C38" s="844"/>
      <c r="D38" s="844"/>
      <c r="E38" s="844"/>
      <c r="F38" s="844"/>
      <c r="G38" s="845"/>
      <c r="H38" s="3"/>
      <c r="I38" s="3"/>
      <c r="J38" s="13" t="e">
        <f>SUM(J44:J74)/(COUNTIF(J44:J74,"&lt;&gt;0"))</f>
        <v>#DIV/0!</v>
      </c>
      <c r="K38" s="3"/>
      <c r="L38" s="3"/>
      <c r="M38" s="13" t="e">
        <f>SUM(M44:M74)/(COUNTIF(M44:M74,"&lt;&gt;0"))</f>
        <v>#DIV/0!</v>
      </c>
      <c r="N38" s="3"/>
      <c r="O38" s="3"/>
      <c r="P38" s="13" t="e">
        <f>SUM(P44:P74)/(COUNTIF(P44:P74,"&lt;&gt;0"))</f>
        <v>#DIV/0!</v>
      </c>
      <c r="Q38" s="3"/>
      <c r="R38" s="3"/>
      <c r="S38" s="13" t="e">
        <f>SUM(S44:S74)/(COUNTIF(S44:S74,"&lt;&gt;0"))</f>
        <v>#DIV/0!</v>
      </c>
      <c r="T38" s="3"/>
      <c r="U38" s="3"/>
      <c r="V38" s="13">
        <f>SUM(V44:V74)/(COUNTIF(V44:V74,"&lt;&gt;0"))</f>
        <v>91.352222222222224</v>
      </c>
      <c r="W38" s="30"/>
    </row>
    <row r="39" spans="1:23" x14ac:dyDescent="0.25">
      <c r="A39" s="10"/>
      <c r="B39" s="846" t="s">
        <v>24</v>
      </c>
      <c r="C39" s="847"/>
      <c r="D39" s="847"/>
      <c r="E39" s="847"/>
      <c r="F39" s="847"/>
      <c r="G39" s="848"/>
      <c r="H39" s="4"/>
      <c r="I39" s="4"/>
      <c r="J39" s="14">
        <v>94</v>
      </c>
      <c r="K39" s="4"/>
      <c r="L39" s="4"/>
      <c r="M39" s="14">
        <v>100</v>
      </c>
      <c r="N39" s="4">
        <v>97</v>
      </c>
      <c r="O39" s="4"/>
      <c r="P39" s="14"/>
      <c r="Q39" s="4"/>
      <c r="R39" s="4"/>
      <c r="S39" s="14"/>
      <c r="T39" s="4"/>
      <c r="U39" s="4"/>
      <c r="V39" s="14"/>
      <c r="W39" s="30"/>
    </row>
    <row r="40" spans="1:23" x14ac:dyDescent="0.25">
      <c r="A40" s="846" t="s">
        <v>1283</v>
      </c>
      <c r="B40" s="847"/>
      <c r="C40" s="847"/>
      <c r="D40" s="847"/>
      <c r="E40" s="847"/>
      <c r="F40" s="847"/>
      <c r="G40" s="848"/>
      <c r="H40" s="4"/>
      <c r="I40" s="4"/>
      <c r="J40" s="14">
        <v>63</v>
      </c>
      <c r="K40" s="4"/>
      <c r="L40" s="4"/>
      <c r="M40" s="14">
        <v>43</v>
      </c>
      <c r="N40" s="4">
        <v>53</v>
      </c>
      <c r="O40" s="4"/>
      <c r="P40" s="14"/>
      <c r="Q40" s="4"/>
      <c r="R40" s="4"/>
      <c r="S40" s="14"/>
      <c r="T40" s="4"/>
      <c r="U40" s="4"/>
      <c r="V40" s="14"/>
      <c r="W40" s="30"/>
    </row>
    <row r="41" spans="1:23" x14ac:dyDescent="0.25">
      <c r="A41" s="846" t="s">
        <v>1339</v>
      </c>
      <c r="B41" s="847"/>
      <c r="C41" s="847"/>
      <c r="D41" s="847"/>
      <c r="E41" s="847"/>
      <c r="F41" s="847"/>
      <c r="G41" s="848"/>
      <c r="H41" s="4"/>
      <c r="I41" s="4"/>
      <c r="J41" s="14">
        <v>0</v>
      </c>
      <c r="K41" s="4"/>
      <c r="L41" s="4"/>
      <c r="M41" s="14">
        <v>4</v>
      </c>
      <c r="N41" s="4">
        <v>4</v>
      </c>
      <c r="O41" s="4"/>
      <c r="P41" s="14"/>
      <c r="Q41" s="4"/>
      <c r="R41" s="4"/>
      <c r="S41" s="14"/>
      <c r="T41" s="4"/>
      <c r="U41" s="4"/>
      <c r="V41" s="14"/>
      <c r="W41" s="292"/>
    </row>
    <row r="42" spans="1:23" x14ac:dyDescent="0.25">
      <c r="A42" s="846" t="s">
        <v>1340</v>
      </c>
      <c r="B42" s="847"/>
      <c r="C42" s="847"/>
      <c r="D42" s="847"/>
      <c r="E42" s="847"/>
      <c r="F42" s="847"/>
      <c r="G42" s="848"/>
      <c r="H42" s="4"/>
      <c r="I42" s="4"/>
      <c r="J42" s="14">
        <v>4</v>
      </c>
      <c r="K42" s="4"/>
      <c r="L42" s="4"/>
      <c r="M42" s="14">
        <v>0</v>
      </c>
      <c r="N42" s="4">
        <v>4</v>
      </c>
      <c r="O42" s="4"/>
      <c r="P42" s="14"/>
      <c r="Q42" s="4"/>
      <c r="R42" s="4"/>
      <c r="S42" s="14"/>
      <c r="T42" s="4"/>
      <c r="U42" s="4"/>
      <c r="V42" s="14"/>
      <c r="W42" s="292"/>
    </row>
    <row r="43" spans="1:23" x14ac:dyDescent="0.25">
      <c r="A43" s="846" t="s">
        <v>1341</v>
      </c>
      <c r="B43" s="847"/>
      <c r="C43" s="847"/>
      <c r="D43" s="847"/>
      <c r="E43" s="847"/>
      <c r="F43" s="847"/>
      <c r="G43" s="848"/>
      <c r="H43" s="4"/>
      <c r="I43" s="4"/>
      <c r="J43" s="14">
        <v>17</v>
      </c>
      <c r="K43" s="4"/>
      <c r="L43" s="4"/>
      <c r="M43" s="14">
        <v>27</v>
      </c>
      <c r="N43" s="4">
        <v>27</v>
      </c>
      <c r="O43" s="4"/>
      <c r="P43" s="14"/>
      <c r="Q43" s="4"/>
      <c r="R43" s="4"/>
      <c r="S43" s="14"/>
      <c r="T43" s="4"/>
      <c r="U43" s="4"/>
      <c r="V43" s="14"/>
      <c r="W43" s="292"/>
    </row>
    <row r="44" spans="1:23" x14ac:dyDescent="0.25">
      <c r="J44" s="32" t="e">
        <f>IF(J6&gt;99.99,100,J6)</f>
        <v>#DIV/0!</v>
      </c>
      <c r="M44" s="32">
        <f>IF(M6&gt;99.99,100,M6)</f>
        <v>100</v>
      </c>
      <c r="P44" s="32" t="e">
        <f>IF(P6&gt;99.99,100,P6)</f>
        <v>#DIV/0!</v>
      </c>
      <c r="S44" s="32" t="e">
        <f>IF(S6&gt;99.99,100,S6)</f>
        <v>#DIV/0!</v>
      </c>
      <c r="V44" s="32">
        <f>IF(V6&gt;99.99,100,V6)</f>
        <v>100</v>
      </c>
    </row>
    <row r="45" spans="1:23" x14ac:dyDescent="0.25">
      <c r="J45" s="32">
        <f t="shared" ref="J45:J64" si="6">IF(J7&gt;99.99,100,J7)</f>
        <v>100</v>
      </c>
      <c r="M45" s="32" t="e">
        <f t="shared" ref="M45:M64" si="7">IF(M7&gt;99.99,100,M7)</f>
        <v>#DIV/0!</v>
      </c>
      <c r="P45" s="32" t="e">
        <f t="shared" ref="P45:P64" si="8">IF(P7&gt;99.99,100,P7)</f>
        <v>#DIV/0!</v>
      </c>
      <c r="S45" s="32" t="e">
        <f t="shared" ref="S45:S64" si="9">IF(S7&gt;99.99,100,S7)</f>
        <v>#DIV/0!</v>
      </c>
      <c r="V45" s="32">
        <f t="shared" ref="V45:V64" si="10">IF(V7&gt;99.99,100,V7)</f>
        <v>100</v>
      </c>
    </row>
    <row r="46" spans="1:23" x14ac:dyDescent="0.25">
      <c r="J46" s="32" t="e">
        <f t="shared" si="6"/>
        <v>#DIV/0!</v>
      </c>
      <c r="M46" s="32">
        <f t="shared" si="7"/>
        <v>100</v>
      </c>
      <c r="P46" s="32" t="e">
        <f t="shared" si="8"/>
        <v>#DIV/0!</v>
      </c>
      <c r="S46" s="32" t="e">
        <f t="shared" si="9"/>
        <v>#DIV/0!</v>
      </c>
      <c r="V46" s="32">
        <f t="shared" si="10"/>
        <v>100</v>
      </c>
    </row>
    <row r="47" spans="1:23" x14ac:dyDescent="0.25">
      <c r="J47" s="32" t="e">
        <f t="shared" si="6"/>
        <v>#DIV/0!</v>
      </c>
      <c r="M47" s="32" t="e">
        <f t="shared" si="7"/>
        <v>#DIV/0!</v>
      </c>
      <c r="P47" s="32">
        <f t="shared" si="8"/>
        <v>0</v>
      </c>
      <c r="S47" s="32" t="e">
        <f t="shared" si="9"/>
        <v>#DIV/0!</v>
      </c>
      <c r="V47" s="32">
        <f t="shared" si="10"/>
        <v>100</v>
      </c>
    </row>
    <row r="48" spans="1:23" x14ac:dyDescent="0.25">
      <c r="J48" s="32" t="e">
        <f t="shared" si="6"/>
        <v>#DIV/0!</v>
      </c>
      <c r="M48" s="32">
        <f t="shared" si="7"/>
        <v>0</v>
      </c>
      <c r="P48" s="32" t="e">
        <f t="shared" si="8"/>
        <v>#DIV/0!</v>
      </c>
      <c r="S48" s="32" t="e">
        <f t="shared" si="9"/>
        <v>#DIV/0!</v>
      </c>
      <c r="V48" s="32">
        <f t="shared" si="10"/>
        <v>100</v>
      </c>
    </row>
    <row r="49" spans="10:22" x14ac:dyDescent="0.25">
      <c r="J49" s="32" t="e">
        <f t="shared" si="6"/>
        <v>#DIV/0!</v>
      </c>
      <c r="M49" s="32" t="e">
        <f t="shared" si="7"/>
        <v>#DIV/0!</v>
      </c>
      <c r="P49" s="32">
        <f t="shared" si="8"/>
        <v>0</v>
      </c>
      <c r="S49" s="32" t="e">
        <f t="shared" si="9"/>
        <v>#DIV/0!</v>
      </c>
      <c r="V49" s="32">
        <f t="shared" si="10"/>
        <v>100</v>
      </c>
    </row>
    <row r="50" spans="10:22" x14ac:dyDescent="0.25">
      <c r="J50" s="32" t="e">
        <f t="shared" si="6"/>
        <v>#DIV/0!</v>
      </c>
      <c r="M50" s="32" t="e">
        <f t="shared" si="7"/>
        <v>#DIV/0!</v>
      </c>
      <c r="P50" s="32">
        <f t="shared" si="8"/>
        <v>0</v>
      </c>
      <c r="S50" s="32">
        <f t="shared" si="9"/>
        <v>0</v>
      </c>
      <c r="V50" s="32">
        <f t="shared" si="10"/>
        <v>0</v>
      </c>
    </row>
    <row r="51" spans="10:22" x14ac:dyDescent="0.25">
      <c r="J51" s="32" t="e">
        <f t="shared" si="6"/>
        <v>#DIV/0!</v>
      </c>
      <c r="M51" s="32" t="e">
        <f t="shared" si="7"/>
        <v>#DIV/0!</v>
      </c>
      <c r="P51" s="32">
        <f t="shared" si="8"/>
        <v>0</v>
      </c>
      <c r="S51" s="32" t="e">
        <f t="shared" si="9"/>
        <v>#DIV/0!</v>
      </c>
      <c r="V51" s="32">
        <f t="shared" si="10"/>
        <v>0</v>
      </c>
    </row>
    <row r="52" spans="10:22" x14ac:dyDescent="0.25">
      <c r="J52" s="32" t="e">
        <f t="shared" si="6"/>
        <v>#DIV/0!</v>
      </c>
      <c r="M52" s="32" t="e">
        <f t="shared" si="7"/>
        <v>#DIV/0!</v>
      </c>
      <c r="P52" s="32">
        <f t="shared" si="8"/>
        <v>0</v>
      </c>
      <c r="S52" s="32" t="e">
        <f t="shared" si="9"/>
        <v>#DIV/0!</v>
      </c>
      <c r="V52" s="32">
        <f t="shared" si="10"/>
        <v>0</v>
      </c>
    </row>
    <row r="53" spans="10:22" x14ac:dyDescent="0.25">
      <c r="J53" s="32" t="e">
        <f t="shared" si="6"/>
        <v>#DIV/0!</v>
      </c>
      <c r="M53" s="32" t="e">
        <f t="shared" si="7"/>
        <v>#DIV/0!</v>
      </c>
      <c r="P53" s="32">
        <f t="shared" si="8"/>
        <v>0</v>
      </c>
      <c r="S53" s="32" t="e">
        <f t="shared" si="9"/>
        <v>#DIV/0!</v>
      </c>
      <c r="V53" s="32">
        <f t="shared" si="10"/>
        <v>0</v>
      </c>
    </row>
    <row r="54" spans="10:22" x14ac:dyDescent="0.25">
      <c r="J54" s="32" t="e">
        <f t="shared" si="6"/>
        <v>#DIV/0!</v>
      </c>
      <c r="M54" s="32" t="e">
        <f t="shared" si="7"/>
        <v>#DIV/0!</v>
      </c>
      <c r="P54" s="32">
        <f t="shared" si="8"/>
        <v>0</v>
      </c>
      <c r="S54" s="32" t="e">
        <f t="shared" si="9"/>
        <v>#DIV/0!</v>
      </c>
      <c r="V54" s="32">
        <f t="shared" si="10"/>
        <v>100</v>
      </c>
    </row>
    <row r="55" spans="10:22" x14ac:dyDescent="0.25">
      <c r="J55" s="32" t="e">
        <f t="shared" si="6"/>
        <v>#DIV/0!</v>
      </c>
      <c r="M55" s="32" t="e">
        <f t="shared" si="7"/>
        <v>#DIV/0!</v>
      </c>
      <c r="P55" s="32">
        <f t="shared" si="8"/>
        <v>0</v>
      </c>
      <c r="S55" s="32" t="e">
        <f t="shared" si="9"/>
        <v>#DIV/0!</v>
      </c>
      <c r="V55" s="32">
        <f t="shared" si="10"/>
        <v>0</v>
      </c>
    </row>
    <row r="56" spans="10:22" x14ac:dyDescent="0.25">
      <c r="J56" s="32" t="e">
        <f t="shared" si="6"/>
        <v>#DIV/0!</v>
      </c>
      <c r="M56" s="32" t="e">
        <f t="shared" si="7"/>
        <v>#DIV/0!</v>
      </c>
      <c r="P56" s="32">
        <f t="shared" si="8"/>
        <v>0</v>
      </c>
      <c r="S56" s="32" t="e">
        <f t="shared" si="9"/>
        <v>#DIV/0!</v>
      </c>
      <c r="V56" s="32">
        <f t="shared" si="10"/>
        <v>0</v>
      </c>
    </row>
    <row r="57" spans="10:22" x14ac:dyDescent="0.25">
      <c r="J57" s="32" t="e">
        <f t="shared" si="6"/>
        <v>#DIV/0!</v>
      </c>
      <c r="M57" s="32" t="e">
        <f t="shared" si="7"/>
        <v>#DIV/0!</v>
      </c>
      <c r="P57" s="32">
        <f t="shared" si="8"/>
        <v>0</v>
      </c>
      <c r="S57" s="32" t="e">
        <f t="shared" si="9"/>
        <v>#DIV/0!</v>
      </c>
      <c r="V57" s="32">
        <f t="shared" si="10"/>
        <v>0</v>
      </c>
    </row>
    <row r="58" spans="10:22" x14ac:dyDescent="0.25">
      <c r="J58" s="32" t="e">
        <f t="shared" si="6"/>
        <v>#DIV/0!</v>
      </c>
      <c r="M58" s="32" t="e">
        <f t="shared" si="7"/>
        <v>#DIV/0!</v>
      </c>
      <c r="P58" s="32">
        <f t="shared" si="8"/>
        <v>0</v>
      </c>
      <c r="S58" s="32" t="e">
        <f t="shared" si="9"/>
        <v>#DIV/0!</v>
      </c>
      <c r="V58" s="32">
        <f t="shared" si="10"/>
        <v>0</v>
      </c>
    </row>
    <row r="59" spans="10:22" x14ac:dyDescent="0.25">
      <c r="J59" s="32" t="e">
        <f t="shared" si="6"/>
        <v>#DIV/0!</v>
      </c>
      <c r="M59" s="32" t="e">
        <f t="shared" si="7"/>
        <v>#DIV/0!</v>
      </c>
      <c r="P59" s="32">
        <f t="shared" si="8"/>
        <v>0</v>
      </c>
      <c r="S59" s="32" t="e">
        <f t="shared" si="9"/>
        <v>#DIV/0!</v>
      </c>
      <c r="V59" s="32">
        <f t="shared" si="10"/>
        <v>0</v>
      </c>
    </row>
    <row r="60" spans="10:22" x14ac:dyDescent="0.25">
      <c r="J60" s="32" t="e">
        <f t="shared" si="6"/>
        <v>#DIV/0!</v>
      </c>
      <c r="M60" s="32" t="e">
        <f t="shared" si="7"/>
        <v>#DIV/0!</v>
      </c>
      <c r="P60" s="32">
        <f t="shared" si="8"/>
        <v>0</v>
      </c>
      <c r="S60" s="32" t="e">
        <f t="shared" si="9"/>
        <v>#DIV/0!</v>
      </c>
      <c r="V60" s="32">
        <f t="shared" si="10"/>
        <v>0</v>
      </c>
    </row>
    <row r="61" spans="10:22" x14ac:dyDescent="0.25">
      <c r="J61" s="32">
        <f t="shared" si="6"/>
        <v>88.68</v>
      </c>
      <c r="M61" s="32">
        <f t="shared" si="7"/>
        <v>0</v>
      </c>
      <c r="P61" s="32">
        <f t="shared" si="8"/>
        <v>0</v>
      </c>
      <c r="S61" s="32">
        <f t="shared" si="9"/>
        <v>0</v>
      </c>
      <c r="V61" s="32">
        <f t="shared" si="10"/>
        <v>22.17</v>
      </c>
    </row>
    <row r="62" spans="10:22" x14ac:dyDescent="0.25">
      <c r="J62" s="32" t="e">
        <f t="shared" si="6"/>
        <v>#DIV/0!</v>
      </c>
      <c r="M62" s="32" t="e">
        <f t="shared" si="7"/>
        <v>#DIV/0!</v>
      </c>
      <c r="P62" s="32" t="e">
        <f t="shared" si="8"/>
        <v>#DIV/0!</v>
      </c>
      <c r="S62" s="32">
        <f t="shared" si="9"/>
        <v>0</v>
      </c>
      <c r="V62" s="32">
        <f t="shared" si="10"/>
        <v>0</v>
      </c>
    </row>
    <row r="63" spans="10:22" x14ac:dyDescent="0.25">
      <c r="J63" s="32" t="e">
        <f t="shared" si="6"/>
        <v>#DIV/0!</v>
      </c>
      <c r="M63" s="32">
        <f t="shared" si="7"/>
        <v>0</v>
      </c>
      <c r="P63" s="32" t="e">
        <f t="shared" si="8"/>
        <v>#DIV/0!</v>
      </c>
      <c r="S63" s="32" t="e">
        <f t="shared" si="9"/>
        <v>#DIV/0!</v>
      </c>
      <c r="V63" s="32">
        <f t="shared" si="10"/>
        <v>0</v>
      </c>
    </row>
    <row r="64" spans="10:22" x14ac:dyDescent="0.25">
      <c r="J64" s="32" t="e">
        <f t="shared" si="6"/>
        <v>#DIV/0!</v>
      </c>
      <c r="M64" s="32" t="e">
        <f t="shared" si="7"/>
        <v>#DIV/0!</v>
      </c>
      <c r="P64" s="32">
        <f t="shared" si="8"/>
        <v>0</v>
      </c>
      <c r="S64" s="32" t="e">
        <f t="shared" si="9"/>
        <v>#DIV/0!</v>
      </c>
      <c r="V64" s="32">
        <f t="shared" si="10"/>
        <v>0</v>
      </c>
    </row>
    <row r="65" spans="10:22" x14ac:dyDescent="0.25">
      <c r="J65" s="32" t="e">
        <f t="shared" ref="J65:J74" si="11">IF(J28&gt;99.99,100,J28)</f>
        <v>#DIV/0!</v>
      </c>
      <c r="M65" s="32">
        <f t="shared" ref="M65:M74" si="12">IF(M28&gt;99.99,100,M28)</f>
        <v>0</v>
      </c>
      <c r="P65" s="32">
        <f t="shared" ref="P65:P74" si="13">IF(P28&gt;99.99,100,P28)</f>
        <v>0</v>
      </c>
      <c r="S65" s="32" t="e">
        <f t="shared" ref="S65:S74" si="14">IF(S28&gt;99.99,100,S28)</f>
        <v>#DIV/0!</v>
      </c>
      <c r="V65" s="32">
        <f t="shared" ref="V65:V74" si="15">IF(V28&gt;99.99,100,V28)</f>
        <v>0</v>
      </c>
    </row>
    <row r="66" spans="10:22" x14ac:dyDescent="0.25">
      <c r="J66" s="32" t="e">
        <f t="shared" si="11"/>
        <v>#DIV/0!</v>
      </c>
      <c r="M66" s="32" t="e">
        <f t="shared" si="12"/>
        <v>#DIV/0!</v>
      </c>
      <c r="P66" s="32" t="e">
        <f t="shared" si="13"/>
        <v>#DIV/0!</v>
      </c>
      <c r="S66" s="32">
        <f t="shared" si="14"/>
        <v>0</v>
      </c>
      <c r="V66" s="32">
        <f t="shared" si="15"/>
        <v>0</v>
      </c>
    </row>
    <row r="67" spans="10:22" x14ac:dyDescent="0.25">
      <c r="J67" s="32" t="e">
        <f t="shared" si="11"/>
        <v>#DIV/0!</v>
      </c>
      <c r="M67" s="32" t="e">
        <f t="shared" si="12"/>
        <v>#DIV/0!</v>
      </c>
      <c r="P67" s="32" t="e">
        <f t="shared" si="13"/>
        <v>#DIV/0!</v>
      </c>
      <c r="S67" s="32">
        <f t="shared" si="14"/>
        <v>0</v>
      </c>
      <c r="V67" s="32">
        <f t="shared" si="15"/>
        <v>0</v>
      </c>
    </row>
    <row r="68" spans="10:22" x14ac:dyDescent="0.25">
      <c r="J68" s="32" t="e">
        <f t="shared" si="11"/>
        <v>#DIV/0!</v>
      </c>
      <c r="M68" s="32" t="e">
        <f t="shared" si="12"/>
        <v>#DIV/0!</v>
      </c>
      <c r="P68" s="32">
        <f t="shared" si="13"/>
        <v>0</v>
      </c>
      <c r="S68" s="32" t="e">
        <f t="shared" si="14"/>
        <v>#DIV/0!</v>
      </c>
      <c r="V68" s="32">
        <f t="shared" si="15"/>
        <v>0</v>
      </c>
    </row>
    <row r="69" spans="10:22" x14ac:dyDescent="0.25">
      <c r="J69" s="32" t="e">
        <f t="shared" si="11"/>
        <v>#DIV/0!</v>
      </c>
      <c r="M69" s="32">
        <f t="shared" si="12"/>
        <v>100</v>
      </c>
      <c r="P69" s="32" t="e">
        <f t="shared" si="13"/>
        <v>#DIV/0!</v>
      </c>
      <c r="S69" s="32" t="e">
        <f t="shared" si="14"/>
        <v>#DIV/0!</v>
      </c>
      <c r="V69" s="32">
        <f t="shared" si="15"/>
        <v>100</v>
      </c>
    </row>
    <row r="70" spans="10:22" x14ac:dyDescent="0.25">
      <c r="J70" s="32" t="e">
        <f t="shared" si="11"/>
        <v>#DIV/0!</v>
      </c>
      <c r="M70" s="32" t="e">
        <f t="shared" si="12"/>
        <v>#DIV/0!</v>
      </c>
      <c r="P70" s="32">
        <f t="shared" si="13"/>
        <v>0</v>
      </c>
      <c r="S70" s="32" t="e">
        <f t="shared" si="14"/>
        <v>#DIV/0!</v>
      </c>
      <c r="V70" s="32">
        <f t="shared" si="15"/>
        <v>0</v>
      </c>
    </row>
    <row r="71" spans="10:22" x14ac:dyDescent="0.25">
      <c r="J71" s="32" t="e">
        <f t="shared" si="11"/>
        <v>#DIV/0!</v>
      </c>
      <c r="M71" s="32" t="e">
        <f t="shared" si="12"/>
        <v>#DIV/0!</v>
      </c>
      <c r="P71" s="32">
        <f t="shared" si="13"/>
        <v>0</v>
      </c>
      <c r="S71" s="32" t="e">
        <f t="shared" si="14"/>
        <v>#DIV/0!</v>
      </c>
      <c r="V71" s="32">
        <f t="shared" si="15"/>
        <v>0</v>
      </c>
    </row>
    <row r="72" spans="10:22" x14ac:dyDescent="0.25">
      <c r="J72" s="32" t="e">
        <f t="shared" si="11"/>
        <v>#DIV/0!</v>
      </c>
      <c r="M72" s="32" t="e">
        <f t="shared" si="12"/>
        <v>#DIV/0!</v>
      </c>
      <c r="P72" s="32">
        <f t="shared" si="13"/>
        <v>0</v>
      </c>
      <c r="S72" s="32" t="e">
        <f t="shared" si="14"/>
        <v>#DIV/0!</v>
      </c>
      <c r="V72" s="32">
        <f t="shared" si="15"/>
        <v>0</v>
      </c>
    </row>
    <row r="73" spans="10:22" x14ac:dyDescent="0.25">
      <c r="J73" s="32" t="e">
        <f t="shared" si="11"/>
        <v>#DIV/0!</v>
      </c>
      <c r="M73" s="32" t="e">
        <f t="shared" si="12"/>
        <v>#DIV/0!</v>
      </c>
      <c r="P73" s="32">
        <f t="shared" si="13"/>
        <v>0</v>
      </c>
      <c r="S73" s="32" t="e">
        <f t="shared" si="14"/>
        <v>#DIV/0!</v>
      </c>
      <c r="V73" s="32">
        <f t="shared" si="15"/>
        <v>0</v>
      </c>
    </row>
    <row r="74" spans="10:22" x14ac:dyDescent="0.25">
      <c r="J74" s="32" t="e">
        <f t="shared" si="11"/>
        <v>#DIV/0!</v>
      </c>
      <c r="M74" s="32" t="e">
        <f t="shared" si="12"/>
        <v>#DIV/0!</v>
      </c>
      <c r="P74" s="32">
        <f t="shared" si="13"/>
        <v>0</v>
      </c>
      <c r="S74" s="32" t="e">
        <f t="shared" si="14"/>
        <v>#DIV/0!</v>
      </c>
      <c r="V74" s="32">
        <f t="shared" si="15"/>
        <v>0</v>
      </c>
    </row>
  </sheetData>
  <mergeCells count="33">
    <mergeCell ref="A43:G43"/>
    <mergeCell ref="B39:G39"/>
    <mergeCell ref="A7:A8"/>
    <mergeCell ref="A10:A11"/>
    <mergeCell ref="A13:A16"/>
    <mergeCell ref="A18:A22"/>
    <mergeCell ref="A23:A24"/>
    <mergeCell ref="B23:B24"/>
    <mergeCell ref="C23:C24"/>
    <mergeCell ref="D23:D24"/>
    <mergeCell ref="A25:A27"/>
    <mergeCell ref="A28:A30"/>
    <mergeCell ref="A32:A35"/>
    <mergeCell ref="A42:G42"/>
    <mergeCell ref="A40:G40"/>
    <mergeCell ref="W4:W5"/>
    <mergeCell ref="A41:G41"/>
    <mergeCell ref="N4:P4"/>
    <mergeCell ref="B38:G38"/>
    <mergeCell ref="Q4:S4"/>
    <mergeCell ref="A1:V1"/>
    <mergeCell ref="A2:V2"/>
    <mergeCell ref="A3:V3"/>
    <mergeCell ref="A4:A5"/>
    <mergeCell ref="B4:B5"/>
    <mergeCell ref="C4:C5"/>
    <mergeCell ref="D4:D5"/>
    <mergeCell ref="E4:E5"/>
    <mergeCell ref="F4:F5"/>
    <mergeCell ref="G4:G5"/>
    <mergeCell ref="H4:J4"/>
    <mergeCell ref="K4:M4"/>
    <mergeCell ref="T4:V4"/>
  </mergeCells>
  <conditionalFormatting sqref="V6:V37 J6:J37 M13:M37 P13:P37 S13:S37">
    <cfRule type="cellIs" dxfId="563" priority="25" stopIfTrue="1" operator="greaterThan">
      <formula>110</formula>
    </cfRule>
    <cfRule type="cellIs" dxfId="562" priority="26" stopIfTrue="1" operator="between">
      <formula>1</formula>
      <formula>90</formula>
    </cfRule>
    <cfRule type="expression" dxfId="561" priority="27" stopIfTrue="1">
      <formula>IF(H6=0,I6=0)</formula>
    </cfRule>
    <cfRule type="cellIs" dxfId="560" priority="28" stopIfTrue="1" operator="between">
      <formula>90</formula>
      <formula>110</formula>
    </cfRule>
    <cfRule type="expression" dxfId="559" priority="29" stopIfTrue="1">
      <formula>IF(H6&gt;0,I6=0)</formula>
    </cfRule>
    <cfRule type="expression" dxfId="558" priority="30" stopIfTrue="1">
      <formula>IF(H6=0,I6&gt;0)</formula>
    </cfRule>
  </conditionalFormatting>
  <conditionalFormatting sqref="M6:M12">
    <cfRule type="cellIs" dxfId="557" priority="43" stopIfTrue="1" operator="greaterThan">
      <formula>110</formula>
    </cfRule>
    <cfRule type="cellIs" dxfId="556" priority="44" stopIfTrue="1" operator="between">
      <formula>1</formula>
      <formula>90</formula>
    </cfRule>
    <cfRule type="expression" dxfId="555" priority="45" stopIfTrue="1">
      <formula>IF(K6=0,L6=0)</formula>
    </cfRule>
    <cfRule type="cellIs" dxfId="554" priority="46" stopIfTrue="1" operator="between">
      <formula>90</formula>
      <formula>110</formula>
    </cfRule>
    <cfRule type="expression" dxfId="553" priority="47" stopIfTrue="1">
      <formula>IF(K6&gt;0,L6=0)</formula>
    </cfRule>
    <cfRule type="expression" dxfId="552" priority="48" stopIfTrue="1">
      <formula>IF(K6=0,L6&gt;0)</formula>
    </cfRule>
  </conditionalFormatting>
  <conditionalFormatting sqref="P6:P12">
    <cfRule type="cellIs" dxfId="551" priority="37" stopIfTrue="1" operator="greaterThan">
      <formula>110</formula>
    </cfRule>
    <cfRule type="cellIs" dxfId="550" priority="38" stopIfTrue="1" operator="between">
      <formula>1</formula>
      <formula>90</formula>
    </cfRule>
    <cfRule type="expression" dxfId="549" priority="39" stopIfTrue="1">
      <formula>IF(N6=0,O6=0)</formula>
    </cfRule>
    <cfRule type="cellIs" dxfId="548" priority="40" stopIfTrue="1" operator="between">
      <formula>90</formula>
      <formula>110</formula>
    </cfRule>
    <cfRule type="expression" dxfId="547" priority="41" stopIfTrue="1">
      <formula>IF(N6&gt;0,O6=0)</formula>
    </cfRule>
    <cfRule type="expression" dxfId="546" priority="42" stopIfTrue="1">
      <formula>IF(N6=0,O6&gt;0)</formula>
    </cfRule>
  </conditionalFormatting>
  <conditionalFormatting sqref="S6:S12">
    <cfRule type="cellIs" dxfId="545" priority="31" stopIfTrue="1" operator="greaterThan">
      <formula>110</formula>
    </cfRule>
    <cfRule type="cellIs" dxfId="544" priority="32" stopIfTrue="1" operator="between">
      <formula>1</formula>
      <formula>90</formula>
    </cfRule>
    <cfRule type="expression" dxfId="543" priority="33" stopIfTrue="1">
      <formula>IF(Q6=0,R6=0)</formula>
    </cfRule>
    <cfRule type="cellIs" dxfId="542" priority="34" stopIfTrue="1" operator="between">
      <formula>90</formula>
      <formula>110</formula>
    </cfRule>
    <cfRule type="expression" dxfId="541" priority="35" stopIfTrue="1">
      <formula>IF(Q6&gt;0,R6=0)</formula>
    </cfRule>
    <cfRule type="expression" dxfId="540" priority="36" stopIfTrue="1">
      <formula>IF(Q6=0,R6&gt;0)</formula>
    </cfRule>
  </conditionalFormatting>
  <pageMargins left="0.7" right="0.7" top="0.75" bottom="0.75" header="0.3" footer="0.3"/>
  <pageSetup orientation="portrait" horizontalDpi="4294967293" verticalDpi="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EF21D6"/>
  </sheetPr>
  <dimension ref="B1:Y162"/>
  <sheetViews>
    <sheetView topLeftCell="A4" workbookViewId="0">
      <pane xSplit="9" ySplit="1" topLeftCell="M38" activePane="bottomRight" state="frozen"/>
      <selection activeCell="A4" sqref="A4"/>
      <selection pane="topRight" activeCell="I4" sqref="I4"/>
      <selection pane="bottomLeft" activeCell="A5" sqref="A5"/>
      <selection pane="bottomRight" activeCell="C42" sqref="C42"/>
    </sheetView>
  </sheetViews>
  <sheetFormatPr baseColWidth="10" defaultColWidth="11.42578125" defaultRowHeight="15" x14ac:dyDescent="0.25"/>
  <cols>
    <col min="1" max="1" width="2.140625" style="7" customWidth="1"/>
    <col min="2" max="2" width="10" style="7" customWidth="1"/>
    <col min="3" max="3" width="38.28515625" style="7" customWidth="1"/>
    <col min="4" max="4" width="16" style="7" hidden="1" customWidth="1"/>
    <col min="5" max="5" width="18.7109375" style="7" hidden="1" customWidth="1"/>
    <col min="6" max="6" width="31.28515625" style="7" customWidth="1"/>
    <col min="7" max="7" width="10.85546875" style="7" customWidth="1"/>
    <col min="8" max="8" width="8.42578125" style="7" customWidth="1"/>
    <col min="9" max="9" width="14.5703125" style="7" hidden="1" customWidth="1"/>
    <col min="10" max="24" width="6.85546875" style="7" customWidth="1"/>
    <col min="25" max="25" width="51.7109375" style="7" customWidth="1"/>
    <col min="26" max="16384" width="11.42578125" style="7"/>
  </cols>
  <sheetData>
    <row r="1" spans="2:25" ht="15" customHeight="1" x14ac:dyDescent="0.25">
      <c r="B1" s="854" t="s">
        <v>26</v>
      </c>
      <c r="C1" s="854"/>
      <c r="D1" s="854"/>
      <c r="E1" s="854"/>
      <c r="F1" s="854"/>
      <c r="G1" s="854"/>
      <c r="H1" s="854"/>
      <c r="I1" s="854"/>
      <c r="J1" s="854"/>
      <c r="K1" s="854"/>
      <c r="L1" s="854"/>
      <c r="M1" s="854"/>
      <c r="N1" s="854"/>
      <c r="O1" s="854"/>
      <c r="P1" s="854"/>
      <c r="Q1" s="854"/>
      <c r="R1" s="854"/>
      <c r="S1" s="854"/>
      <c r="T1" s="854"/>
      <c r="U1" s="854"/>
      <c r="V1" s="854"/>
      <c r="W1" s="854"/>
      <c r="X1" s="854"/>
    </row>
    <row r="2" spans="2:25" ht="15" customHeight="1" x14ac:dyDescent="0.25">
      <c r="B2" s="854" t="s">
        <v>0</v>
      </c>
      <c r="C2" s="854"/>
      <c r="D2" s="854"/>
      <c r="E2" s="854"/>
      <c r="F2" s="854"/>
      <c r="G2" s="854"/>
      <c r="H2" s="854"/>
      <c r="I2" s="854"/>
      <c r="J2" s="854"/>
      <c r="K2" s="854"/>
      <c r="L2" s="854"/>
      <c r="M2" s="854"/>
      <c r="N2" s="854"/>
      <c r="O2" s="854"/>
      <c r="P2" s="854"/>
      <c r="Q2" s="854"/>
      <c r="R2" s="854"/>
      <c r="S2" s="854"/>
      <c r="T2" s="854"/>
      <c r="U2" s="854"/>
      <c r="V2" s="854"/>
      <c r="W2" s="854"/>
      <c r="X2" s="854"/>
    </row>
    <row r="3" spans="2:25" ht="15" customHeight="1" x14ac:dyDescent="0.25">
      <c r="B3" s="855" t="s">
        <v>1284</v>
      </c>
      <c r="C3" s="855"/>
      <c r="D3" s="855"/>
      <c r="E3" s="855"/>
      <c r="F3" s="855"/>
      <c r="G3" s="855"/>
      <c r="H3" s="855"/>
      <c r="I3" s="855"/>
      <c r="J3" s="855"/>
      <c r="K3" s="855"/>
      <c r="L3" s="855"/>
      <c r="M3" s="855"/>
      <c r="N3" s="855"/>
      <c r="O3" s="855"/>
      <c r="P3" s="855"/>
      <c r="Q3" s="855"/>
      <c r="R3" s="855"/>
      <c r="S3" s="855"/>
      <c r="T3" s="855"/>
      <c r="U3" s="855"/>
      <c r="V3" s="855"/>
      <c r="W3" s="855"/>
      <c r="X3" s="855"/>
    </row>
    <row r="4" spans="2:25" ht="22.5" customHeight="1" x14ac:dyDescent="0.25">
      <c r="B4" s="839" t="s">
        <v>1</v>
      </c>
      <c r="C4" s="838" t="s">
        <v>28</v>
      </c>
      <c r="D4" s="838" t="s">
        <v>2</v>
      </c>
      <c r="E4" s="838" t="s">
        <v>1285</v>
      </c>
      <c r="F4" s="839" t="s">
        <v>1334</v>
      </c>
      <c r="G4" s="838" t="s">
        <v>4</v>
      </c>
      <c r="H4" s="838" t="s">
        <v>29</v>
      </c>
      <c r="I4" s="839" t="s">
        <v>1286</v>
      </c>
      <c r="J4" s="853" t="s">
        <v>5</v>
      </c>
      <c r="K4" s="853"/>
      <c r="L4" s="853"/>
      <c r="M4" s="853" t="s">
        <v>6</v>
      </c>
      <c r="N4" s="853"/>
      <c r="O4" s="853"/>
      <c r="P4" s="853" t="s">
        <v>7</v>
      </c>
      <c r="Q4" s="853"/>
      <c r="R4" s="853"/>
      <c r="S4" s="853" t="s">
        <v>8</v>
      </c>
      <c r="T4" s="853"/>
      <c r="U4" s="853"/>
      <c r="V4" s="853" t="s">
        <v>9</v>
      </c>
      <c r="W4" s="853"/>
      <c r="X4" s="853"/>
      <c r="Y4" s="838" t="s">
        <v>178</v>
      </c>
    </row>
    <row r="5" spans="2:25" x14ac:dyDescent="0.25">
      <c r="B5" s="852"/>
      <c r="C5" s="838"/>
      <c r="D5" s="839"/>
      <c r="E5" s="839"/>
      <c r="F5" s="852"/>
      <c r="G5" s="839"/>
      <c r="H5" s="839"/>
      <c r="I5" s="852"/>
      <c r="J5" s="5" t="s">
        <v>10</v>
      </c>
      <c r="K5" s="5" t="s">
        <v>11</v>
      </c>
      <c r="L5" s="6" t="s">
        <v>12</v>
      </c>
      <c r="M5" s="5" t="s">
        <v>10</v>
      </c>
      <c r="N5" s="5" t="s">
        <v>11</v>
      </c>
      <c r="O5" s="6" t="s">
        <v>12</v>
      </c>
      <c r="P5" s="5" t="s">
        <v>10</v>
      </c>
      <c r="Q5" s="5" t="s">
        <v>11</v>
      </c>
      <c r="R5" s="6" t="s">
        <v>12</v>
      </c>
      <c r="S5" s="5" t="s">
        <v>10</v>
      </c>
      <c r="T5" s="5" t="s">
        <v>11</v>
      </c>
      <c r="U5" s="6" t="s">
        <v>12</v>
      </c>
      <c r="V5" s="5" t="s">
        <v>10</v>
      </c>
      <c r="W5" s="5" t="s">
        <v>11</v>
      </c>
      <c r="X5" s="6" t="s">
        <v>12</v>
      </c>
      <c r="Y5" s="839"/>
    </row>
    <row r="6" spans="2:25" ht="38.25" x14ac:dyDescent="0.25">
      <c r="B6" s="196" t="s">
        <v>643</v>
      </c>
      <c r="C6" s="61" t="s">
        <v>644</v>
      </c>
      <c r="D6" s="198" t="s">
        <v>1288</v>
      </c>
      <c r="E6" s="140" t="s">
        <v>1289</v>
      </c>
      <c r="F6" s="198" t="s">
        <v>646</v>
      </c>
      <c r="G6" s="196" t="s">
        <v>647</v>
      </c>
      <c r="H6" s="196">
        <v>6</v>
      </c>
      <c r="I6" s="199">
        <v>225000</v>
      </c>
      <c r="J6" s="2">
        <f>AE1_16!I7</f>
        <v>2</v>
      </c>
      <c r="K6" s="2">
        <f>AE1_16!J7</f>
        <v>2</v>
      </c>
      <c r="L6" s="11">
        <f>K6/J6*100</f>
        <v>100</v>
      </c>
      <c r="M6" s="2">
        <f>AE1_16!L7</f>
        <v>2</v>
      </c>
      <c r="N6" s="2">
        <f>AE1_16!M7</f>
        <v>1</v>
      </c>
      <c r="O6" s="12">
        <f>N6/M6*100</f>
        <v>50</v>
      </c>
      <c r="P6" s="2">
        <f>AE1_16!O7</f>
        <v>1</v>
      </c>
      <c r="Q6" s="2">
        <f>AE1_16!P7</f>
        <v>0</v>
      </c>
      <c r="R6" s="12">
        <f>Q6/P6*100</f>
        <v>0</v>
      </c>
      <c r="S6" s="2">
        <f>AE1_16!R7</f>
        <v>1</v>
      </c>
      <c r="T6" s="2">
        <f>AE1_16!S7</f>
        <v>1</v>
      </c>
      <c r="U6" s="12">
        <f>T6/S6*100</f>
        <v>100</v>
      </c>
      <c r="V6" s="89">
        <f>J6+M6+P6+S6</f>
        <v>6</v>
      </c>
      <c r="W6" s="89">
        <f>K6+N6+Q6+T6</f>
        <v>4</v>
      </c>
      <c r="X6" s="12">
        <f>W6/V6*100</f>
        <v>66.666666666666657</v>
      </c>
      <c r="Y6" s="30"/>
    </row>
    <row r="7" spans="2:25" ht="63.75" x14ac:dyDescent="0.25">
      <c r="B7" s="196" t="s">
        <v>661</v>
      </c>
      <c r="C7" s="61" t="s">
        <v>662</v>
      </c>
      <c r="D7" s="198" t="s">
        <v>1288</v>
      </c>
      <c r="E7" s="140" t="s">
        <v>1289</v>
      </c>
      <c r="F7" s="198" t="s">
        <v>1290</v>
      </c>
      <c r="G7" s="196" t="s">
        <v>664</v>
      </c>
      <c r="H7" s="196">
        <v>1</v>
      </c>
      <c r="I7" s="199">
        <v>2000</v>
      </c>
      <c r="J7" s="2">
        <f>AE1_16!I8</f>
        <v>0</v>
      </c>
      <c r="K7" s="2">
        <f>AE1_16!J8</f>
        <v>0</v>
      </c>
      <c r="L7" s="11" t="e">
        <f t="shared" ref="L7:L13" si="0">K7/J7*100</f>
        <v>#DIV/0!</v>
      </c>
      <c r="M7" s="2">
        <f>AE1_16!L8</f>
        <v>0</v>
      </c>
      <c r="N7" s="2">
        <f>AE1_16!M8</f>
        <v>0</v>
      </c>
      <c r="O7" s="12" t="e">
        <f t="shared" ref="O7:O13" si="1">N7/M7*100</f>
        <v>#DIV/0!</v>
      </c>
      <c r="P7" s="2">
        <f>AE1_16!O8</f>
        <v>0</v>
      </c>
      <c r="Q7" s="2">
        <f>AE1_16!P8</f>
        <v>1</v>
      </c>
      <c r="R7" s="12" t="e">
        <f t="shared" ref="R7:R13" si="2">Q7/P7*100</f>
        <v>#DIV/0!</v>
      </c>
      <c r="S7" s="2">
        <f>AE1_16!R8</f>
        <v>1</v>
      </c>
      <c r="T7" s="2">
        <f>AE1_16!S8</f>
        <v>0</v>
      </c>
      <c r="U7" s="12">
        <f t="shared" ref="U7:U13" si="3">T7/S7*100</f>
        <v>0</v>
      </c>
      <c r="V7" s="89">
        <f t="shared" ref="V7:W13" si="4">J7+M7+P7+S7</f>
        <v>1</v>
      </c>
      <c r="W7" s="89">
        <f t="shared" si="4"/>
        <v>1</v>
      </c>
      <c r="X7" s="12">
        <f t="shared" ref="X7:X13" si="5">W7/V7*100</f>
        <v>100</v>
      </c>
      <c r="Y7" s="30"/>
    </row>
    <row r="8" spans="2:25" ht="63.75" x14ac:dyDescent="0.25">
      <c r="B8" s="860" t="s">
        <v>678</v>
      </c>
      <c r="C8" s="863" t="s">
        <v>1291</v>
      </c>
      <c r="D8" s="863" t="s">
        <v>1288</v>
      </c>
      <c r="E8" s="866" t="s">
        <v>1289</v>
      </c>
      <c r="F8" s="198" t="s">
        <v>1292</v>
      </c>
      <c r="G8" s="196" t="s">
        <v>1293</v>
      </c>
      <c r="H8" s="196">
        <v>3</v>
      </c>
      <c r="I8" s="199">
        <f>3*40000</f>
        <v>120000</v>
      </c>
      <c r="J8" s="2">
        <f>AE1_16!I9</f>
        <v>0</v>
      </c>
      <c r="K8" s="2">
        <f>AE1_16!J9</f>
        <v>0</v>
      </c>
      <c r="L8" s="11" t="e">
        <f t="shared" si="0"/>
        <v>#DIV/0!</v>
      </c>
      <c r="M8" s="2">
        <f>AE1_16!L9</f>
        <v>0</v>
      </c>
      <c r="N8" s="2">
        <f>AE1_16!M9</f>
        <v>0</v>
      </c>
      <c r="O8" s="11" t="e">
        <f t="shared" si="1"/>
        <v>#DIV/0!</v>
      </c>
      <c r="P8" s="2">
        <f>AE1_16!O9</f>
        <v>0</v>
      </c>
      <c r="Q8" s="2">
        <f>AE1_16!P9</f>
        <v>0</v>
      </c>
      <c r="R8" s="11" t="e">
        <f t="shared" si="2"/>
        <v>#DIV/0!</v>
      </c>
      <c r="S8" s="2">
        <f>AE1_16!R9</f>
        <v>3</v>
      </c>
      <c r="T8" s="2">
        <f>AE1_16!S9</f>
        <v>0</v>
      </c>
      <c r="U8" s="11">
        <f t="shared" si="3"/>
        <v>0</v>
      </c>
      <c r="V8" s="89">
        <f t="shared" si="4"/>
        <v>3</v>
      </c>
      <c r="W8" s="89">
        <f t="shared" si="4"/>
        <v>0</v>
      </c>
      <c r="X8" s="11">
        <f t="shared" si="5"/>
        <v>0</v>
      </c>
      <c r="Y8" s="30"/>
    </row>
    <row r="9" spans="2:25" ht="38.25" x14ac:dyDescent="0.25">
      <c r="B9" s="861"/>
      <c r="C9" s="864"/>
      <c r="D9" s="864"/>
      <c r="E9" s="867"/>
      <c r="F9" s="198" t="s">
        <v>682</v>
      </c>
      <c r="G9" s="196" t="s">
        <v>683</v>
      </c>
      <c r="H9" s="196">
        <v>12</v>
      </c>
      <c r="I9" s="199">
        <f>12*2000</f>
        <v>24000</v>
      </c>
      <c r="J9" s="2">
        <f>AE1_16!I10</f>
        <v>0</v>
      </c>
      <c r="K9" s="2">
        <f>AE1_16!J10</f>
        <v>0</v>
      </c>
      <c r="L9" s="11" t="e">
        <f t="shared" si="0"/>
        <v>#DIV/0!</v>
      </c>
      <c r="M9" s="2">
        <f>AE1_16!L10</f>
        <v>0</v>
      </c>
      <c r="N9" s="2">
        <f>AE1_16!M10</f>
        <v>0</v>
      </c>
      <c r="O9" s="11" t="e">
        <f t="shared" si="1"/>
        <v>#DIV/0!</v>
      </c>
      <c r="P9" s="2">
        <f>AE1_16!O10</f>
        <v>0</v>
      </c>
      <c r="Q9" s="2">
        <f>AE1_16!P10</f>
        <v>3</v>
      </c>
      <c r="R9" s="11" t="e">
        <f t="shared" si="2"/>
        <v>#DIV/0!</v>
      </c>
      <c r="S9" s="2">
        <f>AE1_16!R10</f>
        <v>12</v>
      </c>
      <c r="T9" s="2">
        <f>AE1_16!S10</f>
        <v>0</v>
      </c>
      <c r="U9" s="11">
        <f t="shared" si="3"/>
        <v>0</v>
      </c>
      <c r="V9" s="89">
        <f t="shared" si="4"/>
        <v>12</v>
      </c>
      <c r="W9" s="89">
        <f t="shared" si="4"/>
        <v>3</v>
      </c>
      <c r="X9" s="11">
        <f t="shared" si="5"/>
        <v>25</v>
      </c>
      <c r="Y9" s="30"/>
    </row>
    <row r="10" spans="2:25" ht="51" x14ac:dyDescent="0.25">
      <c r="B10" s="862"/>
      <c r="C10" s="865"/>
      <c r="D10" s="865"/>
      <c r="E10" s="868"/>
      <c r="F10" s="198" t="s">
        <v>684</v>
      </c>
      <c r="G10" s="196" t="s">
        <v>685</v>
      </c>
      <c r="H10" s="196">
        <v>1</v>
      </c>
      <c r="I10" s="199">
        <v>15000</v>
      </c>
      <c r="J10" s="2">
        <f>AE1_16!I11</f>
        <v>0</v>
      </c>
      <c r="K10" s="2">
        <f>AE1_16!J11</f>
        <v>0</v>
      </c>
      <c r="L10" s="11" t="e">
        <f t="shared" si="0"/>
        <v>#DIV/0!</v>
      </c>
      <c r="M10" s="2">
        <f>AE1_16!L11</f>
        <v>0</v>
      </c>
      <c r="N10" s="2">
        <f>AE1_16!M11</f>
        <v>0</v>
      </c>
      <c r="O10" s="11" t="e">
        <f t="shared" si="1"/>
        <v>#DIV/0!</v>
      </c>
      <c r="P10" s="2">
        <f>AE1_16!O11</f>
        <v>0</v>
      </c>
      <c r="Q10" s="2">
        <f>AE1_16!P11</f>
        <v>0</v>
      </c>
      <c r="R10" s="11" t="e">
        <f t="shared" si="2"/>
        <v>#DIV/0!</v>
      </c>
      <c r="S10" s="2">
        <f>AE1_16!R11</f>
        <v>1</v>
      </c>
      <c r="T10" s="2">
        <f>AE1_16!S11</f>
        <v>0</v>
      </c>
      <c r="U10" s="11">
        <f t="shared" si="3"/>
        <v>0</v>
      </c>
      <c r="V10" s="89">
        <f t="shared" si="4"/>
        <v>1</v>
      </c>
      <c r="W10" s="89">
        <f t="shared" si="4"/>
        <v>0</v>
      </c>
      <c r="X10" s="11">
        <f t="shared" si="5"/>
        <v>0</v>
      </c>
      <c r="Y10" s="30"/>
    </row>
    <row r="11" spans="2:25" ht="63.75" x14ac:dyDescent="0.25">
      <c r="B11" s="860" t="s">
        <v>717</v>
      </c>
      <c r="C11" s="863" t="s">
        <v>1294</v>
      </c>
      <c r="D11" s="869" t="s">
        <v>1288</v>
      </c>
      <c r="E11" s="866" t="s">
        <v>1289</v>
      </c>
      <c r="F11" s="198" t="s">
        <v>719</v>
      </c>
      <c r="G11" s="200" t="s">
        <v>720</v>
      </c>
      <c r="H11" s="196" t="s">
        <v>721</v>
      </c>
      <c r="I11" s="199"/>
      <c r="J11" s="2">
        <f>AE1_16!I12</f>
        <v>0</v>
      </c>
      <c r="K11" s="2">
        <f>AE1_16!J12</f>
        <v>0</v>
      </c>
      <c r="L11" s="11" t="e">
        <f t="shared" si="0"/>
        <v>#DIV/0!</v>
      </c>
      <c r="M11" s="2">
        <f>AE1_16!L12</f>
        <v>0</v>
      </c>
      <c r="N11" s="2">
        <f>AE1_16!M12</f>
        <v>0</v>
      </c>
      <c r="O11" s="11" t="e">
        <f t="shared" si="1"/>
        <v>#DIV/0!</v>
      </c>
      <c r="P11" s="2">
        <f>AE1_16!O12</f>
        <v>0</v>
      </c>
      <c r="Q11" s="2">
        <f>AE1_16!P12</f>
        <v>0</v>
      </c>
      <c r="R11" s="11" t="e">
        <f t="shared" si="2"/>
        <v>#DIV/0!</v>
      </c>
      <c r="S11" s="2">
        <f>AE1_16!R12</f>
        <v>0</v>
      </c>
      <c r="T11" s="2">
        <f>AE1_16!S12</f>
        <v>0</v>
      </c>
      <c r="U11" s="11" t="e">
        <f t="shared" si="3"/>
        <v>#DIV/0!</v>
      </c>
      <c r="V11" s="89">
        <f t="shared" si="4"/>
        <v>0</v>
      </c>
      <c r="W11" s="89">
        <f t="shared" si="4"/>
        <v>0</v>
      </c>
      <c r="X11" s="11" t="e">
        <f t="shared" si="5"/>
        <v>#DIV/0!</v>
      </c>
      <c r="Y11" s="30"/>
    </row>
    <row r="12" spans="2:25" ht="89.25" x14ac:dyDescent="0.25">
      <c r="B12" s="862"/>
      <c r="C12" s="865"/>
      <c r="D12" s="870"/>
      <c r="E12" s="868"/>
      <c r="F12" s="198" t="s">
        <v>1295</v>
      </c>
      <c r="G12" s="200" t="s">
        <v>1296</v>
      </c>
      <c r="H12" s="196">
        <v>12</v>
      </c>
      <c r="I12" s="199">
        <v>60000</v>
      </c>
      <c r="J12" s="2">
        <f>AE1_16!I13</f>
        <v>3</v>
      </c>
      <c r="K12" s="2">
        <f>AE1_16!J13</f>
        <v>3</v>
      </c>
      <c r="L12" s="11">
        <f t="shared" si="0"/>
        <v>100</v>
      </c>
      <c r="M12" s="2">
        <f>AE1_16!L13</f>
        <v>3</v>
      </c>
      <c r="N12" s="2">
        <f>AE1_16!M13</f>
        <v>3</v>
      </c>
      <c r="O12" s="11">
        <f t="shared" si="1"/>
        <v>100</v>
      </c>
      <c r="P12" s="2">
        <f>AE1_16!O13</f>
        <v>3</v>
      </c>
      <c r="Q12" s="2">
        <f>AE1_16!P13</f>
        <v>3</v>
      </c>
      <c r="R12" s="11">
        <f t="shared" si="2"/>
        <v>100</v>
      </c>
      <c r="S12" s="2">
        <f>AE1_16!R13</f>
        <v>3</v>
      </c>
      <c r="T12" s="2">
        <f>AE1_16!S13</f>
        <v>3</v>
      </c>
      <c r="U12" s="11">
        <f t="shared" si="3"/>
        <v>100</v>
      </c>
      <c r="V12" s="89">
        <f t="shared" si="4"/>
        <v>12</v>
      </c>
      <c r="W12" s="89">
        <f t="shared" si="4"/>
        <v>12</v>
      </c>
      <c r="X12" s="11">
        <f t="shared" si="5"/>
        <v>100</v>
      </c>
      <c r="Y12" s="30"/>
    </row>
    <row r="13" spans="2:25" ht="51" x14ac:dyDescent="0.25">
      <c r="B13" s="196" t="s">
        <v>746</v>
      </c>
      <c r="C13" s="61" t="s">
        <v>747</v>
      </c>
      <c r="D13" s="198" t="s">
        <v>1288</v>
      </c>
      <c r="E13" s="140" t="s">
        <v>1289</v>
      </c>
      <c r="F13" s="198" t="s">
        <v>1297</v>
      </c>
      <c r="G13" s="196" t="s">
        <v>749</v>
      </c>
      <c r="H13" s="196">
        <v>600</v>
      </c>
      <c r="I13" s="199">
        <v>60000</v>
      </c>
      <c r="J13" s="2">
        <f>AE1_16!I14</f>
        <v>0</v>
      </c>
      <c r="K13" s="2">
        <f>AE1_16!J14</f>
        <v>0</v>
      </c>
      <c r="L13" s="11" t="e">
        <f t="shared" si="0"/>
        <v>#DIV/0!</v>
      </c>
      <c r="M13" s="2">
        <f>AE1_16!L14</f>
        <v>0</v>
      </c>
      <c r="N13" s="2">
        <f>AE1_16!M14</f>
        <v>0</v>
      </c>
      <c r="O13" s="11" t="e">
        <f t="shared" si="1"/>
        <v>#DIV/0!</v>
      </c>
      <c r="P13" s="2">
        <f>AE1_16!O14</f>
        <v>0</v>
      </c>
      <c r="Q13" s="2">
        <f>AE1_16!P14</f>
        <v>0</v>
      </c>
      <c r="R13" s="11" t="e">
        <f t="shared" si="2"/>
        <v>#DIV/0!</v>
      </c>
      <c r="S13" s="2">
        <f>AE1_16!R14</f>
        <v>600</v>
      </c>
      <c r="T13" s="2">
        <f>AE1_16!S14</f>
        <v>600</v>
      </c>
      <c r="U13" s="11">
        <f t="shared" si="3"/>
        <v>100</v>
      </c>
      <c r="V13" s="89">
        <f t="shared" si="4"/>
        <v>600</v>
      </c>
      <c r="W13" s="89">
        <f t="shared" si="4"/>
        <v>600</v>
      </c>
      <c r="X13" s="11">
        <f t="shared" si="5"/>
        <v>100</v>
      </c>
      <c r="Y13" s="30"/>
    </row>
    <row r="14" spans="2:25" ht="63.75" x14ac:dyDescent="0.25">
      <c r="B14" s="196" t="s">
        <v>761</v>
      </c>
      <c r="C14" s="201" t="s">
        <v>1298</v>
      </c>
      <c r="D14" s="198" t="s">
        <v>1288</v>
      </c>
      <c r="E14" s="140" t="s">
        <v>1289</v>
      </c>
      <c r="F14" s="201" t="s">
        <v>1299</v>
      </c>
      <c r="G14" s="200" t="s">
        <v>764</v>
      </c>
      <c r="H14" s="200">
        <v>0</v>
      </c>
      <c r="I14" s="202">
        <v>20000</v>
      </c>
      <c r="J14" s="2">
        <f>AE1_16!I15</f>
        <v>0</v>
      </c>
      <c r="K14" s="2">
        <f>AE1_16!J15</f>
        <v>0</v>
      </c>
      <c r="L14" s="11" t="e">
        <f>K14/J14*100</f>
        <v>#DIV/0!</v>
      </c>
      <c r="M14" s="2">
        <f>AE1_16!L15</f>
        <v>0</v>
      </c>
      <c r="N14" s="2">
        <f>AE1_16!M15</f>
        <v>0</v>
      </c>
      <c r="O14" s="11" t="e">
        <f>N14/M14*100</f>
        <v>#DIV/0!</v>
      </c>
      <c r="P14" s="2">
        <f>AE1_16!O15</f>
        <v>0</v>
      </c>
      <c r="Q14" s="2">
        <f>AE1_16!P15</f>
        <v>0</v>
      </c>
      <c r="R14" s="11" t="e">
        <f>Q14/P14*100</f>
        <v>#DIV/0!</v>
      </c>
      <c r="S14" s="2">
        <f>AE1_16!R15</f>
        <v>0</v>
      </c>
      <c r="T14" s="2">
        <f>AE1_16!S15</f>
        <v>0</v>
      </c>
      <c r="U14" s="11" t="e">
        <f t="shared" ref="U14:U64" si="6">T14/S14*100</f>
        <v>#DIV/0!</v>
      </c>
      <c r="V14" s="89">
        <f t="shared" ref="V14:W16" si="7">J14+M14+P14+S14</f>
        <v>0</v>
      </c>
      <c r="W14" s="89">
        <f t="shared" si="7"/>
        <v>0</v>
      </c>
      <c r="X14" s="11" t="e">
        <f t="shared" ref="X14:X64" si="8">W14/V14*100</f>
        <v>#DIV/0!</v>
      </c>
      <c r="Y14" s="30"/>
    </row>
    <row r="15" spans="2:25" ht="63.75" x14ac:dyDescent="0.25">
      <c r="B15" s="196" t="s">
        <v>777</v>
      </c>
      <c r="C15" s="61" t="s">
        <v>778</v>
      </c>
      <c r="D15" s="198" t="s">
        <v>1288</v>
      </c>
      <c r="E15" s="140" t="s">
        <v>1289</v>
      </c>
      <c r="F15" s="61" t="s">
        <v>1300</v>
      </c>
      <c r="G15" s="196" t="s">
        <v>780</v>
      </c>
      <c r="H15" s="196">
        <v>22</v>
      </c>
      <c r="I15" s="199">
        <v>117210</v>
      </c>
      <c r="J15" s="2">
        <f>AE1_16!I16</f>
        <v>0</v>
      </c>
      <c r="K15" s="2">
        <f>AE1_16!J16</f>
        <v>0</v>
      </c>
      <c r="L15" s="11" t="e">
        <f>K15/J15*100</f>
        <v>#DIV/0!</v>
      </c>
      <c r="M15" s="2">
        <f>AE1_16!L16</f>
        <v>0</v>
      </c>
      <c r="N15" s="2">
        <f>AE1_16!M16</f>
        <v>0</v>
      </c>
      <c r="O15" s="11" t="e">
        <f>N15/M15*100</f>
        <v>#DIV/0!</v>
      </c>
      <c r="P15" s="2">
        <f>AE1_16!O16</f>
        <v>0</v>
      </c>
      <c r="Q15" s="2">
        <f>AE1_16!P16</f>
        <v>0</v>
      </c>
      <c r="R15" s="11" t="e">
        <f>Q15/P15*100</f>
        <v>#DIV/0!</v>
      </c>
      <c r="S15" s="2">
        <f>AE1_16!R16</f>
        <v>22</v>
      </c>
      <c r="T15" s="2">
        <f>AE1_16!S16</f>
        <v>0</v>
      </c>
      <c r="U15" s="11">
        <f t="shared" si="6"/>
        <v>0</v>
      </c>
      <c r="V15" s="89">
        <f t="shared" si="7"/>
        <v>22</v>
      </c>
      <c r="W15" s="89">
        <f t="shared" si="7"/>
        <v>0</v>
      </c>
      <c r="X15" s="11">
        <f t="shared" si="8"/>
        <v>0</v>
      </c>
      <c r="Y15" s="30"/>
    </row>
    <row r="16" spans="2:25" ht="38.25" x14ac:dyDescent="0.25">
      <c r="B16" s="196" t="s">
        <v>855</v>
      </c>
      <c r="C16" s="198" t="s">
        <v>856</v>
      </c>
      <c r="D16" s="61" t="s">
        <v>503</v>
      </c>
      <c r="E16" s="61"/>
      <c r="F16" s="61" t="s">
        <v>857</v>
      </c>
      <c r="G16" s="196" t="s">
        <v>858</v>
      </c>
      <c r="H16" s="203">
        <v>20</v>
      </c>
      <c r="I16" s="199">
        <v>15000</v>
      </c>
      <c r="J16" s="2">
        <f>AE2_16!I6</f>
        <v>0</v>
      </c>
      <c r="K16" s="2">
        <f>AE2_16!J6</f>
        <v>0</v>
      </c>
      <c r="L16" s="11" t="e">
        <f>K16/J16*100</f>
        <v>#DIV/0!</v>
      </c>
      <c r="M16" s="2">
        <f>AE2_16!L6</f>
        <v>20</v>
      </c>
      <c r="N16" s="2">
        <f>AE2_16!M6</f>
        <v>20</v>
      </c>
      <c r="O16" s="12">
        <f>N16/M16*100</f>
        <v>100</v>
      </c>
      <c r="P16" s="2">
        <f>AE2_16!O6</f>
        <v>0</v>
      </c>
      <c r="Q16" s="2">
        <f>AE2_16!P6</f>
        <v>0</v>
      </c>
      <c r="R16" s="12" t="e">
        <f>Q16/P16*100</f>
        <v>#DIV/0!</v>
      </c>
      <c r="S16" s="2">
        <f>AE2_16!R6</f>
        <v>0</v>
      </c>
      <c r="T16" s="2">
        <f>AE2_16!S6</f>
        <v>0</v>
      </c>
      <c r="U16" s="12" t="e">
        <f>T16/S16*100</f>
        <v>#DIV/0!</v>
      </c>
      <c r="V16" s="89">
        <f t="shared" si="7"/>
        <v>20</v>
      </c>
      <c r="W16" s="89">
        <f t="shared" si="7"/>
        <v>20</v>
      </c>
      <c r="X16" s="12">
        <f>W16/V16*100</f>
        <v>100</v>
      </c>
      <c r="Y16" s="30"/>
    </row>
    <row r="17" spans="2:25" ht="38.25" x14ac:dyDescent="0.25">
      <c r="B17" s="196" t="s">
        <v>868</v>
      </c>
      <c r="C17" s="198" t="s">
        <v>869</v>
      </c>
      <c r="D17" s="61" t="s">
        <v>503</v>
      </c>
      <c r="E17" s="61"/>
      <c r="F17" s="61" t="s">
        <v>857</v>
      </c>
      <c r="G17" s="196" t="s">
        <v>858</v>
      </c>
      <c r="H17" s="203">
        <v>20</v>
      </c>
      <c r="I17" s="199">
        <v>15000</v>
      </c>
      <c r="J17" s="2">
        <f>AE2_16!I7</f>
        <v>0</v>
      </c>
      <c r="K17" s="2">
        <f>AE2_16!J7</f>
        <v>20</v>
      </c>
      <c r="L17" s="11" t="e">
        <f t="shared" ref="L17:L23" si="9">K17/J17*100</f>
        <v>#DIV/0!</v>
      </c>
      <c r="M17" s="2">
        <f>AE2_16!L7</f>
        <v>0</v>
      </c>
      <c r="N17" s="2">
        <f>AE2_16!M7</f>
        <v>0</v>
      </c>
      <c r="O17" s="12" t="e">
        <f t="shared" ref="O17:O23" si="10">N17/M17*100</f>
        <v>#DIV/0!</v>
      </c>
      <c r="P17" s="2">
        <f>AE2_16!O7</f>
        <v>20</v>
      </c>
      <c r="Q17" s="2">
        <f>AE2_16!P7</f>
        <v>0</v>
      </c>
      <c r="R17" s="12">
        <f t="shared" ref="R17:R23" si="11">Q17/P17*100</f>
        <v>0</v>
      </c>
      <c r="S17" s="2">
        <f>AE2_16!R7</f>
        <v>0</v>
      </c>
      <c r="T17" s="2">
        <f>AE2_16!S7</f>
        <v>0</v>
      </c>
      <c r="U17" s="12" t="e">
        <f t="shared" ref="U17:U23" si="12">T17/S17*100</f>
        <v>#DIV/0!</v>
      </c>
      <c r="V17" s="89">
        <f t="shared" ref="V17:W23" si="13">J17+M17+P17+S17</f>
        <v>20</v>
      </c>
      <c r="W17" s="89">
        <f t="shared" si="13"/>
        <v>20</v>
      </c>
      <c r="X17" s="12">
        <f t="shared" ref="X17:X23" si="14">W17/V17*100</f>
        <v>100</v>
      </c>
      <c r="Y17" s="30"/>
    </row>
    <row r="18" spans="2:25" ht="15.75" x14ac:dyDescent="0.25">
      <c r="B18" s="196" t="s">
        <v>876</v>
      </c>
      <c r="C18" s="198" t="s">
        <v>877</v>
      </c>
      <c r="D18" s="61" t="s">
        <v>503</v>
      </c>
      <c r="E18" s="61"/>
      <c r="F18" s="61" t="s">
        <v>878</v>
      </c>
      <c r="G18" s="196" t="s">
        <v>879</v>
      </c>
      <c r="H18" s="203">
        <v>200</v>
      </c>
      <c r="I18" s="199">
        <v>10000</v>
      </c>
      <c r="J18" s="2">
        <f>AE2_16!I8</f>
        <v>0</v>
      </c>
      <c r="K18" s="2">
        <f>AE2_16!J8</f>
        <v>0</v>
      </c>
      <c r="L18" s="11" t="e">
        <f t="shared" si="9"/>
        <v>#DIV/0!</v>
      </c>
      <c r="M18" s="2">
        <f>AE2_16!L8</f>
        <v>0</v>
      </c>
      <c r="N18" s="2">
        <f>AE2_16!M8</f>
        <v>0</v>
      </c>
      <c r="O18" s="12" t="e">
        <f t="shared" si="10"/>
        <v>#DIV/0!</v>
      </c>
      <c r="P18" s="2">
        <f>AE2_16!O8</f>
        <v>100</v>
      </c>
      <c r="Q18" s="2">
        <f>AE2_16!P8</f>
        <v>0</v>
      </c>
      <c r="R18" s="12">
        <f t="shared" si="11"/>
        <v>0</v>
      </c>
      <c r="S18" s="2">
        <f>AE2_16!R8</f>
        <v>100</v>
      </c>
      <c r="T18" s="2">
        <f>AE2_16!S8</f>
        <v>0</v>
      </c>
      <c r="U18" s="12">
        <f t="shared" si="12"/>
        <v>0</v>
      </c>
      <c r="V18" s="89">
        <f t="shared" si="13"/>
        <v>200</v>
      </c>
      <c r="W18" s="89">
        <f t="shared" si="13"/>
        <v>0</v>
      </c>
      <c r="X18" s="12">
        <f t="shared" si="14"/>
        <v>0</v>
      </c>
      <c r="Y18" s="30"/>
    </row>
    <row r="19" spans="2:25" ht="25.5" x14ac:dyDescent="0.25">
      <c r="B19" s="196" t="s">
        <v>495</v>
      </c>
      <c r="C19" s="198" t="s">
        <v>496</v>
      </c>
      <c r="D19" s="61" t="s">
        <v>503</v>
      </c>
      <c r="E19" s="61" t="s">
        <v>1301</v>
      </c>
      <c r="F19" s="201" t="s">
        <v>498</v>
      </c>
      <c r="G19" s="200" t="s">
        <v>1302</v>
      </c>
      <c r="H19" s="204">
        <v>2</v>
      </c>
      <c r="I19" s="202">
        <v>30000</v>
      </c>
      <c r="J19" s="2">
        <f>AE2_16!I9</f>
        <v>0</v>
      </c>
      <c r="K19" s="2">
        <f>AE2_16!J9</f>
        <v>0</v>
      </c>
      <c r="L19" s="11" t="e">
        <f t="shared" si="9"/>
        <v>#DIV/0!</v>
      </c>
      <c r="M19" s="2">
        <f>AE2_16!L9</f>
        <v>0</v>
      </c>
      <c r="N19" s="2">
        <f>AE2_16!M9</f>
        <v>0</v>
      </c>
      <c r="O19" s="11" t="e">
        <f t="shared" si="10"/>
        <v>#DIV/0!</v>
      </c>
      <c r="P19" s="2">
        <f>AE2_16!O9</f>
        <v>2</v>
      </c>
      <c r="Q19" s="2">
        <f>AE2_16!P9</f>
        <v>0</v>
      </c>
      <c r="R19" s="11">
        <f t="shared" si="11"/>
        <v>0</v>
      </c>
      <c r="S19" s="2">
        <f>AE2_16!R9</f>
        <v>0</v>
      </c>
      <c r="T19" s="2">
        <f>AE2_16!S9</f>
        <v>0</v>
      </c>
      <c r="U19" s="11" t="e">
        <f t="shared" si="12"/>
        <v>#DIV/0!</v>
      </c>
      <c r="V19" s="89">
        <f t="shared" si="13"/>
        <v>2</v>
      </c>
      <c r="W19" s="89">
        <f t="shared" si="13"/>
        <v>0</v>
      </c>
      <c r="X19" s="11">
        <f t="shared" si="14"/>
        <v>0</v>
      </c>
      <c r="Y19" s="30"/>
    </row>
    <row r="20" spans="2:25" ht="15.75" x14ac:dyDescent="0.25">
      <c r="B20" s="860" t="s">
        <v>908</v>
      </c>
      <c r="C20" s="863" t="s">
        <v>909</v>
      </c>
      <c r="D20" s="863" t="s">
        <v>503</v>
      </c>
      <c r="E20" s="863"/>
      <c r="F20" s="61" t="s">
        <v>910</v>
      </c>
      <c r="G20" s="196" t="s">
        <v>911</v>
      </c>
      <c r="H20" s="205">
        <v>30000</v>
      </c>
      <c r="I20" s="199">
        <v>80000</v>
      </c>
      <c r="J20" s="2">
        <f>AE2_16!I10</f>
        <v>7500</v>
      </c>
      <c r="K20" s="2">
        <f>AE2_16!J10</f>
        <v>6651</v>
      </c>
      <c r="L20" s="11">
        <f t="shared" si="9"/>
        <v>88.68</v>
      </c>
      <c r="M20" s="2">
        <f>AE2_16!L10</f>
        <v>7500</v>
      </c>
      <c r="N20" s="2">
        <f>AE2_16!M10</f>
        <v>7022</v>
      </c>
      <c r="O20" s="11">
        <f t="shared" si="10"/>
        <v>93.626666666666665</v>
      </c>
      <c r="P20" s="2">
        <f>AE2_16!O10</f>
        <v>7500</v>
      </c>
      <c r="Q20" s="2">
        <f>AE2_16!P10</f>
        <v>6786</v>
      </c>
      <c r="R20" s="11">
        <f t="shared" si="11"/>
        <v>90.48</v>
      </c>
      <c r="S20" s="2">
        <f>AE2_16!R10</f>
        <v>7500</v>
      </c>
      <c r="T20" s="2">
        <f>AE2_16!S10</f>
        <v>6829</v>
      </c>
      <c r="U20" s="11">
        <f t="shared" si="12"/>
        <v>91.053333333333327</v>
      </c>
      <c r="V20" s="89">
        <f t="shared" si="13"/>
        <v>30000</v>
      </c>
      <c r="W20" s="89">
        <f t="shared" si="13"/>
        <v>27288</v>
      </c>
      <c r="X20" s="11">
        <f t="shared" si="14"/>
        <v>90.96</v>
      </c>
      <c r="Y20" s="30"/>
    </row>
    <row r="21" spans="2:25" ht="76.5" x14ac:dyDescent="0.25">
      <c r="B21" s="862"/>
      <c r="C21" s="865"/>
      <c r="D21" s="865"/>
      <c r="E21" s="865"/>
      <c r="F21" s="61" t="s">
        <v>912</v>
      </c>
      <c r="G21" s="196" t="s">
        <v>913</v>
      </c>
      <c r="H21" s="205" t="s">
        <v>914</v>
      </c>
      <c r="I21" s="199">
        <v>15000</v>
      </c>
      <c r="J21" s="2">
        <f>AE2_16!I11</f>
        <v>0</v>
      </c>
      <c r="K21" s="2">
        <f>AE2_16!J11</f>
        <v>0</v>
      </c>
      <c r="L21" s="11" t="e">
        <f t="shared" si="9"/>
        <v>#DIV/0!</v>
      </c>
      <c r="M21" s="2">
        <f>AE2_16!L11</f>
        <v>0</v>
      </c>
      <c r="N21" s="2">
        <f>AE2_16!M11</f>
        <v>0</v>
      </c>
      <c r="O21" s="11" t="e">
        <f t="shared" si="10"/>
        <v>#DIV/0!</v>
      </c>
      <c r="P21" s="2">
        <f>AE2_16!O11</f>
        <v>0</v>
      </c>
      <c r="Q21" s="2">
        <f>AE2_16!P11</f>
        <v>0</v>
      </c>
      <c r="R21" s="11" t="e">
        <f t="shared" si="11"/>
        <v>#DIV/0!</v>
      </c>
      <c r="S21" s="2">
        <f>AE2_16!R11</f>
        <v>1</v>
      </c>
      <c r="T21" s="2">
        <f>AE2_16!S11</f>
        <v>0</v>
      </c>
      <c r="U21" s="11">
        <f t="shared" si="12"/>
        <v>0</v>
      </c>
      <c r="V21" s="89">
        <f t="shared" si="13"/>
        <v>1</v>
      </c>
      <c r="W21" s="89">
        <f t="shared" si="13"/>
        <v>0</v>
      </c>
      <c r="X21" s="11">
        <f t="shared" si="14"/>
        <v>0</v>
      </c>
      <c r="Y21" s="30"/>
    </row>
    <row r="22" spans="2:25" ht="25.5" x14ac:dyDescent="0.25">
      <c r="B22" s="196" t="s">
        <v>933</v>
      </c>
      <c r="C22" s="198" t="s">
        <v>934</v>
      </c>
      <c r="D22" s="61" t="s">
        <v>503</v>
      </c>
      <c r="E22" s="61" t="s">
        <v>651</v>
      </c>
      <c r="F22" s="61" t="s">
        <v>936</v>
      </c>
      <c r="G22" s="196" t="s">
        <v>937</v>
      </c>
      <c r="H22" s="203">
        <v>20</v>
      </c>
      <c r="I22" s="199">
        <v>3000</v>
      </c>
      <c r="J22" s="2">
        <f>AE2_16!I12</f>
        <v>0</v>
      </c>
      <c r="K22" s="2">
        <f>AE2_16!J12</f>
        <v>0</v>
      </c>
      <c r="L22" s="11" t="e">
        <f t="shared" si="9"/>
        <v>#DIV/0!</v>
      </c>
      <c r="M22" s="2">
        <f>AE2_16!L12</f>
        <v>0</v>
      </c>
      <c r="N22" s="2">
        <f>AE2_16!M12</f>
        <v>0</v>
      </c>
      <c r="O22" s="11" t="e">
        <f t="shared" si="10"/>
        <v>#DIV/0!</v>
      </c>
      <c r="P22" s="2">
        <f>AE2_16!O12</f>
        <v>20</v>
      </c>
      <c r="Q22" s="2">
        <f>AE2_16!P12</f>
        <v>0</v>
      </c>
      <c r="R22" s="11">
        <f t="shared" si="11"/>
        <v>0</v>
      </c>
      <c r="S22" s="2">
        <f>AE2_16!R12</f>
        <v>0</v>
      </c>
      <c r="T22" s="2">
        <f>AE2_16!S12</f>
        <v>0</v>
      </c>
      <c r="U22" s="11" t="e">
        <f t="shared" si="12"/>
        <v>#DIV/0!</v>
      </c>
      <c r="V22" s="89">
        <f t="shared" si="13"/>
        <v>20</v>
      </c>
      <c r="W22" s="89">
        <f t="shared" si="13"/>
        <v>0</v>
      </c>
      <c r="X22" s="11">
        <f t="shared" si="14"/>
        <v>0</v>
      </c>
      <c r="Y22" s="30"/>
    </row>
    <row r="23" spans="2:25" ht="51" x14ac:dyDescent="0.25">
      <c r="B23" s="196" t="s">
        <v>952</v>
      </c>
      <c r="C23" s="206" t="s">
        <v>953</v>
      </c>
      <c r="D23" s="61" t="s">
        <v>503</v>
      </c>
      <c r="E23" s="61" t="s">
        <v>651</v>
      </c>
      <c r="F23" s="61" t="s">
        <v>1303</v>
      </c>
      <c r="G23" s="196" t="s">
        <v>955</v>
      </c>
      <c r="H23" s="203">
        <v>3</v>
      </c>
      <c r="I23" s="199">
        <f>((550*1.15*12)+346)*3</f>
        <v>23808</v>
      </c>
      <c r="J23" s="2">
        <f>AE2_16!I13</f>
        <v>0</v>
      </c>
      <c r="K23" s="2">
        <f>AE2_16!J13</f>
        <v>0</v>
      </c>
      <c r="L23" s="11" t="e">
        <f t="shared" si="9"/>
        <v>#DIV/0!</v>
      </c>
      <c r="M23" s="2">
        <f>AE2_16!L13</f>
        <v>0</v>
      </c>
      <c r="N23" s="2">
        <f>AE2_16!M13</f>
        <v>0</v>
      </c>
      <c r="O23" s="11" t="e">
        <f t="shared" si="10"/>
        <v>#DIV/0!</v>
      </c>
      <c r="P23" s="2">
        <v>3</v>
      </c>
      <c r="Q23" s="2"/>
      <c r="R23" s="11">
        <f t="shared" si="11"/>
        <v>0</v>
      </c>
      <c r="S23" s="2">
        <v>0</v>
      </c>
      <c r="T23" s="2"/>
      <c r="U23" s="11" t="e">
        <f t="shared" si="12"/>
        <v>#DIV/0!</v>
      </c>
      <c r="V23" s="89">
        <f t="shared" si="13"/>
        <v>3</v>
      </c>
      <c r="W23" s="89">
        <f t="shared" si="13"/>
        <v>0</v>
      </c>
      <c r="X23" s="11">
        <f t="shared" si="14"/>
        <v>0</v>
      </c>
      <c r="Y23" s="30"/>
    </row>
    <row r="24" spans="2:25" ht="25.5" x14ac:dyDescent="0.25">
      <c r="B24" s="196" t="s">
        <v>181</v>
      </c>
      <c r="C24" s="198" t="s">
        <v>1304</v>
      </c>
      <c r="D24" s="61" t="s">
        <v>1305</v>
      </c>
      <c r="E24" s="61" t="s">
        <v>1306</v>
      </c>
      <c r="F24" s="61" t="s">
        <v>184</v>
      </c>
      <c r="G24" s="196" t="s">
        <v>185</v>
      </c>
      <c r="H24" s="196">
        <v>10</v>
      </c>
      <c r="I24" s="199">
        <v>2000</v>
      </c>
      <c r="J24" s="232">
        <f>AE2_16!I14</f>
        <v>3</v>
      </c>
      <c r="K24" s="232">
        <f>AE2_16!J14</f>
        <v>6</v>
      </c>
      <c r="L24" s="12">
        <f t="shared" ref="L24:L37" si="15">K24/J24*100</f>
        <v>200</v>
      </c>
      <c r="M24" s="232">
        <f>AE2_16!L14</f>
        <v>3</v>
      </c>
      <c r="N24" s="232">
        <f>AE2_16!M14</f>
        <v>4</v>
      </c>
      <c r="O24" s="12">
        <f t="shared" ref="O24:O37" si="16">N24/M24*100</f>
        <v>133.33333333333331</v>
      </c>
      <c r="P24" s="232">
        <f>AE2_16!O14</f>
        <v>4</v>
      </c>
      <c r="Q24" s="232">
        <f>AE2_16!P14</f>
        <v>0</v>
      </c>
      <c r="R24" s="12">
        <f t="shared" ref="R24:R37" si="17">Q24/P24*100</f>
        <v>0</v>
      </c>
      <c r="S24" s="232">
        <f>AE2_16!R14</f>
        <v>0</v>
      </c>
      <c r="T24" s="232">
        <f>AE2_16!S14</f>
        <v>0</v>
      </c>
      <c r="U24" s="11" t="e">
        <f t="shared" si="6"/>
        <v>#DIV/0!</v>
      </c>
      <c r="V24" s="89">
        <f t="shared" ref="V24:W30" si="18">J24+M24+P24+S24</f>
        <v>10</v>
      </c>
      <c r="W24" s="89">
        <f t="shared" si="18"/>
        <v>10</v>
      </c>
      <c r="X24" s="11">
        <f t="shared" si="8"/>
        <v>100</v>
      </c>
      <c r="Y24" s="30"/>
    </row>
    <row r="25" spans="2:25" ht="38.25" x14ac:dyDescent="0.25">
      <c r="B25" s="860" t="s">
        <v>191</v>
      </c>
      <c r="C25" s="863" t="s">
        <v>192</v>
      </c>
      <c r="D25" s="863" t="s">
        <v>1305</v>
      </c>
      <c r="E25" s="863" t="s">
        <v>1306</v>
      </c>
      <c r="F25" s="61" t="s">
        <v>193</v>
      </c>
      <c r="G25" s="196" t="s">
        <v>194</v>
      </c>
      <c r="H25" s="196">
        <v>500</v>
      </c>
      <c r="I25" s="199">
        <f>1*H25</f>
        <v>500</v>
      </c>
      <c r="J25" s="232">
        <f>AE2_16!I15</f>
        <v>100</v>
      </c>
      <c r="K25" s="232">
        <f>AE2_16!J15</f>
        <v>992</v>
      </c>
      <c r="L25" s="12">
        <f t="shared" si="15"/>
        <v>992</v>
      </c>
      <c r="M25" s="232">
        <f>AE2_16!L15</f>
        <v>150</v>
      </c>
      <c r="N25" s="232">
        <f>AE2_16!M15</f>
        <v>592</v>
      </c>
      <c r="O25" s="12">
        <f t="shared" si="16"/>
        <v>394.66666666666669</v>
      </c>
      <c r="P25" s="232">
        <f>AE2_16!O15</f>
        <v>150</v>
      </c>
      <c r="Q25" s="232">
        <f>AE2_16!P15</f>
        <v>0</v>
      </c>
      <c r="R25" s="12">
        <f t="shared" si="17"/>
        <v>0</v>
      </c>
      <c r="S25" s="232">
        <f>AE2_16!R15</f>
        <v>100</v>
      </c>
      <c r="T25" s="232">
        <f>AE2_16!S15</f>
        <v>0</v>
      </c>
      <c r="U25" s="11">
        <f t="shared" si="6"/>
        <v>0</v>
      </c>
      <c r="V25" s="89">
        <f t="shared" si="18"/>
        <v>500</v>
      </c>
      <c r="W25" s="89">
        <f t="shared" si="18"/>
        <v>1584</v>
      </c>
      <c r="X25" s="11">
        <f t="shared" si="8"/>
        <v>316.8</v>
      </c>
      <c r="Y25" s="30"/>
    </row>
    <row r="26" spans="2:25" ht="63.75" x14ac:dyDescent="0.25">
      <c r="B26" s="862"/>
      <c r="C26" s="865"/>
      <c r="D26" s="865"/>
      <c r="E26" s="865"/>
      <c r="F26" s="61" t="s">
        <v>195</v>
      </c>
      <c r="G26" s="196" t="s">
        <v>196</v>
      </c>
      <c r="H26" s="196">
        <v>25</v>
      </c>
      <c r="I26" s="199">
        <v>5000</v>
      </c>
      <c r="J26" s="232">
        <f>AE2_16!I16</f>
        <v>10</v>
      </c>
      <c r="K26" s="232">
        <f>AE2_16!J16</f>
        <v>10</v>
      </c>
      <c r="L26" s="12">
        <f t="shared" si="15"/>
        <v>100</v>
      </c>
      <c r="M26" s="232">
        <f>AE2_16!L16</f>
        <v>10</v>
      </c>
      <c r="N26" s="232">
        <f>AE2_16!M16</f>
        <v>10</v>
      </c>
      <c r="O26" s="12">
        <f t="shared" si="16"/>
        <v>100</v>
      </c>
      <c r="P26" s="232">
        <f>AE2_16!O16</f>
        <v>5</v>
      </c>
      <c r="Q26" s="232">
        <f>AE2_16!P16</f>
        <v>0</v>
      </c>
      <c r="R26" s="12">
        <f t="shared" si="17"/>
        <v>0</v>
      </c>
      <c r="S26" s="232">
        <f>AE2_16!R16</f>
        <v>0</v>
      </c>
      <c r="T26" s="232">
        <f>AE2_16!S16</f>
        <v>0</v>
      </c>
      <c r="U26" s="11" t="e">
        <f t="shared" si="6"/>
        <v>#DIV/0!</v>
      </c>
      <c r="V26" s="89">
        <f t="shared" si="18"/>
        <v>25</v>
      </c>
      <c r="W26" s="89">
        <f t="shared" si="18"/>
        <v>20</v>
      </c>
      <c r="X26" s="11">
        <f t="shared" si="8"/>
        <v>80</v>
      </c>
      <c r="Y26" s="30"/>
    </row>
    <row r="27" spans="2:25" ht="38.25" x14ac:dyDescent="0.25">
      <c r="B27" s="196" t="s">
        <v>31</v>
      </c>
      <c r="C27" s="198" t="s">
        <v>32</v>
      </c>
      <c r="D27" s="61" t="s">
        <v>43</v>
      </c>
      <c r="E27" s="61" t="s">
        <v>1305</v>
      </c>
      <c r="F27" s="61" t="s">
        <v>34</v>
      </c>
      <c r="G27" s="196" t="s">
        <v>35</v>
      </c>
      <c r="H27" s="196">
        <v>500</v>
      </c>
      <c r="I27" s="199"/>
      <c r="J27" s="232">
        <f>AE2_16!I17</f>
        <v>50</v>
      </c>
      <c r="K27" s="232">
        <f>AE2_16!J17</f>
        <v>30</v>
      </c>
      <c r="L27" s="12">
        <f t="shared" si="15"/>
        <v>60</v>
      </c>
      <c r="M27" s="232">
        <f>AE2_16!L17</f>
        <v>100</v>
      </c>
      <c r="N27" s="232">
        <f>AE2_16!M17</f>
        <v>171</v>
      </c>
      <c r="O27" s="12">
        <f t="shared" si="16"/>
        <v>171</v>
      </c>
      <c r="P27" s="232">
        <f>AE2_16!O17</f>
        <v>150</v>
      </c>
      <c r="Q27" s="232">
        <f>AE2_16!P17</f>
        <v>0</v>
      </c>
      <c r="R27" s="12">
        <f t="shared" si="17"/>
        <v>0</v>
      </c>
      <c r="S27" s="232">
        <f>AE2_16!R17</f>
        <v>200</v>
      </c>
      <c r="T27" s="232">
        <f>AE2_16!S17</f>
        <v>0</v>
      </c>
      <c r="U27" s="11">
        <f t="shared" si="6"/>
        <v>0</v>
      </c>
      <c r="V27" s="89">
        <f t="shared" si="18"/>
        <v>500</v>
      </c>
      <c r="W27" s="89">
        <f t="shared" si="18"/>
        <v>201</v>
      </c>
      <c r="X27" s="11">
        <f t="shared" si="8"/>
        <v>40.200000000000003</v>
      </c>
      <c r="Y27" s="30"/>
    </row>
    <row r="28" spans="2:25" ht="38.25" x14ac:dyDescent="0.25">
      <c r="B28" s="196" t="s">
        <v>232</v>
      </c>
      <c r="C28" s="198" t="s">
        <v>233</v>
      </c>
      <c r="D28" s="61" t="s">
        <v>1305</v>
      </c>
      <c r="E28" s="61" t="s">
        <v>1307</v>
      </c>
      <c r="F28" s="61" t="s">
        <v>235</v>
      </c>
      <c r="G28" s="196" t="s">
        <v>236</v>
      </c>
      <c r="H28" s="196">
        <v>1500</v>
      </c>
      <c r="I28" s="199">
        <v>2250</v>
      </c>
      <c r="J28" s="232">
        <f>AE2_16!I18</f>
        <v>100</v>
      </c>
      <c r="K28" s="232">
        <f>AE2_16!J18</f>
        <v>0</v>
      </c>
      <c r="L28" s="12">
        <f t="shared" si="15"/>
        <v>0</v>
      </c>
      <c r="M28" s="232">
        <f>AE2_16!L18</f>
        <v>300</v>
      </c>
      <c r="N28" s="232">
        <f>AE2_16!M18</f>
        <v>0</v>
      </c>
      <c r="O28" s="12">
        <f t="shared" si="16"/>
        <v>0</v>
      </c>
      <c r="P28" s="232">
        <f>AE2_16!O18</f>
        <v>500</v>
      </c>
      <c r="Q28" s="232">
        <f>AE2_16!P18</f>
        <v>0</v>
      </c>
      <c r="R28" s="12">
        <f t="shared" si="17"/>
        <v>0</v>
      </c>
      <c r="S28" s="232">
        <f>AE2_16!R18</f>
        <v>600</v>
      </c>
      <c r="T28" s="232">
        <f>AE2_16!S18</f>
        <v>0</v>
      </c>
      <c r="U28" s="11">
        <f t="shared" si="6"/>
        <v>0</v>
      </c>
      <c r="V28" s="89">
        <f t="shared" si="18"/>
        <v>1500</v>
      </c>
      <c r="W28" s="89">
        <f t="shared" si="18"/>
        <v>0</v>
      </c>
      <c r="X28" s="11">
        <f t="shared" si="8"/>
        <v>0</v>
      </c>
      <c r="Y28" s="30"/>
    </row>
    <row r="29" spans="2:25" ht="63.75" x14ac:dyDescent="0.25">
      <c r="B29" s="196" t="s">
        <v>46</v>
      </c>
      <c r="C29" s="198" t="s">
        <v>47</v>
      </c>
      <c r="D29" s="61" t="s">
        <v>43</v>
      </c>
      <c r="E29" s="61" t="s">
        <v>1305</v>
      </c>
      <c r="F29" s="61" t="s">
        <v>48</v>
      </c>
      <c r="G29" s="196" t="s">
        <v>49</v>
      </c>
      <c r="H29" s="196">
        <v>25</v>
      </c>
      <c r="I29" s="199">
        <v>500</v>
      </c>
      <c r="J29" s="232">
        <f>AE2_16!I19</f>
        <v>0</v>
      </c>
      <c r="K29" s="232">
        <f>AE2_16!J19</f>
        <v>10</v>
      </c>
      <c r="L29" s="12" t="e">
        <f t="shared" si="15"/>
        <v>#DIV/0!</v>
      </c>
      <c r="M29" s="232">
        <f>AE2_16!L19</f>
        <v>0</v>
      </c>
      <c r="N29" s="232">
        <f>AE2_16!M19</f>
        <v>30</v>
      </c>
      <c r="O29" s="12" t="e">
        <f t="shared" si="16"/>
        <v>#DIV/0!</v>
      </c>
      <c r="P29" s="232">
        <f>AE2_16!O19</f>
        <v>0</v>
      </c>
      <c r="Q29" s="232">
        <f>AE2_16!P19</f>
        <v>0</v>
      </c>
      <c r="R29" s="12" t="e">
        <f t="shared" si="17"/>
        <v>#DIV/0!</v>
      </c>
      <c r="S29" s="232">
        <f>AE2_16!R19</f>
        <v>25</v>
      </c>
      <c r="T29" s="232">
        <f>AE2_16!S19</f>
        <v>0</v>
      </c>
      <c r="U29" s="11">
        <f t="shared" si="6"/>
        <v>0</v>
      </c>
      <c r="V29" s="89">
        <f t="shared" si="18"/>
        <v>25</v>
      </c>
      <c r="W29" s="89">
        <f t="shared" si="18"/>
        <v>40</v>
      </c>
      <c r="X29" s="11">
        <f t="shared" si="8"/>
        <v>160</v>
      </c>
      <c r="Y29" s="30"/>
    </row>
    <row r="30" spans="2:25" ht="25.5" x14ac:dyDescent="0.25">
      <c r="B30" s="860" t="s">
        <v>798</v>
      </c>
      <c r="C30" s="860" t="s">
        <v>1309</v>
      </c>
      <c r="D30" s="857" t="s">
        <v>1310</v>
      </c>
      <c r="E30" s="871" t="s">
        <v>1311</v>
      </c>
      <c r="F30" s="207" t="s">
        <v>801</v>
      </c>
      <c r="G30" s="196" t="s">
        <v>802</v>
      </c>
      <c r="H30" s="906">
        <v>100</v>
      </c>
      <c r="I30" s="908">
        <v>25000</v>
      </c>
      <c r="J30" s="2">
        <f>AE3_1!I7</f>
        <v>0</v>
      </c>
      <c r="K30" s="2">
        <f>AE3_1!J7</f>
        <v>0</v>
      </c>
      <c r="L30" s="11" t="e">
        <f t="shared" si="15"/>
        <v>#DIV/0!</v>
      </c>
      <c r="M30" s="2">
        <f>AE3_1!L7</f>
        <v>0</v>
      </c>
      <c r="N30" s="2">
        <f>AE3_1!M7</f>
        <v>0</v>
      </c>
      <c r="O30" s="12" t="e">
        <f t="shared" si="16"/>
        <v>#DIV/0!</v>
      </c>
      <c r="P30" s="2">
        <f>AE3_1!O7</f>
        <v>50</v>
      </c>
      <c r="Q30" s="2">
        <f>AE3_1!P7</f>
        <v>0</v>
      </c>
      <c r="R30" s="12">
        <f t="shared" si="17"/>
        <v>0</v>
      </c>
      <c r="S30" s="2">
        <f>AE3_1!R7</f>
        <v>50</v>
      </c>
      <c r="T30" s="2">
        <f>AE3_1!S7</f>
        <v>0</v>
      </c>
      <c r="U30" s="12">
        <f t="shared" ref="U30:U36" si="19">T30/S30*100</f>
        <v>0</v>
      </c>
      <c r="V30" s="89">
        <f t="shared" si="18"/>
        <v>100</v>
      </c>
      <c r="W30" s="89">
        <f t="shared" si="18"/>
        <v>0</v>
      </c>
      <c r="X30" s="12">
        <f t="shared" ref="X30:X36" si="20">W30/V30*100</f>
        <v>0</v>
      </c>
      <c r="Y30" s="30"/>
    </row>
    <row r="31" spans="2:25" ht="51" x14ac:dyDescent="0.25">
      <c r="B31" s="861"/>
      <c r="C31" s="861"/>
      <c r="D31" s="858"/>
      <c r="E31" s="871"/>
      <c r="F31" s="207" t="s">
        <v>803</v>
      </c>
      <c r="G31" s="196" t="s">
        <v>802</v>
      </c>
      <c r="H31" s="907"/>
      <c r="I31" s="908"/>
      <c r="J31" s="2">
        <f>AE3_1!I8</f>
        <v>0</v>
      </c>
      <c r="K31" s="2">
        <f>AE3_1!J8</f>
        <v>0</v>
      </c>
      <c r="L31" s="11" t="e">
        <f t="shared" si="15"/>
        <v>#DIV/0!</v>
      </c>
      <c r="M31" s="2">
        <f>AE3_1!L8</f>
        <v>0</v>
      </c>
      <c r="N31" s="2">
        <f>AE3_1!M8</f>
        <v>0</v>
      </c>
      <c r="O31" s="12" t="e">
        <f t="shared" si="16"/>
        <v>#DIV/0!</v>
      </c>
      <c r="P31" s="2">
        <f>AE3_1!O8</f>
        <v>50</v>
      </c>
      <c r="Q31" s="2">
        <f>AE3_1!P8</f>
        <v>115</v>
      </c>
      <c r="R31" s="12">
        <f t="shared" si="17"/>
        <v>229.99999999999997</v>
      </c>
      <c r="S31" s="2">
        <f>AE3_1!R8</f>
        <v>50</v>
      </c>
      <c r="T31" s="2">
        <f>AE3_1!S8</f>
        <v>0</v>
      </c>
      <c r="U31" s="12">
        <f t="shared" si="19"/>
        <v>0</v>
      </c>
      <c r="V31" s="89">
        <f t="shared" ref="V31:W33" si="21">J31+M31+P31+S31</f>
        <v>100</v>
      </c>
      <c r="W31" s="89">
        <f t="shared" si="21"/>
        <v>115</v>
      </c>
      <c r="X31" s="12">
        <f t="shared" si="20"/>
        <v>114.99999999999999</v>
      </c>
      <c r="Y31" s="30"/>
    </row>
    <row r="32" spans="2:25" ht="25.5" x14ac:dyDescent="0.25">
      <c r="B32" s="861"/>
      <c r="C32" s="861"/>
      <c r="D32" s="858"/>
      <c r="E32" s="871"/>
      <c r="F32" s="140" t="s">
        <v>804</v>
      </c>
      <c r="G32" s="196" t="s">
        <v>805</v>
      </c>
      <c r="H32" s="208">
        <v>10</v>
      </c>
      <c r="I32" s="199">
        <v>100000</v>
      </c>
      <c r="J32" s="2">
        <f>AE3_1!I9</f>
        <v>0</v>
      </c>
      <c r="K32" s="2">
        <f>AE3_1!J9</f>
        <v>0</v>
      </c>
      <c r="L32" s="11" t="e">
        <f t="shared" si="15"/>
        <v>#DIV/0!</v>
      </c>
      <c r="M32" s="2">
        <f>AE3_1!L9</f>
        <v>0</v>
      </c>
      <c r="N32" s="2">
        <f>AE3_1!M9</f>
        <v>0</v>
      </c>
      <c r="O32" s="12" t="e">
        <f t="shared" si="16"/>
        <v>#DIV/0!</v>
      </c>
      <c r="P32" s="2">
        <f>AE3_1!O9</f>
        <v>0</v>
      </c>
      <c r="Q32" s="2">
        <f>AE3_1!P9</f>
        <v>0</v>
      </c>
      <c r="R32" s="12" t="e">
        <f t="shared" si="17"/>
        <v>#DIV/0!</v>
      </c>
      <c r="S32" s="2">
        <f>AE3_1!R9</f>
        <v>10</v>
      </c>
      <c r="T32" s="2">
        <f>AE3_1!S9</f>
        <v>0</v>
      </c>
      <c r="U32" s="12">
        <f t="shared" si="19"/>
        <v>0</v>
      </c>
      <c r="V32" s="89">
        <f t="shared" si="21"/>
        <v>10</v>
      </c>
      <c r="W32" s="89">
        <f t="shared" si="21"/>
        <v>0</v>
      </c>
      <c r="X32" s="12">
        <f t="shared" si="20"/>
        <v>0</v>
      </c>
      <c r="Y32" s="30"/>
    </row>
    <row r="33" spans="2:25" ht="157.5" x14ac:dyDescent="0.25">
      <c r="B33" s="862"/>
      <c r="C33" s="861"/>
      <c r="D33" s="858"/>
      <c r="E33" s="871"/>
      <c r="F33" s="140" t="s">
        <v>1312</v>
      </c>
      <c r="G33" s="196" t="s">
        <v>807</v>
      </c>
      <c r="H33" s="208" t="s">
        <v>1313</v>
      </c>
      <c r="I33" s="199">
        <v>500000</v>
      </c>
      <c r="J33" s="2">
        <f>AE3_1!I10</f>
        <v>0</v>
      </c>
      <c r="K33" s="2">
        <f>AE3_1!J10</f>
        <v>0</v>
      </c>
      <c r="L33" s="11" t="e">
        <f t="shared" si="15"/>
        <v>#DIV/0!</v>
      </c>
      <c r="M33" s="2">
        <f>AE3_1!L10</f>
        <v>0</v>
      </c>
      <c r="N33" s="2">
        <f>AE3_1!M10</f>
        <v>0</v>
      </c>
      <c r="O33" s="12" t="e">
        <f t="shared" si="16"/>
        <v>#DIV/0!</v>
      </c>
      <c r="P33" s="2">
        <f>AE3_1!O10</f>
        <v>2</v>
      </c>
      <c r="Q33" s="2">
        <f>AE3_1!P10</f>
        <v>2</v>
      </c>
      <c r="R33" s="12">
        <f t="shared" si="17"/>
        <v>100</v>
      </c>
      <c r="S33" s="2">
        <f>AE3_1!R10</f>
        <v>3</v>
      </c>
      <c r="T33" s="2">
        <f>AE3_1!S10</f>
        <v>0</v>
      </c>
      <c r="U33" s="12">
        <f t="shared" si="19"/>
        <v>0</v>
      </c>
      <c r="V33" s="89">
        <f t="shared" si="21"/>
        <v>5</v>
      </c>
      <c r="W33" s="89">
        <f t="shared" si="21"/>
        <v>2</v>
      </c>
      <c r="X33" s="12">
        <f t="shared" si="20"/>
        <v>40</v>
      </c>
      <c r="Y33" s="30"/>
    </row>
    <row r="34" spans="2:25" ht="25.5" x14ac:dyDescent="0.25">
      <c r="B34" s="1" t="s">
        <v>519</v>
      </c>
      <c r="C34" s="61" t="s">
        <v>1315</v>
      </c>
      <c r="D34" s="207" t="s">
        <v>540</v>
      </c>
      <c r="E34" s="207" t="s">
        <v>1316</v>
      </c>
      <c r="F34" s="207" t="s">
        <v>1317</v>
      </c>
      <c r="G34" s="1" t="s">
        <v>1318</v>
      </c>
      <c r="H34" s="196">
        <v>2</v>
      </c>
      <c r="I34" s="199">
        <v>24000</v>
      </c>
      <c r="J34" s="232">
        <f>AE4_1!I7</f>
        <v>0</v>
      </c>
      <c r="K34" s="232">
        <f>AE4_1!J7</f>
        <v>0</v>
      </c>
      <c r="L34" s="12" t="e">
        <f t="shared" si="15"/>
        <v>#DIV/0!</v>
      </c>
      <c r="M34" s="232">
        <f>AE4_1!L7</f>
        <v>0</v>
      </c>
      <c r="N34" s="232">
        <f>AE4_1!M7</f>
        <v>0</v>
      </c>
      <c r="O34" s="12" t="e">
        <f t="shared" si="16"/>
        <v>#DIV/0!</v>
      </c>
      <c r="P34" s="232">
        <f>AE4_1!O7</f>
        <v>1</v>
      </c>
      <c r="Q34" s="232">
        <f>AE4_1!P7</f>
        <v>3</v>
      </c>
      <c r="R34" s="12">
        <f t="shared" si="17"/>
        <v>300</v>
      </c>
      <c r="S34" s="232">
        <f>AE4_1!R7</f>
        <v>1</v>
      </c>
      <c r="T34" s="232">
        <f>AE4_1!S7</f>
        <v>0</v>
      </c>
      <c r="U34" s="12">
        <f t="shared" si="19"/>
        <v>0</v>
      </c>
      <c r="V34" s="89">
        <f t="shared" ref="V34:W37" si="22">J34+M34+P34+S34</f>
        <v>2</v>
      </c>
      <c r="W34" s="89">
        <f t="shared" si="22"/>
        <v>3</v>
      </c>
      <c r="X34" s="12">
        <f t="shared" si="20"/>
        <v>150</v>
      </c>
      <c r="Y34" s="30"/>
    </row>
    <row r="35" spans="2:25" ht="25.5" x14ac:dyDescent="0.25">
      <c r="B35" s="196" t="s">
        <v>538</v>
      </c>
      <c r="C35" s="209" t="s">
        <v>539</v>
      </c>
      <c r="D35" s="207" t="s">
        <v>540</v>
      </c>
      <c r="E35" s="207" t="s">
        <v>1319</v>
      </c>
      <c r="F35" s="127" t="s">
        <v>541</v>
      </c>
      <c r="G35" s="1" t="s">
        <v>248</v>
      </c>
      <c r="H35" s="196">
        <v>15</v>
      </c>
      <c r="I35" s="199">
        <f>188*45</f>
        <v>8460</v>
      </c>
      <c r="J35" s="232">
        <f>AE4_1!I8</f>
        <v>2</v>
      </c>
      <c r="K35" s="232">
        <f>AE4_1!J8</f>
        <v>25</v>
      </c>
      <c r="L35" s="12">
        <f t="shared" si="15"/>
        <v>1250</v>
      </c>
      <c r="M35" s="232">
        <f>AE4_1!L8</f>
        <v>5</v>
      </c>
      <c r="N35" s="232">
        <f>AE4_1!M8</f>
        <v>24</v>
      </c>
      <c r="O35" s="12">
        <f t="shared" si="16"/>
        <v>480</v>
      </c>
      <c r="P35" s="232">
        <f>AE4_1!O8</f>
        <v>5</v>
      </c>
      <c r="Q35" s="232">
        <f>AE4_1!P8</f>
        <v>21</v>
      </c>
      <c r="R35" s="12">
        <f t="shared" si="17"/>
        <v>420</v>
      </c>
      <c r="S35" s="232">
        <f>AE4_1!R8</f>
        <v>3</v>
      </c>
      <c r="T35" s="232">
        <f>AE4_1!S8</f>
        <v>16</v>
      </c>
      <c r="U35" s="12">
        <f t="shared" si="19"/>
        <v>533.33333333333326</v>
      </c>
      <c r="V35" s="89">
        <f t="shared" si="22"/>
        <v>15</v>
      </c>
      <c r="W35" s="89">
        <f t="shared" si="22"/>
        <v>86</v>
      </c>
      <c r="X35" s="12">
        <f t="shared" si="20"/>
        <v>573.33333333333337</v>
      </c>
      <c r="Y35" s="30"/>
    </row>
    <row r="36" spans="2:25" ht="38.25" x14ac:dyDescent="0.25">
      <c r="B36" s="200" t="s">
        <v>979</v>
      </c>
      <c r="C36" s="209" t="s">
        <v>574</v>
      </c>
      <c r="D36" s="206" t="s">
        <v>575</v>
      </c>
      <c r="E36" s="206" t="s">
        <v>982</v>
      </c>
      <c r="F36" s="209" t="s">
        <v>576</v>
      </c>
      <c r="G36" s="210" t="s">
        <v>577</v>
      </c>
      <c r="H36" s="31">
        <v>2</v>
      </c>
      <c r="I36" s="199">
        <v>10000</v>
      </c>
      <c r="J36" s="232">
        <f>AE4_1!I9</f>
        <v>0</v>
      </c>
      <c r="K36" s="232">
        <f>AE4_1!J9</f>
        <v>0</v>
      </c>
      <c r="L36" s="12" t="e">
        <f t="shared" si="15"/>
        <v>#DIV/0!</v>
      </c>
      <c r="M36" s="232">
        <f>AE4_1!L9</f>
        <v>1</v>
      </c>
      <c r="N36" s="232">
        <f>AE4_1!M9</f>
        <v>0</v>
      </c>
      <c r="O36" s="12">
        <f t="shared" si="16"/>
        <v>0</v>
      </c>
      <c r="P36" s="232">
        <f>AE4_1!O9</f>
        <v>0</v>
      </c>
      <c r="Q36" s="232">
        <f>AE4_1!P9</f>
        <v>0</v>
      </c>
      <c r="R36" s="12" t="e">
        <f t="shared" si="17"/>
        <v>#DIV/0!</v>
      </c>
      <c r="S36" s="232">
        <f>AE4_1!R9</f>
        <v>1</v>
      </c>
      <c r="T36" s="232">
        <f>AE4_1!S9</f>
        <v>0</v>
      </c>
      <c r="U36" s="12">
        <f t="shared" si="19"/>
        <v>0</v>
      </c>
      <c r="V36" s="89">
        <f t="shared" si="22"/>
        <v>2</v>
      </c>
      <c r="W36" s="89">
        <f t="shared" si="22"/>
        <v>0</v>
      </c>
      <c r="X36" s="12">
        <f t="shared" si="20"/>
        <v>0</v>
      </c>
      <c r="Y36" s="30"/>
    </row>
    <row r="37" spans="2:25" ht="25.5" x14ac:dyDescent="0.25">
      <c r="B37" s="871" t="s">
        <v>592</v>
      </c>
      <c r="C37" s="873" t="s">
        <v>593</v>
      </c>
      <c r="D37" s="873" t="s">
        <v>540</v>
      </c>
      <c r="E37" s="211"/>
      <c r="F37" s="209" t="s">
        <v>1320</v>
      </c>
      <c r="G37" s="1" t="s">
        <v>62</v>
      </c>
      <c r="H37" s="900" t="s">
        <v>1321</v>
      </c>
      <c r="I37" s="903">
        <v>20000</v>
      </c>
      <c r="J37" s="897">
        <f>'VS16'!H27</f>
        <v>0</v>
      </c>
      <c r="K37" s="897">
        <f>'VS16'!I27</f>
        <v>0</v>
      </c>
      <c r="L37" s="894" t="e">
        <f t="shared" si="15"/>
        <v>#DIV/0!</v>
      </c>
      <c r="M37" s="897">
        <f>'VS16'!K27</f>
        <v>1</v>
      </c>
      <c r="N37" s="897">
        <f>'VS16'!L27</f>
        <v>0</v>
      </c>
      <c r="O37" s="894">
        <f t="shared" si="16"/>
        <v>0</v>
      </c>
      <c r="P37" s="897">
        <f>'VS16'!N27</f>
        <v>0</v>
      </c>
      <c r="Q37" s="897">
        <f>'VS16'!O27</f>
        <v>0</v>
      </c>
      <c r="R37" s="894" t="e">
        <f t="shared" si="17"/>
        <v>#DIV/0!</v>
      </c>
      <c r="S37" s="897">
        <f>'VS16'!Q27</f>
        <v>0</v>
      </c>
      <c r="T37" s="897">
        <f>'VS16'!R27</f>
        <v>0</v>
      </c>
      <c r="U37" s="894" t="e">
        <f t="shared" si="6"/>
        <v>#DIV/0!</v>
      </c>
      <c r="V37" s="891">
        <f t="shared" si="22"/>
        <v>1</v>
      </c>
      <c r="W37" s="891">
        <f t="shared" si="22"/>
        <v>0</v>
      </c>
      <c r="X37" s="894">
        <f t="shared" si="8"/>
        <v>0</v>
      </c>
      <c r="Y37" s="30"/>
    </row>
    <row r="38" spans="2:25" ht="15.75" customHeight="1" x14ac:dyDescent="0.25">
      <c r="B38" s="871"/>
      <c r="C38" s="873"/>
      <c r="D38" s="873"/>
      <c r="E38" s="212"/>
      <c r="F38" s="209" t="s">
        <v>1322</v>
      </c>
      <c r="G38" s="1" t="s">
        <v>62</v>
      </c>
      <c r="H38" s="901"/>
      <c r="I38" s="904"/>
      <c r="J38" s="898"/>
      <c r="K38" s="898"/>
      <c r="L38" s="895"/>
      <c r="M38" s="898"/>
      <c r="N38" s="898"/>
      <c r="O38" s="895"/>
      <c r="P38" s="898"/>
      <c r="Q38" s="898"/>
      <c r="R38" s="895"/>
      <c r="S38" s="898"/>
      <c r="T38" s="898"/>
      <c r="U38" s="895"/>
      <c r="V38" s="892"/>
      <c r="W38" s="892"/>
      <c r="X38" s="895"/>
      <c r="Y38" s="30"/>
    </row>
    <row r="39" spans="2:25" ht="38.25" x14ac:dyDescent="0.25">
      <c r="B39" s="871"/>
      <c r="C39" s="873"/>
      <c r="D39" s="873"/>
      <c r="E39" s="198" t="s">
        <v>1323</v>
      </c>
      <c r="F39" s="209" t="s">
        <v>1324</v>
      </c>
      <c r="G39" s="1" t="s">
        <v>62</v>
      </c>
      <c r="H39" s="901"/>
      <c r="I39" s="904"/>
      <c r="J39" s="898"/>
      <c r="K39" s="898"/>
      <c r="L39" s="895"/>
      <c r="M39" s="898"/>
      <c r="N39" s="898"/>
      <c r="O39" s="895"/>
      <c r="P39" s="898"/>
      <c r="Q39" s="898"/>
      <c r="R39" s="895"/>
      <c r="S39" s="898"/>
      <c r="T39" s="898"/>
      <c r="U39" s="895"/>
      <c r="V39" s="892"/>
      <c r="W39" s="892"/>
      <c r="X39" s="895"/>
      <c r="Y39" s="30"/>
    </row>
    <row r="40" spans="2:25" ht="25.5" x14ac:dyDescent="0.25">
      <c r="B40" s="871"/>
      <c r="C40" s="873"/>
      <c r="D40" s="873"/>
      <c r="E40" s="213"/>
      <c r="F40" s="209" t="s">
        <v>1325</v>
      </c>
      <c r="G40" s="1" t="s">
        <v>62</v>
      </c>
      <c r="H40" s="902"/>
      <c r="I40" s="905"/>
      <c r="J40" s="899"/>
      <c r="K40" s="899"/>
      <c r="L40" s="896"/>
      <c r="M40" s="899"/>
      <c r="N40" s="899"/>
      <c r="O40" s="896"/>
      <c r="P40" s="899"/>
      <c r="Q40" s="899"/>
      <c r="R40" s="896"/>
      <c r="S40" s="899"/>
      <c r="T40" s="899"/>
      <c r="U40" s="896"/>
      <c r="V40" s="893"/>
      <c r="W40" s="893"/>
      <c r="X40" s="896"/>
      <c r="Y40" s="30"/>
    </row>
    <row r="41" spans="2:25" ht="25.5" x14ac:dyDescent="0.25">
      <c r="B41" s="214" t="s">
        <v>395</v>
      </c>
      <c r="C41" s="206" t="s">
        <v>396</v>
      </c>
      <c r="D41" s="198" t="s">
        <v>397</v>
      </c>
      <c r="E41" s="198"/>
      <c r="F41" s="61" t="s">
        <v>61</v>
      </c>
      <c r="G41" s="196" t="s">
        <v>62</v>
      </c>
      <c r="H41" s="215">
        <v>20</v>
      </c>
      <c r="I41" s="216">
        <v>33000</v>
      </c>
      <c r="J41" s="2">
        <f>AE5_16!I7</f>
        <v>5</v>
      </c>
      <c r="K41" s="2">
        <f>AE5_16!J7</f>
        <v>0.5</v>
      </c>
      <c r="L41" s="11">
        <f t="shared" ref="L41:L67" si="23">K41/J41*100</f>
        <v>10</v>
      </c>
      <c r="M41" s="2">
        <f>AE5_16!L7</f>
        <v>5</v>
      </c>
      <c r="N41" s="2">
        <f>AE5_16!M7</f>
        <v>0.75</v>
      </c>
      <c r="O41" s="11">
        <f t="shared" ref="O41:O67" si="24">N41/M41*100</f>
        <v>15</v>
      </c>
      <c r="P41" s="2">
        <f>AE5_16!O7</f>
        <v>5</v>
      </c>
      <c r="Q41" s="2">
        <f>AE5_16!P7</f>
        <v>0</v>
      </c>
      <c r="R41" s="11">
        <f t="shared" ref="R41:R67" si="25">Q41/P41*100</f>
        <v>0</v>
      </c>
      <c r="S41" s="2">
        <f>AE5_16!R7</f>
        <v>5</v>
      </c>
      <c r="T41" s="2">
        <f>AE5_16!S7</f>
        <v>0</v>
      </c>
      <c r="U41" s="11">
        <f t="shared" si="6"/>
        <v>0</v>
      </c>
      <c r="V41" s="89">
        <f t="shared" ref="V41:W48" si="26">J41+M41+P41+S41</f>
        <v>20</v>
      </c>
      <c r="W41" s="89">
        <f t="shared" si="26"/>
        <v>1.25</v>
      </c>
      <c r="X41" s="11">
        <f t="shared" si="8"/>
        <v>6.25</v>
      </c>
      <c r="Y41" s="30"/>
    </row>
    <row r="42" spans="2:25" ht="38.25" x14ac:dyDescent="0.25">
      <c r="B42" s="214" t="s">
        <v>411</v>
      </c>
      <c r="C42" s="206" t="s">
        <v>412</v>
      </c>
      <c r="D42" s="198" t="s">
        <v>413</v>
      </c>
      <c r="E42" s="198"/>
      <c r="F42" s="61" t="s">
        <v>61</v>
      </c>
      <c r="G42" s="196" t="s">
        <v>62</v>
      </c>
      <c r="H42" s="215">
        <v>20</v>
      </c>
      <c r="I42" s="199">
        <v>500</v>
      </c>
      <c r="J42" s="232">
        <f>AE5_16!I10</f>
        <v>0</v>
      </c>
      <c r="K42" s="232">
        <f>AE5_16!J10</f>
        <v>0</v>
      </c>
      <c r="L42" s="12" t="e">
        <f t="shared" si="23"/>
        <v>#DIV/0!</v>
      </c>
      <c r="M42" s="232">
        <f>AE5_16!L10</f>
        <v>0</v>
      </c>
      <c r="N42" s="232">
        <f>AE5_16!M10</f>
        <v>0</v>
      </c>
      <c r="O42" s="12" t="e">
        <f t="shared" si="24"/>
        <v>#DIV/0!</v>
      </c>
      <c r="P42" s="232">
        <f>AE5_16!O10</f>
        <v>20</v>
      </c>
      <c r="Q42" s="232">
        <f>AE5_16!P10</f>
        <v>0</v>
      </c>
      <c r="R42" s="12">
        <f t="shared" si="25"/>
        <v>0</v>
      </c>
      <c r="S42" s="232">
        <f>AE5_16!R10</f>
        <v>0</v>
      </c>
      <c r="T42" s="232">
        <f>AE5_16!S10</f>
        <v>0</v>
      </c>
      <c r="U42" s="12" t="e">
        <f t="shared" si="6"/>
        <v>#DIV/0!</v>
      </c>
      <c r="V42" s="89">
        <f t="shared" si="26"/>
        <v>20</v>
      </c>
      <c r="W42" s="89">
        <f t="shared" si="26"/>
        <v>0</v>
      </c>
      <c r="X42" s="12">
        <f t="shared" si="8"/>
        <v>0</v>
      </c>
      <c r="Y42" s="30"/>
    </row>
    <row r="43" spans="2:25" ht="25.5" x14ac:dyDescent="0.25">
      <c r="B43" s="214" t="s">
        <v>119</v>
      </c>
      <c r="C43" s="206" t="s">
        <v>120</v>
      </c>
      <c r="D43" s="198" t="s">
        <v>121</v>
      </c>
      <c r="E43" s="198"/>
      <c r="F43" s="61" t="s">
        <v>61</v>
      </c>
      <c r="G43" s="196" t="s">
        <v>62</v>
      </c>
      <c r="H43" s="215">
        <v>20</v>
      </c>
      <c r="I43" s="216">
        <v>1000</v>
      </c>
      <c r="J43" s="232">
        <f>AE5_16!I11</f>
        <v>5</v>
      </c>
      <c r="K43" s="232">
        <f>AE5_16!J11</f>
        <v>5</v>
      </c>
      <c r="L43" s="12">
        <f t="shared" si="23"/>
        <v>100</v>
      </c>
      <c r="M43" s="232">
        <f>AE5_16!L11</f>
        <v>5</v>
      </c>
      <c r="N43" s="232">
        <f>AE5_16!M11</f>
        <v>0</v>
      </c>
      <c r="O43" s="12">
        <f t="shared" si="24"/>
        <v>0</v>
      </c>
      <c r="P43" s="232">
        <f>AE5_16!O11</f>
        <v>5</v>
      </c>
      <c r="Q43" s="232">
        <f>AE5_16!P11</f>
        <v>0</v>
      </c>
      <c r="R43" s="12">
        <f t="shared" si="25"/>
        <v>0</v>
      </c>
      <c r="S43" s="232">
        <f>AE5_16!R11</f>
        <v>5</v>
      </c>
      <c r="T43" s="232">
        <f>AE5_16!S11</f>
        <v>0</v>
      </c>
      <c r="U43" s="12">
        <f>T43/S43*100</f>
        <v>0</v>
      </c>
      <c r="V43" s="232">
        <f t="shared" si="26"/>
        <v>20</v>
      </c>
      <c r="W43" s="232">
        <f t="shared" si="26"/>
        <v>5</v>
      </c>
      <c r="X43" s="12">
        <f>W43/V43*100</f>
        <v>25</v>
      </c>
      <c r="Y43" s="30"/>
    </row>
    <row r="44" spans="2:25" ht="15.75" x14ac:dyDescent="0.25">
      <c r="B44" s="214" t="s">
        <v>162</v>
      </c>
      <c r="C44" s="206" t="s">
        <v>163</v>
      </c>
      <c r="D44" s="206" t="s">
        <v>164</v>
      </c>
      <c r="E44" s="206" t="s">
        <v>1327</v>
      </c>
      <c r="F44" s="209" t="s">
        <v>165</v>
      </c>
      <c r="G44" s="196" t="s">
        <v>62</v>
      </c>
      <c r="H44" s="215">
        <v>5</v>
      </c>
      <c r="I44" s="216">
        <v>0</v>
      </c>
      <c r="J44" s="286">
        <f>AE5_16!I12</f>
        <v>2.5000000000000001E-4</v>
      </c>
      <c r="K44" s="286">
        <f>AE5_16!J12</f>
        <v>2.9999999999999997E-4</v>
      </c>
      <c r="L44" s="11">
        <f t="shared" si="23"/>
        <v>120</v>
      </c>
      <c r="M44" s="286">
        <f>AE5_16!L12</f>
        <v>2.5000000000000001E-4</v>
      </c>
      <c r="N44" s="286">
        <f>AE5_16!M12</f>
        <v>1.9999999999999999E-6</v>
      </c>
      <c r="O44" s="11">
        <f t="shared" si="24"/>
        <v>0.8</v>
      </c>
      <c r="P44" s="286">
        <f>AE5_16!O12</f>
        <v>2.5000000000000001E-4</v>
      </c>
      <c r="Q44" s="286">
        <f>AE5_16!P12</f>
        <v>0</v>
      </c>
      <c r="R44" s="11">
        <f t="shared" si="25"/>
        <v>0</v>
      </c>
      <c r="S44" s="286">
        <f>AE5_16!R12</f>
        <v>4.9250000000000002E-2</v>
      </c>
      <c r="T44" s="286">
        <f>AE5_16!S12</f>
        <v>4.9000000000000002E-2</v>
      </c>
      <c r="U44" s="11">
        <f t="shared" si="6"/>
        <v>99.492385786802032</v>
      </c>
      <c r="V44" s="341">
        <f t="shared" si="26"/>
        <v>0.05</v>
      </c>
      <c r="W44" s="341">
        <f t="shared" si="26"/>
        <v>4.9301999999999999E-2</v>
      </c>
      <c r="X44" s="11">
        <f t="shared" si="8"/>
        <v>98.603999999999985</v>
      </c>
      <c r="Y44" s="30"/>
    </row>
    <row r="45" spans="2:25" ht="25.5" x14ac:dyDescent="0.25">
      <c r="B45" s="214" t="s">
        <v>395</v>
      </c>
      <c r="C45" s="206" t="s">
        <v>396</v>
      </c>
      <c r="D45" s="206" t="s">
        <v>397</v>
      </c>
      <c r="E45" s="206"/>
      <c r="F45" s="209" t="s">
        <v>398</v>
      </c>
      <c r="G45" s="196" t="s">
        <v>62</v>
      </c>
      <c r="H45" s="215">
        <v>3</v>
      </c>
      <c r="I45" s="216">
        <v>0</v>
      </c>
      <c r="J45" s="232">
        <f>AE5_16!I15</f>
        <v>0</v>
      </c>
      <c r="K45" s="232">
        <f>AE5_16!J15</f>
        <v>0</v>
      </c>
      <c r="L45" s="12" t="e">
        <f t="shared" si="23"/>
        <v>#DIV/0!</v>
      </c>
      <c r="M45" s="232">
        <f>AE5_16!L15</f>
        <v>0</v>
      </c>
      <c r="N45" s="232">
        <f>AE5_16!M15</f>
        <v>0</v>
      </c>
      <c r="O45" s="12" t="e">
        <f t="shared" si="24"/>
        <v>#DIV/0!</v>
      </c>
      <c r="P45" s="232">
        <f>AE5_16!O15</f>
        <v>0</v>
      </c>
      <c r="Q45" s="232">
        <f>AE5_16!P15</f>
        <v>0</v>
      </c>
      <c r="R45" s="12" t="e">
        <f t="shared" si="25"/>
        <v>#DIV/0!</v>
      </c>
      <c r="S45" s="232">
        <f>AE5_16!R15</f>
        <v>0</v>
      </c>
      <c r="T45" s="232">
        <f>AE5_16!S15</f>
        <v>0</v>
      </c>
      <c r="U45" s="12" t="e">
        <f t="shared" si="6"/>
        <v>#DIV/0!</v>
      </c>
      <c r="V45" s="89">
        <f t="shared" si="26"/>
        <v>0</v>
      </c>
      <c r="W45" s="89">
        <f t="shared" si="26"/>
        <v>0</v>
      </c>
      <c r="X45" s="12" t="e">
        <f t="shared" si="8"/>
        <v>#DIV/0!</v>
      </c>
      <c r="Y45" s="30"/>
    </row>
    <row r="46" spans="2:25" ht="25.5" x14ac:dyDescent="0.25">
      <c r="B46" s="268" t="s">
        <v>363</v>
      </c>
      <c r="C46" s="198" t="s">
        <v>364</v>
      </c>
      <c r="D46" s="217" t="s">
        <v>365</v>
      </c>
      <c r="E46" s="217"/>
      <c r="F46" s="209" t="s">
        <v>366</v>
      </c>
      <c r="G46" s="210" t="s">
        <v>21</v>
      </c>
      <c r="H46" s="215">
        <v>1</v>
      </c>
      <c r="I46" s="199">
        <f>3000+20400</f>
        <v>23400</v>
      </c>
      <c r="J46" s="2">
        <f>AE5_16!I18</f>
        <v>0</v>
      </c>
      <c r="K46" s="2">
        <f>AE5_16!J18</f>
        <v>0</v>
      </c>
      <c r="L46" s="11" t="e">
        <f t="shared" si="23"/>
        <v>#DIV/0!</v>
      </c>
      <c r="M46" s="2">
        <f>AE5_16!L18</f>
        <v>1</v>
      </c>
      <c r="N46" s="2">
        <f>AE5_16!M18</f>
        <v>1</v>
      </c>
      <c r="O46" s="12">
        <f t="shared" si="24"/>
        <v>100</v>
      </c>
      <c r="P46" s="2">
        <f>AE5_16!O18</f>
        <v>0</v>
      </c>
      <c r="Q46" s="2">
        <f>AE5_16!P18</f>
        <v>0</v>
      </c>
      <c r="R46" s="12" t="e">
        <f t="shared" si="25"/>
        <v>#DIV/0!</v>
      </c>
      <c r="S46" s="2">
        <f>AE5_16!R18</f>
        <v>0</v>
      </c>
      <c r="T46" s="2">
        <f>AE5_16!S18</f>
        <v>0</v>
      </c>
      <c r="U46" s="12" t="e">
        <f>T46/S46*100</f>
        <v>#DIV/0!</v>
      </c>
      <c r="V46" s="89">
        <f t="shared" si="26"/>
        <v>1</v>
      </c>
      <c r="W46" s="89">
        <f t="shared" si="26"/>
        <v>1</v>
      </c>
      <c r="X46" s="12">
        <f>W46/V46*100</f>
        <v>100</v>
      </c>
      <c r="Y46" s="30"/>
    </row>
    <row r="47" spans="2:25" ht="25.5" x14ac:dyDescent="0.25">
      <c r="B47" s="268" t="s">
        <v>372</v>
      </c>
      <c r="C47" s="198" t="s">
        <v>373</v>
      </c>
      <c r="D47" s="217" t="s">
        <v>365</v>
      </c>
      <c r="E47" s="217"/>
      <c r="F47" s="207" t="s">
        <v>374</v>
      </c>
      <c r="G47" s="210" t="s">
        <v>62</v>
      </c>
      <c r="H47" s="196">
        <v>50</v>
      </c>
      <c r="I47" s="216">
        <v>0</v>
      </c>
      <c r="J47" s="2">
        <f>AE5_16!I19</f>
        <v>1.7857000000000001</v>
      </c>
      <c r="K47" s="2">
        <f>AE5_16!J19</f>
        <v>1.696415</v>
      </c>
      <c r="L47" s="11">
        <f t="shared" si="23"/>
        <v>95</v>
      </c>
      <c r="M47" s="2">
        <f>AE5_16!L19</f>
        <v>13.690000000000001</v>
      </c>
      <c r="N47" s="2">
        <f>AE5_16!M19</f>
        <v>17.945910000000001</v>
      </c>
      <c r="O47" s="12">
        <f t="shared" si="24"/>
        <v>131.08772826880934</v>
      </c>
      <c r="P47" s="2">
        <f>AE5_16!O19</f>
        <v>13.6904</v>
      </c>
      <c r="Q47" s="2">
        <f>AE5_16!P19</f>
        <v>11.3094</v>
      </c>
      <c r="R47" s="12">
        <f t="shared" si="25"/>
        <v>82.608251037223155</v>
      </c>
      <c r="S47" s="2">
        <f>AE5_16!R19</f>
        <v>20.833299999999998</v>
      </c>
      <c r="T47" s="2">
        <f>AE5_16!S19</f>
        <v>15.595140000000001</v>
      </c>
      <c r="U47" s="12">
        <f>T47/S47*100</f>
        <v>74.856791770866849</v>
      </c>
      <c r="V47" s="340">
        <f t="shared" si="26"/>
        <v>49.999399999999994</v>
      </c>
      <c r="W47" s="340">
        <f t="shared" si="26"/>
        <v>46.546864999999997</v>
      </c>
      <c r="X47" s="12">
        <f>W47/V47*100</f>
        <v>93.094847138165662</v>
      </c>
      <c r="Y47" s="30"/>
    </row>
    <row r="48" spans="2:25" ht="38.25" x14ac:dyDescent="0.25">
      <c r="B48" s="268" t="s">
        <v>260</v>
      </c>
      <c r="C48" s="198" t="s">
        <v>261</v>
      </c>
      <c r="D48" s="206" t="s">
        <v>251</v>
      </c>
      <c r="E48" s="206"/>
      <c r="F48" s="209" t="s">
        <v>262</v>
      </c>
      <c r="G48" s="210" t="s">
        <v>62</v>
      </c>
      <c r="H48" s="215">
        <v>25</v>
      </c>
      <c r="I48" s="216">
        <v>500</v>
      </c>
      <c r="J48" s="232">
        <f>AE5_16!I20</f>
        <v>0</v>
      </c>
      <c r="K48" s="232">
        <f>AE5_16!J20</f>
        <v>0</v>
      </c>
      <c r="L48" s="12" t="e">
        <f t="shared" si="23"/>
        <v>#DIV/0!</v>
      </c>
      <c r="M48" s="232">
        <f>AE5_16!L20</f>
        <v>12.5</v>
      </c>
      <c r="N48" s="232">
        <f>AE5_16!M20</f>
        <v>0</v>
      </c>
      <c r="O48" s="12">
        <f t="shared" si="24"/>
        <v>0</v>
      </c>
      <c r="P48" s="232">
        <f>AE5_16!O20</f>
        <v>12.5</v>
      </c>
      <c r="Q48" s="232">
        <f>AE5_16!P20</f>
        <v>0</v>
      </c>
      <c r="R48" s="12">
        <f t="shared" si="25"/>
        <v>0</v>
      </c>
      <c r="S48" s="232">
        <f>AE5_16!R20</f>
        <v>0</v>
      </c>
      <c r="T48" s="232">
        <f>AE5_16!S20</f>
        <v>0</v>
      </c>
      <c r="U48" s="12" t="e">
        <f>T48/S48*100</f>
        <v>#DIV/0!</v>
      </c>
      <c r="V48" s="89">
        <f t="shared" si="26"/>
        <v>25</v>
      </c>
      <c r="W48" s="89">
        <f t="shared" si="26"/>
        <v>0</v>
      </c>
      <c r="X48" s="12">
        <f>W48/V48*100</f>
        <v>0</v>
      </c>
      <c r="Y48" s="30"/>
    </row>
    <row r="49" spans="2:25" ht="25.5" x14ac:dyDescent="0.25">
      <c r="B49" s="268" t="s">
        <v>971</v>
      </c>
      <c r="C49" s="198" t="s">
        <v>972</v>
      </c>
      <c r="D49" s="206" t="s">
        <v>164</v>
      </c>
      <c r="E49" s="206"/>
      <c r="F49" s="209" t="s">
        <v>974</v>
      </c>
      <c r="G49" s="218" t="s">
        <v>62</v>
      </c>
      <c r="H49" s="196">
        <v>100</v>
      </c>
      <c r="I49" s="199">
        <v>200</v>
      </c>
      <c r="J49" s="2">
        <f>AE5_16!I21</f>
        <v>50</v>
      </c>
      <c r="K49" s="2">
        <f>AE5_16!J21</f>
        <v>60</v>
      </c>
      <c r="L49" s="11">
        <f t="shared" si="23"/>
        <v>120</v>
      </c>
      <c r="M49" s="2">
        <f>AE5_16!L21</f>
        <v>50</v>
      </c>
      <c r="N49" s="2">
        <f>AE5_16!M21</f>
        <v>0</v>
      </c>
      <c r="O49" s="11">
        <f t="shared" si="24"/>
        <v>0</v>
      </c>
      <c r="P49" s="2">
        <f>AE5_16!O21</f>
        <v>0</v>
      </c>
      <c r="Q49" s="2">
        <f>AE5_16!P21</f>
        <v>0</v>
      </c>
      <c r="R49" s="11" t="e">
        <f t="shared" si="25"/>
        <v>#DIV/0!</v>
      </c>
      <c r="S49" s="2">
        <f>AE5_16!R21</f>
        <v>0</v>
      </c>
      <c r="T49" s="2">
        <f>AE5_16!S21</f>
        <v>0</v>
      </c>
      <c r="U49" s="11" t="e">
        <f t="shared" si="6"/>
        <v>#DIV/0!</v>
      </c>
      <c r="V49" s="89">
        <f t="shared" ref="V49:V62" si="27">J49+M49+P49+S49</f>
        <v>100</v>
      </c>
      <c r="W49" s="89">
        <f t="shared" ref="W49:W62" si="28">K49+N49+Q49+T49</f>
        <v>60</v>
      </c>
      <c r="X49" s="11">
        <f t="shared" si="8"/>
        <v>60</v>
      </c>
      <c r="Y49" s="30"/>
    </row>
    <row r="50" spans="2:25" ht="38.25" x14ac:dyDescent="0.25">
      <c r="B50" s="267" t="s">
        <v>979</v>
      </c>
      <c r="C50" s="209" t="s">
        <v>980</v>
      </c>
      <c r="D50" s="206" t="s">
        <v>981</v>
      </c>
      <c r="E50" s="206" t="s">
        <v>982</v>
      </c>
      <c r="F50" s="209" t="s">
        <v>1328</v>
      </c>
      <c r="G50" s="210" t="s">
        <v>62</v>
      </c>
      <c r="H50" s="215">
        <v>20</v>
      </c>
      <c r="I50" s="199">
        <v>25000</v>
      </c>
      <c r="J50" s="197">
        <f>AE5_16!I22</f>
        <v>5</v>
      </c>
      <c r="K50" s="197">
        <f>AE5_16!J22</f>
        <v>1</v>
      </c>
      <c r="L50" s="11">
        <f t="shared" si="23"/>
        <v>20</v>
      </c>
      <c r="M50" s="197">
        <f>AE5_16!L22</f>
        <v>5</v>
      </c>
      <c r="N50" s="197">
        <f>AE5_16!M22</f>
        <v>1</v>
      </c>
      <c r="O50" s="11">
        <f t="shared" si="24"/>
        <v>20</v>
      </c>
      <c r="P50" s="197">
        <f>AE5_16!O22</f>
        <v>5</v>
      </c>
      <c r="Q50" s="197">
        <f>AE5_16!P22</f>
        <v>2</v>
      </c>
      <c r="R50" s="11">
        <f t="shared" si="25"/>
        <v>40</v>
      </c>
      <c r="S50" s="197">
        <f>AE5_16!R22</f>
        <v>5</v>
      </c>
      <c r="T50" s="197">
        <f>AE5_16!S22</f>
        <v>0</v>
      </c>
      <c r="U50" s="11">
        <f t="shared" si="6"/>
        <v>0</v>
      </c>
      <c r="V50" s="89">
        <f t="shared" si="27"/>
        <v>20</v>
      </c>
      <c r="W50" s="89">
        <f t="shared" si="28"/>
        <v>4</v>
      </c>
      <c r="X50" s="11">
        <f t="shared" si="8"/>
        <v>20</v>
      </c>
      <c r="Y50" s="30"/>
    </row>
    <row r="51" spans="2:25" ht="38.25" x14ac:dyDescent="0.25">
      <c r="B51" s="268" t="s">
        <v>988</v>
      </c>
      <c r="C51" s="198" t="s">
        <v>989</v>
      </c>
      <c r="D51" s="206" t="s">
        <v>990</v>
      </c>
      <c r="E51" s="206"/>
      <c r="F51" s="209" t="s">
        <v>262</v>
      </c>
      <c r="G51" s="210" t="s">
        <v>62</v>
      </c>
      <c r="H51" s="196">
        <v>33.33</v>
      </c>
      <c r="I51" s="199">
        <v>200</v>
      </c>
      <c r="J51" s="197">
        <f>AE5_16!I25</f>
        <v>10</v>
      </c>
      <c r="K51" s="278">
        <f>AE5_16!J25</f>
        <v>12.221175000000001</v>
      </c>
      <c r="L51" s="11">
        <f t="shared" si="23"/>
        <v>122.21174999999999</v>
      </c>
      <c r="M51" s="197">
        <f>AE5_16!L25</f>
        <v>10</v>
      </c>
      <c r="N51" s="278">
        <f>AE5_16!M25</f>
        <v>8.2769499999999994</v>
      </c>
      <c r="O51" s="11">
        <f t="shared" si="24"/>
        <v>82.769499999999994</v>
      </c>
      <c r="P51" s="278">
        <f>AE5_16!O25</f>
        <v>13.33</v>
      </c>
      <c r="Q51" s="278">
        <f>AE5_16!P25</f>
        <v>7.7769999999999992</v>
      </c>
      <c r="R51" s="11">
        <f t="shared" si="25"/>
        <v>58.342085521380341</v>
      </c>
      <c r="S51" s="197">
        <f>AE5_16!R25</f>
        <v>0</v>
      </c>
      <c r="T51" s="278">
        <f>AE5_16!S25</f>
        <v>7.2214999999999998</v>
      </c>
      <c r="U51" s="11" t="e">
        <f t="shared" si="6"/>
        <v>#DIV/0!</v>
      </c>
      <c r="V51" s="340">
        <f t="shared" si="27"/>
        <v>33.33</v>
      </c>
      <c r="W51" s="340">
        <f t="shared" si="28"/>
        <v>35.496625000000002</v>
      </c>
      <c r="X51" s="11">
        <f t="shared" si="8"/>
        <v>106.50052505250527</v>
      </c>
      <c r="Y51" s="30"/>
    </row>
    <row r="52" spans="2:25" ht="51" x14ac:dyDescent="0.25">
      <c r="B52" s="268" t="s">
        <v>331</v>
      </c>
      <c r="C52" s="198" t="s">
        <v>1329</v>
      </c>
      <c r="D52" s="206" t="s">
        <v>365</v>
      </c>
      <c r="E52" s="206" t="s">
        <v>338</v>
      </c>
      <c r="F52" s="209" t="s">
        <v>334</v>
      </c>
      <c r="G52" s="210" t="s">
        <v>62</v>
      </c>
      <c r="H52" s="196">
        <v>50</v>
      </c>
      <c r="I52" s="199">
        <v>8000</v>
      </c>
      <c r="J52" s="2">
        <f>AE5_16!I30</f>
        <v>0</v>
      </c>
      <c r="K52" s="2">
        <f>AE5_16!J30</f>
        <v>0</v>
      </c>
      <c r="L52" s="11" t="e">
        <f t="shared" si="23"/>
        <v>#DIV/0!</v>
      </c>
      <c r="M52" s="2">
        <f>AE5_16!L30</f>
        <v>0</v>
      </c>
      <c r="N52" s="2">
        <f>AE5_16!M30</f>
        <v>0</v>
      </c>
      <c r="O52" s="11" t="e">
        <f t="shared" si="24"/>
        <v>#DIV/0!</v>
      </c>
      <c r="P52" s="2">
        <f>AE5_16!O30</f>
        <v>0</v>
      </c>
      <c r="Q52" s="2">
        <f>AE5_16!P30</f>
        <v>0</v>
      </c>
      <c r="R52" s="11" t="e">
        <f t="shared" si="25"/>
        <v>#DIV/0!</v>
      </c>
      <c r="S52" s="2">
        <f>AE5_16!R30</f>
        <v>50</v>
      </c>
      <c r="T52" s="2">
        <f>AE5_16!S30</f>
        <v>7.5</v>
      </c>
      <c r="U52" s="11">
        <f t="shared" si="6"/>
        <v>15</v>
      </c>
      <c r="V52" s="89">
        <f t="shared" si="27"/>
        <v>50</v>
      </c>
      <c r="W52" s="89">
        <f t="shared" si="28"/>
        <v>7.5</v>
      </c>
      <c r="X52" s="11">
        <f t="shared" si="8"/>
        <v>15</v>
      </c>
      <c r="Y52" s="10"/>
    </row>
    <row r="53" spans="2:25" ht="25.5" x14ac:dyDescent="0.25">
      <c r="B53" s="268" t="s">
        <v>505</v>
      </c>
      <c r="C53" s="206" t="s">
        <v>506</v>
      </c>
      <c r="D53" s="198" t="s">
        <v>1234</v>
      </c>
      <c r="E53" s="198"/>
      <c r="F53" s="61" t="s">
        <v>508</v>
      </c>
      <c r="G53" s="196" t="s">
        <v>21</v>
      </c>
      <c r="H53" s="196">
        <v>1</v>
      </c>
      <c r="I53" s="199">
        <v>200</v>
      </c>
      <c r="J53" s="2">
        <f>AE5_16!I31</f>
        <v>0</v>
      </c>
      <c r="K53" s="2">
        <f>AE5_16!J31</f>
        <v>0</v>
      </c>
      <c r="L53" s="11" t="e">
        <f t="shared" si="23"/>
        <v>#DIV/0!</v>
      </c>
      <c r="M53" s="2">
        <f>AE5_16!L31</f>
        <v>0</v>
      </c>
      <c r="N53" s="2">
        <f>AE5_16!M31</f>
        <v>0</v>
      </c>
      <c r="O53" s="11" t="e">
        <f t="shared" si="24"/>
        <v>#DIV/0!</v>
      </c>
      <c r="P53" s="2">
        <f>AE5_16!O31</f>
        <v>0</v>
      </c>
      <c r="Q53" s="2">
        <f>AE5_16!P31</f>
        <v>0</v>
      </c>
      <c r="R53" s="11" t="e">
        <f t="shared" si="25"/>
        <v>#DIV/0!</v>
      </c>
      <c r="S53" s="2">
        <f>AE5_16!R31</f>
        <v>1</v>
      </c>
      <c r="T53" s="2">
        <f>AE5_16!S31</f>
        <v>1</v>
      </c>
      <c r="U53" s="11">
        <f t="shared" si="6"/>
        <v>100</v>
      </c>
      <c r="V53" s="89">
        <f t="shared" si="27"/>
        <v>1</v>
      </c>
      <c r="W53" s="89">
        <f t="shared" si="28"/>
        <v>1</v>
      </c>
      <c r="X53" s="11">
        <f t="shared" si="8"/>
        <v>100</v>
      </c>
      <c r="Y53" s="10"/>
    </row>
    <row r="54" spans="2:25" ht="15.75" x14ac:dyDescent="0.25">
      <c r="B54" s="1" t="s">
        <v>1000</v>
      </c>
      <c r="C54" s="219" t="s">
        <v>1001</v>
      </c>
      <c r="D54" s="198" t="s">
        <v>1002</v>
      </c>
      <c r="E54" s="198"/>
      <c r="F54" s="61" t="s">
        <v>61</v>
      </c>
      <c r="G54" s="196" t="s">
        <v>62</v>
      </c>
      <c r="H54" s="196">
        <v>100</v>
      </c>
      <c r="I54" s="199">
        <v>3000</v>
      </c>
      <c r="J54" s="2">
        <f>AE5_16!I32</f>
        <v>10</v>
      </c>
      <c r="K54" s="2">
        <f>AE5_16!J32</f>
        <v>0</v>
      </c>
      <c r="L54" s="11">
        <f t="shared" si="23"/>
        <v>0</v>
      </c>
      <c r="M54" s="2">
        <f>AE5_16!L32</f>
        <v>30</v>
      </c>
      <c r="N54" s="2">
        <f>AE5_16!M32</f>
        <v>20</v>
      </c>
      <c r="O54" s="12">
        <f t="shared" si="24"/>
        <v>66.666666666666657</v>
      </c>
      <c r="P54" s="2">
        <f>AE5_16!O32</f>
        <v>30</v>
      </c>
      <c r="Q54" s="2">
        <f>AE5_16!P32</f>
        <v>30</v>
      </c>
      <c r="R54" s="12">
        <f t="shared" si="25"/>
        <v>100</v>
      </c>
      <c r="S54" s="2">
        <f>AE5_16!R32</f>
        <v>30</v>
      </c>
      <c r="T54" s="2">
        <f>AE5_16!S32</f>
        <v>50</v>
      </c>
      <c r="U54" s="12">
        <f t="shared" si="6"/>
        <v>166.66666666666669</v>
      </c>
      <c r="V54" s="89">
        <f t="shared" si="27"/>
        <v>100</v>
      </c>
      <c r="W54" s="89">
        <f t="shared" si="28"/>
        <v>100</v>
      </c>
      <c r="X54" s="11">
        <f t="shared" si="8"/>
        <v>100</v>
      </c>
      <c r="Y54" s="10"/>
    </row>
    <row r="55" spans="2:25" ht="25.5" x14ac:dyDescent="0.25">
      <c r="B55" s="1" t="s">
        <v>513</v>
      </c>
      <c r="C55" s="206" t="s">
        <v>514</v>
      </c>
      <c r="D55" s="198" t="s">
        <v>1335</v>
      </c>
      <c r="E55" s="198"/>
      <c r="F55" s="61" t="s">
        <v>61</v>
      </c>
      <c r="G55" s="196" t="s">
        <v>62</v>
      </c>
      <c r="H55" s="196">
        <v>100</v>
      </c>
      <c r="I55" s="199">
        <v>5000</v>
      </c>
      <c r="J55" s="2">
        <f>AE5_16!I33</f>
        <v>0</v>
      </c>
      <c r="K55" s="2">
        <f>AE5_16!J33</f>
        <v>0</v>
      </c>
      <c r="L55" s="11" t="e">
        <f t="shared" si="23"/>
        <v>#DIV/0!</v>
      </c>
      <c r="M55" s="2">
        <f>AE5_16!L33</f>
        <v>34</v>
      </c>
      <c r="N55" s="2">
        <f>AE5_16!M33</f>
        <v>10</v>
      </c>
      <c r="O55" s="11">
        <f t="shared" si="24"/>
        <v>29.411764705882355</v>
      </c>
      <c r="P55" s="2">
        <f>AE5_16!O33</f>
        <v>33</v>
      </c>
      <c r="Q55" s="2">
        <f>AE5_16!P33</f>
        <v>25</v>
      </c>
      <c r="R55" s="11">
        <f t="shared" si="25"/>
        <v>75.757575757575751</v>
      </c>
      <c r="S55" s="2">
        <f>AE5_16!R33</f>
        <v>33</v>
      </c>
      <c r="T55" s="2">
        <f>AE5_16!S33</f>
        <v>45</v>
      </c>
      <c r="U55" s="11">
        <f t="shared" si="6"/>
        <v>136.36363636363635</v>
      </c>
      <c r="V55" s="89">
        <f t="shared" si="27"/>
        <v>100</v>
      </c>
      <c r="W55" s="89">
        <f t="shared" si="28"/>
        <v>80</v>
      </c>
      <c r="X55" s="11">
        <f t="shared" si="8"/>
        <v>80</v>
      </c>
      <c r="Y55" s="10"/>
    </row>
    <row r="56" spans="2:25" ht="51" x14ac:dyDescent="0.25">
      <c r="B56" s="1" t="s">
        <v>1011</v>
      </c>
      <c r="C56" s="206" t="s">
        <v>1012</v>
      </c>
      <c r="D56" s="198" t="s">
        <v>512</v>
      </c>
      <c r="E56" s="198"/>
      <c r="F56" s="61" t="s">
        <v>61</v>
      </c>
      <c r="G56" s="196" t="s">
        <v>62</v>
      </c>
      <c r="H56" s="196">
        <v>33.33</v>
      </c>
      <c r="I56" s="199">
        <v>10000</v>
      </c>
      <c r="J56" s="2">
        <f>AE5_16!I34</f>
        <v>0</v>
      </c>
      <c r="K56" s="2">
        <f>AE5_16!J34</f>
        <v>0</v>
      </c>
      <c r="L56" s="11" t="e">
        <f t="shared" si="23"/>
        <v>#DIV/0!</v>
      </c>
      <c r="M56" s="2">
        <f>AE5_16!L34</f>
        <v>0</v>
      </c>
      <c r="N56" s="2">
        <f>AE5_16!M34</f>
        <v>0</v>
      </c>
      <c r="O56" s="11" t="e">
        <f t="shared" si="24"/>
        <v>#DIV/0!</v>
      </c>
      <c r="P56" s="2">
        <f>AE5_16!O34</f>
        <v>0</v>
      </c>
      <c r="Q56" s="2">
        <f>AE5_16!P34</f>
        <v>0</v>
      </c>
      <c r="R56" s="11" t="e">
        <f t="shared" si="25"/>
        <v>#DIV/0!</v>
      </c>
      <c r="S56" s="2">
        <f>AE5_16!R34</f>
        <v>33.33</v>
      </c>
      <c r="T56" s="2">
        <f>AE5_16!S34</f>
        <v>0</v>
      </c>
      <c r="U56" s="11">
        <f t="shared" si="6"/>
        <v>0</v>
      </c>
      <c r="V56" s="89">
        <f t="shared" si="27"/>
        <v>33.33</v>
      </c>
      <c r="W56" s="89">
        <f t="shared" si="28"/>
        <v>0</v>
      </c>
      <c r="X56" s="11">
        <f t="shared" si="8"/>
        <v>0</v>
      </c>
      <c r="Y56" s="10"/>
    </row>
    <row r="57" spans="2:25" ht="25.5" x14ac:dyDescent="0.25">
      <c r="B57" s="196" t="s">
        <v>77</v>
      </c>
      <c r="C57" s="206" t="s">
        <v>78</v>
      </c>
      <c r="D57" s="198" t="s">
        <v>79</v>
      </c>
      <c r="E57" s="198"/>
      <c r="F57" s="61" t="s">
        <v>61</v>
      </c>
      <c r="G57" s="196" t="s">
        <v>62</v>
      </c>
      <c r="H57" s="196">
        <v>100</v>
      </c>
      <c r="I57" s="216">
        <v>500</v>
      </c>
      <c r="J57" s="232">
        <f>AE5_16!I35</f>
        <v>25</v>
      </c>
      <c r="K57" s="232">
        <f>AE5_16!J35</f>
        <v>25</v>
      </c>
      <c r="L57" s="12">
        <f t="shared" si="23"/>
        <v>100</v>
      </c>
      <c r="M57" s="232">
        <f>AE5_16!L35</f>
        <v>25</v>
      </c>
      <c r="N57" s="232">
        <f>AE5_16!M35</f>
        <v>25</v>
      </c>
      <c r="O57" s="12">
        <f t="shared" si="24"/>
        <v>100</v>
      </c>
      <c r="P57" s="232">
        <f>AE5_16!O35</f>
        <v>25</v>
      </c>
      <c r="Q57" s="232">
        <f>AE5_16!P35</f>
        <v>25</v>
      </c>
      <c r="R57" s="12">
        <f t="shared" si="25"/>
        <v>100</v>
      </c>
      <c r="S57" s="232">
        <f>AE5_16!R35</f>
        <v>25</v>
      </c>
      <c r="T57" s="232">
        <f>AE5_16!S35</f>
        <v>25</v>
      </c>
      <c r="U57" s="11">
        <f t="shared" si="6"/>
        <v>100</v>
      </c>
      <c r="V57" s="89">
        <f t="shared" si="27"/>
        <v>100</v>
      </c>
      <c r="W57" s="89">
        <f t="shared" si="28"/>
        <v>100</v>
      </c>
      <c r="X57" s="11">
        <f t="shared" si="8"/>
        <v>100</v>
      </c>
      <c r="Y57" s="10"/>
    </row>
    <row r="58" spans="2:25" ht="15.75" x14ac:dyDescent="0.25">
      <c r="B58" s="274" t="s">
        <v>59</v>
      </c>
      <c r="C58" s="220" t="s">
        <v>1330</v>
      </c>
      <c r="D58" s="220" t="s">
        <v>43</v>
      </c>
      <c r="E58" s="220"/>
      <c r="F58" s="221" t="s">
        <v>61</v>
      </c>
      <c r="G58" s="222" t="s">
        <v>62</v>
      </c>
      <c r="H58" s="196">
        <v>100</v>
      </c>
      <c r="I58" s="199">
        <v>2000</v>
      </c>
      <c r="J58" s="232">
        <f>AE5_16!I36</f>
        <v>25</v>
      </c>
      <c r="K58" s="232">
        <f>AE5_16!J36</f>
        <v>100</v>
      </c>
      <c r="L58" s="12">
        <f t="shared" si="23"/>
        <v>400</v>
      </c>
      <c r="M58" s="232">
        <f>AE5_16!L36</f>
        <v>25</v>
      </c>
      <c r="N58" s="232">
        <f>AE5_16!M36</f>
        <v>25</v>
      </c>
      <c r="O58" s="12">
        <f t="shared" si="24"/>
        <v>100</v>
      </c>
      <c r="P58" s="232">
        <f>AE5_16!O36</f>
        <v>25</v>
      </c>
      <c r="Q58" s="232">
        <f>AE5_16!P36</f>
        <v>0</v>
      </c>
      <c r="R58" s="12">
        <f t="shared" si="25"/>
        <v>0</v>
      </c>
      <c r="S58" s="232">
        <f>AE5_16!R36</f>
        <v>25</v>
      </c>
      <c r="T58" s="232">
        <f>AE5_16!S36</f>
        <v>25</v>
      </c>
      <c r="U58" s="11">
        <f t="shared" si="6"/>
        <v>100</v>
      </c>
      <c r="V58" s="89">
        <f t="shared" si="27"/>
        <v>100</v>
      </c>
      <c r="W58" s="89">
        <f t="shared" si="28"/>
        <v>150</v>
      </c>
      <c r="X58" s="11">
        <f t="shared" si="8"/>
        <v>150</v>
      </c>
      <c r="Y58" s="10"/>
    </row>
    <row r="59" spans="2:25" ht="25.5" x14ac:dyDescent="0.25">
      <c r="B59" s="196" t="s">
        <v>270</v>
      </c>
      <c r="C59" s="220" t="s">
        <v>271</v>
      </c>
      <c r="D59" s="220" t="s">
        <v>251</v>
      </c>
      <c r="E59" s="220"/>
      <c r="F59" s="221" t="s">
        <v>272</v>
      </c>
      <c r="G59" s="222" t="s">
        <v>273</v>
      </c>
      <c r="H59" s="196">
        <v>1</v>
      </c>
      <c r="I59" s="199">
        <v>500</v>
      </c>
      <c r="J59" s="2">
        <f>AE5_16!I37</f>
        <v>0</v>
      </c>
      <c r="K59" s="2">
        <f>AE5_16!J37</f>
        <v>0</v>
      </c>
      <c r="L59" s="11" t="e">
        <f t="shared" si="23"/>
        <v>#DIV/0!</v>
      </c>
      <c r="M59" s="2">
        <f>AE5_16!L37</f>
        <v>1</v>
      </c>
      <c r="N59" s="2">
        <f>AE5_16!M37</f>
        <v>0</v>
      </c>
      <c r="O59" s="11">
        <f t="shared" si="24"/>
        <v>0</v>
      </c>
      <c r="P59" s="2">
        <f>AE5_16!O37</f>
        <v>0</v>
      </c>
      <c r="Q59" s="2">
        <f>AE5_16!P37</f>
        <v>0</v>
      </c>
      <c r="R59" s="11" t="e">
        <f t="shared" si="25"/>
        <v>#DIV/0!</v>
      </c>
      <c r="S59" s="2">
        <f>AE5_16!R37</f>
        <v>0</v>
      </c>
      <c r="T59" s="2">
        <f>AE5_16!S37</f>
        <v>0</v>
      </c>
      <c r="U59" s="11" t="e">
        <f t="shared" si="6"/>
        <v>#DIV/0!</v>
      </c>
      <c r="V59" s="89">
        <f t="shared" si="27"/>
        <v>1</v>
      </c>
      <c r="W59" s="89">
        <f t="shared" si="28"/>
        <v>0</v>
      </c>
      <c r="X59" s="11">
        <f t="shared" si="8"/>
        <v>0</v>
      </c>
      <c r="Y59" s="10"/>
    </row>
    <row r="60" spans="2:25" ht="38.25" x14ac:dyDescent="0.25">
      <c r="B60" s="196" t="s">
        <v>137</v>
      </c>
      <c r="C60" s="220" t="s">
        <v>1331</v>
      </c>
      <c r="D60" s="220" t="s">
        <v>121</v>
      </c>
      <c r="E60" s="220"/>
      <c r="F60" s="221" t="s">
        <v>1332</v>
      </c>
      <c r="G60" s="222" t="s">
        <v>140</v>
      </c>
      <c r="H60" s="196">
        <v>5</v>
      </c>
      <c r="I60" s="199">
        <v>1500</v>
      </c>
      <c r="J60" s="232">
        <f>AE5_16!I38</f>
        <v>1</v>
      </c>
      <c r="K60" s="232">
        <f>AE5_16!J38</f>
        <v>0</v>
      </c>
      <c r="L60" s="12">
        <f t="shared" si="23"/>
        <v>0</v>
      </c>
      <c r="M60" s="232">
        <f>AE5_16!L38</f>
        <v>2</v>
      </c>
      <c r="N60" s="232">
        <f>AE5_16!M38</f>
        <v>0</v>
      </c>
      <c r="O60" s="12">
        <f t="shared" si="24"/>
        <v>0</v>
      </c>
      <c r="P60" s="232">
        <f>AE5_16!O38</f>
        <v>1</v>
      </c>
      <c r="Q60" s="232">
        <f>AE5_16!P38</f>
        <v>1</v>
      </c>
      <c r="R60" s="12">
        <f t="shared" si="25"/>
        <v>100</v>
      </c>
      <c r="S60" s="232">
        <f>AE5_16!R38</f>
        <v>1</v>
      </c>
      <c r="T60" s="232">
        <f>AE5_16!S38</f>
        <v>2</v>
      </c>
      <c r="U60" s="11">
        <f t="shared" si="6"/>
        <v>200</v>
      </c>
      <c r="V60" s="89">
        <f t="shared" si="27"/>
        <v>5</v>
      </c>
      <c r="W60" s="89">
        <f t="shared" si="28"/>
        <v>3</v>
      </c>
      <c r="X60" s="11">
        <f t="shared" si="8"/>
        <v>60</v>
      </c>
      <c r="Y60" s="10"/>
    </row>
    <row r="61" spans="2:25" ht="63.75" x14ac:dyDescent="0.25">
      <c r="B61" s="1" t="s">
        <v>1016</v>
      </c>
      <c r="C61" s="198" t="s">
        <v>1017</v>
      </c>
      <c r="D61" s="206" t="s">
        <v>1018</v>
      </c>
      <c r="E61" s="206"/>
      <c r="F61" s="61" t="s">
        <v>61</v>
      </c>
      <c r="G61" s="210" t="s">
        <v>62</v>
      </c>
      <c r="H61" s="215">
        <v>20</v>
      </c>
      <c r="I61" s="199">
        <v>3000</v>
      </c>
      <c r="J61" s="2">
        <f>AE5_16!I39</f>
        <v>5</v>
      </c>
      <c r="K61" s="2">
        <f>AE5_16!J39</f>
        <v>5</v>
      </c>
      <c r="L61" s="11">
        <f t="shared" si="23"/>
        <v>100</v>
      </c>
      <c r="M61" s="2">
        <f>AE5_16!L39</f>
        <v>5</v>
      </c>
      <c r="N61" s="2">
        <f>AE5_16!M39</f>
        <v>3</v>
      </c>
      <c r="O61" s="12">
        <f t="shared" si="24"/>
        <v>60</v>
      </c>
      <c r="P61" s="2">
        <f>AE5_16!O39</f>
        <v>5</v>
      </c>
      <c r="Q61" s="2">
        <f>AE5_16!P39</f>
        <v>5</v>
      </c>
      <c r="R61" s="12">
        <f t="shared" si="25"/>
        <v>100</v>
      </c>
      <c r="S61" s="2">
        <f>AE5_16!R39</f>
        <v>5</v>
      </c>
      <c r="T61" s="2">
        <f>AE5_16!S39</f>
        <v>0</v>
      </c>
      <c r="U61" s="11">
        <f t="shared" si="6"/>
        <v>0</v>
      </c>
      <c r="V61" s="89">
        <f t="shared" si="27"/>
        <v>20</v>
      </c>
      <c r="W61" s="89">
        <f t="shared" si="28"/>
        <v>13</v>
      </c>
      <c r="X61" s="11">
        <f t="shared" si="8"/>
        <v>65</v>
      </c>
      <c r="Y61" s="10"/>
    </row>
    <row r="62" spans="2:25" ht="38.25" x14ac:dyDescent="0.25">
      <c r="B62" s="1" t="s">
        <v>1020</v>
      </c>
      <c r="C62" s="198" t="s">
        <v>1021</v>
      </c>
      <c r="D62" s="206" t="s">
        <v>1018</v>
      </c>
      <c r="E62" s="206"/>
      <c r="F62" s="61" t="s">
        <v>61</v>
      </c>
      <c r="G62" s="210" t="s">
        <v>62</v>
      </c>
      <c r="H62" s="196">
        <v>100</v>
      </c>
      <c r="I62" s="199">
        <v>17000</v>
      </c>
      <c r="J62" s="2">
        <f>AE5_16!I40</f>
        <v>50</v>
      </c>
      <c r="K62" s="2">
        <f>AE5_16!J40</f>
        <v>15</v>
      </c>
      <c r="L62" s="11">
        <f t="shared" si="23"/>
        <v>30</v>
      </c>
      <c r="M62" s="2">
        <f>AE5_16!L40</f>
        <v>50</v>
      </c>
      <c r="N62" s="2">
        <f>AE5_16!M40</f>
        <v>50</v>
      </c>
      <c r="O62" s="11">
        <f t="shared" si="24"/>
        <v>100</v>
      </c>
      <c r="P62" s="2">
        <f>AE5_16!O40</f>
        <v>0</v>
      </c>
      <c r="Q62" s="2">
        <f>AE5_16!P40</f>
        <v>10</v>
      </c>
      <c r="R62" s="11" t="e">
        <f t="shared" si="25"/>
        <v>#DIV/0!</v>
      </c>
      <c r="S62" s="2">
        <f>AE5_16!R40</f>
        <v>0</v>
      </c>
      <c r="T62" s="2">
        <f>AE5_16!S40</f>
        <v>25</v>
      </c>
      <c r="U62" s="11" t="e">
        <f t="shared" si="6"/>
        <v>#DIV/0!</v>
      </c>
      <c r="V62" s="89">
        <f t="shared" si="27"/>
        <v>100</v>
      </c>
      <c r="W62" s="89">
        <f t="shared" si="28"/>
        <v>100</v>
      </c>
      <c r="X62" s="11">
        <f t="shared" si="8"/>
        <v>100</v>
      </c>
      <c r="Y62" s="10"/>
    </row>
    <row r="63" spans="2:25" ht="25.5" x14ac:dyDescent="0.25">
      <c r="B63" s="268" t="s">
        <v>1026</v>
      </c>
      <c r="C63" s="223" t="s">
        <v>1027</v>
      </c>
      <c r="D63" s="223" t="s">
        <v>1118</v>
      </c>
      <c r="E63" s="223"/>
      <c r="F63" s="223" t="s">
        <v>1029</v>
      </c>
      <c r="G63" s="224" t="s">
        <v>62</v>
      </c>
      <c r="H63" s="196">
        <v>100</v>
      </c>
      <c r="I63" s="199">
        <v>10000</v>
      </c>
      <c r="J63" s="2">
        <f>AE6_16!I7</f>
        <v>25</v>
      </c>
      <c r="K63" s="269">
        <f>AE6_16!J7</f>
        <v>8.3333333333333357</v>
      </c>
      <c r="L63" s="11">
        <f t="shared" si="23"/>
        <v>33.333333333333343</v>
      </c>
      <c r="M63" s="2">
        <f>AE6_16!L7</f>
        <v>25</v>
      </c>
      <c r="N63" s="279">
        <f>AE6_16!M7</f>
        <v>26.666666666666671</v>
      </c>
      <c r="O63" s="12">
        <f t="shared" si="24"/>
        <v>106.66666666666669</v>
      </c>
      <c r="P63" s="2">
        <f>AE6_16!O7</f>
        <v>25</v>
      </c>
      <c r="Q63" s="279">
        <f>AE6_16!P7</f>
        <v>3.3333333333333339</v>
      </c>
      <c r="R63" s="12">
        <f t="shared" si="25"/>
        <v>13.333333333333336</v>
      </c>
      <c r="S63" s="280">
        <f>AE6_16!R7</f>
        <v>25</v>
      </c>
      <c r="T63" s="279">
        <f>AE6_16!S7</f>
        <v>10</v>
      </c>
      <c r="U63" s="11">
        <f t="shared" si="6"/>
        <v>40</v>
      </c>
      <c r="V63" s="89">
        <f t="shared" ref="V63:W67" si="29">J63+M63+P63+S63</f>
        <v>100</v>
      </c>
      <c r="W63" s="340">
        <f t="shared" si="29"/>
        <v>48.333333333333343</v>
      </c>
      <c r="X63" s="11">
        <f t="shared" si="8"/>
        <v>48.333333333333343</v>
      </c>
      <c r="Y63" s="10"/>
    </row>
    <row r="64" spans="2:25" ht="15.75" x14ac:dyDescent="0.25">
      <c r="B64" s="860" t="s">
        <v>1033</v>
      </c>
      <c r="C64" s="874" t="s">
        <v>1034</v>
      </c>
      <c r="D64" s="874" t="s">
        <v>1252</v>
      </c>
      <c r="E64" s="225"/>
      <c r="F64" s="209" t="s">
        <v>1035</v>
      </c>
      <c r="G64" s="226" t="s">
        <v>1010</v>
      </c>
      <c r="H64" s="196">
        <v>1</v>
      </c>
      <c r="I64" s="199">
        <v>0</v>
      </c>
      <c r="J64" s="2">
        <f>AE6_16!I11</f>
        <v>0</v>
      </c>
      <c r="K64" s="2">
        <f>AE6_16!J11</f>
        <v>0</v>
      </c>
      <c r="L64" s="11" t="e">
        <f t="shared" si="23"/>
        <v>#DIV/0!</v>
      </c>
      <c r="M64" s="2">
        <f>AE6_16!L11</f>
        <v>0</v>
      </c>
      <c r="N64" s="2">
        <f>AE6_16!M11</f>
        <v>0</v>
      </c>
      <c r="O64" s="11" t="e">
        <f t="shared" si="24"/>
        <v>#DIV/0!</v>
      </c>
      <c r="P64" s="2">
        <f>AE6_16!O11</f>
        <v>1</v>
      </c>
      <c r="Q64" s="2">
        <f>AE6_16!P11</f>
        <v>0</v>
      </c>
      <c r="R64" s="11">
        <f t="shared" si="25"/>
        <v>0</v>
      </c>
      <c r="S64" s="2">
        <f>AE6_16!R11</f>
        <v>0</v>
      </c>
      <c r="T64" s="2">
        <f>AE6_16!S11</f>
        <v>0</v>
      </c>
      <c r="U64" s="11" t="e">
        <f t="shared" si="6"/>
        <v>#DIV/0!</v>
      </c>
      <c r="V64" s="89">
        <f t="shared" si="29"/>
        <v>1</v>
      </c>
      <c r="W64" s="89">
        <f t="shared" si="29"/>
        <v>0</v>
      </c>
      <c r="X64" s="11">
        <f t="shared" si="8"/>
        <v>0</v>
      </c>
      <c r="Y64" s="10"/>
    </row>
    <row r="65" spans="2:25" ht="25.5" x14ac:dyDescent="0.25">
      <c r="B65" s="862"/>
      <c r="C65" s="875"/>
      <c r="D65" s="875"/>
      <c r="E65" s="227"/>
      <c r="F65" s="223" t="s">
        <v>1037</v>
      </c>
      <c r="G65" s="228" t="s">
        <v>62</v>
      </c>
      <c r="H65" s="229">
        <v>7.5</v>
      </c>
      <c r="I65" s="231">
        <v>500</v>
      </c>
      <c r="J65" s="2">
        <f>AE6_16!I12</f>
        <v>0</v>
      </c>
      <c r="K65" s="2">
        <f>AE6_16!J12</f>
        <v>0</v>
      </c>
      <c r="L65" s="11" t="e">
        <f t="shared" si="23"/>
        <v>#DIV/0!</v>
      </c>
      <c r="M65" s="2">
        <f>AE6_16!L12</f>
        <v>0</v>
      </c>
      <c r="N65" s="2">
        <f>AE6_16!M12</f>
        <v>0</v>
      </c>
      <c r="O65" s="11" t="e">
        <f t="shared" si="24"/>
        <v>#DIV/0!</v>
      </c>
      <c r="P65" s="2">
        <f>AE6_16!O12</f>
        <v>0</v>
      </c>
      <c r="Q65" s="2">
        <f>AE6_16!P12</f>
        <v>0</v>
      </c>
      <c r="R65" s="11" t="e">
        <f t="shared" si="25"/>
        <v>#DIV/0!</v>
      </c>
      <c r="S65" s="2">
        <f>AE6_16!R12</f>
        <v>7.5</v>
      </c>
      <c r="T65" s="2">
        <f>AE6_16!S12</f>
        <v>0</v>
      </c>
      <c r="U65" s="11">
        <f>T65/S65*100</f>
        <v>0</v>
      </c>
      <c r="V65" s="89">
        <f t="shared" si="29"/>
        <v>7.5</v>
      </c>
      <c r="W65" s="89">
        <f t="shared" si="29"/>
        <v>0</v>
      </c>
      <c r="X65" s="11">
        <f>W65/V65*100</f>
        <v>0</v>
      </c>
      <c r="Y65" s="10"/>
    </row>
    <row r="66" spans="2:25" ht="25.5" x14ac:dyDescent="0.25">
      <c r="B66" s="268" t="s">
        <v>1046</v>
      </c>
      <c r="C66" s="230" t="s">
        <v>1047</v>
      </c>
      <c r="D66" s="223" t="s">
        <v>1118</v>
      </c>
      <c r="E66" s="230"/>
      <c r="F66" s="223" t="s">
        <v>61</v>
      </c>
      <c r="G66" s="224" t="s">
        <v>62</v>
      </c>
      <c r="H66" s="215">
        <v>20</v>
      </c>
      <c r="I66" s="199">
        <v>20000</v>
      </c>
      <c r="J66" s="2">
        <f>AE6_16!I13</f>
        <v>5</v>
      </c>
      <c r="K66" s="279">
        <f>AE6_16!J13</f>
        <v>7.5555555555555554</v>
      </c>
      <c r="L66" s="11">
        <f t="shared" si="23"/>
        <v>151.11111111111111</v>
      </c>
      <c r="M66" s="2">
        <f>AE6_16!L13</f>
        <v>5</v>
      </c>
      <c r="N66" s="279">
        <f>AE6_16!M13</f>
        <v>2.5555555555555558</v>
      </c>
      <c r="O66" s="11">
        <f t="shared" si="24"/>
        <v>51.111111111111121</v>
      </c>
      <c r="P66" s="2">
        <f>AE6_16!O13</f>
        <v>5</v>
      </c>
      <c r="Q66" s="279">
        <f>AE6_16!P13</f>
        <v>7.3111111111111118</v>
      </c>
      <c r="R66" s="11">
        <f t="shared" si="25"/>
        <v>146.22222222222223</v>
      </c>
      <c r="S66" s="2">
        <f>AE6_16!R13</f>
        <v>5</v>
      </c>
      <c r="T66" s="279">
        <f>AE6_16!S13</f>
        <v>5.1333333333333337</v>
      </c>
      <c r="U66" s="11">
        <f>T66/S66*100</f>
        <v>102.66666666666669</v>
      </c>
      <c r="V66" s="89">
        <f t="shared" si="29"/>
        <v>20</v>
      </c>
      <c r="W66" s="340">
        <f t="shared" si="29"/>
        <v>22.555555555555557</v>
      </c>
      <c r="X66" s="11">
        <f>W66/V66*100</f>
        <v>112.77777777777777</v>
      </c>
      <c r="Y66" s="10"/>
    </row>
    <row r="67" spans="2:25" ht="25.5" x14ac:dyDescent="0.25">
      <c r="B67" s="268" t="s">
        <v>1051</v>
      </c>
      <c r="C67" s="230" t="s">
        <v>1052</v>
      </c>
      <c r="D67" s="223" t="s">
        <v>1118</v>
      </c>
      <c r="E67" s="230"/>
      <c r="F67" s="223" t="s">
        <v>61</v>
      </c>
      <c r="G67" s="224" t="s">
        <v>62</v>
      </c>
      <c r="H67" s="196">
        <v>20</v>
      </c>
      <c r="I67" s="199">
        <v>5000</v>
      </c>
      <c r="J67" s="2">
        <f>AE6_16!I17</f>
        <v>5</v>
      </c>
      <c r="K67" s="2">
        <f>AE6_16!J17</f>
        <v>3.0000000000000004</v>
      </c>
      <c r="L67" s="11">
        <f t="shared" si="23"/>
        <v>60.000000000000007</v>
      </c>
      <c r="M67" s="2">
        <f>AE6_16!L17</f>
        <v>5</v>
      </c>
      <c r="N67" s="2">
        <f>AE6_16!M17</f>
        <v>0.33333333333333337</v>
      </c>
      <c r="O67" s="11">
        <f t="shared" si="24"/>
        <v>6.6666666666666679</v>
      </c>
      <c r="P67" s="2">
        <f>AE6_16!O17</f>
        <v>5</v>
      </c>
      <c r="Q67" s="2">
        <f>AE6_16!P17</f>
        <v>0.66666666666666674</v>
      </c>
      <c r="R67" s="11">
        <f t="shared" si="25"/>
        <v>13.333333333333336</v>
      </c>
      <c r="S67" s="2">
        <f>AE6_16!R17</f>
        <v>5</v>
      </c>
      <c r="T67" s="2">
        <f>AE6_16!S17</f>
        <v>1.6666666666666667</v>
      </c>
      <c r="U67" s="11">
        <f>T67/S67*100</f>
        <v>33.333333333333336</v>
      </c>
      <c r="V67" s="89">
        <f t="shared" si="29"/>
        <v>20</v>
      </c>
      <c r="W67" s="340">
        <f t="shared" si="29"/>
        <v>5.6666666666666679</v>
      </c>
      <c r="X67" s="11">
        <f>W67/V67*100</f>
        <v>28.333333333333339</v>
      </c>
      <c r="Y67" s="10"/>
    </row>
    <row r="68" spans="2:25" x14ac:dyDescent="0.25">
      <c r="B68" s="843" t="s">
        <v>23</v>
      </c>
      <c r="C68" s="844"/>
      <c r="D68" s="844"/>
      <c r="E68" s="844"/>
      <c r="F68" s="844"/>
      <c r="G68" s="844"/>
      <c r="H68" s="844"/>
      <c r="I68" s="845"/>
      <c r="J68" s="10">
        <f>SUM(J6:J67)</f>
        <v>7997.7859500000004</v>
      </c>
      <c r="K68" s="10">
        <f>SUM(K6:K67)</f>
        <v>7993.3067788888884</v>
      </c>
      <c r="L68" s="13" t="e">
        <f>SUM(L74:L135)/(COUNTIF(L74:L135,"&lt;&gt;0"))</f>
        <v>#DIV/0!</v>
      </c>
      <c r="M68" s="10">
        <f>SUM(M6:M67)</f>
        <v>8404.1902499999997</v>
      </c>
      <c r="N68" s="10">
        <f>SUM(N6:N67)</f>
        <v>8068.5284175555562</v>
      </c>
      <c r="O68" s="13" t="e">
        <f>SUM(O74:O135)/(COUNTIF(O74:O135,"&lt;&gt;0"))</f>
        <v>#DIV/0!</v>
      </c>
      <c r="P68" s="10">
        <f>SUM(P6:P67)</f>
        <v>8795.5206499999986</v>
      </c>
      <c r="Q68" s="10">
        <f>SUM(Q6:Q67)</f>
        <v>7062.3975111111113</v>
      </c>
      <c r="R68" s="13" t="e">
        <f>SUM(R74:R135)/(COUNTIF(R74:R135,"&lt;&gt;0"))</f>
        <v>#DIV/0!</v>
      </c>
      <c r="S68" s="10">
        <f>SUM(S6:S67)</f>
        <v>9568.7125500000002</v>
      </c>
      <c r="T68" s="10">
        <f>SUM(T6:T67)</f>
        <v>7669.1656400000002</v>
      </c>
      <c r="U68" s="13" t="e">
        <f>SUM(U74:U135)/(COUNTIF(U74:U135,"&lt;&gt;0"))</f>
        <v>#DIV/0!</v>
      </c>
      <c r="V68" s="10">
        <f>SUM(V6:V67)</f>
        <v>34766.209400000007</v>
      </c>
      <c r="W68" s="10">
        <f>SUM(W6:W67)</f>
        <v>30793.398347555554</v>
      </c>
      <c r="X68" s="13" t="e">
        <f>SUM(X74:X135)/(COUNTIF(X74:X135,"&lt;&gt;0"))</f>
        <v>#DIV/0!</v>
      </c>
      <c r="Y68" s="10"/>
    </row>
    <row r="69" spans="2:25" x14ac:dyDescent="0.25">
      <c r="B69" s="846" t="s">
        <v>24</v>
      </c>
      <c r="C69" s="847"/>
      <c r="D69" s="847"/>
      <c r="E69" s="847"/>
      <c r="F69" s="847"/>
      <c r="G69" s="847"/>
      <c r="H69" s="847"/>
      <c r="I69" s="848"/>
      <c r="J69" s="10"/>
      <c r="K69" s="10"/>
      <c r="L69" s="14">
        <v>81</v>
      </c>
      <c r="M69" s="10"/>
      <c r="N69" s="10"/>
      <c r="O69" s="14">
        <v>75</v>
      </c>
      <c r="P69" s="14">
        <v>78</v>
      </c>
      <c r="Q69" s="10"/>
      <c r="R69" s="14"/>
      <c r="S69" s="10"/>
      <c r="T69" s="10"/>
      <c r="U69" s="14"/>
      <c r="V69" s="10"/>
      <c r="W69" s="10"/>
      <c r="X69" s="14"/>
      <c r="Y69" s="10"/>
    </row>
    <row r="70" spans="2:25" x14ac:dyDescent="0.25">
      <c r="B70" s="846" t="s">
        <v>1283</v>
      </c>
      <c r="C70" s="847"/>
      <c r="D70" s="847"/>
      <c r="E70" s="847"/>
      <c r="F70" s="847"/>
      <c r="G70" s="847"/>
      <c r="H70" s="847"/>
      <c r="I70" s="848"/>
      <c r="J70" s="288">
        <f>J68/V68</f>
        <v>0.23004480753084341</v>
      </c>
      <c r="K70" s="288">
        <f>K68/V68</f>
        <v>0.22991597061740321</v>
      </c>
      <c r="L70" s="14">
        <v>60</v>
      </c>
      <c r="M70" s="10"/>
      <c r="N70" s="10"/>
      <c r="O70" s="14">
        <v>49</v>
      </c>
      <c r="P70" s="14">
        <v>55</v>
      </c>
      <c r="Q70" s="10"/>
      <c r="R70" s="14"/>
      <c r="S70" s="10"/>
      <c r="T70" s="10"/>
      <c r="U70" s="14"/>
      <c r="V70" s="10"/>
      <c r="W70" s="10"/>
      <c r="X70" s="14"/>
      <c r="Y70" s="10"/>
    </row>
    <row r="71" spans="2:25" x14ac:dyDescent="0.25">
      <c r="B71" s="846" t="s">
        <v>1339</v>
      </c>
      <c r="C71" s="847"/>
      <c r="D71" s="847"/>
      <c r="E71" s="847"/>
      <c r="F71" s="847"/>
      <c r="G71" s="847"/>
      <c r="H71" s="847"/>
      <c r="I71" s="848"/>
      <c r="J71" s="288"/>
      <c r="K71" s="288"/>
      <c r="L71" s="14">
        <v>2</v>
      </c>
      <c r="M71" s="10"/>
      <c r="N71" s="10"/>
      <c r="O71" s="14">
        <v>10</v>
      </c>
      <c r="P71" s="14">
        <v>12</v>
      </c>
      <c r="Q71" s="10"/>
      <c r="R71" s="14"/>
      <c r="S71" s="10"/>
      <c r="T71" s="10"/>
      <c r="U71" s="14"/>
      <c r="V71" s="10"/>
      <c r="W71" s="10"/>
      <c r="X71" s="14"/>
      <c r="Y71" s="159"/>
    </row>
    <row r="72" spans="2:25" x14ac:dyDescent="0.25">
      <c r="B72" s="846" t="s">
        <v>1340</v>
      </c>
      <c r="C72" s="847"/>
      <c r="D72" s="847"/>
      <c r="E72" s="847"/>
      <c r="F72" s="847"/>
      <c r="G72" s="847"/>
      <c r="H72" s="847"/>
      <c r="I72" s="848"/>
      <c r="J72" s="288"/>
      <c r="K72" s="288"/>
      <c r="L72" s="14">
        <v>3</v>
      </c>
      <c r="M72" s="10"/>
      <c r="N72" s="10"/>
      <c r="O72" s="14">
        <v>1</v>
      </c>
      <c r="P72" s="14">
        <v>4</v>
      </c>
      <c r="Q72" s="10"/>
      <c r="R72" s="14"/>
      <c r="S72" s="10"/>
      <c r="T72" s="10"/>
      <c r="U72" s="14"/>
      <c r="V72" s="10"/>
      <c r="W72" s="10"/>
      <c r="X72" s="14"/>
      <c r="Y72" s="159"/>
    </row>
    <row r="73" spans="2:25" x14ac:dyDescent="0.25">
      <c r="B73" s="846" t="s">
        <v>1341</v>
      </c>
      <c r="C73" s="847"/>
      <c r="D73" s="847"/>
      <c r="E73" s="847"/>
      <c r="F73" s="847"/>
      <c r="G73" s="847"/>
      <c r="H73" s="847"/>
      <c r="I73" s="848"/>
      <c r="J73" s="288"/>
      <c r="K73" s="288"/>
      <c r="L73" s="14">
        <v>23</v>
      </c>
      <c r="M73" s="10"/>
      <c r="N73" s="10"/>
      <c r="O73" s="14">
        <v>25</v>
      </c>
      <c r="P73" s="14">
        <v>25</v>
      </c>
      <c r="Q73" s="10"/>
      <c r="R73" s="14"/>
      <c r="S73" s="10"/>
      <c r="T73" s="10"/>
      <c r="U73" s="14"/>
      <c r="V73" s="10"/>
      <c r="W73" s="10"/>
      <c r="X73" s="14"/>
      <c r="Y73" s="159"/>
    </row>
    <row r="74" spans="2:25" x14ac:dyDescent="0.25">
      <c r="J74" s="7">
        <v>14</v>
      </c>
      <c r="L74" s="32">
        <f>IF(L6&gt;99.99,100,L6)</f>
        <v>100</v>
      </c>
      <c r="O74" s="32">
        <f t="shared" ref="O74:O108" si="30">IF(O6&gt;99.99,100,O6)</f>
        <v>50</v>
      </c>
      <c r="R74" s="32">
        <f t="shared" ref="R74:R108" si="31">IF(R6&gt;99.99,100,R6)</f>
        <v>0</v>
      </c>
      <c r="U74" s="32">
        <f t="shared" ref="U74:U108" si="32">IF(U6&gt;99.99,100,U6)</f>
        <v>100</v>
      </c>
      <c r="X74" s="32">
        <f t="shared" ref="X74:X108" si="33">IF(X6&gt;99.99,100,X6)</f>
        <v>66.666666666666657</v>
      </c>
    </row>
    <row r="75" spans="2:25" x14ac:dyDescent="0.25">
      <c r="L75" s="32" t="e">
        <f t="shared" ref="L75:L135" si="34">IF(L7&gt;99.99,100,L7)</f>
        <v>#DIV/0!</v>
      </c>
      <c r="O75" s="32" t="e">
        <f t="shared" si="30"/>
        <v>#DIV/0!</v>
      </c>
      <c r="R75" s="32" t="e">
        <f t="shared" si="31"/>
        <v>#DIV/0!</v>
      </c>
      <c r="U75" s="32">
        <f t="shared" si="32"/>
        <v>0</v>
      </c>
      <c r="X75" s="32">
        <f t="shared" si="33"/>
        <v>100</v>
      </c>
    </row>
    <row r="76" spans="2:25" x14ac:dyDescent="0.25">
      <c r="L76" s="32" t="e">
        <f t="shared" si="34"/>
        <v>#DIV/0!</v>
      </c>
      <c r="O76" s="32" t="e">
        <f t="shared" si="30"/>
        <v>#DIV/0!</v>
      </c>
      <c r="R76" s="32" t="e">
        <f t="shared" si="31"/>
        <v>#DIV/0!</v>
      </c>
      <c r="U76" s="32">
        <f t="shared" si="32"/>
        <v>0</v>
      </c>
      <c r="X76" s="32">
        <f t="shared" si="33"/>
        <v>0</v>
      </c>
    </row>
    <row r="77" spans="2:25" x14ac:dyDescent="0.25">
      <c r="L77" s="32" t="e">
        <f t="shared" si="34"/>
        <v>#DIV/0!</v>
      </c>
      <c r="O77" s="32" t="e">
        <f t="shared" si="30"/>
        <v>#DIV/0!</v>
      </c>
      <c r="R77" s="32" t="e">
        <f t="shared" si="31"/>
        <v>#DIV/0!</v>
      </c>
      <c r="U77" s="32">
        <f t="shared" si="32"/>
        <v>0</v>
      </c>
      <c r="X77" s="32">
        <f t="shared" si="33"/>
        <v>25</v>
      </c>
    </row>
    <row r="78" spans="2:25" x14ac:dyDescent="0.25">
      <c r="L78" s="32" t="e">
        <f t="shared" si="34"/>
        <v>#DIV/0!</v>
      </c>
      <c r="O78" s="32" t="e">
        <f t="shared" si="30"/>
        <v>#DIV/0!</v>
      </c>
      <c r="R78" s="32" t="e">
        <f t="shared" si="31"/>
        <v>#DIV/0!</v>
      </c>
      <c r="U78" s="32">
        <f t="shared" si="32"/>
        <v>0</v>
      </c>
      <c r="X78" s="32">
        <f t="shared" si="33"/>
        <v>0</v>
      </c>
    </row>
    <row r="79" spans="2:25" x14ac:dyDescent="0.25">
      <c r="L79" s="32" t="e">
        <f t="shared" si="34"/>
        <v>#DIV/0!</v>
      </c>
      <c r="O79" s="32" t="e">
        <f t="shared" si="30"/>
        <v>#DIV/0!</v>
      </c>
      <c r="R79" s="32" t="e">
        <f t="shared" si="31"/>
        <v>#DIV/0!</v>
      </c>
      <c r="U79" s="32" t="e">
        <f t="shared" si="32"/>
        <v>#DIV/0!</v>
      </c>
      <c r="X79" s="32" t="e">
        <f t="shared" si="33"/>
        <v>#DIV/0!</v>
      </c>
    </row>
    <row r="80" spans="2:25" x14ac:dyDescent="0.25">
      <c r="L80" s="32">
        <f t="shared" si="34"/>
        <v>100</v>
      </c>
      <c r="O80" s="32">
        <f t="shared" si="30"/>
        <v>100</v>
      </c>
      <c r="R80" s="32">
        <f t="shared" si="31"/>
        <v>100</v>
      </c>
      <c r="U80" s="32">
        <f t="shared" si="32"/>
        <v>100</v>
      </c>
      <c r="X80" s="32">
        <f t="shared" si="33"/>
        <v>100</v>
      </c>
    </row>
    <row r="81" spans="12:24" x14ac:dyDescent="0.25">
      <c r="L81" s="32" t="e">
        <f t="shared" si="34"/>
        <v>#DIV/0!</v>
      </c>
      <c r="O81" s="32" t="e">
        <f t="shared" si="30"/>
        <v>#DIV/0!</v>
      </c>
      <c r="R81" s="32" t="e">
        <f t="shared" si="31"/>
        <v>#DIV/0!</v>
      </c>
      <c r="U81" s="32">
        <f t="shared" si="32"/>
        <v>100</v>
      </c>
      <c r="X81" s="32">
        <f t="shared" si="33"/>
        <v>100</v>
      </c>
    </row>
    <row r="82" spans="12:24" x14ac:dyDescent="0.25">
      <c r="L82" s="32" t="e">
        <f t="shared" si="34"/>
        <v>#DIV/0!</v>
      </c>
      <c r="O82" s="32" t="e">
        <f t="shared" si="30"/>
        <v>#DIV/0!</v>
      </c>
      <c r="R82" s="32" t="e">
        <f t="shared" si="31"/>
        <v>#DIV/0!</v>
      </c>
      <c r="U82" s="32" t="e">
        <f t="shared" si="32"/>
        <v>#DIV/0!</v>
      </c>
      <c r="X82" s="32" t="e">
        <f t="shared" si="33"/>
        <v>#DIV/0!</v>
      </c>
    </row>
    <row r="83" spans="12:24" x14ac:dyDescent="0.25">
      <c r="L83" s="32" t="e">
        <f t="shared" si="34"/>
        <v>#DIV/0!</v>
      </c>
      <c r="O83" s="32" t="e">
        <f t="shared" si="30"/>
        <v>#DIV/0!</v>
      </c>
      <c r="R83" s="32" t="e">
        <f t="shared" si="31"/>
        <v>#DIV/0!</v>
      </c>
      <c r="U83" s="32">
        <f t="shared" si="32"/>
        <v>0</v>
      </c>
      <c r="X83" s="32">
        <f t="shared" si="33"/>
        <v>0</v>
      </c>
    </row>
    <row r="84" spans="12:24" x14ac:dyDescent="0.25">
      <c r="L84" s="32" t="e">
        <f t="shared" si="34"/>
        <v>#DIV/0!</v>
      </c>
      <c r="O84" s="32">
        <f t="shared" si="30"/>
        <v>100</v>
      </c>
      <c r="R84" s="32" t="e">
        <f t="shared" si="31"/>
        <v>#DIV/0!</v>
      </c>
      <c r="U84" s="32" t="e">
        <f t="shared" si="32"/>
        <v>#DIV/0!</v>
      </c>
      <c r="X84" s="32">
        <f t="shared" si="33"/>
        <v>100</v>
      </c>
    </row>
    <row r="85" spans="12:24" x14ac:dyDescent="0.25">
      <c r="L85" s="32" t="e">
        <f t="shared" si="34"/>
        <v>#DIV/0!</v>
      </c>
      <c r="O85" s="32" t="e">
        <f t="shared" si="30"/>
        <v>#DIV/0!</v>
      </c>
      <c r="R85" s="32">
        <f t="shared" si="31"/>
        <v>0</v>
      </c>
      <c r="U85" s="32" t="e">
        <f t="shared" si="32"/>
        <v>#DIV/0!</v>
      </c>
      <c r="X85" s="32">
        <f t="shared" si="33"/>
        <v>100</v>
      </c>
    </row>
    <row r="86" spans="12:24" x14ac:dyDescent="0.25">
      <c r="L86" s="32" t="e">
        <f t="shared" si="34"/>
        <v>#DIV/0!</v>
      </c>
      <c r="O86" s="32" t="e">
        <f t="shared" si="30"/>
        <v>#DIV/0!</v>
      </c>
      <c r="R86" s="32">
        <f t="shared" si="31"/>
        <v>0</v>
      </c>
      <c r="U86" s="32">
        <f t="shared" si="32"/>
        <v>0</v>
      </c>
      <c r="X86" s="32">
        <f t="shared" si="33"/>
        <v>0</v>
      </c>
    </row>
    <row r="87" spans="12:24" x14ac:dyDescent="0.25">
      <c r="L87" s="32" t="e">
        <f t="shared" si="34"/>
        <v>#DIV/0!</v>
      </c>
      <c r="O87" s="32" t="e">
        <f t="shared" si="30"/>
        <v>#DIV/0!</v>
      </c>
      <c r="R87" s="32">
        <f t="shared" si="31"/>
        <v>0</v>
      </c>
      <c r="U87" s="32" t="e">
        <f t="shared" si="32"/>
        <v>#DIV/0!</v>
      </c>
      <c r="X87" s="32">
        <f t="shared" si="33"/>
        <v>0</v>
      </c>
    </row>
    <row r="88" spans="12:24" x14ac:dyDescent="0.25">
      <c r="L88" s="32">
        <f t="shared" si="34"/>
        <v>88.68</v>
      </c>
      <c r="O88" s="32">
        <f t="shared" si="30"/>
        <v>93.626666666666665</v>
      </c>
      <c r="R88" s="32">
        <f t="shared" si="31"/>
        <v>90.48</v>
      </c>
      <c r="U88" s="32">
        <f t="shared" si="32"/>
        <v>91.053333333333327</v>
      </c>
      <c r="X88" s="32">
        <f t="shared" si="33"/>
        <v>90.96</v>
      </c>
    </row>
    <row r="89" spans="12:24" x14ac:dyDescent="0.25">
      <c r="L89" s="32" t="e">
        <f t="shared" si="34"/>
        <v>#DIV/0!</v>
      </c>
      <c r="O89" s="32" t="e">
        <f t="shared" si="30"/>
        <v>#DIV/0!</v>
      </c>
      <c r="R89" s="32" t="e">
        <f t="shared" si="31"/>
        <v>#DIV/0!</v>
      </c>
      <c r="U89" s="32">
        <f t="shared" si="32"/>
        <v>0</v>
      </c>
      <c r="X89" s="32">
        <f t="shared" si="33"/>
        <v>0</v>
      </c>
    </row>
    <row r="90" spans="12:24" x14ac:dyDescent="0.25">
      <c r="L90" s="32" t="e">
        <f t="shared" si="34"/>
        <v>#DIV/0!</v>
      </c>
      <c r="O90" s="32" t="e">
        <f t="shared" si="30"/>
        <v>#DIV/0!</v>
      </c>
      <c r="R90" s="32">
        <f t="shared" si="31"/>
        <v>0</v>
      </c>
      <c r="U90" s="32" t="e">
        <f t="shared" si="32"/>
        <v>#DIV/0!</v>
      </c>
      <c r="X90" s="32">
        <f t="shared" si="33"/>
        <v>0</v>
      </c>
    </row>
    <row r="91" spans="12:24" x14ac:dyDescent="0.25">
      <c r="L91" s="32" t="e">
        <f t="shared" si="34"/>
        <v>#DIV/0!</v>
      </c>
      <c r="O91" s="32" t="e">
        <f t="shared" si="30"/>
        <v>#DIV/0!</v>
      </c>
      <c r="R91" s="32">
        <f t="shared" si="31"/>
        <v>0</v>
      </c>
      <c r="U91" s="32" t="e">
        <f t="shared" si="32"/>
        <v>#DIV/0!</v>
      </c>
      <c r="X91" s="32">
        <f t="shared" si="33"/>
        <v>0</v>
      </c>
    </row>
    <row r="92" spans="12:24" x14ac:dyDescent="0.25">
      <c r="L92" s="32">
        <f t="shared" si="34"/>
        <v>100</v>
      </c>
      <c r="O92" s="32">
        <f t="shared" si="30"/>
        <v>100</v>
      </c>
      <c r="R92" s="32">
        <f t="shared" si="31"/>
        <v>0</v>
      </c>
      <c r="U92" s="32" t="e">
        <f t="shared" si="32"/>
        <v>#DIV/0!</v>
      </c>
      <c r="X92" s="32">
        <f t="shared" si="33"/>
        <v>100</v>
      </c>
    </row>
    <row r="93" spans="12:24" x14ac:dyDescent="0.25">
      <c r="L93" s="32">
        <f t="shared" si="34"/>
        <v>100</v>
      </c>
      <c r="O93" s="32">
        <f t="shared" si="30"/>
        <v>100</v>
      </c>
      <c r="R93" s="32">
        <f t="shared" si="31"/>
        <v>0</v>
      </c>
      <c r="U93" s="32">
        <f t="shared" si="32"/>
        <v>0</v>
      </c>
      <c r="X93" s="32">
        <f t="shared" si="33"/>
        <v>100</v>
      </c>
    </row>
    <row r="94" spans="12:24" x14ac:dyDescent="0.25">
      <c r="L94" s="32">
        <f t="shared" si="34"/>
        <v>100</v>
      </c>
      <c r="O94" s="32">
        <f t="shared" si="30"/>
        <v>100</v>
      </c>
      <c r="R94" s="32">
        <f t="shared" si="31"/>
        <v>0</v>
      </c>
      <c r="U94" s="32" t="e">
        <f t="shared" si="32"/>
        <v>#DIV/0!</v>
      </c>
      <c r="X94" s="32">
        <f t="shared" si="33"/>
        <v>80</v>
      </c>
    </row>
    <row r="95" spans="12:24" x14ac:dyDescent="0.25">
      <c r="L95" s="32">
        <f t="shared" si="34"/>
        <v>60</v>
      </c>
      <c r="O95" s="32">
        <f t="shared" si="30"/>
        <v>100</v>
      </c>
      <c r="R95" s="32">
        <f t="shared" si="31"/>
        <v>0</v>
      </c>
      <c r="U95" s="32">
        <f t="shared" si="32"/>
        <v>0</v>
      </c>
      <c r="X95" s="32">
        <f t="shared" si="33"/>
        <v>40.200000000000003</v>
      </c>
    </row>
    <row r="96" spans="12:24" x14ac:dyDescent="0.25">
      <c r="L96" s="32">
        <f t="shared" si="34"/>
        <v>0</v>
      </c>
      <c r="O96" s="32">
        <f t="shared" si="30"/>
        <v>0</v>
      </c>
      <c r="R96" s="32">
        <f t="shared" si="31"/>
        <v>0</v>
      </c>
      <c r="U96" s="32">
        <f t="shared" si="32"/>
        <v>0</v>
      </c>
      <c r="X96" s="32">
        <f t="shared" si="33"/>
        <v>0</v>
      </c>
    </row>
    <row r="97" spans="12:24" x14ac:dyDescent="0.25">
      <c r="L97" s="32" t="e">
        <f t="shared" si="34"/>
        <v>#DIV/0!</v>
      </c>
      <c r="O97" s="32" t="e">
        <f t="shared" si="30"/>
        <v>#DIV/0!</v>
      </c>
      <c r="R97" s="32" t="e">
        <f t="shared" si="31"/>
        <v>#DIV/0!</v>
      </c>
      <c r="U97" s="32">
        <f t="shared" si="32"/>
        <v>0</v>
      </c>
      <c r="X97" s="32">
        <f t="shared" si="33"/>
        <v>100</v>
      </c>
    </row>
    <row r="98" spans="12:24" x14ac:dyDescent="0.25">
      <c r="L98" s="32" t="e">
        <f t="shared" si="34"/>
        <v>#DIV/0!</v>
      </c>
      <c r="O98" s="32" t="e">
        <f t="shared" si="30"/>
        <v>#DIV/0!</v>
      </c>
      <c r="R98" s="32">
        <f t="shared" si="31"/>
        <v>0</v>
      </c>
      <c r="U98" s="32">
        <f t="shared" si="32"/>
        <v>0</v>
      </c>
      <c r="X98" s="32">
        <f t="shared" si="33"/>
        <v>0</v>
      </c>
    </row>
    <row r="99" spans="12:24" x14ac:dyDescent="0.25">
      <c r="L99" s="32" t="e">
        <f t="shared" si="34"/>
        <v>#DIV/0!</v>
      </c>
      <c r="O99" s="32" t="e">
        <f t="shared" si="30"/>
        <v>#DIV/0!</v>
      </c>
      <c r="R99" s="32">
        <f t="shared" si="31"/>
        <v>100</v>
      </c>
      <c r="U99" s="32">
        <f t="shared" si="32"/>
        <v>0</v>
      </c>
      <c r="X99" s="32">
        <f t="shared" si="33"/>
        <v>100</v>
      </c>
    </row>
    <row r="100" spans="12:24" x14ac:dyDescent="0.25">
      <c r="L100" s="32" t="e">
        <f t="shared" si="34"/>
        <v>#DIV/0!</v>
      </c>
      <c r="O100" s="32" t="e">
        <f t="shared" si="30"/>
        <v>#DIV/0!</v>
      </c>
      <c r="R100" s="32" t="e">
        <f t="shared" si="31"/>
        <v>#DIV/0!</v>
      </c>
      <c r="U100" s="32">
        <f t="shared" si="32"/>
        <v>0</v>
      </c>
      <c r="X100" s="32">
        <f t="shared" si="33"/>
        <v>0</v>
      </c>
    </row>
    <row r="101" spans="12:24" x14ac:dyDescent="0.25">
      <c r="L101" s="32" t="e">
        <f t="shared" si="34"/>
        <v>#DIV/0!</v>
      </c>
      <c r="O101" s="32" t="e">
        <f t="shared" si="30"/>
        <v>#DIV/0!</v>
      </c>
      <c r="R101" s="32">
        <f t="shared" si="31"/>
        <v>100</v>
      </c>
      <c r="U101" s="32">
        <f t="shared" si="32"/>
        <v>0</v>
      </c>
      <c r="X101" s="32">
        <f t="shared" si="33"/>
        <v>40</v>
      </c>
    </row>
    <row r="102" spans="12:24" x14ac:dyDescent="0.25">
      <c r="L102" s="32" t="e">
        <f t="shared" si="34"/>
        <v>#DIV/0!</v>
      </c>
      <c r="O102" s="32" t="e">
        <f t="shared" si="30"/>
        <v>#DIV/0!</v>
      </c>
      <c r="R102" s="32">
        <f t="shared" si="31"/>
        <v>100</v>
      </c>
      <c r="U102" s="32">
        <f t="shared" si="32"/>
        <v>0</v>
      </c>
      <c r="X102" s="32">
        <f t="shared" si="33"/>
        <v>100</v>
      </c>
    </row>
    <row r="103" spans="12:24" x14ac:dyDescent="0.25">
      <c r="L103" s="32">
        <f t="shared" si="34"/>
        <v>100</v>
      </c>
      <c r="O103" s="32">
        <f t="shared" si="30"/>
        <v>100</v>
      </c>
      <c r="R103" s="32">
        <f t="shared" si="31"/>
        <v>100</v>
      </c>
      <c r="U103" s="32">
        <f t="shared" si="32"/>
        <v>100</v>
      </c>
      <c r="X103" s="32">
        <f t="shared" si="33"/>
        <v>100</v>
      </c>
    </row>
    <row r="104" spans="12:24" x14ac:dyDescent="0.25">
      <c r="L104" s="32" t="e">
        <f t="shared" si="34"/>
        <v>#DIV/0!</v>
      </c>
      <c r="O104" s="32">
        <f t="shared" si="30"/>
        <v>0</v>
      </c>
      <c r="R104" s="32" t="e">
        <f t="shared" si="31"/>
        <v>#DIV/0!</v>
      </c>
      <c r="U104" s="32">
        <f t="shared" si="32"/>
        <v>0</v>
      </c>
      <c r="X104" s="32">
        <f t="shared" si="33"/>
        <v>0</v>
      </c>
    </row>
    <row r="105" spans="12:24" x14ac:dyDescent="0.25">
      <c r="L105" s="32" t="e">
        <f t="shared" si="34"/>
        <v>#DIV/0!</v>
      </c>
      <c r="O105" s="32">
        <f t="shared" si="30"/>
        <v>0</v>
      </c>
      <c r="R105" s="32" t="e">
        <f t="shared" si="31"/>
        <v>#DIV/0!</v>
      </c>
      <c r="U105" s="32" t="e">
        <f t="shared" si="32"/>
        <v>#DIV/0!</v>
      </c>
      <c r="X105" s="32">
        <f t="shared" si="33"/>
        <v>0</v>
      </c>
    </row>
    <row r="106" spans="12:24" x14ac:dyDescent="0.25">
      <c r="L106" s="32">
        <f t="shared" si="34"/>
        <v>0</v>
      </c>
      <c r="O106" s="32">
        <f t="shared" si="30"/>
        <v>0</v>
      </c>
      <c r="R106" s="32">
        <f t="shared" si="31"/>
        <v>0</v>
      </c>
      <c r="U106" s="32">
        <f t="shared" si="32"/>
        <v>0</v>
      </c>
      <c r="X106" s="32">
        <f t="shared" si="33"/>
        <v>0</v>
      </c>
    </row>
    <row r="107" spans="12:24" x14ac:dyDescent="0.25">
      <c r="L107" s="32">
        <f t="shared" si="34"/>
        <v>0</v>
      </c>
      <c r="O107" s="32">
        <f t="shared" si="30"/>
        <v>0</v>
      </c>
      <c r="R107" s="32">
        <f t="shared" si="31"/>
        <v>0</v>
      </c>
      <c r="U107" s="32">
        <f t="shared" si="32"/>
        <v>0</v>
      </c>
      <c r="X107" s="32">
        <f t="shared" si="33"/>
        <v>0</v>
      </c>
    </row>
    <row r="108" spans="12:24" x14ac:dyDescent="0.25">
      <c r="L108" s="32">
        <f t="shared" si="34"/>
        <v>0</v>
      </c>
      <c r="O108" s="32">
        <f t="shared" si="30"/>
        <v>0</v>
      </c>
      <c r="R108" s="32">
        <f t="shared" si="31"/>
        <v>0</v>
      </c>
      <c r="U108" s="32">
        <f t="shared" si="32"/>
        <v>0</v>
      </c>
      <c r="X108" s="32">
        <f t="shared" si="33"/>
        <v>0</v>
      </c>
    </row>
    <row r="109" spans="12:24" x14ac:dyDescent="0.25">
      <c r="L109" s="32">
        <f t="shared" si="34"/>
        <v>10</v>
      </c>
      <c r="O109" s="32">
        <f t="shared" ref="O109:O130" si="35">IF(O41&gt;99.99,100,O41)</f>
        <v>15</v>
      </c>
      <c r="R109" s="32">
        <f t="shared" ref="R109:R130" si="36">IF(R41&gt;99.99,100,R41)</f>
        <v>0</v>
      </c>
      <c r="U109" s="32">
        <f t="shared" ref="U109:U130" si="37">IF(U41&gt;99.99,100,U41)</f>
        <v>0</v>
      </c>
      <c r="X109" s="32">
        <f t="shared" ref="X109:X130" si="38">IF(X41&gt;99.99,100,X41)</f>
        <v>6.25</v>
      </c>
    </row>
    <row r="110" spans="12:24" x14ac:dyDescent="0.25">
      <c r="L110" s="32" t="e">
        <f t="shared" si="34"/>
        <v>#DIV/0!</v>
      </c>
      <c r="O110" s="32" t="e">
        <f t="shared" si="35"/>
        <v>#DIV/0!</v>
      </c>
      <c r="R110" s="32">
        <f t="shared" si="36"/>
        <v>0</v>
      </c>
      <c r="U110" s="32" t="e">
        <f t="shared" si="37"/>
        <v>#DIV/0!</v>
      </c>
      <c r="X110" s="32">
        <f t="shared" si="38"/>
        <v>0</v>
      </c>
    </row>
    <row r="111" spans="12:24" x14ac:dyDescent="0.25">
      <c r="L111" s="32">
        <f t="shared" si="34"/>
        <v>100</v>
      </c>
      <c r="O111" s="32">
        <f t="shared" si="35"/>
        <v>0</v>
      </c>
      <c r="R111" s="32">
        <f t="shared" si="36"/>
        <v>0</v>
      </c>
      <c r="U111" s="32">
        <f t="shared" si="37"/>
        <v>0</v>
      </c>
      <c r="X111" s="32">
        <f t="shared" si="38"/>
        <v>25</v>
      </c>
    </row>
    <row r="112" spans="12:24" x14ac:dyDescent="0.25">
      <c r="L112" s="32">
        <f t="shared" si="34"/>
        <v>100</v>
      </c>
      <c r="O112" s="32">
        <f t="shared" si="35"/>
        <v>0.8</v>
      </c>
      <c r="R112" s="32">
        <f t="shared" si="36"/>
        <v>0</v>
      </c>
      <c r="U112" s="32">
        <f t="shared" si="37"/>
        <v>99.492385786802032</v>
      </c>
      <c r="X112" s="32">
        <f t="shared" si="38"/>
        <v>98.603999999999985</v>
      </c>
    </row>
    <row r="113" spans="12:24" x14ac:dyDescent="0.25">
      <c r="L113" s="32" t="e">
        <f t="shared" si="34"/>
        <v>#DIV/0!</v>
      </c>
      <c r="O113" s="32" t="e">
        <f t="shared" si="35"/>
        <v>#DIV/0!</v>
      </c>
      <c r="R113" s="32" t="e">
        <f t="shared" si="36"/>
        <v>#DIV/0!</v>
      </c>
      <c r="U113" s="32" t="e">
        <f t="shared" si="37"/>
        <v>#DIV/0!</v>
      </c>
      <c r="X113" s="32" t="e">
        <f t="shared" si="38"/>
        <v>#DIV/0!</v>
      </c>
    </row>
    <row r="114" spans="12:24" x14ac:dyDescent="0.25">
      <c r="L114" s="32" t="e">
        <f t="shared" si="34"/>
        <v>#DIV/0!</v>
      </c>
      <c r="O114" s="32">
        <f t="shared" si="35"/>
        <v>100</v>
      </c>
      <c r="R114" s="32" t="e">
        <f t="shared" si="36"/>
        <v>#DIV/0!</v>
      </c>
      <c r="U114" s="32" t="e">
        <f t="shared" si="37"/>
        <v>#DIV/0!</v>
      </c>
      <c r="X114" s="32">
        <f t="shared" si="38"/>
        <v>100</v>
      </c>
    </row>
    <row r="115" spans="12:24" x14ac:dyDescent="0.25">
      <c r="L115" s="32">
        <f t="shared" si="34"/>
        <v>95</v>
      </c>
      <c r="O115" s="32">
        <f t="shared" si="35"/>
        <v>100</v>
      </c>
      <c r="R115" s="32">
        <f t="shared" si="36"/>
        <v>82.608251037223155</v>
      </c>
      <c r="U115" s="32">
        <f t="shared" si="37"/>
        <v>74.856791770866849</v>
      </c>
      <c r="X115" s="32">
        <f t="shared" si="38"/>
        <v>93.094847138165662</v>
      </c>
    </row>
    <row r="116" spans="12:24" x14ac:dyDescent="0.25">
      <c r="L116" s="32" t="e">
        <f t="shared" si="34"/>
        <v>#DIV/0!</v>
      </c>
      <c r="O116" s="32">
        <f t="shared" si="35"/>
        <v>0</v>
      </c>
      <c r="R116" s="32">
        <f t="shared" si="36"/>
        <v>0</v>
      </c>
      <c r="U116" s="32" t="e">
        <f t="shared" si="37"/>
        <v>#DIV/0!</v>
      </c>
      <c r="X116" s="32">
        <f t="shared" si="38"/>
        <v>0</v>
      </c>
    </row>
    <row r="117" spans="12:24" x14ac:dyDescent="0.25">
      <c r="L117" s="32">
        <f t="shared" si="34"/>
        <v>100</v>
      </c>
      <c r="O117" s="32">
        <f t="shared" si="35"/>
        <v>0</v>
      </c>
      <c r="R117" s="32" t="e">
        <f t="shared" si="36"/>
        <v>#DIV/0!</v>
      </c>
      <c r="U117" s="32" t="e">
        <f t="shared" si="37"/>
        <v>#DIV/0!</v>
      </c>
      <c r="X117" s="32">
        <f t="shared" si="38"/>
        <v>60</v>
      </c>
    </row>
    <row r="118" spans="12:24" x14ac:dyDescent="0.25">
      <c r="L118" s="32">
        <f t="shared" si="34"/>
        <v>20</v>
      </c>
      <c r="O118" s="32">
        <f t="shared" si="35"/>
        <v>20</v>
      </c>
      <c r="R118" s="32">
        <f t="shared" si="36"/>
        <v>40</v>
      </c>
      <c r="U118" s="32">
        <f t="shared" si="37"/>
        <v>0</v>
      </c>
      <c r="X118" s="32">
        <f t="shared" si="38"/>
        <v>20</v>
      </c>
    </row>
    <row r="119" spans="12:24" x14ac:dyDescent="0.25">
      <c r="L119" s="32">
        <f t="shared" si="34"/>
        <v>100</v>
      </c>
      <c r="O119" s="32">
        <f t="shared" si="35"/>
        <v>82.769499999999994</v>
      </c>
      <c r="R119" s="32">
        <f t="shared" si="36"/>
        <v>58.342085521380341</v>
      </c>
      <c r="U119" s="32" t="e">
        <f t="shared" si="37"/>
        <v>#DIV/0!</v>
      </c>
      <c r="X119" s="32">
        <f t="shared" si="38"/>
        <v>100</v>
      </c>
    </row>
    <row r="120" spans="12:24" x14ac:dyDescent="0.25">
      <c r="L120" s="32" t="e">
        <f t="shared" si="34"/>
        <v>#DIV/0!</v>
      </c>
      <c r="O120" s="32" t="e">
        <f t="shared" si="35"/>
        <v>#DIV/0!</v>
      </c>
      <c r="R120" s="32" t="e">
        <f t="shared" si="36"/>
        <v>#DIV/0!</v>
      </c>
      <c r="U120" s="32">
        <f t="shared" si="37"/>
        <v>15</v>
      </c>
      <c r="X120" s="32">
        <f t="shared" si="38"/>
        <v>15</v>
      </c>
    </row>
    <row r="121" spans="12:24" x14ac:dyDescent="0.25">
      <c r="L121" s="32" t="e">
        <f t="shared" si="34"/>
        <v>#DIV/0!</v>
      </c>
      <c r="O121" s="32" t="e">
        <f t="shared" si="35"/>
        <v>#DIV/0!</v>
      </c>
      <c r="R121" s="32" t="e">
        <f t="shared" si="36"/>
        <v>#DIV/0!</v>
      </c>
      <c r="U121" s="32">
        <f t="shared" si="37"/>
        <v>100</v>
      </c>
      <c r="X121" s="32">
        <f t="shared" si="38"/>
        <v>100</v>
      </c>
    </row>
    <row r="122" spans="12:24" x14ac:dyDescent="0.25">
      <c r="L122" s="32">
        <f t="shared" si="34"/>
        <v>0</v>
      </c>
      <c r="O122" s="32">
        <f t="shared" si="35"/>
        <v>66.666666666666657</v>
      </c>
      <c r="R122" s="32">
        <f t="shared" si="36"/>
        <v>100</v>
      </c>
      <c r="U122" s="32">
        <f t="shared" si="37"/>
        <v>100</v>
      </c>
      <c r="X122" s="32">
        <f t="shared" si="38"/>
        <v>100</v>
      </c>
    </row>
    <row r="123" spans="12:24" x14ac:dyDescent="0.25">
      <c r="L123" s="32" t="e">
        <f t="shared" si="34"/>
        <v>#DIV/0!</v>
      </c>
      <c r="O123" s="32">
        <f t="shared" si="35"/>
        <v>29.411764705882355</v>
      </c>
      <c r="R123" s="32">
        <f t="shared" si="36"/>
        <v>75.757575757575751</v>
      </c>
      <c r="U123" s="32">
        <f t="shared" si="37"/>
        <v>100</v>
      </c>
      <c r="X123" s="32">
        <f t="shared" si="38"/>
        <v>80</v>
      </c>
    </row>
    <row r="124" spans="12:24" x14ac:dyDescent="0.25">
      <c r="L124" s="32" t="e">
        <f t="shared" si="34"/>
        <v>#DIV/0!</v>
      </c>
      <c r="O124" s="32" t="e">
        <f t="shared" si="35"/>
        <v>#DIV/0!</v>
      </c>
      <c r="R124" s="32" t="e">
        <f t="shared" si="36"/>
        <v>#DIV/0!</v>
      </c>
      <c r="U124" s="32">
        <f t="shared" si="37"/>
        <v>0</v>
      </c>
      <c r="X124" s="32">
        <f t="shared" si="38"/>
        <v>0</v>
      </c>
    </row>
    <row r="125" spans="12:24" x14ac:dyDescent="0.25">
      <c r="L125" s="32">
        <f t="shared" si="34"/>
        <v>100</v>
      </c>
      <c r="O125" s="32">
        <f t="shared" si="35"/>
        <v>100</v>
      </c>
      <c r="R125" s="32">
        <f t="shared" si="36"/>
        <v>100</v>
      </c>
      <c r="U125" s="32">
        <f t="shared" si="37"/>
        <v>100</v>
      </c>
      <c r="X125" s="32">
        <f t="shared" si="38"/>
        <v>100</v>
      </c>
    </row>
    <row r="126" spans="12:24" x14ac:dyDescent="0.25">
      <c r="L126" s="32">
        <f t="shared" si="34"/>
        <v>100</v>
      </c>
      <c r="O126" s="32">
        <f t="shared" si="35"/>
        <v>100</v>
      </c>
      <c r="R126" s="32">
        <f t="shared" si="36"/>
        <v>0</v>
      </c>
      <c r="U126" s="32">
        <f t="shared" si="37"/>
        <v>100</v>
      </c>
      <c r="X126" s="32">
        <f t="shared" si="38"/>
        <v>100</v>
      </c>
    </row>
    <row r="127" spans="12:24" x14ac:dyDescent="0.25">
      <c r="L127" s="32" t="e">
        <f t="shared" si="34"/>
        <v>#DIV/0!</v>
      </c>
      <c r="O127" s="32">
        <f t="shared" si="35"/>
        <v>0</v>
      </c>
      <c r="R127" s="32" t="e">
        <f t="shared" si="36"/>
        <v>#DIV/0!</v>
      </c>
      <c r="U127" s="32" t="e">
        <f t="shared" si="37"/>
        <v>#DIV/0!</v>
      </c>
      <c r="X127" s="32">
        <f t="shared" si="38"/>
        <v>0</v>
      </c>
    </row>
    <row r="128" spans="12:24" x14ac:dyDescent="0.25">
      <c r="L128" s="32">
        <f t="shared" si="34"/>
        <v>0</v>
      </c>
      <c r="O128" s="32">
        <f t="shared" si="35"/>
        <v>0</v>
      </c>
      <c r="R128" s="32">
        <f t="shared" si="36"/>
        <v>100</v>
      </c>
      <c r="U128" s="32">
        <f t="shared" si="37"/>
        <v>100</v>
      </c>
      <c r="X128" s="32">
        <f t="shared" si="38"/>
        <v>60</v>
      </c>
    </row>
    <row r="129" spans="12:24" x14ac:dyDescent="0.25">
      <c r="L129" s="32">
        <f t="shared" si="34"/>
        <v>100</v>
      </c>
      <c r="O129" s="32">
        <f t="shared" si="35"/>
        <v>60</v>
      </c>
      <c r="R129" s="32">
        <f t="shared" si="36"/>
        <v>100</v>
      </c>
      <c r="U129" s="32">
        <f t="shared" si="37"/>
        <v>0</v>
      </c>
      <c r="X129" s="32">
        <f t="shared" si="38"/>
        <v>65</v>
      </c>
    </row>
    <row r="130" spans="12:24" x14ac:dyDescent="0.25">
      <c r="L130" s="32">
        <f t="shared" si="34"/>
        <v>30</v>
      </c>
      <c r="O130" s="32">
        <f t="shared" si="35"/>
        <v>100</v>
      </c>
      <c r="R130" s="32" t="e">
        <f t="shared" si="36"/>
        <v>#DIV/0!</v>
      </c>
      <c r="U130" s="32" t="e">
        <f t="shared" si="37"/>
        <v>#DIV/0!</v>
      </c>
      <c r="X130" s="32">
        <f t="shared" si="38"/>
        <v>100</v>
      </c>
    </row>
    <row r="131" spans="12:24" x14ac:dyDescent="0.25">
      <c r="L131" s="32">
        <f t="shared" si="34"/>
        <v>33.333333333333343</v>
      </c>
      <c r="O131" s="32">
        <f>IF(O63&gt;99.99,100,O63)</f>
        <v>100</v>
      </c>
      <c r="R131" s="32">
        <f>IF(R63&gt;99.99,100,R63)</f>
        <v>13.333333333333336</v>
      </c>
      <c r="U131" s="32">
        <f>IF(U63&gt;99.99,100,U63)</f>
        <v>40</v>
      </c>
      <c r="X131" s="32">
        <f>IF(X63&gt;99.99,100,X63)</f>
        <v>48.333333333333343</v>
      </c>
    </row>
    <row r="132" spans="12:24" x14ac:dyDescent="0.25">
      <c r="L132" s="32" t="e">
        <f t="shared" si="34"/>
        <v>#DIV/0!</v>
      </c>
      <c r="O132" s="32" t="e">
        <f>IF(O64&gt;99.99,100,O64)</f>
        <v>#DIV/0!</v>
      </c>
      <c r="R132" s="32">
        <f>IF(R64&gt;99.99,100,R64)</f>
        <v>0</v>
      </c>
      <c r="U132" s="32" t="e">
        <f>IF(U64&gt;99.99,100,U64)</f>
        <v>#DIV/0!</v>
      </c>
      <c r="X132" s="32">
        <f>IF(X64&gt;99.99,100,X64)</f>
        <v>0</v>
      </c>
    </row>
    <row r="133" spans="12:24" x14ac:dyDescent="0.25">
      <c r="L133" s="32" t="e">
        <f t="shared" si="34"/>
        <v>#DIV/0!</v>
      </c>
      <c r="O133" s="32" t="e">
        <f>IF(O65&gt;99.99,100,O65)</f>
        <v>#DIV/0!</v>
      </c>
      <c r="R133" s="32" t="e">
        <f>IF(R65&gt;99.99,100,R65)</f>
        <v>#DIV/0!</v>
      </c>
      <c r="U133" s="32">
        <f>IF(U65&gt;99.99,100,U65)</f>
        <v>0</v>
      </c>
      <c r="X133" s="32">
        <f>IF(X65&gt;99.99,100,X65)</f>
        <v>0</v>
      </c>
    </row>
    <row r="134" spans="12:24" x14ac:dyDescent="0.25">
      <c r="L134" s="32">
        <f t="shared" si="34"/>
        <v>100</v>
      </c>
      <c r="O134" s="32">
        <f>IF(O66&gt;99.99,100,O66)</f>
        <v>51.111111111111121</v>
      </c>
      <c r="R134" s="32">
        <f>IF(R66&gt;99.99,100,R66)</f>
        <v>100</v>
      </c>
      <c r="U134" s="32">
        <f>IF(U66&gt;99.99,100,U66)</f>
        <v>100</v>
      </c>
      <c r="X134" s="32">
        <f>IF(X66&gt;99.99,100,X66)</f>
        <v>100</v>
      </c>
    </row>
    <row r="135" spans="12:24" x14ac:dyDescent="0.25">
      <c r="L135" s="32">
        <f t="shared" si="34"/>
        <v>60.000000000000007</v>
      </c>
      <c r="O135" s="32">
        <f>IF(O67&gt;99.99,100,O67)</f>
        <v>6.6666666666666679</v>
      </c>
      <c r="R135" s="32">
        <f>IF(R67&gt;99.99,100,R67)</f>
        <v>13.333333333333336</v>
      </c>
      <c r="U135" s="32">
        <f>IF(U67&gt;99.99,100,U67)</f>
        <v>33.333333333333336</v>
      </c>
      <c r="X135" s="32">
        <f>IF(X67&gt;99.99,100,X67)</f>
        <v>28.333333333333339</v>
      </c>
    </row>
    <row r="136" spans="12:24" x14ac:dyDescent="0.25">
      <c r="L136" s="32"/>
      <c r="O136" s="32"/>
      <c r="R136" s="32"/>
      <c r="U136" s="32"/>
      <c r="X136" s="32"/>
    </row>
    <row r="138" spans="12:24" x14ac:dyDescent="0.25">
      <c r="L138" s="32"/>
      <c r="O138" s="32"/>
      <c r="R138" s="32"/>
      <c r="U138" s="32"/>
      <c r="X138" s="32"/>
    </row>
    <row r="139" spans="12:24" x14ac:dyDescent="0.25">
      <c r="L139" s="32"/>
    </row>
    <row r="140" spans="12:24" x14ac:dyDescent="0.25">
      <c r="L140" s="32"/>
    </row>
    <row r="141" spans="12:24" x14ac:dyDescent="0.25">
      <c r="L141" s="32"/>
    </row>
    <row r="142" spans="12:24" x14ac:dyDescent="0.25">
      <c r="L142" s="32">
        <v>27</v>
      </c>
      <c r="O142" s="32">
        <v>34</v>
      </c>
      <c r="R142" s="32">
        <v>38</v>
      </c>
      <c r="U142" s="32">
        <v>45</v>
      </c>
      <c r="X142" s="32">
        <v>62</v>
      </c>
    </row>
    <row r="143" spans="12:24" x14ac:dyDescent="0.25">
      <c r="L143" s="32"/>
    </row>
    <row r="144" spans="12:24" x14ac:dyDescent="0.25">
      <c r="L144" s="32"/>
    </row>
    <row r="145" spans="12:15" x14ac:dyDescent="0.25">
      <c r="L145" s="32"/>
    </row>
    <row r="146" spans="12:15" x14ac:dyDescent="0.25">
      <c r="L146" s="32"/>
      <c r="O146" s="322">
        <f>10/35</f>
        <v>0.2857142857142857</v>
      </c>
    </row>
    <row r="147" spans="12:15" x14ac:dyDescent="0.25">
      <c r="L147" s="32"/>
      <c r="O147" s="7">
        <f>8/35</f>
        <v>0.22857142857142856</v>
      </c>
    </row>
    <row r="148" spans="12:15" x14ac:dyDescent="0.25">
      <c r="L148" s="32"/>
    </row>
    <row r="149" spans="12:15" x14ac:dyDescent="0.25">
      <c r="L149" s="32"/>
    </row>
    <row r="150" spans="12:15" x14ac:dyDescent="0.25">
      <c r="L150" s="32"/>
    </row>
    <row r="151" spans="12:15" x14ac:dyDescent="0.25">
      <c r="L151" s="32"/>
    </row>
    <row r="152" spans="12:15" x14ac:dyDescent="0.25">
      <c r="L152" s="32"/>
    </row>
    <row r="153" spans="12:15" x14ac:dyDescent="0.25">
      <c r="L153" s="32"/>
    </row>
    <row r="154" spans="12:15" x14ac:dyDescent="0.25">
      <c r="L154" s="32"/>
    </row>
    <row r="155" spans="12:15" x14ac:dyDescent="0.25">
      <c r="L155" s="32"/>
    </row>
    <row r="156" spans="12:15" x14ac:dyDescent="0.25">
      <c r="L156" s="32"/>
    </row>
    <row r="157" spans="12:15" x14ac:dyDescent="0.25">
      <c r="L157" s="32"/>
    </row>
    <row r="158" spans="12:15" x14ac:dyDescent="0.25">
      <c r="L158" s="32"/>
    </row>
    <row r="159" spans="12:15" x14ac:dyDescent="0.25">
      <c r="L159" s="32"/>
    </row>
    <row r="160" spans="12:15" x14ac:dyDescent="0.25">
      <c r="L160" s="32"/>
    </row>
    <row r="161" spans="12:12" x14ac:dyDescent="0.25">
      <c r="L161" s="32"/>
    </row>
    <row r="162" spans="12:12" x14ac:dyDescent="0.25">
      <c r="L162" s="32"/>
    </row>
  </sheetData>
  <mergeCells count="68">
    <mergeCell ref="B71:I71"/>
    <mergeCell ref="B72:I72"/>
    <mergeCell ref="B73:I73"/>
    <mergeCell ref="B1:X1"/>
    <mergeCell ref="B2:X2"/>
    <mergeCell ref="B3:X3"/>
    <mergeCell ref="B4:B5"/>
    <mergeCell ref="C4:C5"/>
    <mergeCell ref="D4:D5"/>
    <mergeCell ref="E4:E5"/>
    <mergeCell ref="F4:F5"/>
    <mergeCell ref="G4:G5"/>
    <mergeCell ref="H4:H5"/>
    <mergeCell ref="B11:B12"/>
    <mergeCell ref="C11:C12"/>
    <mergeCell ref="D11:D12"/>
    <mergeCell ref="Y4:Y5"/>
    <mergeCell ref="B8:B10"/>
    <mergeCell ref="C8:C10"/>
    <mergeCell ref="D8:D10"/>
    <mergeCell ref="E8:E10"/>
    <mergeCell ref="I4:I5"/>
    <mergeCell ref="J4:L4"/>
    <mergeCell ref="M4:O4"/>
    <mergeCell ref="P4:R4"/>
    <mergeCell ref="S4:U4"/>
    <mergeCell ref="V4:X4"/>
    <mergeCell ref="E11:E12"/>
    <mergeCell ref="B30:B33"/>
    <mergeCell ref="C30:C33"/>
    <mergeCell ref="D30:D33"/>
    <mergeCell ref="C37:C40"/>
    <mergeCell ref="D37:D40"/>
    <mergeCell ref="H37:H40"/>
    <mergeCell ref="I37:I40"/>
    <mergeCell ref="B20:B21"/>
    <mergeCell ref="C20:C21"/>
    <mergeCell ref="D20:D21"/>
    <mergeCell ref="E20:E21"/>
    <mergeCell ref="B25:B26"/>
    <mergeCell ref="C25:C26"/>
    <mergeCell ref="D25:D26"/>
    <mergeCell ref="E25:E26"/>
    <mergeCell ref="E30:E33"/>
    <mergeCell ref="H30:H31"/>
    <mergeCell ref="I30:I31"/>
    <mergeCell ref="B37:B40"/>
    <mergeCell ref="B70:I70"/>
    <mergeCell ref="B68:I68"/>
    <mergeCell ref="B69:I69"/>
    <mergeCell ref="B64:B65"/>
    <mergeCell ref="C64:C65"/>
    <mergeCell ref="D64:D65"/>
    <mergeCell ref="M37:M40"/>
    <mergeCell ref="L37:L40"/>
    <mergeCell ref="O37:O40"/>
    <mergeCell ref="J37:J40"/>
    <mergeCell ref="K37:K40"/>
    <mergeCell ref="N37:N40"/>
    <mergeCell ref="V37:V40"/>
    <mergeCell ref="W37:W40"/>
    <mergeCell ref="X37:X40"/>
    <mergeCell ref="P37:P40"/>
    <mergeCell ref="Q37:Q40"/>
    <mergeCell ref="R37:R40"/>
    <mergeCell ref="S37:S40"/>
    <mergeCell ref="T37:T40"/>
    <mergeCell ref="U37:U40"/>
  </mergeCells>
  <conditionalFormatting sqref="X14 X24:X29 X37 X41 X44">
    <cfRule type="cellIs" dxfId="3047" priority="607" stopIfTrue="1" operator="greaterThan">
      <formula>110</formula>
    </cfRule>
    <cfRule type="cellIs" dxfId="3046" priority="608" stopIfTrue="1" operator="between">
      <formula>1</formula>
      <formula>90</formula>
    </cfRule>
    <cfRule type="expression" dxfId="3045" priority="609" stopIfTrue="1">
      <formula>IF(V14=0,W14=0)</formula>
    </cfRule>
    <cfRule type="cellIs" dxfId="3044" priority="610" stopIfTrue="1" operator="between">
      <formula>90</formula>
      <formula>110</formula>
    </cfRule>
    <cfRule type="expression" dxfId="3043" priority="611" stopIfTrue="1">
      <formula>IF(V14&gt;0,W14=0)</formula>
    </cfRule>
    <cfRule type="expression" dxfId="3042" priority="612" stopIfTrue="1">
      <formula>IF(V14=0,W14&gt;0)</formula>
    </cfRule>
  </conditionalFormatting>
  <conditionalFormatting sqref="L14 L37 L41 L44 L50:L53 L55:L56 L59 L66:L67">
    <cfRule type="cellIs" dxfId="3041" priority="655" stopIfTrue="1" operator="greaterThan">
      <formula>110</formula>
    </cfRule>
    <cfRule type="cellIs" dxfId="3040" priority="656" stopIfTrue="1" operator="between">
      <formula>1</formula>
      <formula>90</formula>
    </cfRule>
    <cfRule type="expression" dxfId="3039" priority="657" stopIfTrue="1">
      <formula>IF(J14=0,K14=0)</formula>
    </cfRule>
    <cfRule type="cellIs" dxfId="3038" priority="658" stopIfTrue="1" operator="between">
      <formula>90</formula>
      <formula>110</formula>
    </cfRule>
    <cfRule type="expression" dxfId="3037" priority="659" stopIfTrue="1">
      <formula>IF(J14&gt;0,K14=0)</formula>
    </cfRule>
    <cfRule type="expression" dxfId="3036" priority="660" stopIfTrue="1">
      <formula>IF(J14=0,K14&gt;0)</formula>
    </cfRule>
  </conditionalFormatting>
  <conditionalFormatting sqref="O14 O37 O41 O44">
    <cfRule type="cellIs" dxfId="3035" priority="625" stopIfTrue="1" operator="greaterThan">
      <formula>110</formula>
    </cfRule>
    <cfRule type="cellIs" dxfId="3034" priority="626" stopIfTrue="1" operator="between">
      <formula>1</formula>
      <formula>90</formula>
    </cfRule>
    <cfRule type="expression" dxfId="3033" priority="627" stopIfTrue="1">
      <formula>IF(M14=0,N14=0)</formula>
    </cfRule>
    <cfRule type="cellIs" dxfId="3032" priority="628" stopIfTrue="1" operator="between">
      <formula>90</formula>
      <formula>110</formula>
    </cfRule>
    <cfRule type="expression" dxfId="3031" priority="629" stopIfTrue="1">
      <formula>IF(M14&gt;0,N14=0)</formula>
    </cfRule>
    <cfRule type="expression" dxfId="3030" priority="630" stopIfTrue="1">
      <formula>IF(M14=0,N14&gt;0)</formula>
    </cfRule>
  </conditionalFormatting>
  <conditionalFormatting sqref="R14 R37 R41 R44">
    <cfRule type="cellIs" dxfId="3029" priority="619" stopIfTrue="1" operator="greaterThan">
      <formula>110</formula>
    </cfRule>
    <cfRule type="cellIs" dxfId="3028" priority="620" stopIfTrue="1" operator="between">
      <formula>1</formula>
      <formula>90</formula>
    </cfRule>
    <cfRule type="expression" dxfId="3027" priority="621" stopIfTrue="1">
      <formula>IF(P14=0,Q14=0)</formula>
    </cfRule>
    <cfRule type="cellIs" dxfId="3026" priority="622" stopIfTrue="1" operator="between">
      <formula>90</formula>
      <formula>110</formula>
    </cfRule>
    <cfRule type="expression" dxfId="3025" priority="623" stopIfTrue="1">
      <formula>IF(P14&gt;0,Q14=0)</formula>
    </cfRule>
    <cfRule type="expression" dxfId="3024" priority="624" stopIfTrue="1">
      <formula>IF(P14=0,Q14&gt;0)</formula>
    </cfRule>
  </conditionalFormatting>
  <conditionalFormatting sqref="U14 U24:U29 U37 U41 U44">
    <cfRule type="cellIs" dxfId="3023" priority="613" stopIfTrue="1" operator="greaterThan">
      <formula>110</formula>
    </cfRule>
    <cfRule type="cellIs" dxfId="3022" priority="614" stopIfTrue="1" operator="between">
      <formula>1</formula>
      <formula>90</formula>
    </cfRule>
    <cfRule type="expression" dxfId="3021" priority="615" stopIfTrue="1">
      <formula>IF(S14=0,T14=0)</formula>
    </cfRule>
    <cfRule type="cellIs" dxfId="3020" priority="616" stopIfTrue="1" operator="between">
      <formula>90</formula>
      <formula>110</formula>
    </cfRule>
    <cfRule type="expression" dxfId="3019" priority="617" stopIfTrue="1">
      <formula>IF(S14&gt;0,T14=0)</formula>
    </cfRule>
    <cfRule type="expression" dxfId="3018" priority="618" stopIfTrue="1">
      <formula>IF(S14=0,T14&gt;0)</formula>
    </cfRule>
  </conditionalFormatting>
  <conditionalFormatting sqref="O49:O53 O55:O56 O59 O66:O67">
    <cfRule type="cellIs" dxfId="3017" priority="601" stopIfTrue="1" operator="greaterThan">
      <formula>110</formula>
    </cfRule>
    <cfRule type="cellIs" dxfId="3016" priority="602" stopIfTrue="1" operator="between">
      <formula>1</formula>
      <formula>90</formula>
    </cfRule>
    <cfRule type="expression" dxfId="3015" priority="603" stopIfTrue="1">
      <formula>IF(M49=0,N49=0)</formula>
    </cfRule>
    <cfRule type="cellIs" dxfId="3014" priority="604" stopIfTrue="1" operator="between">
      <formula>90</formula>
      <formula>110</formula>
    </cfRule>
    <cfRule type="expression" dxfId="3013" priority="605" stopIfTrue="1">
      <formula>IF(M49&gt;0,N49=0)</formula>
    </cfRule>
    <cfRule type="expression" dxfId="3012" priority="606" stopIfTrue="1">
      <formula>IF(M49=0,N49&gt;0)</formula>
    </cfRule>
  </conditionalFormatting>
  <conditionalFormatting sqref="R49:R53 R55:R56 R59 R66:R67">
    <cfRule type="cellIs" dxfId="3011" priority="595" stopIfTrue="1" operator="greaterThan">
      <formula>110</formula>
    </cfRule>
    <cfRule type="cellIs" dxfId="3010" priority="596" stopIfTrue="1" operator="between">
      <formula>1</formula>
      <formula>90</formula>
    </cfRule>
    <cfRule type="expression" dxfId="3009" priority="597" stopIfTrue="1">
      <formula>IF(P49=0,Q49=0)</formula>
    </cfRule>
    <cfRule type="cellIs" dxfId="3008" priority="598" stopIfTrue="1" operator="between">
      <formula>90</formula>
      <formula>110</formula>
    </cfRule>
    <cfRule type="expression" dxfId="3007" priority="599" stopIfTrue="1">
      <formula>IF(P49&gt;0,Q49=0)</formula>
    </cfRule>
    <cfRule type="expression" dxfId="3006" priority="600" stopIfTrue="1">
      <formula>IF(P49=0,Q49&gt;0)</formula>
    </cfRule>
  </conditionalFormatting>
  <conditionalFormatting sqref="U49:U53 U55:U67">
    <cfRule type="cellIs" dxfId="3005" priority="589" stopIfTrue="1" operator="greaterThan">
      <formula>110</formula>
    </cfRule>
    <cfRule type="cellIs" dxfId="3004" priority="590" stopIfTrue="1" operator="between">
      <formula>1</formula>
      <formula>90</formula>
    </cfRule>
    <cfRule type="expression" dxfId="3003" priority="591" stopIfTrue="1">
      <formula>IF(S49=0,T49=0)</formula>
    </cfRule>
    <cfRule type="cellIs" dxfId="3002" priority="592" stopIfTrue="1" operator="between">
      <formula>90</formula>
      <formula>110</formula>
    </cfRule>
    <cfRule type="expression" dxfId="3001" priority="593" stopIfTrue="1">
      <formula>IF(S49&gt;0,T49=0)</formula>
    </cfRule>
    <cfRule type="expression" dxfId="3000" priority="594" stopIfTrue="1">
      <formula>IF(S49=0,T49&gt;0)</formula>
    </cfRule>
  </conditionalFormatting>
  <conditionalFormatting sqref="X49:X67">
    <cfRule type="cellIs" dxfId="2999" priority="583" stopIfTrue="1" operator="greaterThan">
      <formula>110</formula>
    </cfRule>
    <cfRule type="cellIs" dxfId="2998" priority="584" stopIfTrue="1" operator="between">
      <formula>1</formula>
      <formula>90</formula>
    </cfRule>
    <cfRule type="expression" dxfId="2997" priority="585" stopIfTrue="1">
      <formula>IF(V49=0,W49=0)</formula>
    </cfRule>
    <cfRule type="cellIs" dxfId="2996" priority="586" stopIfTrue="1" operator="between">
      <formula>90</formula>
      <formula>110</formula>
    </cfRule>
    <cfRule type="expression" dxfId="2995" priority="587" stopIfTrue="1">
      <formula>IF(V49&gt;0,W49=0)</formula>
    </cfRule>
    <cfRule type="expression" dxfId="2994" priority="588" stopIfTrue="1">
      <formula>IF(V49=0,W49&gt;0)</formula>
    </cfRule>
  </conditionalFormatting>
  <conditionalFormatting sqref="X6 L6">
    <cfRule type="cellIs" dxfId="2993" priority="559" stopIfTrue="1" operator="greaterThan">
      <formula>110</formula>
    </cfRule>
    <cfRule type="cellIs" dxfId="2992" priority="560" stopIfTrue="1" operator="between">
      <formula>1</formula>
      <formula>90</formula>
    </cfRule>
    <cfRule type="expression" dxfId="2991" priority="561" stopIfTrue="1">
      <formula>IF(J6=0,K6=0)</formula>
    </cfRule>
    <cfRule type="cellIs" dxfId="2990" priority="562" stopIfTrue="1" operator="between">
      <formula>90</formula>
      <formula>110</formula>
    </cfRule>
    <cfRule type="expression" dxfId="2989" priority="563" stopIfTrue="1">
      <formula>IF(J6&gt;0,K6=0)</formula>
    </cfRule>
    <cfRule type="expression" dxfId="2988" priority="564" stopIfTrue="1">
      <formula>IF(J6=0,K6&gt;0)</formula>
    </cfRule>
  </conditionalFormatting>
  <conditionalFormatting sqref="O6">
    <cfRule type="cellIs" dxfId="2987" priority="577" stopIfTrue="1" operator="greaterThan">
      <formula>110</formula>
    </cfRule>
    <cfRule type="cellIs" dxfId="2986" priority="578" stopIfTrue="1" operator="between">
      <formula>1</formula>
      <formula>90</formula>
    </cfRule>
    <cfRule type="expression" dxfId="2985" priority="579" stopIfTrue="1">
      <formula>IF(M6=0,N6=0)</formula>
    </cfRule>
    <cfRule type="cellIs" dxfId="2984" priority="580" stopIfTrue="1" operator="between">
      <formula>90</formula>
      <formula>110</formula>
    </cfRule>
    <cfRule type="expression" dxfId="2983" priority="581" stopIfTrue="1">
      <formula>IF(M6&gt;0,N6=0)</formula>
    </cfRule>
    <cfRule type="expression" dxfId="2982" priority="582" stopIfTrue="1">
      <formula>IF(M6=0,N6&gt;0)</formula>
    </cfRule>
  </conditionalFormatting>
  <conditionalFormatting sqref="R6">
    <cfRule type="cellIs" dxfId="2981" priority="571" stopIfTrue="1" operator="greaterThan">
      <formula>110</formula>
    </cfRule>
    <cfRule type="cellIs" dxfId="2980" priority="572" stopIfTrue="1" operator="between">
      <formula>1</formula>
      <formula>90</formula>
    </cfRule>
    <cfRule type="expression" dxfId="2979" priority="573" stopIfTrue="1">
      <formula>IF(P6=0,Q6=0)</formula>
    </cfRule>
    <cfRule type="cellIs" dxfId="2978" priority="574" stopIfTrue="1" operator="between">
      <formula>90</formula>
      <formula>110</formula>
    </cfRule>
    <cfRule type="expression" dxfId="2977" priority="575" stopIfTrue="1">
      <formula>IF(P6&gt;0,Q6=0)</formula>
    </cfRule>
    <cfRule type="expression" dxfId="2976" priority="576" stopIfTrue="1">
      <formula>IF(P6=0,Q6&gt;0)</formula>
    </cfRule>
  </conditionalFormatting>
  <conditionalFormatting sqref="U6">
    <cfRule type="cellIs" dxfId="2975" priority="565" stopIfTrue="1" operator="greaterThan">
      <formula>110</formula>
    </cfRule>
    <cfRule type="cellIs" dxfId="2974" priority="566" stopIfTrue="1" operator="between">
      <formula>1</formula>
      <formula>90</formula>
    </cfRule>
    <cfRule type="expression" dxfId="2973" priority="567" stopIfTrue="1">
      <formula>IF(S6=0,T6=0)</formula>
    </cfRule>
    <cfRule type="cellIs" dxfId="2972" priority="568" stopIfTrue="1" operator="between">
      <formula>90</formula>
      <formula>110</formula>
    </cfRule>
    <cfRule type="expression" dxfId="2971" priority="569" stopIfTrue="1">
      <formula>IF(S6&gt;0,T6=0)</formula>
    </cfRule>
    <cfRule type="expression" dxfId="2970" priority="570" stopIfTrue="1">
      <formula>IF(S6=0,T6&gt;0)</formula>
    </cfRule>
  </conditionalFormatting>
  <conditionalFormatting sqref="X7 L7">
    <cfRule type="cellIs" dxfId="2969" priority="535" stopIfTrue="1" operator="greaterThan">
      <formula>110</formula>
    </cfRule>
    <cfRule type="cellIs" dxfId="2968" priority="536" stopIfTrue="1" operator="between">
      <formula>1</formula>
      <formula>90</formula>
    </cfRule>
    <cfRule type="expression" dxfId="2967" priority="537" stopIfTrue="1">
      <formula>IF(J7=0,K7=0)</formula>
    </cfRule>
    <cfRule type="cellIs" dxfId="2966" priority="538" stopIfTrue="1" operator="between">
      <formula>90</formula>
      <formula>110</formula>
    </cfRule>
    <cfRule type="expression" dxfId="2965" priority="539" stopIfTrue="1">
      <formula>IF(J7&gt;0,K7=0)</formula>
    </cfRule>
    <cfRule type="expression" dxfId="2964" priority="540" stopIfTrue="1">
      <formula>IF(J7=0,K7&gt;0)</formula>
    </cfRule>
  </conditionalFormatting>
  <conditionalFormatting sqref="O7">
    <cfRule type="cellIs" dxfId="2963" priority="553" stopIfTrue="1" operator="greaterThan">
      <formula>110</formula>
    </cfRule>
    <cfRule type="cellIs" dxfId="2962" priority="554" stopIfTrue="1" operator="between">
      <formula>1</formula>
      <formula>90</formula>
    </cfRule>
    <cfRule type="expression" dxfId="2961" priority="555" stopIfTrue="1">
      <formula>IF(M7=0,N7=0)</formula>
    </cfRule>
    <cfRule type="cellIs" dxfId="2960" priority="556" stopIfTrue="1" operator="between">
      <formula>90</formula>
      <formula>110</formula>
    </cfRule>
    <cfRule type="expression" dxfId="2959" priority="557" stopIfTrue="1">
      <formula>IF(M7&gt;0,N7=0)</formula>
    </cfRule>
    <cfRule type="expression" dxfId="2958" priority="558" stopIfTrue="1">
      <formula>IF(M7=0,N7&gt;0)</formula>
    </cfRule>
  </conditionalFormatting>
  <conditionalFormatting sqref="R7">
    <cfRule type="cellIs" dxfId="2957" priority="547" stopIfTrue="1" operator="greaterThan">
      <formula>110</formula>
    </cfRule>
    <cfRule type="cellIs" dxfId="2956" priority="548" stopIfTrue="1" operator="between">
      <formula>1</formula>
      <formula>90</formula>
    </cfRule>
    <cfRule type="expression" dxfId="2955" priority="549" stopIfTrue="1">
      <formula>IF(P7=0,Q7=0)</formula>
    </cfRule>
    <cfRule type="cellIs" dxfId="2954" priority="550" stopIfTrue="1" operator="between">
      <formula>90</formula>
      <formula>110</formula>
    </cfRule>
    <cfRule type="expression" dxfId="2953" priority="551" stopIfTrue="1">
      <formula>IF(P7&gt;0,Q7=0)</formula>
    </cfRule>
    <cfRule type="expression" dxfId="2952" priority="552" stopIfTrue="1">
      <formula>IF(P7=0,Q7&gt;0)</formula>
    </cfRule>
  </conditionalFormatting>
  <conditionalFormatting sqref="U7">
    <cfRule type="cellIs" dxfId="2951" priority="541" stopIfTrue="1" operator="greaterThan">
      <formula>110</formula>
    </cfRule>
    <cfRule type="cellIs" dxfId="2950" priority="542" stopIfTrue="1" operator="between">
      <formula>1</formula>
      <formula>90</formula>
    </cfRule>
    <cfRule type="expression" dxfId="2949" priority="543" stopIfTrue="1">
      <formula>IF(S7=0,T7=0)</formula>
    </cfRule>
    <cfRule type="cellIs" dxfId="2948" priority="544" stopIfTrue="1" operator="between">
      <formula>90</formula>
      <formula>110</formula>
    </cfRule>
    <cfRule type="expression" dxfId="2947" priority="545" stopIfTrue="1">
      <formula>IF(S7&gt;0,T7=0)</formula>
    </cfRule>
    <cfRule type="expression" dxfId="2946" priority="546" stopIfTrue="1">
      <formula>IF(S7=0,T7&gt;0)</formula>
    </cfRule>
  </conditionalFormatting>
  <conditionalFormatting sqref="X8:X10 L8:L10 O8:O10 R8:R10 U8:U10">
    <cfRule type="cellIs" dxfId="2945" priority="529" stopIfTrue="1" operator="greaterThan">
      <formula>110</formula>
    </cfRule>
    <cfRule type="cellIs" dxfId="2944" priority="530" stopIfTrue="1" operator="between">
      <formula>1</formula>
      <formula>90</formula>
    </cfRule>
    <cfRule type="expression" dxfId="2943" priority="531" stopIfTrue="1">
      <formula>IF(J8=0,K8=0)</formula>
    </cfRule>
    <cfRule type="cellIs" dxfId="2942" priority="532" stopIfTrue="1" operator="between">
      <formula>90</formula>
      <formula>110</formula>
    </cfRule>
    <cfRule type="expression" dxfId="2941" priority="533" stopIfTrue="1">
      <formula>IF(J8&gt;0,K8=0)</formula>
    </cfRule>
    <cfRule type="expression" dxfId="2940" priority="534" stopIfTrue="1">
      <formula>IF(J8=0,K8&gt;0)</formula>
    </cfRule>
  </conditionalFormatting>
  <conditionalFormatting sqref="X11:X12 L11:L12 O11:O12 R11:R12 U11:U12">
    <cfRule type="cellIs" dxfId="2939" priority="523" stopIfTrue="1" operator="greaterThan">
      <formula>110</formula>
    </cfRule>
    <cfRule type="cellIs" dxfId="2938" priority="524" stopIfTrue="1" operator="between">
      <formula>1</formula>
      <formula>90</formula>
    </cfRule>
    <cfRule type="expression" dxfId="2937" priority="525" stopIfTrue="1">
      <formula>IF(J11=0,K11=0)</formula>
    </cfRule>
    <cfRule type="cellIs" dxfId="2936" priority="526" stopIfTrue="1" operator="between">
      <formula>90</formula>
      <formula>110</formula>
    </cfRule>
    <cfRule type="expression" dxfId="2935" priority="527" stopIfTrue="1">
      <formula>IF(J11&gt;0,K11=0)</formula>
    </cfRule>
    <cfRule type="expression" dxfId="2934" priority="528" stopIfTrue="1">
      <formula>IF(J11=0,K11&gt;0)</formula>
    </cfRule>
  </conditionalFormatting>
  <conditionalFormatting sqref="X13 L13 O13 R13 U13">
    <cfRule type="cellIs" dxfId="2933" priority="517" stopIfTrue="1" operator="greaterThan">
      <formula>110</formula>
    </cfRule>
    <cfRule type="cellIs" dxfId="2932" priority="518" stopIfTrue="1" operator="between">
      <formula>1</formula>
      <formula>90</formula>
    </cfRule>
    <cfRule type="expression" dxfId="2931" priority="519" stopIfTrue="1">
      <formula>IF(J13=0,K13=0)</formula>
    </cfRule>
    <cfRule type="cellIs" dxfId="2930" priority="520" stopIfTrue="1" operator="between">
      <formula>90</formula>
      <formula>110</formula>
    </cfRule>
    <cfRule type="expression" dxfId="2929" priority="521" stopIfTrue="1">
      <formula>IF(J13&gt;0,K13=0)</formula>
    </cfRule>
    <cfRule type="expression" dxfId="2928" priority="522" stopIfTrue="1">
      <formula>IF(J13=0,K13&gt;0)</formula>
    </cfRule>
  </conditionalFormatting>
  <conditionalFormatting sqref="X15 L15 O15 R15 U15">
    <cfRule type="cellIs" dxfId="2927" priority="511" stopIfTrue="1" operator="greaterThan">
      <formula>110</formula>
    </cfRule>
    <cfRule type="cellIs" dxfId="2926" priority="512" stopIfTrue="1" operator="between">
      <formula>1</formula>
      <formula>90</formula>
    </cfRule>
    <cfRule type="expression" dxfId="2925" priority="513" stopIfTrue="1">
      <formula>IF(J15=0,K15=0)</formula>
    </cfRule>
    <cfRule type="cellIs" dxfId="2924" priority="514" stopIfTrue="1" operator="between">
      <formula>90</formula>
      <formula>110</formula>
    </cfRule>
    <cfRule type="expression" dxfId="2923" priority="515" stopIfTrue="1">
      <formula>IF(J15&gt;0,K15=0)</formula>
    </cfRule>
    <cfRule type="expression" dxfId="2922" priority="516" stopIfTrue="1">
      <formula>IF(J15=0,K15&gt;0)</formula>
    </cfRule>
  </conditionalFormatting>
  <conditionalFormatting sqref="X16 L16">
    <cfRule type="cellIs" dxfId="2921" priority="487" stopIfTrue="1" operator="greaterThan">
      <formula>110</formula>
    </cfRule>
    <cfRule type="cellIs" dxfId="2920" priority="488" stopIfTrue="1" operator="between">
      <formula>1</formula>
      <formula>90</formula>
    </cfRule>
    <cfRule type="expression" dxfId="2919" priority="489" stopIfTrue="1">
      <formula>IF(J16=0,K16=0)</formula>
    </cfRule>
    <cfRule type="cellIs" dxfId="2918" priority="490" stopIfTrue="1" operator="between">
      <formula>90</formula>
      <formula>110</formula>
    </cfRule>
    <cfRule type="expression" dxfId="2917" priority="491" stopIfTrue="1">
      <formula>IF(J16&gt;0,K16=0)</formula>
    </cfRule>
    <cfRule type="expression" dxfId="2916" priority="492" stopIfTrue="1">
      <formula>IF(J16=0,K16&gt;0)</formula>
    </cfRule>
  </conditionalFormatting>
  <conditionalFormatting sqref="O16">
    <cfRule type="cellIs" dxfId="2915" priority="505" stopIfTrue="1" operator="greaterThan">
      <formula>110</formula>
    </cfRule>
    <cfRule type="cellIs" dxfId="2914" priority="506" stopIfTrue="1" operator="between">
      <formula>1</formula>
      <formula>90</formula>
    </cfRule>
    <cfRule type="expression" dxfId="2913" priority="507" stopIfTrue="1">
      <formula>IF(M16=0,N16=0)</formula>
    </cfRule>
    <cfRule type="cellIs" dxfId="2912" priority="508" stopIfTrue="1" operator="between">
      <formula>90</formula>
      <formula>110</formula>
    </cfRule>
    <cfRule type="expression" dxfId="2911" priority="509" stopIfTrue="1">
      <formula>IF(M16&gt;0,N16=0)</formula>
    </cfRule>
    <cfRule type="expression" dxfId="2910" priority="510" stopIfTrue="1">
      <formula>IF(M16=0,N16&gt;0)</formula>
    </cfRule>
  </conditionalFormatting>
  <conditionalFormatting sqref="R16">
    <cfRule type="cellIs" dxfId="2909" priority="499" stopIfTrue="1" operator="greaterThan">
      <formula>110</formula>
    </cfRule>
    <cfRule type="cellIs" dxfId="2908" priority="500" stopIfTrue="1" operator="between">
      <formula>1</formula>
      <formula>90</formula>
    </cfRule>
    <cfRule type="expression" dxfId="2907" priority="501" stopIfTrue="1">
      <formula>IF(P16=0,Q16=0)</formula>
    </cfRule>
    <cfRule type="cellIs" dxfId="2906" priority="502" stopIfTrue="1" operator="between">
      <formula>90</formula>
      <formula>110</formula>
    </cfRule>
    <cfRule type="expression" dxfId="2905" priority="503" stopIfTrue="1">
      <formula>IF(P16&gt;0,Q16=0)</formula>
    </cfRule>
    <cfRule type="expression" dxfId="2904" priority="504" stopIfTrue="1">
      <formula>IF(P16=0,Q16&gt;0)</formula>
    </cfRule>
  </conditionalFormatting>
  <conditionalFormatting sqref="U16">
    <cfRule type="cellIs" dxfId="2903" priority="493" stopIfTrue="1" operator="greaterThan">
      <formula>110</formula>
    </cfRule>
    <cfRule type="cellIs" dxfId="2902" priority="494" stopIfTrue="1" operator="between">
      <formula>1</formula>
      <formula>90</formula>
    </cfRule>
    <cfRule type="expression" dxfId="2901" priority="495" stopIfTrue="1">
      <formula>IF(S16=0,T16=0)</formula>
    </cfRule>
    <cfRule type="cellIs" dxfId="2900" priority="496" stopIfTrue="1" operator="between">
      <formula>90</formula>
      <formula>110</formula>
    </cfRule>
    <cfRule type="expression" dxfId="2899" priority="497" stopIfTrue="1">
      <formula>IF(S16&gt;0,T16=0)</formula>
    </cfRule>
    <cfRule type="expression" dxfId="2898" priority="498" stopIfTrue="1">
      <formula>IF(S16=0,T16&gt;0)</formula>
    </cfRule>
  </conditionalFormatting>
  <conditionalFormatting sqref="X17 L17">
    <cfRule type="cellIs" dxfId="2897" priority="463" stopIfTrue="1" operator="greaterThan">
      <formula>110</formula>
    </cfRule>
    <cfRule type="cellIs" dxfId="2896" priority="464" stopIfTrue="1" operator="between">
      <formula>1</formula>
      <formula>90</formula>
    </cfRule>
    <cfRule type="expression" dxfId="2895" priority="465" stopIfTrue="1">
      <formula>IF(J17=0,K17=0)</formula>
    </cfRule>
    <cfRule type="cellIs" dxfId="2894" priority="466" stopIfTrue="1" operator="between">
      <formula>90</formula>
      <formula>110</formula>
    </cfRule>
    <cfRule type="expression" dxfId="2893" priority="467" stopIfTrue="1">
      <formula>IF(J17&gt;0,K17=0)</formula>
    </cfRule>
    <cfRule type="expression" dxfId="2892" priority="468" stopIfTrue="1">
      <formula>IF(J17=0,K17&gt;0)</formula>
    </cfRule>
  </conditionalFormatting>
  <conditionalFormatting sqref="O17">
    <cfRule type="cellIs" dxfId="2891" priority="481" stopIfTrue="1" operator="greaterThan">
      <formula>110</formula>
    </cfRule>
    <cfRule type="cellIs" dxfId="2890" priority="482" stopIfTrue="1" operator="between">
      <formula>1</formula>
      <formula>90</formula>
    </cfRule>
    <cfRule type="expression" dxfId="2889" priority="483" stopIfTrue="1">
      <formula>IF(M17=0,N17=0)</formula>
    </cfRule>
    <cfRule type="cellIs" dxfId="2888" priority="484" stopIfTrue="1" operator="between">
      <formula>90</formula>
      <formula>110</formula>
    </cfRule>
    <cfRule type="expression" dxfId="2887" priority="485" stopIfTrue="1">
      <formula>IF(M17&gt;0,N17=0)</formula>
    </cfRule>
    <cfRule type="expression" dxfId="2886" priority="486" stopIfTrue="1">
      <formula>IF(M17=0,N17&gt;0)</formula>
    </cfRule>
  </conditionalFormatting>
  <conditionalFormatting sqref="R17">
    <cfRule type="cellIs" dxfId="2885" priority="475" stopIfTrue="1" operator="greaterThan">
      <formula>110</formula>
    </cfRule>
    <cfRule type="cellIs" dxfId="2884" priority="476" stopIfTrue="1" operator="between">
      <formula>1</formula>
      <formula>90</formula>
    </cfRule>
    <cfRule type="expression" dxfId="2883" priority="477" stopIfTrue="1">
      <formula>IF(P17=0,Q17=0)</formula>
    </cfRule>
    <cfRule type="cellIs" dxfId="2882" priority="478" stopIfTrue="1" operator="between">
      <formula>90</formula>
      <formula>110</formula>
    </cfRule>
    <cfRule type="expression" dxfId="2881" priority="479" stopIfTrue="1">
      <formula>IF(P17&gt;0,Q17=0)</formula>
    </cfRule>
    <cfRule type="expression" dxfId="2880" priority="480" stopIfTrue="1">
      <formula>IF(P17=0,Q17&gt;0)</formula>
    </cfRule>
  </conditionalFormatting>
  <conditionalFormatting sqref="U17">
    <cfRule type="cellIs" dxfId="2879" priority="469" stopIfTrue="1" operator="greaterThan">
      <formula>110</formula>
    </cfRule>
    <cfRule type="cellIs" dxfId="2878" priority="470" stopIfTrue="1" operator="between">
      <formula>1</formula>
      <formula>90</formula>
    </cfRule>
    <cfRule type="expression" dxfId="2877" priority="471" stopIfTrue="1">
      <formula>IF(S17=0,T17=0)</formula>
    </cfRule>
    <cfRule type="cellIs" dxfId="2876" priority="472" stopIfTrue="1" operator="between">
      <formula>90</formula>
      <formula>110</formula>
    </cfRule>
    <cfRule type="expression" dxfId="2875" priority="473" stopIfTrue="1">
      <formula>IF(S17&gt;0,T17=0)</formula>
    </cfRule>
    <cfRule type="expression" dxfId="2874" priority="474" stopIfTrue="1">
      <formula>IF(S17=0,T17&gt;0)</formula>
    </cfRule>
  </conditionalFormatting>
  <conditionalFormatting sqref="X18 L18">
    <cfRule type="cellIs" dxfId="2873" priority="439" stopIfTrue="1" operator="greaterThan">
      <formula>110</formula>
    </cfRule>
    <cfRule type="cellIs" dxfId="2872" priority="440" stopIfTrue="1" operator="between">
      <formula>1</formula>
      <formula>90</formula>
    </cfRule>
    <cfRule type="expression" dxfId="2871" priority="441" stopIfTrue="1">
      <formula>IF(J18=0,K18=0)</formula>
    </cfRule>
    <cfRule type="cellIs" dxfId="2870" priority="442" stopIfTrue="1" operator="between">
      <formula>90</formula>
      <formula>110</formula>
    </cfRule>
    <cfRule type="expression" dxfId="2869" priority="443" stopIfTrue="1">
      <formula>IF(J18&gt;0,K18=0)</formula>
    </cfRule>
    <cfRule type="expression" dxfId="2868" priority="444" stopIfTrue="1">
      <formula>IF(J18=0,K18&gt;0)</formula>
    </cfRule>
  </conditionalFormatting>
  <conditionalFormatting sqref="O18">
    <cfRule type="cellIs" dxfId="2867" priority="457" stopIfTrue="1" operator="greaterThan">
      <formula>110</formula>
    </cfRule>
    <cfRule type="cellIs" dxfId="2866" priority="458" stopIfTrue="1" operator="between">
      <formula>1</formula>
      <formula>90</formula>
    </cfRule>
    <cfRule type="expression" dxfId="2865" priority="459" stopIfTrue="1">
      <formula>IF(M18=0,N18=0)</formula>
    </cfRule>
    <cfRule type="cellIs" dxfId="2864" priority="460" stopIfTrue="1" operator="between">
      <formula>90</formula>
      <formula>110</formula>
    </cfRule>
    <cfRule type="expression" dxfId="2863" priority="461" stopIfTrue="1">
      <formula>IF(M18&gt;0,N18=0)</formula>
    </cfRule>
    <cfRule type="expression" dxfId="2862" priority="462" stopIfTrue="1">
      <formula>IF(M18=0,N18&gt;0)</formula>
    </cfRule>
  </conditionalFormatting>
  <conditionalFormatting sqref="R18">
    <cfRule type="cellIs" dxfId="2861" priority="451" stopIfTrue="1" operator="greaterThan">
      <formula>110</formula>
    </cfRule>
    <cfRule type="cellIs" dxfId="2860" priority="452" stopIfTrue="1" operator="between">
      <formula>1</formula>
      <formula>90</formula>
    </cfRule>
    <cfRule type="expression" dxfId="2859" priority="453" stopIfTrue="1">
      <formula>IF(P18=0,Q18=0)</formula>
    </cfRule>
    <cfRule type="cellIs" dxfId="2858" priority="454" stopIfTrue="1" operator="between">
      <formula>90</formula>
      <formula>110</formula>
    </cfRule>
    <cfRule type="expression" dxfId="2857" priority="455" stopIfTrue="1">
      <formula>IF(P18&gt;0,Q18=0)</formula>
    </cfRule>
    <cfRule type="expression" dxfId="2856" priority="456" stopIfTrue="1">
      <formula>IF(P18=0,Q18&gt;0)</formula>
    </cfRule>
  </conditionalFormatting>
  <conditionalFormatting sqref="U18">
    <cfRule type="cellIs" dxfId="2855" priority="445" stopIfTrue="1" operator="greaterThan">
      <formula>110</formula>
    </cfRule>
    <cfRule type="cellIs" dxfId="2854" priority="446" stopIfTrue="1" operator="between">
      <formula>1</formula>
      <formula>90</formula>
    </cfRule>
    <cfRule type="expression" dxfId="2853" priority="447" stopIfTrue="1">
      <formula>IF(S18=0,T18=0)</formula>
    </cfRule>
    <cfRule type="cellIs" dxfId="2852" priority="448" stopIfTrue="1" operator="between">
      <formula>90</formula>
      <formula>110</formula>
    </cfRule>
    <cfRule type="expression" dxfId="2851" priority="449" stopIfTrue="1">
      <formula>IF(S18&gt;0,T18=0)</formula>
    </cfRule>
    <cfRule type="expression" dxfId="2850" priority="450" stopIfTrue="1">
      <formula>IF(S18=0,T18&gt;0)</formula>
    </cfRule>
  </conditionalFormatting>
  <conditionalFormatting sqref="X19 L19 O19 R19 U19">
    <cfRule type="cellIs" dxfId="2849" priority="433" stopIfTrue="1" operator="greaterThan">
      <formula>110</formula>
    </cfRule>
    <cfRule type="cellIs" dxfId="2848" priority="434" stopIfTrue="1" operator="between">
      <formula>1</formula>
      <formula>90</formula>
    </cfRule>
    <cfRule type="expression" dxfId="2847" priority="435" stopIfTrue="1">
      <formula>IF(J19=0,K19=0)</formula>
    </cfRule>
    <cfRule type="cellIs" dxfId="2846" priority="436" stopIfTrue="1" operator="between">
      <formula>90</formula>
      <formula>110</formula>
    </cfRule>
    <cfRule type="expression" dxfId="2845" priority="437" stopIfTrue="1">
      <formula>IF(J19&gt;0,K19=0)</formula>
    </cfRule>
    <cfRule type="expression" dxfId="2844" priority="438" stopIfTrue="1">
      <formula>IF(J19=0,K19&gt;0)</formula>
    </cfRule>
  </conditionalFormatting>
  <conditionalFormatting sqref="X20 L20 O20 R20 U20">
    <cfRule type="cellIs" dxfId="2843" priority="427" stopIfTrue="1" operator="greaterThan">
      <formula>110</formula>
    </cfRule>
    <cfRule type="cellIs" dxfId="2842" priority="428" stopIfTrue="1" operator="between">
      <formula>1</formula>
      <formula>90</formula>
    </cfRule>
    <cfRule type="expression" dxfId="2841" priority="429" stopIfTrue="1">
      <formula>IF(J20=0,K20=0)</formula>
    </cfRule>
    <cfRule type="cellIs" dxfId="2840" priority="430" stopIfTrue="1" operator="between">
      <formula>90</formula>
      <formula>110</formula>
    </cfRule>
    <cfRule type="expression" dxfId="2839" priority="431" stopIfTrue="1">
      <formula>IF(J20&gt;0,K20=0)</formula>
    </cfRule>
    <cfRule type="expression" dxfId="2838" priority="432" stopIfTrue="1">
      <formula>IF(J20=0,K20&gt;0)</formula>
    </cfRule>
  </conditionalFormatting>
  <conditionalFormatting sqref="X21 L21 O21 R21 U21">
    <cfRule type="cellIs" dxfId="2837" priority="421" stopIfTrue="1" operator="greaterThan">
      <formula>110</formula>
    </cfRule>
    <cfRule type="cellIs" dxfId="2836" priority="422" stopIfTrue="1" operator="between">
      <formula>1</formula>
      <formula>90</formula>
    </cfRule>
    <cfRule type="expression" dxfId="2835" priority="423" stopIfTrue="1">
      <formula>IF(J21=0,K21=0)</formula>
    </cfRule>
    <cfRule type="cellIs" dxfId="2834" priority="424" stopIfTrue="1" operator="between">
      <formula>90</formula>
      <formula>110</formula>
    </cfRule>
    <cfRule type="expression" dxfId="2833" priority="425" stopIfTrue="1">
      <formula>IF(J21&gt;0,K21=0)</formula>
    </cfRule>
    <cfRule type="expression" dxfId="2832" priority="426" stopIfTrue="1">
      <formula>IF(J21=0,K21&gt;0)</formula>
    </cfRule>
  </conditionalFormatting>
  <conditionalFormatting sqref="X22 L22 O22 R22 U22">
    <cfRule type="cellIs" dxfId="2831" priority="415" stopIfTrue="1" operator="greaterThan">
      <formula>110</formula>
    </cfRule>
    <cfRule type="cellIs" dxfId="2830" priority="416" stopIfTrue="1" operator="between">
      <formula>1</formula>
      <formula>90</formula>
    </cfRule>
    <cfRule type="expression" dxfId="2829" priority="417" stopIfTrue="1">
      <formula>IF(J22=0,K22=0)</formula>
    </cfRule>
    <cfRule type="cellIs" dxfId="2828" priority="418" stopIfTrue="1" operator="between">
      <formula>90</formula>
      <formula>110</formula>
    </cfRule>
    <cfRule type="expression" dxfId="2827" priority="419" stopIfTrue="1">
      <formula>IF(J22&gt;0,K22=0)</formula>
    </cfRule>
    <cfRule type="expression" dxfId="2826" priority="420" stopIfTrue="1">
      <formula>IF(J22=0,K22&gt;0)</formula>
    </cfRule>
  </conditionalFormatting>
  <conditionalFormatting sqref="X23 L23 O23 R23 U23">
    <cfRule type="cellIs" dxfId="2825" priority="409" stopIfTrue="1" operator="greaterThan">
      <formula>110</formula>
    </cfRule>
    <cfRule type="cellIs" dxfId="2824" priority="410" stopIfTrue="1" operator="between">
      <formula>1</formula>
      <formula>90</formula>
    </cfRule>
    <cfRule type="expression" dxfId="2823" priority="411" stopIfTrue="1">
      <formula>IF(J23=0,K23=0)</formula>
    </cfRule>
    <cfRule type="cellIs" dxfId="2822" priority="412" stopIfTrue="1" operator="between">
      <formula>90</formula>
      <formula>110</formula>
    </cfRule>
    <cfRule type="expression" dxfId="2821" priority="413" stopIfTrue="1">
      <formula>IF(J23&gt;0,K23=0)</formula>
    </cfRule>
    <cfRule type="expression" dxfId="2820" priority="414" stopIfTrue="1">
      <formula>IF(J23=0,K23&gt;0)</formula>
    </cfRule>
  </conditionalFormatting>
  <conditionalFormatting sqref="X30:X33 L30:L33">
    <cfRule type="cellIs" dxfId="2819" priority="385" stopIfTrue="1" operator="greaterThan">
      <formula>110</formula>
    </cfRule>
    <cfRule type="cellIs" dxfId="2818" priority="386" stopIfTrue="1" operator="between">
      <formula>1</formula>
      <formula>90</formula>
    </cfRule>
    <cfRule type="expression" dxfId="2817" priority="387" stopIfTrue="1">
      <formula>IF(J30=0,K30=0)</formula>
    </cfRule>
    <cfRule type="cellIs" dxfId="2816" priority="388" stopIfTrue="1" operator="between">
      <formula>90</formula>
      <formula>110</formula>
    </cfRule>
    <cfRule type="expression" dxfId="2815" priority="389" stopIfTrue="1">
      <formula>IF(J30&gt;0,K30=0)</formula>
    </cfRule>
    <cfRule type="expression" dxfId="2814" priority="390" stopIfTrue="1">
      <formula>IF(J30=0,K30&gt;0)</formula>
    </cfRule>
  </conditionalFormatting>
  <conditionalFormatting sqref="O30:O33">
    <cfRule type="cellIs" dxfId="2813" priority="403" stopIfTrue="1" operator="greaterThan">
      <formula>110</formula>
    </cfRule>
    <cfRule type="cellIs" dxfId="2812" priority="404" stopIfTrue="1" operator="between">
      <formula>1</formula>
      <formula>90</formula>
    </cfRule>
    <cfRule type="expression" dxfId="2811" priority="405" stopIfTrue="1">
      <formula>IF(M30=0,N30=0)</formula>
    </cfRule>
    <cfRule type="cellIs" dxfId="2810" priority="406" stopIfTrue="1" operator="between">
      <formula>90</formula>
      <formula>110</formula>
    </cfRule>
    <cfRule type="expression" dxfId="2809" priority="407" stopIfTrue="1">
      <formula>IF(M30&gt;0,N30=0)</formula>
    </cfRule>
    <cfRule type="expression" dxfId="2808" priority="408" stopIfTrue="1">
      <formula>IF(M30=0,N30&gt;0)</formula>
    </cfRule>
  </conditionalFormatting>
  <conditionalFormatting sqref="R30:R33">
    <cfRule type="cellIs" dxfId="2807" priority="397" stopIfTrue="1" operator="greaterThan">
      <formula>110</formula>
    </cfRule>
    <cfRule type="cellIs" dxfId="2806" priority="398" stopIfTrue="1" operator="between">
      <formula>1</formula>
      <formula>90</formula>
    </cfRule>
    <cfRule type="expression" dxfId="2805" priority="399" stopIfTrue="1">
      <formula>IF(P30=0,Q30=0)</formula>
    </cfRule>
    <cfRule type="cellIs" dxfId="2804" priority="400" stopIfTrue="1" operator="between">
      <formula>90</formula>
      <formula>110</formula>
    </cfRule>
    <cfRule type="expression" dxfId="2803" priority="401" stopIfTrue="1">
      <formula>IF(P30&gt;0,Q30=0)</formula>
    </cfRule>
    <cfRule type="expression" dxfId="2802" priority="402" stopIfTrue="1">
      <formula>IF(P30=0,Q30&gt;0)</formula>
    </cfRule>
  </conditionalFormatting>
  <conditionalFormatting sqref="U30:U33">
    <cfRule type="cellIs" dxfId="2801" priority="391" stopIfTrue="1" operator="greaterThan">
      <formula>110</formula>
    </cfRule>
    <cfRule type="cellIs" dxfId="2800" priority="392" stopIfTrue="1" operator="between">
      <formula>1</formula>
      <formula>90</formula>
    </cfRule>
    <cfRule type="expression" dxfId="2799" priority="393" stopIfTrue="1">
      <formula>IF(S30=0,T30=0)</formula>
    </cfRule>
    <cfRule type="cellIs" dxfId="2798" priority="394" stopIfTrue="1" operator="between">
      <formula>90</formula>
      <formula>110</formula>
    </cfRule>
    <cfRule type="expression" dxfId="2797" priority="395" stopIfTrue="1">
      <formula>IF(S30&gt;0,T30=0)</formula>
    </cfRule>
    <cfRule type="expression" dxfId="2796" priority="396" stopIfTrue="1">
      <formula>IF(S30=0,T30&gt;0)</formula>
    </cfRule>
  </conditionalFormatting>
  <conditionalFormatting sqref="X34 L34">
    <cfRule type="cellIs" dxfId="2795" priority="361" stopIfTrue="1" operator="greaterThan">
      <formula>110</formula>
    </cfRule>
    <cfRule type="cellIs" dxfId="2794" priority="362" stopIfTrue="1" operator="between">
      <formula>1</formula>
      <formula>90</formula>
    </cfRule>
    <cfRule type="expression" dxfId="2793" priority="363" stopIfTrue="1">
      <formula>IF(J34=0,K34=0)</formula>
    </cfRule>
    <cfRule type="cellIs" dxfId="2792" priority="364" stopIfTrue="1" operator="between">
      <formula>90</formula>
      <formula>110</formula>
    </cfRule>
    <cfRule type="expression" dxfId="2791" priority="365" stopIfTrue="1">
      <formula>IF(J34&gt;0,K34=0)</formula>
    </cfRule>
    <cfRule type="expression" dxfId="2790" priority="366" stopIfTrue="1">
      <formula>IF(J34=0,K34&gt;0)</formula>
    </cfRule>
  </conditionalFormatting>
  <conditionalFormatting sqref="O34">
    <cfRule type="cellIs" dxfId="2789" priority="379" stopIfTrue="1" operator="greaterThan">
      <formula>110</formula>
    </cfRule>
    <cfRule type="cellIs" dxfId="2788" priority="380" stopIfTrue="1" operator="between">
      <formula>1</formula>
      <formula>90</formula>
    </cfRule>
    <cfRule type="expression" dxfId="2787" priority="381" stopIfTrue="1">
      <formula>IF(M34=0,N34=0)</formula>
    </cfRule>
    <cfRule type="cellIs" dxfId="2786" priority="382" stopIfTrue="1" operator="between">
      <formula>90</formula>
      <formula>110</formula>
    </cfRule>
    <cfRule type="expression" dxfId="2785" priority="383" stopIfTrue="1">
      <formula>IF(M34&gt;0,N34=0)</formula>
    </cfRule>
    <cfRule type="expression" dxfId="2784" priority="384" stopIfTrue="1">
      <formula>IF(M34=0,N34&gt;0)</formula>
    </cfRule>
  </conditionalFormatting>
  <conditionalFormatting sqref="R34">
    <cfRule type="cellIs" dxfId="2783" priority="373" stopIfTrue="1" operator="greaterThan">
      <formula>110</formula>
    </cfRule>
    <cfRule type="cellIs" dxfId="2782" priority="374" stopIfTrue="1" operator="between">
      <formula>1</formula>
      <formula>90</formula>
    </cfRule>
    <cfRule type="expression" dxfId="2781" priority="375" stopIfTrue="1">
      <formula>IF(P34=0,Q34=0)</formula>
    </cfRule>
    <cfRule type="cellIs" dxfId="2780" priority="376" stopIfTrue="1" operator="between">
      <formula>90</formula>
      <formula>110</formula>
    </cfRule>
    <cfRule type="expression" dxfId="2779" priority="377" stopIfTrue="1">
      <formula>IF(P34&gt;0,Q34=0)</formula>
    </cfRule>
    <cfRule type="expression" dxfId="2778" priority="378" stopIfTrue="1">
      <formula>IF(P34=0,Q34&gt;0)</formula>
    </cfRule>
  </conditionalFormatting>
  <conditionalFormatting sqref="U34">
    <cfRule type="cellIs" dxfId="2777" priority="367" stopIfTrue="1" operator="greaterThan">
      <formula>110</formula>
    </cfRule>
    <cfRule type="cellIs" dxfId="2776" priority="368" stopIfTrue="1" operator="between">
      <formula>1</formula>
      <formula>90</formula>
    </cfRule>
    <cfRule type="expression" dxfId="2775" priority="369" stopIfTrue="1">
      <formula>IF(S34=0,T34=0)</formula>
    </cfRule>
    <cfRule type="cellIs" dxfId="2774" priority="370" stopIfTrue="1" operator="between">
      <formula>90</formula>
      <formula>110</formula>
    </cfRule>
    <cfRule type="expression" dxfId="2773" priority="371" stopIfTrue="1">
      <formula>IF(S34&gt;0,T34=0)</formula>
    </cfRule>
    <cfRule type="expression" dxfId="2772" priority="372" stopIfTrue="1">
      <formula>IF(S34=0,T34&gt;0)</formula>
    </cfRule>
  </conditionalFormatting>
  <conditionalFormatting sqref="X35 L35">
    <cfRule type="cellIs" dxfId="2771" priority="337" stopIfTrue="1" operator="greaterThan">
      <formula>110</formula>
    </cfRule>
    <cfRule type="cellIs" dxfId="2770" priority="338" stopIfTrue="1" operator="between">
      <formula>1</formula>
      <formula>90</formula>
    </cfRule>
    <cfRule type="expression" dxfId="2769" priority="339" stopIfTrue="1">
      <formula>IF(J35=0,K35=0)</formula>
    </cfRule>
    <cfRule type="cellIs" dxfId="2768" priority="340" stopIfTrue="1" operator="between">
      <formula>90</formula>
      <formula>110</formula>
    </cfRule>
    <cfRule type="expression" dxfId="2767" priority="341" stopIfTrue="1">
      <formula>IF(J35&gt;0,K35=0)</formula>
    </cfRule>
    <cfRule type="expression" dxfId="2766" priority="342" stopIfTrue="1">
      <formula>IF(J35=0,K35&gt;0)</formula>
    </cfRule>
  </conditionalFormatting>
  <conditionalFormatting sqref="O35">
    <cfRule type="cellIs" dxfId="2765" priority="355" stopIfTrue="1" operator="greaterThan">
      <formula>110</formula>
    </cfRule>
    <cfRule type="cellIs" dxfId="2764" priority="356" stopIfTrue="1" operator="between">
      <formula>1</formula>
      <formula>90</formula>
    </cfRule>
    <cfRule type="expression" dxfId="2763" priority="357" stopIfTrue="1">
      <formula>IF(M35=0,N35=0)</formula>
    </cfRule>
    <cfRule type="cellIs" dxfId="2762" priority="358" stopIfTrue="1" operator="between">
      <formula>90</formula>
      <formula>110</formula>
    </cfRule>
    <cfRule type="expression" dxfId="2761" priority="359" stopIfTrue="1">
      <formula>IF(M35&gt;0,N35=0)</formula>
    </cfRule>
    <cfRule type="expression" dxfId="2760" priority="360" stopIfTrue="1">
      <formula>IF(M35=0,N35&gt;0)</formula>
    </cfRule>
  </conditionalFormatting>
  <conditionalFormatting sqref="R35">
    <cfRule type="cellIs" dxfId="2759" priority="349" stopIfTrue="1" operator="greaterThan">
      <formula>110</formula>
    </cfRule>
    <cfRule type="cellIs" dxfId="2758" priority="350" stopIfTrue="1" operator="between">
      <formula>1</formula>
      <formula>90</formula>
    </cfRule>
    <cfRule type="expression" dxfId="2757" priority="351" stopIfTrue="1">
      <formula>IF(P35=0,Q35=0)</formula>
    </cfRule>
    <cfRule type="cellIs" dxfId="2756" priority="352" stopIfTrue="1" operator="between">
      <formula>90</formula>
      <formula>110</formula>
    </cfRule>
    <cfRule type="expression" dxfId="2755" priority="353" stopIfTrue="1">
      <formula>IF(P35&gt;0,Q35=0)</formula>
    </cfRule>
    <cfRule type="expression" dxfId="2754" priority="354" stopIfTrue="1">
      <formula>IF(P35=0,Q35&gt;0)</formula>
    </cfRule>
  </conditionalFormatting>
  <conditionalFormatting sqref="U35">
    <cfRule type="cellIs" dxfId="2753" priority="343" stopIfTrue="1" operator="greaterThan">
      <formula>110</formula>
    </cfRule>
    <cfRule type="cellIs" dxfId="2752" priority="344" stopIfTrue="1" operator="between">
      <formula>1</formula>
      <formula>90</formula>
    </cfRule>
    <cfRule type="expression" dxfId="2751" priority="345" stopIfTrue="1">
      <formula>IF(S35=0,T35=0)</formula>
    </cfRule>
    <cfRule type="cellIs" dxfId="2750" priority="346" stopIfTrue="1" operator="between">
      <formula>90</formula>
      <formula>110</formula>
    </cfRule>
    <cfRule type="expression" dxfId="2749" priority="347" stopIfTrue="1">
      <formula>IF(S35&gt;0,T35=0)</formula>
    </cfRule>
    <cfRule type="expression" dxfId="2748" priority="348" stopIfTrue="1">
      <formula>IF(S35=0,T35&gt;0)</formula>
    </cfRule>
  </conditionalFormatting>
  <conditionalFormatting sqref="X36 L36 O36 R36 U36">
    <cfRule type="cellIs" dxfId="2747" priority="331" stopIfTrue="1" operator="greaterThan">
      <formula>110</formula>
    </cfRule>
    <cfRule type="cellIs" dxfId="2746" priority="332" stopIfTrue="1" operator="between">
      <formula>1</formula>
      <formula>90</formula>
    </cfRule>
    <cfRule type="expression" dxfId="2745" priority="333" stopIfTrue="1">
      <formula>IF(J36=0,K36=0)</formula>
    </cfRule>
    <cfRule type="cellIs" dxfId="2744" priority="334" stopIfTrue="1" operator="between">
      <formula>90</formula>
      <formula>110</formula>
    </cfRule>
    <cfRule type="expression" dxfId="2743" priority="335" stopIfTrue="1">
      <formula>IF(J36&gt;0,K36=0)</formula>
    </cfRule>
    <cfRule type="expression" dxfId="2742" priority="336" stopIfTrue="1">
      <formula>IF(J36=0,K36&gt;0)</formula>
    </cfRule>
  </conditionalFormatting>
  <conditionalFormatting sqref="X42 L42">
    <cfRule type="cellIs" dxfId="2741" priority="307" stopIfTrue="1" operator="greaterThan">
      <formula>110</formula>
    </cfRule>
    <cfRule type="cellIs" dxfId="2740" priority="308" stopIfTrue="1" operator="between">
      <formula>1</formula>
      <formula>90</formula>
    </cfRule>
    <cfRule type="expression" dxfId="2739" priority="309" stopIfTrue="1">
      <formula>IF(J42=0,K42=0)</formula>
    </cfRule>
    <cfRule type="cellIs" dxfId="2738" priority="310" stopIfTrue="1" operator="between">
      <formula>90</formula>
      <formula>110</formula>
    </cfRule>
    <cfRule type="expression" dxfId="2737" priority="311" stopIfTrue="1">
      <formula>IF(J42&gt;0,K42=0)</formula>
    </cfRule>
    <cfRule type="expression" dxfId="2736" priority="312" stopIfTrue="1">
      <formula>IF(J42=0,K42&gt;0)</formula>
    </cfRule>
  </conditionalFormatting>
  <conditionalFormatting sqref="O42">
    <cfRule type="cellIs" dxfId="2735" priority="325" stopIfTrue="1" operator="greaterThan">
      <formula>110</formula>
    </cfRule>
    <cfRule type="cellIs" dxfId="2734" priority="326" stopIfTrue="1" operator="between">
      <formula>1</formula>
      <formula>90</formula>
    </cfRule>
    <cfRule type="expression" dxfId="2733" priority="327" stopIfTrue="1">
      <formula>IF(M42=0,N42=0)</formula>
    </cfRule>
    <cfRule type="cellIs" dxfId="2732" priority="328" stopIfTrue="1" operator="between">
      <formula>90</formula>
      <formula>110</formula>
    </cfRule>
    <cfRule type="expression" dxfId="2731" priority="329" stopIfTrue="1">
      <formula>IF(M42&gt;0,N42=0)</formula>
    </cfRule>
    <cfRule type="expression" dxfId="2730" priority="330" stopIfTrue="1">
      <formula>IF(M42=0,N42&gt;0)</formula>
    </cfRule>
  </conditionalFormatting>
  <conditionalFormatting sqref="R42">
    <cfRule type="cellIs" dxfId="2729" priority="319" stopIfTrue="1" operator="greaterThan">
      <formula>110</formula>
    </cfRule>
    <cfRule type="cellIs" dxfId="2728" priority="320" stopIfTrue="1" operator="between">
      <formula>1</formula>
      <formula>90</formula>
    </cfRule>
    <cfRule type="expression" dxfId="2727" priority="321" stopIfTrue="1">
      <formula>IF(P42=0,Q42=0)</formula>
    </cfRule>
    <cfRule type="cellIs" dxfId="2726" priority="322" stopIfTrue="1" operator="between">
      <formula>90</formula>
      <formula>110</formula>
    </cfRule>
    <cfRule type="expression" dxfId="2725" priority="323" stopIfTrue="1">
      <formula>IF(P42&gt;0,Q42=0)</formula>
    </cfRule>
    <cfRule type="expression" dxfId="2724" priority="324" stopIfTrue="1">
      <formula>IF(P42=0,Q42&gt;0)</formula>
    </cfRule>
  </conditionalFormatting>
  <conditionalFormatting sqref="U42">
    <cfRule type="cellIs" dxfId="2723" priority="313" stopIfTrue="1" operator="greaterThan">
      <formula>110</formula>
    </cfRule>
    <cfRule type="cellIs" dxfId="2722" priority="314" stopIfTrue="1" operator="between">
      <formula>1</formula>
      <formula>90</formula>
    </cfRule>
    <cfRule type="expression" dxfId="2721" priority="315" stopIfTrue="1">
      <formula>IF(S42=0,T42=0)</formula>
    </cfRule>
    <cfRule type="cellIs" dxfId="2720" priority="316" stopIfTrue="1" operator="between">
      <formula>90</formula>
      <formula>110</formula>
    </cfRule>
    <cfRule type="expression" dxfId="2719" priority="317" stopIfTrue="1">
      <formula>IF(S42&gt;0,T42=0)</formula>
    </cfRule>
    <cfRule type="expression" dxfId="2718" priority="318" stopIfTrue="1">
      <formula>IF(S42=0,T42&gt;0)</formula>
    </cfRule>
  </conditionalFormatting>
  <conditionalFormatting sqref="X43 L43">
    <cfRule type="cellIs" dxfId="2717" priority="283" stopIfTrue="1" operator="greaterThan">
      <formula>110</formula>
    </cfRule>
    <cfRule type="cellIs" dxfId="2716" priority="284" stopIfTrue="1" operator="between">
      <formula>1</formula>
      <formula>90</formula>
    </cfRule>
    <cfRule type="expression" dxfId="2715" priority="285" stopIfTrue="1">
      <formula>IF(J43=0,K43=0)</formula>
    </cfRule>
    <cfRule type="cellIs" dxfId="2714" priority="286" stopIfTrue="1" operator="between">
      <formula>90</formula>
      <formula>110</formula>
    </cfRule>
    <cfRule type="expression" dxfId="2713" priority="287" stopIfTrue="1">
      <formula>IF(J43&gt;0,K43=0)</formula>
    </cfRule>
    <cfRule type="expression" dxfId="2712" priority="288" stopIfTrue="1">
      <formula>IF(J43=0,K43&gt;0)</formula>
    </cfRule>
  </conditionalFormatting>
  <conditionalFormatting sqref="O43">
    <cfRule type="cellIs" dxfId="2711" priority="301" stopIfTrue="1" operator="greaterThan">
      <formula>110</formula>
    </cfRule>
    <cfRule type="cellIs" dxfId="2710" priority="302" stopIfTrue="1" operator="between">
      <formula>1</formula>
      <formula>90</formula>
    </cfRule>
    <cfRule type="expression" dxfId="2709" priority="303" stopIfTrue="1">
      <formula>IF(M43=0,N43=0)</formula>
    </cfRule>
    <cfRule type="cellIs" dxfId="2708" priority="304" stopIfTrue="1" operator="between">
      <formula>90</formula>
      <formula>110</formula>
    </cfRule>
    <cfRule type="expression" dxfId="2707" priority="305" stopIfTrue="1">
      <formula>IF(M43&gt;0,N43=0)</formula>
    </cfRule>
    <cfRule type="expression" dxfId="2706" priority="306" stopIfTrue="1">
      <formula>IF(M43=0,N43&gt;0)</formula>
    </cfRule>
  </conditionalFormatting>
  <conditionalFormatting sqref="R43">
    <cfRule type="cellIs" dxfId="2705" priority="295" stopIfTrue="1" operator="greaterThan">
      <formula>110</formula>
    </cfRule>
    <cfRule type="cellIs" dxfId="2704" priority="296" stopIfTrue="1" operator="between">
      <formula>1</formula>
      <formula>90</formula>
    </cfRule>
    <cfRule type="expression" dxfId="2703" priority="297" stopIfTrue="1">
      <formula>IF(P43=0,Q43=0)</formula>
    </cfRule>
    <cfRule type="cellIs" dxfId="2702" priority="298" stopIfTrue="1" operator="between">
      <formula>90</formula>
      <formula>110</formula>
    </cfRule>
    <cfRule type="expression" dxfId="2701" priority="299" stopIfTrue="1">
      <formula>IF(P43&gt;0,Q43=0)</formula>
    </cfRule>
    <cfRule type="expression" dxfId="2700" priority="300" stopIfTrue="1">
      <formula>IF(P43=0,Q43&gt;0)</formula>
    </cfRule>
  </conditionalFormatting>
  <conditionalFormatting sqref="U43">
    <cfRule type="cellIs" dxfId="2699" priority="289" stopIfTrue="1" operator="greaterThan">
      <formula>110</formula>
    </cfRule>
    <cfRule type="cellIs" dxfId="2698" priority="290" stopIfTrue="1" operator="between">
      <formula>1</formula>
      <formula>90</formula>
    </cfRule>
    <cfRule type="expression" dxfId="2697" priority="291" stopIfTrue="1">
      <formula>IF(S43=0,T43=0)</formula>
    </cfRule>
    <cfRule type="cellIs" dxfId="2696" priority="292" stopIfTrue="1" operator="between">
      <formula>90</formula>
      <formula>110</formula>
    </cfRule>
    <cfRule type="expression" dxfId="2695" priority="293" stopIfTrue="1">
      <formula>IF(S43&gt;0,T43=0)</formula>
    </cfRule>
    <cfRule type="expression" dxfId="2694" priority="294" stopIfTrue="1">
      <formula>IF(S43=0,T43&gt;0)</formula>
    </cfRule>
  </conditionalFormatting>
  <conditionalFormatting sqref="X45 L45">
    <cfRule type="cellIs" dxfId="2693" priority="259" stopIfTrue="1" operator="greaterThan">
      <formula>110</formula>
    </cfRule>
    <cfRule type="cellIs" dxfId="2692" priority="260" stopIfTrue="1" operator="between">
      <formula>1</formula>
      <formula>90</formula>
    </cfRule>
    <cfRule type="expression" dxfId="2691" priority="261" stopIfTrue="1">
      <formula>IF(J45=0,K45=0)</formula>
    </cfRule>
    <cfRule type="cellIs" dxfId="2690" priority="262" stopIfTrue="1" operator="between">
      <formula>90</formula>
      <formula>110</formula>
    </cfRule>
    <cfRule type="expression" dxfId="2689" priority="263" stopIfTrue="1">
      <formula>IF(J45&gt;0,K45=0)</formula>
    </cfRule>
    <cfRule type="expression" dxfId="2688" priority="264" stopIfTrue="1">
      <formula>IF(J45=0,K45&gt;0)</formula>
    </cfRule>
  </conditionalFormatting>
  <conditionalFormatting sqref="O45">
    <cfRule type="cellIs" dxfId="2687" priority="277" stopIfTrue="1" operator="greaterThan">
      <formula>110</formula>
    </cfRule>
    <cfRule type="cellIs" dxfId="2686" priority="278" stopIfTrue="1" operator="between">
      <formula>1</formula>
      <formula>90</formula>
    </cfRule>
    <cfRule type="expression" dxfId="2685" priority="279" stopIfTrue="1">
      <formula>IF(M45=0,N45=0)</formula>
    </cfRule>
    <cfRule type="cellIs" dxfId="2684" priority="280" stopIfTrue="1" operator="between">
      <formula>90</formula>
      <formula>110</formula>
    </cfRule>
    <cfRule type="expression" dxfId="2683" priority="281" stopIfTrue="1">
      <formula>IF(M45&gt;0,N45=0)</formula>
    </cfRule>
    <cfRule type="expression" dxfId="2682" priority="282" stopIfTrue="1">
      <formula>IF(M45=0,N45&gt;0)</formula>
    </cfRule>
  </conditionalFormatting>
  <conditionalFormatting sqref="R45">
    <cfRule type="cellIs" dxfId="2681" priority="271" stopIfTrue="1" operator="greaterThan">
      <formula>110</formula>
    </cfRule>
    <cfRule type="cellIs" dxfId="2680" priority="272" stopIfTrue="1" operator="between">
      <formula>1</formula>
      <formula>90</formula>
    </cfRule>
    <cfRule type="expression" dxfId="2679" priority="273" stopIfTrue="1">
      <formula>IF(P45=0,Q45=0)</formula>
    </cfRule>
    <cfRule type="cellIs" dxfId="2678" priority="274" stopIfTrue="1" operator="between">
      <formula>90</formula>
      <formula>110</formula>
    </cfRule>
    <cfRule type="expression" dxfId="2677" priority="275" stopIfTrue="1">
      <formula>IF(P45&gt;0,Q45=0)</formula>
    </cfRule>
    <cfRule type="expression" dxfId="2676" priority="276" stopIfTrue="1">
      <formula>IF(P45=0,Q45&gt;0)</formula>
    </cfRule>
  </conditionalFormatting>
  <conditionalFormatting sqref="U45">
    <cfRule type="cellIs" dxfId="2675" priority="265" stopIfTrue="1" operator="greaterThan">
      <formula>110</formula>
    </cfRule>
    <cfRule type="cellIs" dxfId="2674" priority="266" stopIfTrue="1" operator="between">
      <formula>1</formula>
      <formula>90</formula>
    </cfRule>
    <cfRule type="expression" dxfId="2673" priority="267" stopIfTrue="1">
      <formula>IF(S45=0,T45=0)</formula>
    </cfRule>
    <cfRule type="cellIs" dxfId="2672" priority="268" stopIfTrue="1" operator="between">
      <formula>90</formula>
      <formula>110</formula>
    </cfRule>
    <cfRule type="expression" dxfId="2671" priority="269" stopIfTrue="1">
      <formula>IF(S45&gt;0,T45=0)</formula>
    </cfRule>
    <cfRule type="expression" dxfId="2670" priority="270" stopIfTrue="1">
      <formula>IF(S45=0,T45&gt;0)</formula>
    </cfRule>
  </conditionalFormatting>
  <conditionalFormatting sqref="L46 X46">
    <cfRule type="cellIs" dxfId="2669" priority="235" stopIfTrue="1" operator="greaterThan">
      <formula>110</formula>
    </cfRule>
    <cfRule type="cellIs" dxfId="2668" priority="236" stopIfTrue="1" operator="between">
      <formula>1</formula>
      <formula>90</formula>
    </cfRule>
    <cfRule type="expression" dxfId="2667" priority="237" stopIfTrue="1">
      <formula>IF(J46=0,K46=0)</formula>
    </cfRule>
    <cfRule type="cellIs" dxfId="2666" priority="238" stopIfTrue="1" operator="between">
      <formula>90</formula>
      <formula>110</formula>
    </cfRule>
    <cfRule type="expression" dxfId="2665" priority="239" stopIfTrue="1">
      <formula>IF(J46&gt;0,K46=0)</formula>
    </cfRule>
    <cfRule type="expression" dxfId="2664" priority="240" stopIfTrue="1">
      <formula>IF(J46=0,K46&gt;0)</formula>
    </cfRule>
  </conditionalFormatting>
  <conditionalFormatting sqref="O46">
    <cfRule type="cellIs" dxfId="2663" priority="253" stopIfTrue="1" operator="greaterThan">
      <formula>110</formula>
    </cfRule>
    <cfRule type="cellIs" dxfId="2662" priority="254" stopIfTrue="1" operator="between">
      <formula>1</formula>
      <formula>90</formula>
    </cfRule>
    <cfRule type="expression" dxfId="2661" priority="255" stopIfTrue="1">
      <formula>IF(M46=0,N46=0)</formula>
    </cfRule>
    <cfRule type="cellIs" dxfId="2660" priority="256" stopIfTrue="1" operator="between">
      <formula>90</formula>
      <formula>110</formula>
    </cfRule>
    <cfRule type="expression" dxfId="2659" priority="257" stopIfTrue="1">
      <formula>IF(M46&gt;0,N46=0)</formula>
    </cfRule>
    <cfRule type="expression" dxfId="2658" priority="258" stopIfTrue="1">
      <formula>IF(M46=0,N46&gt;0)</formula>
    </cfRule>
  </conditionalFormatting>
  <conditionalFormatting sqref="R46">
    <cfRule type="cellIs" dxfId="2657" priority="247" stopIfTrue="1" operator="greaterThan">
      <formula>110</formula>
    </cfRule>
    <cfRule type="cellIs" dxfId="2656" priority="248" stopIfTrue="1" operator="between">
      <formula>1</formula>
      <formula>90</formula>
    </cfRule>
    <cfRule type="expression" dxfId="2655" priority="249" stopIfTrue="1">
      <formula>IF(P46=0,Q46=0)</formula>
    </cfRule>
    <cfRule type="cellIs" dxfId="2654" priority="250" stopIfTrue="1" operator="between">
      <formula>90</formula>
      <formula>110</formula>
    </cfRule>
    <cfRule type="expression" dxfId="2653" priority="251" stopIfTrue="1">
      <formula>IF(P46&gt;0,Q46=0)</formula>
    </cfRule>
    <cfRule type="expression" dxfId="2652" priority="252" stopIfTrue="1">
      <formula>IF(P46=0,Q46&gt;0)</formula>
    </cfRule>
  </conditionalFormatting>
  <conditionalFormatting sqref="U46">
    <cfRule type="cellIs" dxfId="2651" priority="241" stopIfTrue="1" operator="greaterThan">
      <formula>110</formula>
    </cfRule>
    <cfRule type="cellIs" dxfId="2650" priority="242" stopIfTrue="1" operator="between">
      <formula>1</formula>
      <formula>90</formula>
    </cfRule>
    <cfRule type="expression" dxfId="2649" priority="243" stopIfTrue="1">
      <formula>IF(S46=0,T46=0)</formula>
    </cfRule>
    <cfRule type="cellIs" dxfId="2648" priority="244" stopIfTrue="1" operator="between">
      <formula>90</formula>
      <formula>110</formula>
    </cfRule>
    <cfRule type="expression" dxfId="2647" priority="245" stopIfTrue="1">
      <formula>IF(S46&gt;0,T46=0)</formula>
    </cfRule>
    <cfRule type="expression" dxfId="2646" priority="246" stopIfTrue="1">
      <formula>IF(S46=0,T46&gt;0)</formula>
    </cfRule>
  </conditionalFormatting>
  <conditionalFormatting sqref="L47 X47">
    <cfRule type="cellIs" dxfId="2645" priority="211" stopIfTrue="1" operator="greaterThan">
      <formula>110</formula>
    </cfRule>
    <cfRule type="cellIs" dxfId="2644" priority="212" stopIfTrue="1" operator="between">
      <formula>1</formula>
      <formula>90</formula>
    </cfRule>
    <cfRule type="expression" dxfId="2643" priority="213" stopIfTrue="1">
      <formula>IF(J47=0,K47=0)</formula>
    </cfRule>
    <cfRule type="cellIs" dxfId="2642" priority="214" stopIfTrue="1" operator="between">
      <formula>90</formula>
      <formula>110</formula>
    </cfRule>
    <cfRule type="expression" dxfId="2641" priority="215" stopIfTrue="1">
      <formula>IF(J47&gt;0,K47=0)</formula>
    </cfRule>
    <cfRule type="expression" dxfId="2640" priority="216" stopIfTrue="1">
      <formula>IF(J47=0,K47&gt;0)</formula>
    </cfRule>
  </conditionalFormatting>
  <conditionalFormatting sqref="O47">
    <cfRule type="cellIs" dxfId="2639" priority="229" stopIfTrue="1" operator="greaterThan">
      <formula>110</formula>
    </cfRule>
    <cfRule type="cellIs" dxfId="2638" priority="230" stopIfTrue="1" operator="between">
      <formula>1</formula>
      <formula>90</formula>
    </cfRule>
    <cfRule type="expression" dxfId="2637" priority="231" stopIfTrue="1">
      <formula>IF(M47=0,N47=0)</formula>
    </cfRule>
    <cfRule type="cellIs" dxfId="2636" priority="232" stopIfTrue="1" operator="between">
      <formula>90</formula>
      <formula>110</formula>
    </cfRule>
    <cfRule type="expression" dxfId="2635" priority="233" stopIfTrue="1">
      <formula>IF(M47&gt;0,N47=0)</formula>
    </cfRule>
    <cfRule type="expression" dxfId="2634" priority="234" stopIfTrue="1">
      <formula>IF(M47=0,N47&gt;0)</formula>
    </cfRule>
  </conditionalFormatting>
  <conditionalFormatting sqref="R47">
    <cfRule type="cellIs" dxfId="2633" priority="223" stopIfTrue="1" operator="greaterThan">
      <formula>110</formula>
    </cfRule>
    <cfRule type="cellIs" dxfId="2632" priority="224" stopIfTrue="1" operator="between">
      <formula>1</formula>
      <formula>90</formula>
    </cfRule>
    <cfRule type="expression" dxfId="2631" priority="225" stopIfTrue="1">
      <formula>IF(P47=0,Q47=0)</formula>
    </cfRule>
    <cfRule type="cellIs" dxfId="2630" priority="226" stopIfTrue="1" operator="between">
      <formula>90</formula>
      <formula>110</formula>
    </cfRule>
    <cfRule type="expression" dxfId="2629" priority="227" stopIfTrue="1">
      <formula>IF(P47&gt;0,Q47=0)</formula>
    </cfRule>
    <cfRule type="expression" dxfId="2628" priority="228" stopIfTrue="1">
      <formula>IF(P47=0,Q47&gt;0)</formula>
    </cfRule>
  </conditionalFormatting>
  <conditionalFormatting sqref="U47">
    <cfRule type="cellIs" dxfId="2627" priority="217" stopIfTrue="1" operator="greaterThan">
      <formula>110</formula>
    </cfRule>
    <cfRule type="cellIs" dxfId="2626" priority="218" stopIfTrue="1" operator="between">
      <formula>1</formula>
      <formula>90</formula>
    </cfRule>
    <cfRule type="expression" dxfId="2625" priority="219" stopIfTrue="1">
      <formula>IF(S47=0,T47=0)</formula>
    </cfRule>
    <cfRule type="cellIs" dxfId="2624" priority="220" stopIfTrue="1" operator="between">
      <formula>90</formula>
      <formula>110</formula>
    </cfRule>
    <cfRule type="expression" dxfId="2623" priority="221" stopIfTrue="1">
      <formula>IF(S47&gt;0,T47=0)</formula>
    </cfRule>
    <cfRule type="expression" dxfId="2622" priority="222" stopIfTrue="1">
      <formula>IF(S47=0,T47&gt;0)</formula>
    </cfRule>
  </conditionalFormatting>
  <conditionalFormatting sqref="X48 L48">
    <cfRule type="cellIs" dxfId="2621" priority="187" stopIfTrue="1" operator="greaterThan">
      <formula>110</formula>
    </cfRule>
    <cfRule type="cellIs" dxfId="2620" priority="188" stopIfTrue="1" operator="between">
      <formula>1</formula>
      <formula>90</formula>
    </cfRule>
    <cfRule type="expression" dxfId="2619" priority="189" stopIfTrue="1">
      <formula>IF(J48=0,K48=0)</formula>
    </cfRule>
    <cfRule type="cellIs" dxfId="2618" priority="190" stopIfTrue="1" operator="between">
      <formula>90</formula>
      <formula>110</formula>
    </cfRule>
    <cfRule type="expression" dxfId="2617" priority="191" stopIfTrue="1">
      <formula>IF(J48&gt;0,K48=0)</formula>
    </cfRule>
    <cfRule type="expression" dxfId="2616" priority="192" stopIfTrue="1">
      <formula>IF(J48=0,K48&gt;0)</formula>
    </cfRule>
  </conditionalFormatting>
  <conditionalFormatting sqref="O48">
    <cfRule type="cellIs" dxfId="2615" priority="205" stopIfTrue="1" operator="greaterThan">
      <formula>110</formula>
    </cfRule>
    <cfRule type="cellIs" dxfId="2614" priority="206" stopIfTrue="1" operator="between">
      <formula>1</formula>
      <formula>90</formula>
    </cfRule>
    <cfRule type="expression" dxfId="2613" priority="207" stopIfTrue="1">
      <formula>IF(M48=0,N48=0)</formula>
    </cfRule>
    <cfRule type="cellIs" dxfId="2612" priority="208" stopIfTrue="1" operator="between">
      <formula>90</formula>
      <formula>110</formula>
    </cfRule>
    <cfRule type="expression" dxfId="2611" priority="209" stopIfTrue="1">
      <formula>IF(M48&gt;0,N48=0)</formula>
    </cfRule>
    <cfRule type="expression" dxfId="2610" priority="210" stopIfTrue="1">
      <formula>IF(M48=0,N48&gt;0)</formula>
    </cfRule>
  </conditionalFormatting>
  <conditionalFormatting sqref="R48">
    <cfRule type="cellIs" dxfId="2609" priority="199" stopIfTrue="1" operator="greaterThan">
      <formula>110</formula>
    </cfRule>
    <cfRule type="cellIs" dxfId="2608" priority="200" stopIfTrue="1" operator="between">
      <formula>1</formula>
      <formula>90</formula>
    </cfRule>
    <cfRule type="expression" dxfId="2607" priority="201" stopIfTrue="1">
      <formula>IF(P48=0,Q48=0)</formula>
    </cfRule>
    <cfRule type="cellIs" dxfId="2606" priority="202" stopIfTrue="1" operator="between">
      <formula>90</formula>
      <formula>110</formula>
    </cfRule>
    <cfRule type="expression" dxfId="2605" priority="203" stopIfTrue="1">
      <formula>IF(P48&gt;0,Q48=0)</formula>
    </cfRule>
    <cfRule type="expression" dxfId="2604" priority="204" stopIfTrue="1">
      <formula>IF(P48=0,Q48&gt;0)</formula>
    </cfRule>
  </conditionalFormatting>
  <conditionalFormatting sqref="U48">
    <cfRule type="cellIs" dxfId="2603" priority="193" stopIfTrue="1" operator="greaterThan">
      <formula>110</formula>
    </cfRule>
    <cfRule type="cellIs" dxfId="2602" priority="194" stopIfTrue="1" operator="between">
      <formula>1</formula>
      <formula>90</formula>
    </cfRule>
    <cfRule type="expression" dxfId="2601" priority="195" stopIfTrue="1">
      <formula>IF(S48=0,T48=0)</formula>
    </cfRule>
    <cfRule type="cellIs" dxfId="2600" priority="196" stopIfTrue="1" operator="between">
      <formula>90</formula>
      <formula>110</formula>
    </cfRule>
    <cfRule type="expression" dxfId="2599" priority="197" stopIfTrue="1">
      <formula>IF(S48&gt;0,T48=0)</formula>
    </cfRule>
    <cfRule type="expression" dxfId="2598" priority="198" stopIfTrue="1">
      <formula>IF(S48=0,T48&gt;0)</formula>
    </cfRule>
  </conditionalFormatting>
  <conditionalFormatting sqref="L49">
    <cfRule type="cellIs" dxfId="2597" priority="181" stopIfTrue="1" operator="greaterThan">
      <formula>110</formula>
    </cfRule>
    <cfRule type="cellIs" dxfId="2596" priority="182" stopIfTrue="1" operator="between">
      <formula>1</formula>
      <formula>90</formula>
    </cfRule>
    <cfRule type="expression" dxfId="2595" priority="183" stopIfTrue="1">
      <formula>IF(J49=0,K49=0)</formula>
    </cfRule>
    <cfRule type="cellIs" dxfId="2594" priority="184" stopIfTrue="1" operator="between">
      <formula>90</formula>
      <formula>110</formula>
    </cfRule>
    <cfRule type="expression" dxfId="2593" priority="185" stopIfTrue="1">
      <formula>IF(J49&gt;0,K49=0)</formula>
    </cfRule>
    <cfRule type="expression" dxfId="2592" priority="186" stopIfTrue="1">
      <formula>IF(J49=0,K49&gt;0)</formula>
    </cfRule>
  </conditionalFormatting>
  <conditionalFormatting sqref="L54">
    <cfRule type="cellIs" dxfId="2591" priority="157" stopIfTrue="1" operator="greaterThan">
      <formula>110</formula>
    </cfRule>
    <cfRule type="cellIs" dxfId="2590" priority="158" stopIfTrue="1" operator="between">
      <formula>1</formula>
      <formula>90</formula>
    </cfRule>
    <cfRule type="expression" dxfId="2589" priority="159" stopIfTrue="1">
      <formula>IF(J54=0,K54=0)</formula>
    </cfRule>
    <cfRule type="cellIs" dxfId="2588" priority="160" stopIfTrue="1" operator="between">
      <formula>90</formula>
      <formula>110</formula>
    </cfRule>
    <cfRule type="expression" dxfId="2587" priority="161" stopIfTrue="1">
      <formula>IF(J54&gt;0,K54=0)</formula>
    </cfRule>
    <cfRule type="expression" dxfId="2586" priority="162" stopIfTrue="1">
      <formula>IF(J54=0,K54&gt;0)</formula>
    </cfRule>
  </conditionalFormatting>
  <conditionalFormatting sqref="O54">
    <cfRule type="cellIs" dxfId="2585" priority="175" stopIfTrue="1" operator="greaterThan">
      <formula>110</formula>
    </cfRule>
    <cfRule type="cellIs" dxfId="2584" priority="176" stopIfTrue="1" operator="between">
      <formula>1</formula>
      <formula>90</formula>
    </cfRule>
    <cfRule type="expression" dxfId="2583" priority="177" stopIfTrue="1">
      <formula>IF(M54=0,N54=0)</formula>
    </cfRule>
    <cfRule type="cellIs" dxfId="2582" priority="178" stopIfTrue="1" operator="between">
      <formula>90</formula>
      <formula>110</formula>
    </cfRule>
    <cfRule type="expression" dxfId="2581" priority="179" stopIfTrue="1">
      <formula>IF(M54&gt;0,N54=0)</formula>
    </cfRule>
    <cfRule type="expression" dxfId="2580" priority="180" stopIfTrue="1">
      <formula>IF(M54=0,N54&gt;0)</formula>
    </cfRule>
  </conditionalFormatting>
  <conditionalFormatting sqref="R54">
    <cfRule type="cellIs" dxfId="2579" priority="169" stopIfTrue="1" operator="greaterThan">
      <formula>110</formula>
    </cfRule>
    <cfRule type="cellIs" dxfId="2578" priority="170" stopIfTrue="1" operator="between">
      <formula>1</formula>
      <formula>90</formula>
    </cfRule>
    <cfRule type="expression" dxfId="2577" priority="171" stopIfTrue="1">
      <formula>IF(P54=0,Q54=0)</formula>
    </cfRule>
    <cfRule type="cellIs" dxfId="2576" priority="172" stopIfTrue="1" operator="between">
      <formula>90</formula>
      <formula>110</formula>
    </cfRule>
    <cfRule type="expression" dxfId="2575" priority="173" stopIfTrue="1">
      <formula>IF(P54&gt;0,Q54=0)</formula>
    </cfRule>
    <cfRule type="expression" dxfId="2574" priority="174" stopIfTrue="1">
      <formula>IF(P54=0,Q54&gt;0)</formula>
    </cfRule>
  </conditionalFormatting>
  <conditionalFormatting sqref="U54">
    <cfRule type="cellIs" dxfId="2573" priority="163" stopIfTrue="1" operator="greaterThan">
      <formula>110</formula>
    </cfRule>
    <cfRule type="cellIs" dxfId="2572" priority="164" stopIfTrue="1" operator="between">
      <formula>1</formula>
      <formula>90</formula>
    </cfRule>
    <cfRule type="expression" dxfId="2571" priority="165" stopIfTrue="1">
      <formula>IF(S54=0,T54=0)</formula>
    </cfRule>
    <cfRule type="cellIs" dxfId="2570" priority="166" stopIfTrue="1" operator="between">
      <formula>90</formula>
      <formula>110</formula>
    </cfRule>
    <cfRule type="expression" dxfId="2569" priority="167" stopIfTrue="1">
      <formula>IF(S54&gt;0,T54=0)</formula>
    </cfRule>
    <cfRule type="expression" dxfId="2568" priority="168" stopIfTrue="1">
      <formula>IF(S54=0,T54&gt;0)</formula>
    </cfRule>
  </conditionalFormatting>
  <conditionalFormatting sqref="L24">
    <cfRule type="cellIs" dxfId="2567" priority="139" stopIfTrue="1" operator="greaterThan">
      <formula>110</formula>
    </cfRule>
    <cfRule type="cellIs" dxfId="2566" priority="140" stopIfTrue="1" operator="between">
      <formula>1</formula>
      <formula>90</formula>
    </cfRule>
    <cfRule type="expression" dxfId="2565" priority="141" stopIfTrue="1">
      <formula>IF(J24=0,K24=0)</formula>
    </cfRule>
    <cfRule type="cellIs" dxfId="2564" priority="142" stopIfTrue="1" operator="between">
      <formula>90</formula>
      <formula>110</formula>
    </cfRule>
    <cfRule type="expression" dxfId="2563" priority="143" stopIfTrue="1">
      <formula>IF(J24&gt;0,K24=0)</formula>
    </cfRule>
    <cfRule type="expression" dxfId="2562" priority="144" stopIfTrue="1">
      <formula>IF(J24=0,K24&gt;0)</formula>
    </cfRule>
  </conditionalFormatting>
  <conditionalFormatting sqref="O24">
    <cfRule type="cellIs" dxfId="2561" priority="151" stopIfTrue="1" operator="greaterThan">
      <formula>110</formula>
    </cfRule>
    <cfRule type="cellIs" dxfId="2560" priority="152" stopIfTrue="1" operator="between">
      <formula>1</formula>
      <formula>90</formula>
    </cfRule>
    <cfRule type="expression" dxfId="2559" priority="153" stopIfTrue="1">
      <formula>IF(M24=0,N24=0)</formula>
    </cfRule>
    <cfRule type="cellIs" dxfId="2558" priority="154" stopIfTrue="1" operator="between">
      <formula>90</formula>
      <formula>110</formula>
    </cfRule>
    <cfRule type="expression" dxfId="2557" priority="155" stopIfTrue="1">
      <formula>IF(M24&gt;0,N24=0)</formula>
    </cfRule>
    <cfRule type="expression" dxfId="2556" priority="156" stopIfTrue="1">
      <formula>IF(M24=0,N24&gt;0)</formula>
    </cfRule>
  </conditionalFormatting>
  <conditionalFormatting sqref="R24">
    <cfRule type="cellIs" dxfId="2555" priority="145" stopIfTrue="1" operator="greaterThan">
      <formula>110</formula>
    </cfRule>
    <cfRule type="cellIs" dxfId="2554" priority="146" stopIfTrue="1" operator="between">
      <formula>1</formula>
      <formula>90</formula>
    </cfRule>
    <cfRule type="expression" dxfId="2553" priority="147" stopIfTrue="1">
      <formula>IF(P24=0,Q24=0)</formula>
    </cfRule>
    <cfRule type="cellIs" dxfId="2552" priority="148" stopIfTrue="1" operator="between">
      <formula>90</formula>
      <formula>110</formula>
    </cfRule>
    <cfRule type="expression" dxfId="2551" priority="149" stopIfTrue="1">
      <formula>IF(P24&gt;0,Q24=0)</formula>
    </cfRule>
    <cfRule type="expression" dxfId="2550" priority="150" stopIfTrue="1">
      <formula>IF(P24=0,Q24&gt;0)</formula>
    </cfRule>
  </conditionalFormatting>
  <conditionalFormatting sqref="L25:L26">
    <cfRule type="cellIs" dxfId="2549" priority="121" stopIfTrue="1" operator="greaterThan">
      <formula>110</formula>
    </cfRule>
    <cfRule type="cellIs" dxfId="2548" priority="122" stopIfTrue="1" operator="between">
      <formula>1</formula>
      <formula>90</formula>
    </cfRule>
    <cfRule type="expression" dxfId="2547" priority="123" stopIfTrue="1">
      <formula>IF(J25=0,K25=0)</formula>
    </cfRule>
    <cfRule type="cellIs" dxfId="2546" priority="124" stopIfTrue="1" operator="between">
      <formula>90</formula>
      <formula>110</formula>
    </cfRule>
    <cfRule type="expression" dxfId="2545" priority="125" stopIfTrue="1">
      <formula>IF(J25&gt;0,K25=0)</formula>
    </cfRule>
    <cfRule type="expression" dxfId="2544" priority="126" stopIfTrue="1">
      <formula>IF(J25=0,K25&gt;0)</formula>
    </cfRule>
  </conditionalFormatting>
  <conditionalFormatting sqref="O25:O26">
    <cfRule type="cellIs" dxfId="2543" priority="133" stopIfTrue="1" operator="greaterThan">
      <formula>110</formula>
    </cfRule>
    <cfRule type="cellIs" dxfId="2542" priority="134" stopIfTrue="1" operator="between">
      <formula>1</formula>
      <formula>90</formula>
    </cfRule>
    <cfRule type="expression" dxfId="2541" priority="135" stopIfTrue="1">
      <formula>IF(M25=0,N25=0)</formula>
    </cfRule>
    <cfRule type="cellIs" dxfId="2540" priority="136" stopIfTrue="1" operator="between">
      <formula>90</formula>
      <formula>110</formula>
    </cfRule>
    <cfRule type="expression" dxfId="2539" priority="137" stopIfTrue="1">
      <formula>IF(M25&gt;0,N25=0)</formula>
    </cfRule>
    <cfRule type="expression" dxfId="2538" priority="138" stopIfTrue="1">
      <formula>IF(M25=0,N25&gt;0)</formula>
    </cfRule>
  </conditionalFormatting>
  <conditionalFormatting sqref="R25:R26">
    <cfRule type="cellIs" dxfId="2537" priority="127" stopIfTrue="1" operator="greaterThan">
      <formula>110</formula>
    </cfRule>
    <cfRule type="cellIs" dxfId="2536" priority="128" stopIfTrue="1" operator="between">
      <formula>1</formula>
      <formula>90</formula>
    </cfRule>
    <cfRule type="expression" dxfId="2535" priority="129" stopIfTrue="1">
      <formula>IF(P25=0,Q25=0)</formula>
    </cfRule>
    <cfRule type="cellIs" dxfId="2534" priority="130" stopIfTrue="1" operator="between">
      <formula>90</formula>
      <formula>110</formula>
    </cfRule>
    <cfRule type="expression" dxfId="2533" priority="131" stopIfTrue="1">
      <formula>IF(P25&gt;0,Q25=0)</formula>
    </cfRule>
    <cfRule type="expression" dxfId="2532" priority="132" stopIfTrue="1">
      <formula>IF(P25=0,Q25&gt;0)</formula>
    </cfRule>
  </conditionalFormatting>
  <conditionalFormatting sqref="L27 O27 R27">
    <cfRule type="cellIs" dxfId="2531" priority="115" stopIfTrue="1" operator="greaterThan">
      <formula>110</formula>
    </cfRule>
    <cfRule type="cellIs" dxfId="2530" priority="116" stopIfTrue="1" operator="between">
      <formula>1</formula>
      <formula>90</formula>
    </cfRule>
    <cfRule type="expression" dxfId="2529" priority="117" stopIfTrue="1">
      <formula>IF(J27=0,K27=0)</formula>
    </cfRule>
    <cfRule type="cellIs" dxfId="2528" priority="118" stopIfTrue="1" operator="between">
      <formula>90</formula>
      <formula>110</formula>
    </cfRule>
    <cfRule type="expression" dxfId="2527" priority="119" stopIfTrue="1">
      <formula>IF(J27&gt;0,K27=0)</formula>
    </cfRule>
    <cfRule type="expression" dxfId="2526" priority="120" stopIfTrue="1">
      <formula>IF(J27=0,K27&gt;0)</formula>
    </cfRule>
  </conditionalFormatting>
  <conditionalFormatting sqref="L28 O28 R28">
    <cfRule type="cellIs" dxfId="2525" priority="109" stopIfTrue="1" operator="greaterThan">
      <formula>110</formula>
    </cfRule>
    <cfRule type="cellIs" dxfId="2524" priority="110" stopIfTrue="1" operator="between">
      <formula>1</formula>
      <formula>90</formula>
    </cfRule>
    <cfRule type="expression" dxfId="2523" priority="111" stopIfTrue="1">
      <formula>IF(J28=0,K28=0)</formula>
    </cfRule>
    <cfRule type="cellIs" dxfId="2522" priority="112" stopIfTrue="1" operator="between">
      <formula>90</formula>
      <formula>110</formula>
    </cfRule>
    <cfRule type="expression" dxfId="2521" priority="113" stopIfTrue="1">
      <formula>IF(J28&gt;0,K28=0)</formula>
    </cfRule>
    <cfRule type="expression" dxfId="2520" priority="114" stopIfTrue="1">
      <formula>IF(J28=0,K28&gt;0)</formula>
    </cfRule>
  </conditionalFormatting>
  <conditionalFormatting sqref="L29 O29 R29">
    <cfRule type="cellIs" dxfId="2519" priority="103" stopIfTrue="1" operator="greaterThan">
      <formula>110</formula>
    </cfRule>
    <cfRule type="cellIs" dxfId="2518" priority="104" stopIfTrue="1" operator="between">
      <formula>1</formula>
      <formula>90</formula>
    </cfRule>
    <cfRule type="expression" dxfId="2517" priority="105" stopIfTrue="1">
      <formula>IF(J29=0,K29=0)</formula>
    </cfRule>
    <cfRule type="cellIs" dxfId="2516" priority="106" stopIfTrue="1" operator="between">
      <formula>90</formula>
      <formula>110</formula>
    </cfRule>
    <cfRule type="expression" dxfId="2515" priority="107" stopIfTrue="1">
      <formula>IF(J29&gt;0,K29=0)</formula>
    </cfRule>
    <cfRule type="expression" dxfId="2514" priority="108" stopIfTrue="1">
      <formula>IF(J29=0,K29&gt;0)</formula>
    </cfRule>
  </conditionalFormatting>
  <conditionalFormatting sqref="L57">
    <cfRule type="cellIs" dxfId="2513" priority="85" stopIfTrue="1" operator="greaterThan">
      <formula>110</formula>
    </cfRule>
    <cfRule type="cellIs" dxfId="2512" priority="86" stopIfTrue="1" operator="between">
      <formula>1</formula>
      <formula>90</formula>
    </cfRule>
    <cfRule type="expression" dxfId="2511" priority="87" stopIfTrue="1">
      <formula>IF(J57=0,K57=0)</formula>
    </cfRule>
    <cfRule type="cellIs" dxfId="2510" priority="88" stopIfTrue="1" operator="between">
      <formula>90</formula>
      <formula>110</formula>
    </cfRule>
    <cfRule type="expression" dxfId="2509" priority="89" stopIfTrue="1">
      <formula>IF(J57&gt;0,K57=0)</formula>
    </cfRule>
    <cfRule type="expression" dxfId="2508" priority="90" stopIfTrue="1">
      <formula>IF(J57=0,K57&gt;0)</formula>
    </cfRule>
  </conditionalFormatting>
  <conditionalFormatting sqref="O57">
    <cfRule type="cellIs" dxfId="2507" priority="97" stopIfTrue="1" operator="greaterThan">
      <formula>110</formula>
    </cfRule>
    <cfRule type="cellIs" dxfId="2506" priority="98" stopIfTrue="1" operator="between">
      <formula>1</formula>
      <formula>90</formula>
    </cfRule>
    <cfRule type="expression" dxfId="2505" priority="99" stopIfTrue="1">
      <formula>IF(M57=0,N57=0)</formula>
    </cfRule>
    <cfRule type="cellIs" dxfId="2504" priority="100" stopIfTrue="1" operator="between">
      <formula>90</formula>
      <formula>110</formula>
    </cfRule>
    <cfRule type="expression" dxfId="2503" priority="101" stopIfTrue="1">
      <formula>IF(M57&gt;0,N57=0)</formula>
    </cfRule>
    <cfRule type="expression" dxfId="2502" priority="102" stopIfTrue="1">
      <formula>IF(M57=0,N57&gt;0)</formula>
    </cfRule>
  </conditionalFormatting>
  <conditionalFormatting sqref="R57">
    <cfRule type="cellIs" dxfId="2501" priority="91" stopIfTrue="1" operator="greaterThan">
      <formula>110</formula>
    </cfRule>
    <cfRule type="cellIs" dxfId="2500" priority="92" stopIfTrue="1" operator="between">
      <formula>1</formula>
      <formula>90</formula>
    </cfRule>
    <cfRule type="expression" dxfId="2499" priority="93" stopIfTrue="1">
      <formula>IF(P57=0,Q57=0)</formula>
    </cfRule>
    <cfRule type="cellIs" dxfId="2498" priority="94" stopIfTrue="1" operator="between">
      <formula>90</formula>
      <formula>110</formula>
    </cfRule>
    <cfRule type="expression" dxfId="2497" priority="95" stopIfTrue="1">
      <formula>IF(P57&gt;0,Q57=0)</formula>
    </cfRule>
    <cfRule type="expression" dxfId="2496" priority="96" stopIfTrue="1">
      <formula>IF(P57=0,Q57&gt;0)</formula>
    </cfRule>
  </conditionalFormatting>
  <conditionalFormatting sqref="L58">
    <cfRule type="cellIs" dxfId="2495" priority="67" stopIfTrue="1" operator="greaterThan">
      <formula>110</formula>
    </cfRule>
    <cfRule type="cellIs" dxfId="2494" priority="68" stopIfTrue="1" operator="between">
      <formula>1</formula>
      <formula>90</formula>
    </cfRule>
    <cfRule type="expression" dxfId="2493" priority="69" stopIfTrue="1">
      <formula>IF(J58=0,K58=0)</formula>
    </cfRule>
    <cfRule type="cellIs" dxfId="2492" priority="70" stopIfTrue="1" operator="between">
      <formula>90</formula>
      <formula>110</formula>
    </cfRule>
    <cfRule type="expression" dxfId="2491" priority="71" stopIfTrue="1">
      <formula>IF(J58&gt;0,K58=0)</formula>
    </cfRule>
    <cfRule type="expression" dxfId="2490" priority="72" stopIfTrue="1">
      <formula>IF(J58=0,K58&gt;0)</formula>
    </cfRule>
  </conditionalFormatting>
  <conditionalFormatting sqref="O58">
    <cfRule type="cellIs" dxfId="2489" priority="79" stopIfTrue="1" operator="greaterThan">
      <formula>110</formula>
    </cfRule>
    <cfRule type="cellIs" dxfId="2488" priority="80" stopIfTrue="1" operator="between">
      <formula>1</formula>
      <formula>90</formula>
    </cfRule>
    <cfRule type="expression" dxfId="2487" priority="81" stopIfTrue="1">
      <formula>IF(M58=0,N58=0)</formula>
    </cfRule>
    <cfRule type="cellIs" dxfId="2486" priority="82" stopIfTrue="1" operator="between">
      <formula>90</formula>
      <formula>110</formula>
    </cfRule>
    <cfRule type="expression" dxfId="2485" priority="83" stopIfTrue="1">
      <formula>IF(M58&gt;0,N58=0)</formula>
    </cfRule>
    <cfRule type="expression" dxfId="2484" priority="84" stopIfTrue="1">
      <formula>IF(M58=0,N58&gt;0)</formula>
    </cfRule>
  </conditionalFormatting>
  <conditionalFormatting sqref="R58">
    <cfRule type="cellIs" dxfId="2483" priority="73" stopIfTrue="1" operator="greaterThan">
      <formula>110</formula>
    </cfRule>
    <cfRule type="cellIs" dxfId="2482" priority="74" stopIfTrue="1" operator="between">
      <formula>1</formula>
      <formula>90</formula>
    </cfRule>
    <cfRule type="expression" dxfId="2481" priority="75" stopIfTrue="1">
      <formula>IF(P58=0,Q58=0)</formula>
    </cfRule>
    <cfRule type="cellIs" dxfId="2480" priority="76" stopIfTrue="1" operator="between">
      <formula>90</formula>
      <formula>110</formula>
    </cfRule>
    <cfRule type="expression" dxfId="2479" priority="77" stopIfTrue="1">
      <formula>IF(P58&gt;0,Q58=0)</formula>
    </cfRule>
    <cfRule type="expression" dxfId="2478" priority="78" stopIfTrue="1">
      <formula>IF(P58=0,Q58&gt;0)</formula>
    </cfRule>
  </conditionalFormatting>
  <conditionalFormatting sqref="L60">
    <cfRule type="cellIs" dxfId="2477" priority="49" stopIfTrue="1" operator="greaterThan">
      <formula>110</formula>
    </cfRule>
    <cfRule type="cellIs" dxfId="2476" priority="50" stopIfTrue="1" operator="between">
      <formula>1</formula>
      <formula>90</formula>
    </cfRule>
    <cfRule type="expression" dxfId="2475" priority="51" stopIfTrue="1">
      <formula>IF(J60=0,K60=0)</formula>
    </cfRule>
    <cfRule type="cellIs" dxfId="2474" priority="52" stopIfTrue="1" operator="between">
      <formula>90</formula>
      <formula>110</formula>
    </cfRule>
    <cfRule type="expression" dxfId="2473" priority="53" stopIfTrue="1">
      <formula>IF(J60&gt;0,K60=0)</formula>
    </cfRule>
    <cfRule type="expression" dxfId="2472" priority="54" stopIfTrue="1">
      <formula>IF(J60=0,K60&gt;0)</formula>
    </cfRule>
  </conditionalFormatting>
  <conditionalFormatting sqref="O60">
    <cfRule type="cellIs" dxfId="2471" priority="61" stopIfTrue="1" operator="greaterThan">
      <formula>110</formula>
    </cfRule>
    <cfRule type="cellIs" dxfId="2470" priority="62" stopIfTrue="1" operator="between">
      <formula>1</formula>
      <formula>90</formula>
    </cfRule>
    <cfRule type="expression" dxfId="2469" priority="63" stopIfTrue="1">
      <formula>IF(M60=0,N60=0)</formula>
    </cfRule>
    <cfRule type="cellIs" dxfId="2468" priority="64" stopIfTrue="1" operator="between">
      <formula>90</formula>
      <formula>110</formula>
    </cfRule>
    <cfRule type="expression" dxfId="2467" priority="65" stopIfTrue="1">
      <formula>IF(M60&gt;0,N60=0)</formula>
    </cfRule>
    <cfRule type="expression" dxfId="2466" priority="66" stopIfTrue="1">
      <formula>IF(M60=0,N60&gt;0)</formula>
    </cfRule>
  </conditionalFormatting>
  <conditionalFormatting sqref="R60">
    <cfRule type="cellIs" dxfId="2465" priority="55" stopIfTrue="1" operator="greaterThan">
      <formula>110</formula>
    </cfRule>
    <cfRule type="cellIs" dxfId="2464" priority="56" stopIfTrue="1" operator="between">
      <formula>1</formula>
      <formula>90</formula>
    </cfRule>
    <cfRule type="expression" dxfId="2463" priority="57" stopIfTrue="1">
      <formula>IF(P60=0,Q60=0)</formula>
    </cfRule>
    <cfRule type="cellIs" dxfId="2462" priority="58" stopIfTrue="1" operator="between">
      <formula>90</formula>
      <formula>110</formula>
    </cfRule>
    <cfRule type="expression" dxfId="2461" priority="59" stopIfTrue="1">
      <formula>IF(P60&gt;0,Q60=0)</formula>
    </cfRule>
    <cfRule type="expression" dxfId="2460" priority="60" stopIfTrue="1">
      <formula>IF(P60=0,Q60&gt;0)</formula>
    </cfRule>
  </conditionalFormatting>
  <conditionalFormatting sqref="L61">
    <cfRule type="cellIs" dxfId="2459" priority="31" stopIfTrue="1" operator="greaterThan">
      <formula>110</formula>
    </cfRule>
    <cfRule type="cellIs" dxfId="2458" priority="32" stopIfTrue="1" operator="between">
      <formula>1</formula>
      <formula>90</formula>
    </cfRule>
    <cfRule type="expression" dxfId="2457" priority="33" stopIfTrue="1">
      <formula>IF(J61=0,K61=0)</formula>
    </cfRule>
    <cfRule type="cellIs" dxfId="2456" priority="34" stopIfTrue="1" operator="between">
      <formula>90</formula>
      <formula>110</formula>
    </cfRule>
    <cfRule type="expression" dxfId="2455" priority="35" stopIfTrue="1">
      <formula>IF(J61&gt;0,K61=0)</formula>
    </cfRule>
    <cfRule type="expression" dxfId="2454" priority="36" stopIfTrue="1">
      <formula>IF(J61=0,K61&gt;0)</formula>
    </cfRule>
  </conditionalFormatting>
  <conditionalFormatting sqref="O61">
    <cfRule type="cellIs" dxfId="2453" priority="43" stopIfTrue="1" operator="greaterThan">
      <formula>110</formula>
    </cfRule>
    <cfRule type="cellIs" dxfId="2452" priority="44" stopIfTrue="1" operator="between">
      <formula>1</formula>
      <formula>90</formula>
    </cfRule>
    <cfRule type="expression" dxfId="2451" priority="45" stopIfTrue="1">
      <formula>IF(M61=0,N61=0)</formula>
    </cfRule>
    <cfRule type="cellIs" dxfId="2450" priority="46" stopIfTrue="1" operator="between">
      <formula>90</formula>
      <formula>110</formula>
    </cfRule>
    <cfRule type="expression" dxfId="2449" priority="47" stopIfTrue="1">
      <formula>IF(M61&gt;0,N61=0)</formula>
    </cfRule>
    <cfRule type="expression" dxfId="2448" priority="48" stopIfTrue="1">
      <formula>IF(M61=0,N61&gt;0)</formula>
    </cfRule>
  </conditionalFormatting>
  <conditionalFormatting sqref="R61">
    <cfRule type="cellIs" dxfId="2447" priority="37" stopIfTrue="1" operator="greaterThan">
      <formula>110</formula>
    </cfRule>
    <cfRule type="cellIs" dxfId="2446" priority="38" stopIfTrue="1" operator="between">
      <formula>1</formula>
      <formula>90</formula>
    </cfRule>
    <cfRule type="expression" dxfId="2445" priority="39" stopIfTrue="1">
      <formula>IF(P61=0,Q61=0)</formula>
    </cfRule>
    <cfRule type="cellIs" dxfId="2444" priority="40" stopIfTrue="1" operator="between">
      <formula>90</formula>
      <formula>110</formula>
    </cfRule>
    <cfRule type="expression" dxfId="2443" priority="41" stopIfTrue="1">
      <formula>IF(P61&gt;0,Q61=0)</formula>
    </cfRule>
    <cfRule type="expression" dxfId="2442" priority="42" stopIfTrue="1">
      <formula>IF(P61=0,Q61&gt;0)</formula>
    </cfRule>
  </conditionalFormatting>
  <conditionalFormatting sqref="L62 O62 R62">
    <cfRule type="cellIs" dxfId="2441" priority="25" stopIfTrue="1" operator="greaterThan">
      <formula>110</formula>
    </cfRule>
    <cfRule type="cellIs" dxfId="2440" priority="26" stopIfTrue="1" operator="between">
      <formula>1</formula>
      <formula>90</formula>
    </cfRule>
    <cfRule type="expression" dxfId="2439" priority="27" stopIfTrue="1">
      <formula>IF(J62=0,K62=0)</formula>
    </cfRule>
    <cfRule type="cellIs" dxfId="2438" priority="28" stopIfTrue="1" operator="between">
      <formula>90</formula>
      <formula>110</formula>
    </cfRule>
    <cfRule type="expression" dxfId="2437" priority="29" stopIfTrue="1">
      <formula>IF(J62&gt;0,K62=0)</formula>
    </cfRule>
    <cfRule type="expression" dxfId="2436" priority="30" stopIfTrue="1">
      <formula>IF(J62=0,K62&gt;0)</formula>
    </cfRule>
  </conditionalFormatting>
  <conditionalFormatting sqref="L64:L65 O64:O65 R64:R65">
    <cfRule type="cellIs" dxfId="2435" priority="19" stopIfTrue="1" operator="greaterThan">
      <formula>110</formula>
    </cfRule>
    <cfRule type="cellIs" dxfId="2434" priority="20" stopIfTrue="1" operator="between">
      <formula>1</formula>
      <formula>90</formula>
    </cfRule>
    <cfRule type="expression" dxfId="2433" priority="21" stopIfTrue="1">
      <formula>IF(J64=0,K64=0)</formula>
    </cfRule>
    <cfRule type="cellIs" dxfId="2432" priority="22" stopIfTrue="1" operator="between">
      <formula>90</formula>
      <formula>110</formula>
    </cfRule>
    <cfRule type="expression" dxfId="2431" priority="23" stopIfTrue="1">
      <formula>IF(J64&gt;0,K64=0)</formula>
    </cfRule>
    <cfRule type="expression" dxfId="2430" priority="24" stopIfTrue="1">
      <formula>IF(J64=0,K64&gt;0)</formula>
    </cfRule>
  </conditionalFormatting>
  <conditionalFormatting sqref="L63">
    <cfRule type="cellIs" dxfId="2429" priority="1" stopIfTrue="1" operator="greaterThan">
      <formula>110</formula>
    </cfRule>
    <cfRule type="cellIs" dxfId="2428" priority="2" stopIfTrue="1" operator="between">
      <formula>1</formula>
      <formula>90</formula>
    </cfRule>
    <cfRule type="expression" dxfId="2427" priority="3" stopIfTrue="1">
      <formula>IF(J63=0,K63=0)</formula>
    </cfRule>
    <cfRule type="cellIs" dxfId="2426" priority="4" stopIfTrue="1" operator="between">
      <formula>90</formula>
      <formula>110</formula>
    </cfRule>
    <cfRule type="expression" dxfId="2425" priority="5" stopIfTrue="1">
      <formula>IF(J63&gt;0,K63=0)</formula>
    </cfRule>
    <cfRule type="expression" dxfId="2424" priority="6" stopIfTrue="1">
      <formula>IF(J63=0,K63&gt;0)</formula>
    </cfRule>
  </conditionalFormatting>
  <conditionalFormatting sqref="O63">
    <cfRule type="cellIs" dxfId="2423" priority="13" stopIfTrue="1" operator="greaterThan">
      <formula>110</formula>
    </cfRule>
    <cfRule type="cellIs" dxfId="2422" priority="14" stopIfTrue="1" operator="between">
      <formula>1</formula>
      <formula>90</formula>
    </cfRule>
    <cfRule type="expression" dxfId="2421" priority="15" stopIfTrue="1">
      <formula>IF(M63=0,N63=0)</formula>
    </cfRule>
    <cfRule type="cellIs" dxfId="2420" priority="16" stopIfTrue="1" operator="between">
      <formula>90</formula>
      <formula>110</formula>
    </cfRule>
    <cfRule type="expression" dxfId="2419" priority="17" stopIfTrue="1">
      <formula>IF(M63&gt;0,N63=0)</formula>
    </cfRule>
    <cfRule type="expression" dxfId="2418" priority="18" stopIfTrue="1">
      <formula>IF(M63=0,N63&gt;0)</formula>
    </cfRule>
  </conditionalFormatting>
  <conditionalFormatting sqref="R63">
    <cfRule type="cellIs" dxfId="2417" priority="7" stopIfTrue="1" operator="greaterThan">
      <formula>110</formula>
    </cfRule>
    <cfRule type="cellIs" dxfId="2416" priority="8" stopIfTrue="1" operator="between">
      <formula>1</formula>
      <formula>90</formula>
    </cfRule>
    <cfRule type="expression" dxfId="2415" priority="9" stopIfTrue="1">
      <formula>IF(P63=0,Q63=0)</formula>
    </cfRule>
    <cfRule type="cellIs" dxfId="2414" priority="10" stopIfTrue="1" operator="between">
      <formula>90</formula>
      <formula>110</formula>
    </cfRule>
    <cfRule type="expression" dxfId="2413" priority="11" stopIfTrue="1">
      <formula>IF(P63&gt;0,Q63=0)</formula>
    </cfRule>
    <cfRule type="expression" dxfId="2412" priority="12" stopIfTrue="1">
      <formula>IF(P63=0,Q63&gt;0)</formula>
    </cfRule>
  </conditionalFormatting>
  <pageMargins left="0.7" right="0.7" top="0.75" bottom="0.75" header="0.3" footer="0.3"/>
  <pageSetup orientation="portrait" horizontalDpi="4294967293" verticalDpi="0" r:id="rId1"/>
  <legacyDrawing r:id="rId2"/>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2060"/>
  </sheetPr>
  <dimension ref="A1:AA104"/>
  <sheetViews>
    <sheetView topLeftCell="A4" workbookViewId="0">
      <pane ySplit="3" topLeftCell="A37" activePane="bottomLeft" state="frozen"/>
      <selection activeCell="B4" sqref="B4"/>
      <selection pane="bottomLeft" activeCell="A55" sqref="A55:H55"/>
    </sheetView>
  </sheetViews>
  <sheetFormatPr baseColWidth="10" defaultColWidth="11.42578125" defaultRowHeight="15" x14ac:dyDescent="0.25"/>
  <cols>
    <col min="1" max="1" width="16.85546875" style="7" customWidth="1"/>
    <col min="2" max="2" width="8.7109375" style="7" customWidth="1"/>
    <col min="3" max="3" width="38.28515625" style="7" customWidth="1"/>
    <col min="4" max="5" width="16" style="7" customWidth="1"/>
    <col min="6" max="6" width="24.5703125" style="7" customWidth="1"/>
    <col min="7" max="7" width="12.7109375" style="7" customWidth="1"/>
    <col min="8" max="8" width="8.7109375" style="7" customWidth="1"/>
    <col min="9" max="23" width="6.85546875" style="7" customWidth="1"/>
    <col min="24" max="24" width="44.5703125" style="7" customWidth="1"/>
    <col min="25" max="27" width="23.85546875" style="7" customWidth="1"/>
    <col min="28" max="16384" width="11.42578125" style="7"/>
  </cols>
  <sheetData>
    <row r="1" spans="1:27" ht="6" customHeight="1" x14ac:dyDescent="0.25"/>
    <row r="2" spans="1:27" ht="15" customHeight="1" x14ac:dyDescent="0.25">
      <c r="A2" s="854" t="s">
        <v>26</v>
      </c>
      <c r="B2" s="854"/>
      <c r="C2" s="854"/>
      <c r="D2" s="854"/>
      <c r="E2" s="854"/>
      <c r="F2" s="854"/>
      <c r="G2" s="854"/>
      <c r="H2" s="854"/>
      <c r="I2" s="854"/>
      <c r="J2" s="854"/>
      <c r="K2" s="854"/>
      <c r="L2" s="854"/>
      <c r="M2" s="854"/>
      <c r="N2" s="854"/>
      <c r="O2" s="854"/>
      <c r="P2" s="854"/>
      <c r="Q2" s="854"/>
      <c r="R2" s="854"/>
      <c r="S2" s="854"/>
      <c r="T2" s="854"/>
      <c r="U2" s="854"/>
      <c r="V2" s="854"/>
      <c r="W2" s="854"/>
    </row>
    <row r="3" spans="1:27" ht="15" customHeight="1" x14ac:dyDescent="0.25">
      <c r="A3" s="854" t="s">
        <v>0</v>
      </c>
      <c r="B3" s="854"/>
      <c r="C3" s="854"/>
      <c r="D3" s="854"/>
      <c r="E3" s="854"/>
      <c r="F3" s="854"/>
      <c r="G3" s="854"/>
      <c r="H3" s="854"/>
      <c r="I3" s="854"/>
      <c r="J3" s="854"/>
      <c r="K3" s="854"/>
      <c r="L3" s="854"/>
      <c r="M3" s="854"/>
      <c r="N3" s="854"/>
      <c r="O3" s="854"/>
      <c r="P3" s="854"/>
      <c r="Q3" s="854"/>
      <c r="R3" s="854"/>
      <c r="S3" s="854"/>
      <c r="T3" s="854"/>
      <c r="U3" s="854"/>
      <c r="V3" s="854"/>
      <c r="W3" s="854"/>
    </row>
    <row r="4" spans="1:27" ht="15" customHeight="1" x14ac:dyDescent="0.25">
      <c r="A4" s="855" t="s">
        <v>2396</v>
      </c>
      <c r="B4" s="855"/>
      <c r="C4" s="855"/>
      <c r="D4" s="855"/>
      <c r="E4" s="855"/>
      <c r="F4" s="855"/>
      <c r="G4" s="855"/>
      <c r="H4" s="855"/>
      <c r="I4" s="855"/>
      <c r="J4" s="855"/>
      <c r="K4" s="855"/>
      <c r="L4" s="855"/>
      <c r="M4" s="855"/>
      <c r="N4" s="855"/>
      <c r="O4" s="855"/>
      <c r="P4" s="855"/>
      <c r="Q4" s="855"/>
      <c r="R4" s="855"/>
      <c r="S4" s="855"/>
      <c r="T4" s="855"/>
      <c r="U4" s="855"/>
      <c r="V4" s="855"/>
      <c r="W4" s="855"/>
    </row>
    <row r="5" spans="1:27" ht="22.5" customHeight="1" x14ac:dyDescent="0.25">
      <c r="A5" s="838" t="s">
        <v>30</v>
      </c>
      <c r="B5" s="856" t="s">
        <v>1</v>
      </c>
      <c r="C5" s="838" t="s">
        <v>28</v>
      </c>
      <c r="D5" s="838" t="s">
        <v>2</v>
      </c>
      <c r="E5" s="839" t="s">
        <v>1475</v>
      </c>
      <c r="F5" s="838" t="s">
        <v>3</v>
      </c>
      <c r="G5" s="838" t="s">
        <v>4</v>
      </c>
      <c r="H5" s="838" t="s">
        <v>1474</v>
      </c>
      <c r="I5" s="853" t="s">
        <v>5</v>
      </c>
      <c r="J5" s="853"/>
      <c r="K5" s="853"/>
      <c r="L5" s="853" t="s">
        <v>6</v>
      </c>
      <c r="M5" s="853"/>
      <c r="N5" s="853"/>
      <c r="O5" s="853" t="s">
        <v>7</v>
      </c>
      <c r="P5" s="853"/>
      <c r="Q5" s="853"/>
      <c r="R5" s="853" t="s">
        <v>8</v>
      </c>
      <c r="S5" s="853"/>
      <c r="T5" s="853"/>
      <c r="U5" s="853" t="s">
        <v>9</v>
      </c>
      <c r="V5" s="853"/>
      <c r="W5" s="853"/>
      <c r="X5" s="838" t="s">
        <v>1489</v>
      </c>
      <c r="Y5" s="838" t="s">
        <v>1490</v>
      </c>
      <c r="Z5" s="838" t="s">
        <v>1491</v>
      </c>
      <c r="AA5" s="838" t="s">
        <v>1492</v>
      </c>
    </row>
    <row r="6" spans="1:27" x14ac:dyDescent="0.25">
      <c r="A6" s="838"/>
      <c r="B6" s="856"/>
      <c r="C6" s="838"/>
      <c r="D6" s="839"/>
      <c r="E6" s="852"/>
      <c r="F6" s="839"/>
      <c r="G6" s="839"/>
      <c r="H6" s="839"/>
      <c r="I6" s="5" t="s">
        <v>10</v>
      </c>
      <c r="J6" s="5" t="s">
        <v>11</v>
      </c>
      <c r="K6" s="6" t="s">
        <v>12</v>
      </c>
      <c r="L6" s="5" t="s">
        <v>10</v>
      </c>
      <c r="M6" s="5" t="s">
        <v>11</v>
      </c>
      <c r="N6" s="6" t="s">
        <v>12</v>
      </c>
      <c r="O6" s="5" t="s">
        <v>10</v>
      </c>
      <c r="P6" s="5" t="s">
        <v>11</v>
      </c>
      <c r="Q6" s="6" t="s">
        <v>12</v>
      </c>
      <c r="R6" s="5" t="s">
        <v>10</v>
      </c>
      <c r="S6" s="5" t="s">
        <v>11</v>
      </c>
      <c r="T6" s="6" t="s">
        <v>12</v>
      </c>
      <c r="U6" s="5" t="s">
        <v>10</v>
      </c>
      <c r="V6" s="5" t="s">
        <v>11</v>
      </c>
      <c r="W6" s="6" t="s">
        <v>12</v>
      </c>
      <c r="X6" s="839"/>
      <c r="Y6" s="839"/>
      <c r="Z6" s="839"/>
      <c r="AA6" s="839"/>
    </row>
    <row r="7" spans="1:27" ht="36" x14ac:dyDescent="0.25">
      <c r="A7" s="489"/>
      <c r="B7" s="469" t="s">
        <v>855</v>
      </c>
      <c r="C7" s="479" t="s">
        <v>856</v>
      </c>
      <c r="D7" s="479" t="s">
        <v>1404</v>
      </c>
      <c r="E7" s="479"/>
      <c r="F7" s="479" t="s">
        <v>857</v>
      </c>
      <c r="G7" s="469" t="s">
        <v>858</v>
      </c>
      <c r="H7" s="469">
        <v>25</v>
      </c>
      <c r="I7" s="2">
        <v>0</v>
      </c>
      <c r="J7" s="2">
        <v>0</v>
      </c>
      <c r="K7" s="11" t="e">
        <f>J7/I7*100</f>
        <v>#DIV/0!</v>
      </c>
      <c r="L7" s="2">
        <v>0</v>
      </c>
      <c r="M7" s="2">
        <v>0</v>
      </c>
      <c r="N7" s="12" t="e">
        <f>M7/L7*100</f>
        <v>#DIV/0!</v>
      </c>
      <c r="O7" s="2">
        <v>25</v>
      </c>
      <c r="P7" s="2">
        <v>0</v>
      </c>
      <c r="Q7" s="12">
        <f>P7/O7*100</f>
        <v>0</v>
      </c>
      <c r="R7" s="2">
        <v>0</v>
      </c>
      <c r="S7" s="2">
        <v>0</v>
      </c>
      <c r="T7" s="12" t="e">
        <f>S7/R7*100</f>
        <v>#DIV/0!</v>
      </c>
      <c r="U7" s="89">
        <f>I7+L7+O7+R7</f>
        <v>25</v>
      </c>
      <c r="V7" s="89">
        <f>J7+M7+P7+S7</f>
        <v>0</v>
      </c>
      <c r="W7" s="12">
        <f>V7/U7*100</f>
        <v>0</v>
      </c>
      <c r="X7" s="140"/>
      <c r="Y7" s="30"/>
      <c r="Z7" s="30"/>
      <c r="AA7" s="30"/>
    </row>
    <row r="8" spans="1:27" ht="72" x14ac:dyDescent="0.25">
      <c r="A8" s="467" t="s">
        <v>2397</v>
      </c>
      <c r="B8" s="467" t="s">
        <v>860</v>
      </c>
      <c r="C8" s="473" t="s">
        <v>2398</v>
      </c>
      <c r="D8" s="473" t="s">
        <v>2399</v>
      </c>
      <c r="E8" s="473" t="s">
        <v>2400</v>
      </c>
      <c r="F8" s="473" t="s">
        <v>2401</v>
      </c>
      <c r="G8" s="467" t="s">
        <v>2402</v>
      </c>
      <c r="H8" s="467">
        <v>1</v>
      </c>
      <c r="I8" s="2">
        <v>0</v>
      </c>
      <c r="J8" s="2">
        <v>0</v>
      </c>
      <c r="K8" s="11" t="e">
        <f t="shared" ref="K8:K54" si="0">J8/I8*100</f>
        <v>#DIV/0!</v>
      </c>
      <c r="L8" s="2">
        <v>0</v>
      </c>
      <c r="M8" s="2">
        <v>0</v>
      </c>
      <c r="N8" s="12" t="e">
        <f t="shared" ref="N8:N54" si="1">M8/L8*100</f>
        <v>#DIV/0!</v>
      </c>
      <c r="O8" s="2">
        <v>1</v>
      </c>
      <c r="P8" s="2">
        <v>0</v>
      </c>
      <c r="Q8" s="12">
        <f t="shared" ref="Q8:Q54" si="2">P8/O8*100</f>
        <v>0</v>
      </c>
      <c r="R8" s="2">
        <v>0</v>
      </c>
      <c r="S8" s="2">
        <v>0</v>
      </c>
      <c r="T8" s="12" t="e">
        <f t="shared" ref="T8:T54" si="3">S8/R8*100</f>
        <v>#DIV/0!</v>
      </c>
      <c r="U8" s="89">
        <f t="shared" ref="U8:V54" si="4">I8+L8+O8+R8</f>
        <v>1</v>
      </c>
      <c r="V8" s="89">
        <f t="shared" si="4"/>
        <v>0</v>
      </c>
      <c r="W8" s="12">
        <f t="shared" ref="W8:W54" si="5">V8/U8*100</f>
        <v>0</v>
      </c>
      <c r="X8" s="140"/>
      <c r="Y8" s="30"/>
      <c r="Z8" s="30"/>
      <c r="AA8" s="30"/>
    </row>
    <row r="9" spans="1:27" ht="36" x14ac:dyDescent="0.25">
      <c r="A9" s="489"/>
      <c r="B9" s="469" t="s">
        <v>868</v>
      </c>
      <c r="C9" s="479" t="s">
        <v>869</v>
      </c>
      <c r="D9" s="479" t="s">
        <v>2403</v>
      </c>
      <c r="E9" s="479"/>
      <c r="F9" s="479" t="s">
        <v>857</v>
      </c>
      <c r="G9" s="469" t="s">
        <v>858</v>
      </c>
      <c r="H9" s="469">
        <v>25</v>
      </c>
      <c r="I9" s="2">
        <v>0</v>
      </c>
      <c r="J9" s="2">
        <v>0</v>
      </c>
      <c r="K9" s="11" t="e">
        <f t="shared" si="0"/>
        <v>#DIV/0!</v>
      </c>
      <c r="L9" s="2">
        <v>25</v>
      </c>
      <c r="M9" s="2">
        <v>0</v>
      </c>
      <c r="N9" s="12">
        <f t="shared" si="1"/>
        <v>0</v>
      </c>
      <c r="O9" s="2">
        <v>0</v>
      </c>
      <c r="P9" s="2">
        <v>0</v>
      </c>
      <c r="Q9" s="12" t="e">
        <f t="shared" si="2"/>
        <v>#DIV/0!</v>
      </c>
      <c r="R9" s="2">
        <v>0</v>
      </c>
      <c r="S9" s="2">
        <v>0</v>
      </c>
      <c r="T9" s="12" t="e">
        <f t="shared" si="3"/>
        <v>#DIV/0!</v>
      </c>
      <c r="U9" s="89">
        <f t="shared" si="4"/>
        <v>25</v>
      </c>
      <c r="V9" s="89">
        <f t="shared" si="4"/>
        <v>0</v>
      </c>
      <c r="W9" s="12">
        <f t="shared" si="5"/>
        <v>0</v>
      </c>
      <c r="X9" s="140"/>
      <c r="Y9" s="30"/>
      <c r="Z9" s="30"/>
      <c r="AA9" s="30"/>
    </row>
    <row r="10" spans="1:27" ht="84" x14ac:dyDescent="0.25">
      <c r="A10" s="467" t="s">
        <v>2404</v>
      </c>
      <c r="B10" s="467" t="s">
        <v>871</v>
      </c>
      <c r="C10" s="473" t="s">
        <v>2405</v>
      </c>
      <c r="D10" s="473" t="s">
        <v>2406</v>
      </c>
      <c r="E10" s="473"/>
      <c r="F10" s="473" t="s">
        <v>2407</v>
      </c>
      <c r="G10" s="467" t="s">
        <v>2408</v>
      </c>
      <c r="H10" s="467">
        <v>1</v>
      </c>
      <c r="I10" s="2">
        <v>1</v>
      </c>
      <c r="J10" s="2">
        <v>1</v>
      </c>
      <c r="K10" s="11">
        <f t="shared" si="0"/>
        <v>100</v>
      </c>
      <c r="L10" s="2">
        <v>0</v>
      </c>
      <c r="M10" s="2">
        <v>0</v>
      </c>
      <c r="N10" s="12" t="e">
        <f t="shared" si="1"/>
        <v>#DIV/0!</v>
      </c>
      <c r="O10" s="2">
        <v>0</v>
      </c>
      <c r="P10" s="2">
        <v>0</v>
      </c>
      <c r="Q10" s="12" t="e">
        <f t="shared" si="2"/>
        <v>#DIV/0!</v>
      </c>
      <c r="R10" s="2">
        <v>0</v>
      </c>
      <c r="S10" s="2">
        <v>0</v>
      </c>
      <c r="T10" s="12" t="e">
        <f t="shared" si="3"/>
        <v>#DIV/0!</v>
      </c>
      <c r="U10" s="89">
        <f t="shared" si="4"/>
        <v>1</v>
      </c>
      <c r="V10" s="89">
        <f t="shared" si="4"/>
        <v>1</v>
      </c>
      <c r="W10" s="12">
        <f t="shared" si="5"/>
        <v>100</v>
      </c>
      <c r="X10" s="140" t="s">
        <v>2531</v>
      </c>
      <c r="Y10" s="30"/>
      <c r="Z10" s="30"/>
      <c r="AA10" s="30"/>
    </row>
    <row r="11" spans="1:27" ht="25.5" x14ac:dyDescent="0.25">
      <c r="A11" s="489"/>
      <c r="B11" s="469" t="s">
        <v>876</v>
      </c>
      <c r="C11" s="479" t="s">
        <v>2409</v>
      </c>
      <c r="D11" s="479" t="s">
        <v>2410</v>
      </c>
      <c r="E11" s="479"/>
      <c r="F11" s="479" t="s">
        <v>878</v>
      </c>
      <c r="G11" s="469" t="s">
        <v>879</v>
      </c>
      <c r="H11" s="490">
        <v>2500</v>
      </c>
      <c r="I11" s="2">
        <f>I12</f>
        <v>0</v>
      </c>
      <c r="J11" s="2">
        <f>J12</f>
        <v>0</v>
      </c>
      <c r="K11" s="11" t="e">
        <f t="shared" si="0"/>
        <v>#DIV/0!</v>
      </c>
      <c r="L11" s="2">
        <f>L12</f>
        <v>900</v>
      </c>
      <c r="M11" s="2">
        <f>M12</f>
        <v>0</v>
      </c>
      <c r="N11" s="12">
        <f t="shared" si="1"/>
        <v>0</v>
      </c>
      <c r="O11" s="2">
        <f>O12</f>
        <v>900</v>
      </c>
      <c r="P11" s="2">
        <f>P12</f>
        <v>0</v>
      </c>
      <c r="Q11" s="12">
        <f t="shared" si="2"/>
        <v>0</v>
      </c>
      <c r="R11" s="2">
        <f>R12</f>
        <v>700</v>
      </c>
      <c r="S11" s="2">
        <v>5000</v>
      </c>
      <c r="T11" s="12">
        <f t="shared" si="3"/>
        <v>714.28571428571433</v>
      </c>
      <c r="U11" s="89">
        <f t="shared" si="4"/>
        <v>2500</v>
      </c>
      <c r="V11" s="89">
        <f t="shared" si="4"/>
        <v>5000</v>
      </c>
      <c r="W11" s="12">
        <f t="shared" si="5"/>
        <v>200</v>
      </c>
      <c r="X11" s="140" t="s">
        <v>2532</v>
      </c>
      <c r="Y11" s="30"/>
      <c r="Z11" s="30"/>
      <c r="AA11" s="30"/>
    </row>
    <row r="12" spans="1:27" ht="72" x14ac:dyDescent="0.25">
      <c r="A12" s="467" t="s">
        <v>2411</v>
      </c>
      <c r="B12" s="467" t="s">
        <v>881</v>
      </c>
      <c r="C12" s="473" t="s">
        <v>2412</v>
      </c>
      <c r="D12" s="473" t="s">
        <v>2413</v>
      </c>
      <c r="E12" s="473" t="s">
        <v>2414</v>
      </c>
      <c r="F12" s="473" t="s">
        <v>2415</v>
      </c>
      <c r="G12" s="467" t="s">
        <v>2416</v>
      </c>
      <c r="H12" s="491">
        <v>2500</v>
      </c>
      <c r="I12" s="2">
        <v>0</v>
      </c>
      <c r="J12" s="2">
        <v>0</v>
      </c>
      <c r="K12" s="11" t="e">
        <f t="shared" si="0"/>
        <v>#DIV/0!</v>
      </c>
      <c r="L12" s="2">
        <v>900</v>
      </c>
      <c r="M12" s="2">
        <v>0</v>
      </c>
      <c r="N12" s="12">
        <f t="shared" si="1"/>
        <v>0</v>
      </c>
      <c r="O12" s="2">
        <v>900</v>
      </c>
      <c r="P12" s="2">
        <v>0</v>
      </c>
      <c r="Q12" s="12">
        <f t="shared" si="2"/>
        <v>0</v>
      </c>
      <c r="R12" s="2">
        <v>700</v>
      </c>
      <c r="S12" s="2">
        <v>5000</v>
      </c>
      <c r="T12" s="12">
        <f t="shared" si="3"/>
        <v>714.28571428571433</v>
      </c>
      <c r="U12" s="89">
        <f t="shared" si="4"/>
        <v>2500</v>
      </c>
      <c r="V12" s="89">
        <f t="shared" si="4"/>
        <v>5000</v>
      </c>
      <c r="W12" s="12">
        <f t="shared" si="5"/>
        <v>200</v>
      </c>
      <c r="X12" s="140"/>
      <c r="Y12" s="30"/>
      <c r="Z12" s="30"/>
      <c r="AA12" s="30"/>
    </row>
    <row r="13" spans="1:27" ht="36" x14ac:dyDescent="0.25">
      <c r="A13" s="489"/>
      <c r="B13" s="469" t="s">
        <v>495</v>
      </c>
      <c r="C13" s="479" t="s">
        <v>496</v>
      </c>
      <c r="D13" s="479" t="s">
        <v>1404</v>
      </c>
      <c r="E13" s="479"/>
      <c r="F13" s="479" t="s">
        <v>498</v>
      </c>
      <c r="G13" s="469" t="s">
        <v>1302</v>
      </c>
      <c r="H13" s="469">
        <v>3</v>
      </c>
      <c r="I13" s="2">
        <v>0</v>
      </c>
      <c r="J13" s="2">
        <v>0</v>
      </c>
      <c r="K13" s="11" t="e">
        <f t="shared" si="0"/>
        <v>#DIV/0!</v>
      </c>
      <c r="L13" s="2">
        <v>0</v>
      </c>
      <c r="M13" s="2">
        <v>0</v>
      </c>
      <c r="N13" s="12" t="e">
        <f t="shared" si="1"/>
        <v>#DIV/0!</v>
      </c>
      <c r="O13" s="2">
        <v>3</v>
      </c>
      <c r="P13" s="2">
        <v>0</v>
      </c>
      <c r="Q13" s="12">
        <f t="shared" si="2"/>
        <v>0</v>
      </c>
      <c r="R13" s="2">
        <v>0</v>
      </c>
      <c r="S13" s="2">
        <v>0</v>
      </c>
      <c r="T13" s="12" t="e">
        <f t="shared" si="3"/>
        <v>#DIV/0!</v>
      </c>
      <c r="U13" s="89">
        <f t="shared" si="4"/>
        <v>3</v>
      </c>
      <c r="V13" s="89">
        <f t="shared" si="4"/>
        <v>0</v>
      </c>
      <c r="W13" s="12">
        <f t="shared" si="5"/>
        <v>0</v>
      </c>
      <c r="X13" s="140"/>
      <c r="Y13" s="30"/>
      <c r="Z13" s="30"/>
      <c r="AA13" s="30"/>
    </row>
    <row r="14" spans="1:27" ht="72" x14ac:dyDescent="0.25">
      <c r="A14" s="467" t="s">
        <v>2417</v>
      </c>
      <c r="B14" s="467" t="s">
        <v>501</v>
      </c>
      <c r="C14" s="473" t="s">
        <v>2418</v>
      </c>
      <c r="D14" s="473" t="s">
        <v>1404</v>
      </c>
      <c r="E14" s="473"/>
      <c r="F14" s="473" t="s">
        <v>2419</v>
      </c>
      <c r="G14" s="467" t="s">
        <v>2420</v>
      </c>
      <c r="H14" s="467">
        <v>1</v>
      </c>
      <c r="I14" s="2">
        <v>0</v>
      </c>
      <c r="J14" s="2">
        <v>0</v>
      </c>
      <c r="K14" s="11" t="e">
        <f t="shared" si="0"/>
        <v>#DIV/0!</v>
      </c>
      <c r="L14" s="2">
        <v>1</v>
      </c>
      <c r="M14" s="2">
        <v>0</v>
      </c>
      <c r="N14" s="11">
        <f t="shared" si="1"/>
        <v>0</v>
      </c>
      <c r="O14" s="2">
        <v>0</v>
      </c>
      <c r="P14" s="2">
        <v>0</v>
      </c>
      <c r="Q14" s="11" t="e">
        <f t="shared" si="2"/>
        <v>#DIV/0!</v>
      </c>
      <c r="R14" s="2">
        <v>0</v>
      </c>
      <c r="S14" s="2">
        <v>0</v>
      </c>
      <c r="T14" s="11" t="e">
        <f t="shared" si="3"/>
        <v>#DIV/0!</v>
      </c>
      <c r="U14" s="89">
        <f t="shared" si="4"/>
        <v>1</v>
      </c>
      <c r="V14" s="89">
        <f t="shared" si="4"/>
        <v>0</v>
      </c>
      <c r="W14" s="11">
        <f t="shared" si="5"/>
        <v>0</v>
      </c>
      <c r="X14" s="140"/>
      <c r="Y14" s="30"/>
      <c r="Z14" s="30"/>
      <c r="AA14" s="30"/>
    </row>
    <row r="15" spans="1:27" ht="51" x14ac:dyDescent="0.25">
      <c r="A15" s="1054"/>
      <c r="B15" s="1021" t="s">
        <v>908</v>
      </c>
      <c r="C15" s="1060" t="s">
        <v>909</v>
      </c>
      <c r="D15" s="1060" t="s">
        <v>1404</v>
      </c>
      <c r="E15" s="1060" t="s">
        <v>2421</v>
      </c>
      <c r="F15" s="479" t="s">
        <v>910</v>
      </c>
      <c r="G15" s="469" t="s">
        <v>911</v>
      </c>
      <c r="H15" s="492">
        <v>30000</v>
      </c>
      <c r="I15" s="2">
        <v>7500</v>
      </c>
      <c r="J15" s="2">
        <v>14545</v>
      </c>
      <c r="K15" s="11">
        <f t="shared" si="0"/>
        <v>193.93333333333334</v>
      </c>
      <c r="L15" s="2">
        <v>7500</v>
      </c>
      <c r="M15" s="2">
        <v>14496</v>
      </c>
      <c r="N15" s="11">
        <f t="shared" si="1"/>
        <v>193.28</v>
      </c>
      <c r="O15" s="2">
        <v>7500</v>
      </c>
      <c r="P15" s="2">
        <v>7043</v>
      </c>
      <c r="Q15" s="11">
        <f t="shared" si="2"/>
        <v>93.906666666666666</v>
      </c>
      <c r="R15" s="2">
        <v>7500</v>
      </c>
      <c r="S15" s="2">
        <v>0</v>
      </c>
      <c r="T15" s="11">
        <f t="shared" si="3"/>
        <v>0</v>
      </c>
      <c r="U15" s="89">
        <f t="shared" si="4"/>
        <v>30000</v>
      </c>
      <c r="V15" s="89">
        <f t="shared" si="4"/>
        <v>36084</v>
      </c>
      <c r="W15" s="11">
        <f t="shared" si="5"/>
        <v>120.28000000000002</v>
      </c>
      <c r="X15" s="140" t="s">
        <v>2533</v>
      </c>
      <c r="Y15" s="30"/>
      <c r="Z15" s="30"/>
      <c r="AA15" s="30"/>
    </row>
    <row r="16" spans="1:27" ht="51" x14ac:dyDescent="0.25">
      <c r="A16" s="1056"/>
      <c r="B16" s="1021"/>
      <c r="C16" s="1060"/>
      <c r="D16" s="1060"/>
      <c r="E16" s="1060"/>
      <c r="F16" s="479" t="s">
        <v>912</v>
      </c>
      <c r="G16" s="469" t="s">
        <v>913</v>
      </c>
      <c r="H16" s="469">
        <v>10</v>
      </c>
      <c r="I16" s="2">
        <v>0</v>
      </c>
      <c r="J16" s="2">
        <v>0</v>
      </c>
      <c r="K16" s="11" t="e">
        <f t="shared" si="0"/>
        <v>#DIV/0!</v>
      </c>
      <c r="L16" s="2">
        <v>5</v>
      </c>
      <c r="M16" s="2">
        <v>0</v>
      </c>
      <c r="N16" s="11">
        <f t="shared" si="1"/>
        <v>0</v>
      </c>
      <c r="O16" s="2">
        <v>0</v>
      </c>
      <c r="P16" s="2">
        <v>0</v>
      </c>
      <c r="Q16" s="11" t="e">
        <f t="shared" si="2"/>
        <v>#DIV/0!</v>
      </c>
      <c r="R16" s="2">
        <v>5</v>
      </c>
      <c r="S16" s="2">
        <v>0</v>
      </c>
      <c r="T16" s="11">
        <f t="shared" si="3"/>
        <v>0</v>
      </c>
      <c r="U16" s="89">
        <f t="shared" si="4"/>
        <v>10</v>
      </c>
      <c r="V16" s="89">
        <f t="shared" si="4"/>
        <v>0</v>
      </c>
      <c r="W16" s="11">
        <f t="shared" si="5"/>
        <v>0</v>
      </c>
      <c r="X16" s="493" t="s">
        <v>2533</v>
      </c>
      <c r="Y16" s="30"/>
      <c r="Z16" s="30"/>
      <c r="AA16" s="30"/>
    </row>
    <row r="17" spans="1:27" ht="24" x14ac:dyDescent="0.25">
      <c r="A17" s="912" t="s">
        <v>2422</v>
      </c>
      <c r="B17" s="467" t="s">
        <v>916</v>
      </c>
      <c r="C17" s="473" t="s">
        <v>2423</v>
      </c>
      <c r="D17" s="473" t="s">
        <v>2424</v>
      </c>
      <c r="E17" s="473" t="s">
        <v>2425</v>
      </c>
      <c r="F17" s="473" t="s">
        <v>2426</v>
      </c>
      <c r="G17" s="467" t="s">
        <v>2427</v>
      </c>
      <c r="H17" s="467">
        <v>2</v>
      </c>
      <c r="I17" s="2">
        <v>1</v>
      </c>
      <c r="J17" s="2">
        <v>0</v>
      </c>
      <c r="K17" s="11">
        <f t="shared" si="0"/>
        <v>0</v>
      </c>
      <c r="L17" s="2">
        <v>0</v>
      </c>
      <c r="M17" s="2">
        <v>3</v>
      </c>
      <c r="N17" s="11" t="e">
        <f t="shared" si="1"/>
        <v>#DIV/0!</v>
      </c>
      <c r="O17" s="2">
        <v>0</v>
      </c>
      <c r="P17" s="2">
        <v>0</v>
      </c>
      <c r="Q17" s="11" t="e">
        <f t="shared" si="2"/>
        <v>#DIV/0!</v>
      </c>
      <c r="R17" s="2">
        <v>1</v>
      </c>
      <c r="S17" s="2">
        <v>0</v>
      </c>
      <c r="T17" s="11">
        <f t="shared" si="3"/>
        <v>0</v>
      </c>
      <c r="U17" s="89">
        <f t="shared" si="4"/>
        <v>2</v>
      </c>
      <c r="V17" s="89">
        <f t="shared" si="4"/>
        <v>3</v>
      </c>
      <c r="W17" s="11">
        <f t="shared" si="5"/>
        <v>150</v>
      </c>
      <c r="X17" s="140"/>
      <c r="Y17" s="30"/>
      <c r="Z17" s="30"/>
      <c r="AA17" s="30"/>
    </row>
    <row r="18" spans="1:27" ht="15.75" x14ac:dyDescent="0.25">
      <c r="A18" s="912"/>
      <c r="B18" s="467" t="s">
        <v>919</v>
      </c>
      <c r="C18" s="473" t="s">
        <v>2428</v>
      </c>
      <c r="D18" s="473" t="s">
        <v>1404</v>
      </c>
      <c r="E18" s="473" t="s">
        <v>1405</v>
      </c>
      <c r="F18" s="473" t="s">
        <v>2429</v>
      </c>
      <c r="G18" s="467" t="s">
        <v>2420</v>
      </c>
      <c r="H18" s="467">
        <v>1</v>
      </c>
      <c r="I18" s="2">
        <v>0</v>
      </c>
      <c r="J18" s="2">
        <v>0</v>
      </c>
      <c r="K18" s="11" t="e">
        <f t="shared" si="0"/>
        <v>#DIV/0!</v>
      </c>
      <c r="L18" s="2">
        <v>0</v>
      </c>
      <c r="M18" s="2">
        <v>0</v>
      </c>
      <c r="N18" s="11" t="e">
        <f t="shared" si="1"/>
        <v>#DIV/0!</v>
      </c>
      <c r="O18" s="2">
        <v>0</v>
      </c>
      <c r="P18" s="2">
        <v>0</v>
      </c>
      <c r="Q18" s="11" t="e">
        <f t="shared" si="2"/>
        <v>#DIV/0!</v>
      </c>
      <c r="R18" s="2">
        <v>1</v>
      </c>
      <c r="S18" s="2">
        <v>0</v>
      </c>
      <c r="T18" s="11">
        <f t="shared" si="3"/>
        <v>0</v>
      </c>
      <c r="U18" s="89">
        <f t="shared" si="4"/>
        <v>1</v>
      </c>
      <c r="V18" s="89">
        <f t="shared" si="4"/>
        <v>0</v>
      </c>
      <c r="W18" s="11">
        <f t="shared" si="5"/>
        <v>0</v>
      </c>
      <c r="X18" s="140"/>
      <c r="Y18" s="30"/>
      <c r="Z18" s="30"/>
      <c r="AA18" s="30"/>
    </row>
    <row r="19" spans="1:27" ht="24" x14ac:dyDescent="0.25">
      <c r="A19" s="912"/>
      <c r="B19" s="467" t="s">
        <v>921</v>
      </c>
      <c r="C19" s="473" t="s">
        <v>2430</v>
      </c>
      <c r="D19" s="473" t="s">
        <v>2431</v>
      </c>
      <c r="E19" s="473" t="s">
        <v>2432</v>
      </c>
      <c r="F19" s="473" t="s">
        <v>2419</v>
      </c>
      <c r="G19" s="467" t="s">
        <v>2420</v>
      </c>
      <c r="H19" s="467">
        <v>1</v>
      </c>
      <c r="I19" s="2">
        <v>0</v>
      </c>
      <c r="J19" s="2">
        <v>0</v>
      </c>
      <c r="K19" s="11" t="e">
        <f t="shared" si="0"/>
        <v>#DIV/0!</v>
      </c>
      <c r="L19" s="2">
        <v>0</v>
      </c>
      <c r="M19" s="2">
        <v>0</v>
      </c>
      <c r="N19" s="11" t="e">
        <f t="shared" si="1"/>
        <v>#DIV/0!</v>
      </c>
      <c r="O19" s="2">
        <v>0</v>
      </c>
      <c r="P19" s="2">
        <v>0</v>
      </c>
      <c r="Q19" s="11" t="e">
        <f t="shared" si="2"/>
        <v>#DIV/0!</v>
      </c>
      <c r="R19" s="2">
        <v>1</v>
      </c>
      <c r="S19" s="2">
        <v>0</v>
      </c>
      <c r="T19" s="11">
        <f t="shared" si="3"/>
        <v>0</v>
      </c>
      <c r="U19" s="89">
        <f t="shared" si="4"/>
        <v>1</v>
      </c>
      <c r="V19" s="89">
        <f t="shared" si="4"/>
        <v>0</v>
      </c>
      <c r="W19" s="11">
        <f t="shared" si="5"/>
        <v>0</v>
      </c>
      <c r="X19" s="140"/>
      <c r="Y19" s="30"/>
      <c r="Z19" s="30"/>
      <c r="AA19" s="30"/>
    </row>
    <row r="20" spans="1:27" ht="36" x14ac:dyDescent="0.25">
      <c r="A20" s="469"/>
      <c r="B20" s="469" t="s">
        <v>933</v>
      </c>
      <c r="C20" s="479" t="s">
        <v>934</v>
      </c>
      <c r="D20" s="479" t="s">
        <v>1404</v>
      </c>
      <c r="E20" s="479" t="s">
        <v>2433</v>
      </c>
      <c r="F20" s="479" t="s">
        <v>936</v>
      </c>
      <c r="G20" s="469" t="s">
        <v>937</v>
      </c>
      <c r="H20" s="469">
        <v>20</v>
      </c>
      <c r="I20" s="2">
        <v>5</v>
      </c>
      <c r="J20" s="2">
        <v>2</v>
      </c>
      <c r="K20" s="11">
        <f t="shared" si="0"/>
        <v>40</v>
      </c>
      <c r="L20" s="2">
        <v>5</v>
      </c>
      <c r="M20" s="2">
        <v>0</v>
      </c>
      <c r="N20" s="11">
        <f t="shared" si="1"/>
        <v>0</v>
      </c>
      <c r="O20" s="2">
        <v>10</v>
      </c>
      <c r="P20" s="2">
        <v>0</v>
      </c>
      <c r="Q20" s="11">
        <f t="shared" si="2"/>
        <v>0</v>
      </c>
      <c r="R20" s="2">
        <v>0</v>
      </c>
      <c r="S20" s="2">
        <v>0</v>
      </c>
      <c r="T20" s="11" t="e">
        <f t="shared" si="3"/>
        <v>#DIV/0!</v>
      </c>
      <c r="U20" s="89">
        <f t="shared" si="4"/>
        <v>20</v>
      </c>
      <c r="V20" s="89">
        <f t="shared" si="4"/>
        <v>2</v>
      </c>
      <c r="W20" s="11">
        <f t="shared" si="5"/>
        <v>10</v>
      </c>
      <c r="X20" s="140"/>
      <c r="Y20" s="30"/>
      <c r="Z20" s="30"/>
      <c r="AA20" s="30"/>
    </row>
    <row r="21" spans="1:27" ht="24" x14ac:dyDescent="0.25">
      <c r="A21" s="912" t="s">
        <v>2434</v>
      </c>
      <c r="B21" s="467" t="s">
        <v>2435</v>
      </c>
      <c r="C21" s="473" t="s">
        <v>2436</v>
      </c>
      <c r="D21" s="473" t="s">
        <v>1404</v>
      </c>
      <c r="E21" s="473" t="s">
        <v>2437</v>
      </c>
      <c r="F21" s="473" t="s">
        <v>2438</v>
      </c>
      <c r="G21" s="467" t="s">
        <v>2439</v>
      </c>
      <c r="H21" s="467">
        <v>5</v>
      </c>
      <c r="I21" s="2">
        <v>0</v>
      </c>
      <c r="J21" s="2">
        <v>0</v>
      </c>
      <c r="K21" s="11" t="e">
        <f t="shared" si="0"/>
        <v>#DIV/0!</v>
      </c>
      <c r="L21" s="2">
        <v>0</v>
      </c>
      <c r="M21" s="2">
        <v>1</v>
      </c>
      <c r="N21" s="11" t="e">
        <f t="shared" si="1"/>
        <v>#DIV/0!</v>
      </c>
      <c r="O21" s="2">
        <v>0</v>
      </c>
      <c r="P21" s="2">
        <v>0</v>
      </c>
      <c r="Q21" s="11" t="e">
        <f t="shared" si="2"/>
        <v>#DIV/0!</v>
      </c>
      <c r="R21" s="2">
        <v>5</v>
      </c>
      <c r="S21" s="2">
        <v>0</v>
      </c>
      <c r="T21" s="11">
        <f t="shared" si="3"/>
        <v>0</v>
      </c>
      <c r="U21" s="89">
        <f t="shared" si="4"/>
        <v>5</v>
      </c>
      <c r="V21" s="89">
        <f t="shared" si="4"/>
        <v>1</v>
      </c>
      <c r="W21" s="11">
        <f t="shared" si="5"/>
        <v>20</v>
      </c>
      <c r="X21" s="140"/>
      <c r="Y21" s="30"/>
      <c r="Z21" s="30"/>
      <c r="AA21" s="30"/>
    </row>
    <row r="22" spans="1:27" ht="24" x14ac:dyDescent="0.25">
      <c r="A22" s="912"/>
      <c r="B22" s="467" t="s">
        <v>2440</v>
      </c>
      <c r="C22" s="473" t="s">
        <v>2441</v>
      </c>
      <c r="D22" s="473" t="s">
        <v>1404</v>
      </c>
      <c r="E22" s="473" t="s">
        <v>2442</v>
      </c>
      <c r="F22" s="473" t="s">
        <v>2443</v>
      </c>
      <c r="G22" s="467" t="s">
        <v>2270</v>
      </c>
      <c r="H22" s="467">
        <v>1</v>
      </c>
      <c r="I22" s="2">
        <v>0</v>
      </c>
      <c r="J22" s="2">
        <v>0</v>
      </c>
      <c r="K22" s="11" t="e">
        <f t="shared" si="0"/>
        <v>#DIV/0!</v>
      </c>
      <c r="L22" s="2">
        <v>1</v>
      </c>
      <c r="M22" s="2">
        <v>0</v>
      </c>
      <c r="N22" s="11">
        <f t="shared" si="1"/>
        <v>0</v>
      </c>
      <c r="O22" s="2">
        <v>0</v>
      </c>
      <c r="P22" s="2">
        <v>0</v>
      </c>
      <c r="Q22" s="11" t="e">
        <f t="shared" si="2"/>
        <v>#DIV/0!</v>
      </c>
      <c r="R22" s="2">
        <v>0</v>
      </c>
      <c r="S22" s="2">
        <v>0</v>
      </c>
      <c r="T22" s="11" t="e">
        <f t="shared" si="3"/>
        <v>#DIV/0!</v>
      </c>
      <c r="U22" s="89">
        <f t="shared" si="4"/>
        <v>1</v>
      </c>
      <c r="V22" s="89">
        <f t="shared" si="4"/>
        <v>0</v>
      </c>
      <c r="W22" s="11">
        <f t="shared" si="5"/>
        <v>0</v>
      </c>
      <c r="X22" s="140"/>
      <c r="Y22" s="30"/>
      <c r="Z22" s="30"/>
      <c r="AA22" s="30"/>
    </row>
    <row r="23" spans="1:27" ht="36" x14ac:dyDescent="0.25">
      <c r="A23" s="469"/>
      <c r="B23" s="469" t="s">
        <v>952</v>
      </c>
      <c r="C23" s="357" t="s">
        <v>953</v>
      </c>
      <c r="D23" s="479" t="s">
        <v>1404</v>
      </c>
      <c r="E23" s="479" t="s">
        <v>2444</v>
      </c>
      <c r="F23" s="479" t="s">
        <v>1303</v>
      </c>
      <c r="G23" s="469" t="s">
        <v>955</v>
      </c>
      <c r="H23" s="469">
        <v>3</v>
      </c>
      <c r="I23" s="2">
        <v>0</v>
      </c>
      <c r="J23" s="2">
        <v>0</v>
      </c>
      <c r="K23" s="11" t="e">
        <f t="shared" si="0"/>
        <v>#DIV/0!</v>
      </c>
      <c r="L23" s="2">
        <v>3</v>
      </c>
      <c r="M23" s="2">
        <v>0</v>
      </c>
      <c r="N23" s="11">
        <f t="shared" si="1"/>
        <v>0</v>
      </c>
      <c r="O23" s="2">
        <v>0</v>
      </c>
      <c r="P23" s="2">
        <v>0</v>
      </c>
      <c r="Q23" s="11" t="e">
        <f t="shared" si="2"/>
        <v>#DIV/0!</v>
      </c>
      <c r="R23" s="2">
        <v>0</v>
      </c>
      <c r="S23" s="2">
        <v>0</v>
      </c>
      <c r="T23" s="11" t="e">
        <f t="shared" si="3"/>
        <v>#DIV/0!</v>
      </c>
      <c r="U23" s="89">
        <f t="shared" si="4"/>
        <v>3</v>
      </c>
      <c r="V23" s="89">
        <f t="shared" si="4"/>
        <v>0</v>
      </c>
      <c r="W23" s="11">
        <f t="shared" si="5"/>
        <v>0</v>
      </c>
      <c r="X23" s="140" t="s">
        <v>2534</v>
      </c>
      <c r="Y23" s="30"/>
      <c r="Z23" s="30"/>
      <c r="AA23" s="30"/>
    </row>
    <row r="24" spans="1:27" ht="15.75" x14ac:dyDescent="0.25">
      <c r="A24" s="967" t="s">
        <v>2445</v>
      </c>
      <c r="B24" s="467" t="s">
        <v>2446</v>
      </c>
      <c r="C24" s="473" t="s">
        <v>2447</v>
      </c>
      <c r="D24" s="473" t="s">
        <v>1404</v>
      </c>
      <c r="E24" s="473" t="s">
        <v>2444</v>
      </c>
      <c r="F24" s="473" t="s">
        <v>2448</v>
      </c>
      <c r="G24" s="467" t="s">
        <v>2420</v>
      </c>
      <c r="H24" s="467">
        <v>1</v>
      </c>
      <c r="I24" s="2">
        <v>1</v>
      </c>
      <c r="J24" s="2">
        <v>0</v>
      </c>
      <c r="K24" s="11">
        <f t="shared" si="0"/>
        <v>0</v>
      </c>
      <c r="L24" s="2">
        <v>0</v>
      </c>
      <c r="M24" s="2">
        <v>0</v>
      </c>
      <c r="N24" s="11" t="e">
        <f t="shared" si="1"/>
        <v>#DIV/0!</v>
      </c>
      <c r="O24" s="2">
        <v>0</v>
      </c>
      <c r="P24" s="2">
        <v>0</v>
      </c>
      <c r="Q24" s="11" t="e">
        <f t="shared" si="2"/>
        <v>#DIV/0!</v>
      </c>
      <c r="R24" s="2">
        <v>0</v>
      </c>
      <c r="S24" s="2">
        <v>0</v>
      </c>
      <c r="T24" s="11" t="e">
        <f t="shared" si="3"/>
        <v>#DIV/0!</v>
      </c>
      <c r="U24" s="89">
        <f t="shared" si="4"/>
        <v>1</v>
      </c>
      <c r="V24" s="89">
        <f t="shared" si="4"/>
        <v>0</v>
      </c>
      <c r="W24" s="11">
        <f t="shared" si="5"/>
        <v>0</v>
      </c>
      <c r="X24" s="140"/>
      <c r="Y24" s="30"/>
      <c r="Z24" s="30"/>
      <c r="AA24" s="30"/>
    </row>
    <row r="25" spans="1:27" ht="36" x14ac:dyDescent="0.25">
      <c r="A25" s="967"/>
      <c r="B25" s="467" t="s">
        <v>2449</v>
      </c>
      <c r="C25" s="473" t="s">
        <v>2450</v>
      </c>
      <c r="D25" s="473" t="s">
        <v>1404</v>
      </c>
      <c r="E25" s="473" t="s">
        <v>2451</v>
      </c>
      <c r="F25" s="473" t="s">
        <v>2452</v>
      </c>
      <c r="G25" s="467" t="s">
        <v>2453</v>
      </c>
      <c r="H25" s="467">
        <v>1</v>
      </c>
      <c r="I25" s="2">
        <v>1</v>
      </c>
      <c r="J25" s="2">
        <v>0</v>
      </c>
      <c r="K25" s="11">
        <f t="shared" si="0"/>
        <v>0</v>
      </c>
      <c r="L25" s="2">
        <v>0</v>
      </c>
      <c r="M25" s="2">
        <v>0</v>
      </c>
      <c r="N25" s="11" t="e">
        <f t="shared" si="1"/>
        <v>#DIV/0!</v>
      </c>
      <c r="O25" s="2">
        <v>0</v>
      </c>
      <c r="P25" s="2">
        <v>0</v>
      </c>
      <c r="Q25" s="11" t="e">
        <f t="shared" si="2"/>
        <v>#DIV/0!</v>
      </c>
      <c r="R25" s="2">
        <v>0</v>
      </c>
      <c r="S25" s="2">
        <v>0</v>
      </c>
      <c r="T25" s="11" t="e">
        <f t="shared" si="3"/>
        <v>#DIV/0!</v>
      </c>
      <c r="U25" s="89">
        <f t="shared" si="4"/>
        <v>1</v>
      </c>
      <c r="V25" s="89">
        <f t="shared" si="4"/>
        <v>0</v>
      </c>
      <c r="W25" s="11">
        <f t="shared" si="5"/>
        <v>0</v>
      </c>
      <c r="X25" s="140"/>
      <c r="Y25" s="30"/>
      <c r="Z25" s="30"/>
      <c r="AA25" s="30"/>
    </row>
    <row r="26" spans="1:27" ht="24" x14ac:dyDescent="0.25">
      <c r="A26" s="967"/>
      <c r="B26" s="467" t="s">
        <v>2454</v>
      </c>
      <c r="C26" s="473" t="s">
        <v>2455</v>
      </c>
      <c r="D26" s="473" t="s">
        <v>1404</v>
      </c>
      <c r="E26" s="473" t="s">
        <v>2451</v>
      </c>
      <c r="F26" s="473" t="s">
        <v>2456</v>
      </c>
      <c r="G26" s="467" t="s">
        <v>2457</v>
      </c>
      <c r="H26" s="467">
        <v>8</v>
      </c>
      <c r="I26" s="2">
        <v>1</v>
      </c>
      <c r="J26" s="2">
        <v>0</v>
      </c>
      <c r="K26" s="11">
        <f t="shared" si="0"/>
        <v>0</v>
      </c>
      <c r="L26" s="2">
        <v>3</v>
      </c>
      <c r="M26" s="2">
        <v>0</v>
      </c>
      <c r="N26" s="11">
        <f t="shared" si="1"/>
        <v>0</v>
      </c>
      <c r="O26" s="2">
        <v>4</v>
      </c>
      <c r="P26" s="2">
        <v>0</v>
      </c>
      <c r="Q26" s="11">
        <f t="shared" si="2"/>
        <v>0</v>
      </c>
      <c r="R26" s="2">
        <v>0</v>
      </c>
      <c r="S26" s="2">
        <v>0</v>
      </c>
      <c r="T26" s="11" t="e">
        <f t="shared" si="3"/>
        <v>#DIV/0!</v>
      </c>
      <c r="U26" s="89">
        <f t="shared" si="4"/>
        <v>8</v>
      </c>
      <c r="V26" s="89">
        <f t="shared" si="4"/>
        <v>0</v>
      </c>
      <c r="W26" s="11">
        <f t="shared" si="5"/>
        <v>0</v>
      </c>
      <c r="X26" s="140"/>
      <c r="Y26" s="30"/>
      <c r="Z26" s="30"/>
      <c r="AA26" s="30"/>
    </row>
    <row r="27" spans="1:27" ht="96" x14ac:dyDescent="0.25">
      <c r="A27" s="469"/>
      <c r="B27" s="469" t="s">
        <v>1402</v>
      </c>
      <c r="C27" s="479" t="s">
        <v>1403</v>
      </c>
      <c r="D27" s="479" t="s">
        <v>1404</v>
      </c>
      <c r="E27" s="479" t="s">
        <v>1405</v>
      </c>
      <c r="F27" s="479" t="s">
        <v>1406</v>
      </c>
      <c r="G27" s="469" t="s">
        <v>1407</v>
      </c>
      <c r="H27" s="469">
        <v>3</v>
      </c>
      <c r="I27" s="2">
        <v>0</v>
      </c>
      <c r="J27" s="2">
        <v>0</v>
      </c>
      <c r="K27" s="11" t="e">
        <f t="shared" si="0"/>
        <v>#DIV/0!</v>
      </c>
      <c r="L27" s="2">
        <v>3</v>
      </c>
      <c r="M27" s="2">
        <v>0</v>
      </c>
      <c r="N27" s="11">
        <f t="shared" si="1"/>
        <v>0</v>
      </c>
      <c r="O27" s="2">
        <v>0</v>
      </c>
      <c r="P27" s="2">
        <v>0</v>
      </c>
      <c r="Q27" s="11" t="e">
        <f t="shared" si="2"/>
        <v>#DIV/0!</v>
      </c>
      <c r="R27" s="2">
        <v>0</v>
      </c>
      <c r="S27" s="2">
        <v>0</v>
      </c>
      <c r="T27" s="11" t="e">
        <f t="shared" si="3"/>
        <v>#DIV/0!</v>
      </c>
      <c r="U27" s="89">
        <f t="shared" si="4"/>
        <v>3</v>
      </c>
      <c r="V27" s="89">
        <f t="shared" si="4"/>
        <v>0</v>
      </c>
      <c r="W27" s="11">
        <f t="shared" si="5"/>
        <v>0</v>
      </c>
      <c r="X27" s="140" t="s">
        <v>2535</v>
      </c>
      <c r="Y27" s="30"/>
      <c r="Z27" s="30"/>
      <c r="AA27" s="30"/>
    </row>
    <row r="28" spans="1:27" ht="24" x14ac:dyDescent="0.25">
      <c r="A28" s="912" t="s">
        <v>2458</v>
      </c>
      <c r="B28" s="467" t="s">
        <v>2610</v>
      </c>
      <c r="C28" s="473" t="s">
        <v>2459</v>
      </c>
      <c r="D28" s="473" t="s">
        <v>2460</v>
      </c>
      <c r="E28" s="473" t="s">
        <v>1405</v>
      </c>
      <c r="F28" s="473" t="s">
        <v>2461</v>
      </c>
      <c r="G28" s="467" t="s">
        <v>40</v>
      </c>
      <c r="H28" s="467">
        <v>1</v>
      </c>
      <c r="I28" s="2">
        <v>1</v>
      </c>
      <c r="J28" s="2">
        <v>0</v>
      </c>
      <c r="K28" s="11">
        <f t="shared" si="0"/>
        <v>0</v>
      </c>
      <c r="L28" s="2">
        <v>0</v>
      </c>
      <c r="M28" s="2">
        <v>0</v>
      </c>
      <c r="N28" s="11" t="e">
        <f t="shared" si="1"/>
        <v>#DIV/0!</v>
      </c>
      <c r="O28" s="2">
        <v>0</v>
      </c>
      <c r="P28" s="2">
        <v>0</v>
      </c>
      <c r="Q28" s="11" t="e">
        <f t="shared" si="2"/>
        <v>#DIV/0!</v>
      </c>
      <c r="R28" s="2">
        <v>0</v>
      </c>
      <c r="S28" s="2">
        <v>0</v>
      </c>
      <c r="T28" s="11" t="e">
        <f t="shared" si="3"/>
        <v>#DIV/0!</v>
      </c>
      <c r="U28" s="89">
        <f t="shared" si="4"/>
        <v>1</v>
      </c>
      <c r="V28" s="89">
        <f t="shared" si="4"/>
        <v>0</v>
      </c>
      <c r="W28" s="11">
        <f t="shared" si="5"/>
        <v>0</v>
      </c>
      <c r="X28" s="140"/>
      <c r="Y28" s="30"/>
      <c r="Z28" s="30"/>
      <c r="AA28" s="30"/>
    </row>
    <row r="29" spans="1:27" ht="24" x14ac:dyDescent="0.25">
      <c r="A29" s="912"/>
      <c r="B29" s="467" t="s">
        <v>2611</v>
      </c>
      <c r="C29" s="473" t="s">
        <v>2462</v>
      </c>
      <c r="D29" s="473" t="s">
        <v>1404</v>
      </c>
      <c r="E29" s="473" t="s">
        <v>2463</v>
      </c>
      <c r="F29" s="473" t="s">
        <v>2464</v>
      </c>
      <c r="G29" s="467" t="s">
        <v>2465</v>
      </c>
      <c r="H29" s="467">
        <v>200</v>
      </c>
      <c r="I29" s="2">
        <v>0</v>
      </c>
      <c r="J29" s="2">
        <v>0</v>
      </c>
      <c r="K29" s="11" t="e">
        <f t="shared" si="0"/>
        <v>#DIV/0!</v>
      </c>
      <c r="L29" s="2">
        <v>50</v>
      </c>
      <c r="M29" s="2">
        <v>0</v>
      </c>
      <c r="N29" s="11">
        <f t="shared" si="1"/>
        <v>0</v>
      </c>
      <c r="O29" s="2">
        <v>150</v>
      </c>
      <c r="P29" s="2">
        <v>0</v>
      </c>
      <c r="Q29" s="11">
        <f t="shared" si="2"/>
        <v>0</v>
      </c>
      <c r="R29" s="2">
        <v>0</v>
      </c>
      <c r="S29" s="2">
        <v>0</v>
      </c>
      <c r="T29" s="11" t="e">
        <f t="shared" si="3"/>
        <v>#DIV/0!</v>
      </c>
      <c r="U29" s="89">
        <f t="shared" si="4"/>
        <v>200</v>
      </c>
      <c r="V29" s="89">
        <f t="shared" si="4"/>
        <v>0</v>
      </c>
      <c r="W29" s="11">
        <f t="shared" si="5"/>
        <v>0</v>
      </c>
      <c r="X29" s="140"/>
      <c r="Y29" s="30"/>
      <c r="Z29" s="30"/>
      <c r="AA29" s="30"/>
    </row>
    <row r="30" spans="1:27" ht="63.75" x14ac:dyDescent="0.25">
      <c r="A30" s="469"/>
      <c r="B30" s="469" t="s">
        <v>181</v>
      </c>
      <c r="C30" s="479" t="s">
        <v>1304</v>
      </c>
      <c r="D30" s="479" t="s">
        <v>2466</v>
      </c>
      <c r="E30" s="479" t="s">
        <v>1306</v>
      </c>
      <c r="F30" s="479" t="s">
        <v>184</v>
      </c>
      <c r="G30" s="469" t="s">
        <v>185</v>
      </c>
      <c r="H30" s="469">
        <v>10</v>
      </c>
      <c r="I30" s="2">
        <v>5</v>
      </c>
      <c r="J30" s="2">
        <v>2</v>
      </c>
      <c r="K30" s="11">
        <f t="shared" si="0"/>
        <v>40</v>
      </c>
      <c r="L30" s="2">
        <v>5</v>
      </c>
      <c r="M30" s="2">
        <v>0</v>
      </c>
      <c r="N30" s="11">
        <f t="shared" si="1"/>
        <v>0</v>
      </c>
      <c r="O30" s="2">
        <v>0</v>
      </c>
      <c r="P30" s="2">
        <v>0</v>
      </c>
      <c r="Q30" s="11" t="e">
        <f t="shared" si="2"/>
        <v>#DIV/0!</v>
      </c>
      <c r="R30" s="2">
        <v>0</v>
      </c>
      <c r="S30" s="2">
        <v>0</v>
      </c>
      <c r="T30" s="11" t="e">
        <f t="shared" si="3"/>
        <v>#DIV/0!</v>
      </c>
      <c r="U30" s="89">
        <f t="shared" si="4"/>
        <v>10</v>
      </c>
      <c r="V30" s="89">
        <f t="shared" si="4"/>
        <v>2</v>
      </c>
      <c r="W30" s="11">
        <f t="shared" si="5"/>
        <v>20</v>
      </c>
      <c r="X30" s="140" t="s">
        <v>2529</v>
      </c>
      <c r="Y30" s="30"/>
      <c r="Z30" s="30"/>
      <c r="AA30" s="30"/>
    </row>
    <row r="31" spans="1:27" ht="24" x14ac:dyDescent="0.25">
      <c r="A31" s="967" t="s">
        <v>2467</v>
      </c>
      <c r="B31" s="967" t="s">
        <v>2468</v>
      </c>
      <c r="C31" s="1061" t="s">
        <v>2469</v>
      </c>
      <c r="D31" s="1061" t="s">
        <v>2466</v>
      </c>
      <c r="E31" s="476"/>
      <c r="F31" s="476" t="s">
        <v>2470</v>
      </c>
      <c r="G31" s="471" t="s">
        <v>2471</v>
      </c>
      <c r="H31" s="471">
        <v>2</v>
      </c>
      <c r="I31" s="2">
        <v>0</v>
      </c>
      <c r="J31" s="2">
        <v>0</v>
      </c>
      <c r="K31" s="11" t="e">
        <f t="shared" si="0"/>
        <v>#DIV/0!</v>
      </c>
      <c r="L31" s="2">
        <v>1</v>
      </c>
      <c r="M31" s="2">
        <v>0</v>
      </c>
      <c r="N31" s="11">
        <f t="shared" si="1"/>
        <v>0</v>
      </c>
      <c r="O31" s="2">
        <v>1</v>
      </c>
      <c r="P31" s="2">
        <v>0</v>
      </c>
      <c r="Q31" s="11">
        <f t="shared" si="2"/>
        <v>0</v>
      </c>
      <c r="R31" s="2">
        <v>0</v>
      </c>
      <c r="S31" s="2">
        <v>0</v>
      </c>
      <c r="T31" s="11" t="e">
        <f t="shared" si="3"/>
        <v>#DIV/0!</v>
      </c>
      <c r="U31" s="89">
        <f t="shared" si="4"/>
        <v>2</v>
      </c>
      <c r="V31" s="89">
        <f t="shared" si="4"/>
        <v>0</v>
      </c>
      <c r="W31" s="11">
        <f t="shared" si="5"/>
        <v>0</v>
      </c>
      <c r="X31" s="140"/>
      <c r="Y31" s="30"/>
      <c r="Z31" s="30"/>
      <c r="AA31" s="30"/>
    </row>
    <row r="32" spans="1:27" ht="24" x14ac:dyDescent="0.25">
      <c r="A32" s="967"/>
      <c r="B32" s="967"/>
      <c r="C32" s="1061"/>
      <c r="D32" s="1061"/>
      <c r="E32" s="476"/>
      <c r="F32" s="476" t="s">
        <v>2472</v>
      </c>
      <c r="G32" s="471" t="s">
        <v>960</v>
      </c>
      <c r="H32" s="471">
        <v>10</v>
      </c>
      <c r="I32" s="2">
        <v>0</v>
      </c>
      <c r="J32" s="2">
        <v>0</v>
      </c>
      <c r="K32" s="11" t="e">
        <f t="shared" si="0"/>
        <v>#DIV/0!</v>
      </c>
      <c r="L32" s="2">
        <v>5</v>
      </c>
      <c r="M32" s="2">
        <v>0</v>
      </c>
      <c r="N32" s="11">
        <f t="shared" si="1"/>
        <v>0</v>
      </c>
      <c r="O32" s="2">
        <v>5</v>
      </c>
      <c r="P32" s="2">
        <v>0</v>
      </c>
      <c r="Q32" s="11">
        <f t="shared" si="2"/>
        <v>0</v>
      </c>
      <c r="R32" s="2">
        <v>0</v>
      </c>
      <c r="S32" s="2">
        <v>0</v>
      </c>
      <c r="T32" s="11" t="e">
        <f t="shared" si="3"/>
        <v>#DIV/0!</v>
      </c>
      <c r="U32" s="89">
        <f t="shared" si="4"/>
        <v>10</v>
      </c>
      <c r="V32" s="89">
        <f t="shared" si="4"/>
        <v>0</v>
      </c>
      <c r="W32" s="11">
        <f t="shared" si="5"/>
        <v>0</v>
      </c>
      <c r="X32" s="140"/>
      <c r="Y32" s="30"/>
      <c r="Z32" s="30"/>
      <c r="AA32" s="30"/>
    </row>
    <row r="33" spans="1:27" ht="24" x14ac:dyDescent="0.25">
      <c r="A33" s="967"/>
      <c r="B33" s="471" t="s">
        <v>2473</v>
      </c>
      <c r="C33" s="476" t="s">
        <v>2474</v>
      </c>
      <c r="D33" s="476" t="s">
        <v>2475</v>
      </c>
      <c r="E33" s="476"/>
      <c r="F33" s="476" t="s">
        <v>2476</v>
      </c>
      <c r="G33" s="471" t="s">
        <v>2477</v>
      </c>
      <c r="H33" s="471"/>
      <c r="I33" s="2">
        <v>50</v>
      </c>
      <c r="J33" s="2">
        <v>42</v>
      </c>
      <c r="K33" s="11">
        <f t="shared" si="0"/>
        <v>84</v>
      </c>
      <c r="L33" s="2">
        <v>50</v>
      </c>
      <c r="M33" s="2">
        <v>0</v>
      </c>
      <c r="N33" s="11">
        <f t="shared" si="1"/>
        <v>0</v>
      </c>
      <c r="O33" s="2">
        <v>50</v>
      </c>
      <c r="P33" s="2">
        <v>0</v>
      </c>
      <c r="Q33" s="11">
        <f t="shared" si="2"/>
        <v>0</v>
      </c>
      <c r="R33" s="2">
        <v>50</v>
      </c>
      <c r="S33" s="2">
        <v>0</v>
      </c>
      <c r="T33" s="11">
        <f t="shared" si="3"/>
        <v>0</v>
      </c>
      <c r="U33" s="89">
        <f t="shared" si="4"/>
        <v>200</v>
      </c>
      <c r="V33" s="89">
        <f t="shared" si="4"/>
        <v>42</v>
      </c>
      <c r="W33" s="11">
        <f t="shared" si="5"/>
        <v>21</v>
      </c>
      <c r="X33" s="140"/>
      <c r="Y33" s="30"/>
      <c r="Z33" s="30"/>
      <c r="AA33" s="30"/>
    </row>
    <row r="34" spans="1:27" ht="36" x14ac:dyDescent="0.25">
      <c r="A34" s="967"/>
      <c r="B34" s="471" t="s">
        <v>2478</v>
      </c>
      <c r="C34" s="476" t="s">
        <v>2479</v>
      </c>
      <c r="D34" s="476" t="s">
        <v>2480</v>
      </c>
      <c r="E34" s="476" t="s">
        <v>2481</v>
      </c>
      <c r="F34" s="476" t="s">
        <v>2482</v>
      </c>
      <c r="G34" s="471" t="s">
        <v>89</v>
      </c>
      <c r="H34" s="471">
        <v>1</v>
      </c>
      <c r="I34" s="2">
        <v>1</v>
      </c>
      <c r="J34" s="2">
        <v>1</v>
      </c>
      <c r="K34" s="11">
        <f t="shared" si="0"/>
        <v>100</v>
      </c>
      <c r="L34" s="2">
        <v>0</v>
      </c>
      <c r="M34" s="2">
        <v>0</v>
      </c>
      <c r="N34" s="11" t="e">
        <f t="shared" si="1"/>
        <v>#DIV/0!</v>
      </c>
      <c r="O34" s="2">
        <v>0</v>
      </c>
      <c r="P34" s="2">
        <v>0</v>
      </c>
      <c r="Q34" s="11" t="e">
        <f t="shared" si="2"/>
        <v>#DIV/0!</v>
      </c>
      <c r="R34" s="2">
        <v>0</v>
      </c>
      <c r="S34" s="2">
        <v>0</v>
      </c>
      <c r="T34" s="11" t="e">
        <f t="shared" si="3"/>
        <v>#DIV/0!</v>
      </c>
      <c r="U34" s="89">
        <f t="shared" si="4"/>
        <v>1</v>
      </c>
      <c r="V34" s="89">
        <f t="shared" si="4"/>
        <v>1</v>
      </c>
      <c r="W34" s="11">
        <f t="shared" si="5"/>
        <v>100</v>
      </c>
      <c r="X34" s="140"/>
      <c r="Y34" s="30"/>
      <c r="Z34" s="30"/>
      <c r="AA34" s="30"/>
    </row>
    <row r="35" spans="1:27" ht="36" x14ac:dyDescent="0.25">
      <c r="A35" s="967"/>
      <c r="B35" s="471" t="s">
        <v>2483</v>
      </c>
      <c r="C35" s="476" t="s">
        <v>2484</v>
      </c>
      <c r="D35" s="476" t="s">
        <v>2480</v>
      </c>
      <c r="E35" s="476" t="s">
        <v>2481</v>
      </c>
      <c r="F35" s="476" t="s">
        <v>2485</v>
      </c>
      <c r="G35" s="471" t="s">
        <v>89</v>
      </c>
      <c r="H35" s="471">
        <v>1</v>
      </c>
      <c r="I35" s="2">
        <v>0</v>
      </c>
      <c r="J35" s="2">
        <v>0</v>
      </c>
      <c r="K35" s="11" t="e">
        <f t="shared" si="0"/>
        <v>#DIV/0!</v>
      </c>
      <c r="L35" s="2">
        <v>1</v>
      </c>
      <c r="M35" s="2">
        <v>0</v>
      </c>
      <c r="N35" s="11">
        <f t="shared" si="1"/>
        <v>0</v>
      </c>
      <c r="O35" s="2">
        <v>0</v>
      </c>
      <c r="P35" s="2">
        <v>0</v>
      </c>
      <c r="Q35" s="11" t="e">
        <f t="shared" si="2"/>
        <v>#DIV/0!</v>
      </c>
      <c r="R35" s="2">
        <v>0</v>
      </c>
      <c r="S35" s="2">
        <v>0</v>
      </c>
      <c r="T35" s="11" t="e">
        <f t="shared" si="3"/>
        <v>#DIV/0!</v>
      </c>
      <c r="U35" s="89">
        <f t="shared" si="4"/>
        <v>1</v>
      </c>
      <c r="V35" s="89">
        <f t="shared" si="4"/>
        <v>0</v>
      </c>
      <c r="W35" s="11">
        <f t="shared" si="5"/>
        <v>0</v>
      </c>
      <c r="X35" s="140"/>
      <c r="Y35" s="30"/>
      <c r="Z35" s="30"/>
      <c r="AA35" s="30"/>
    </row>
    <row r="36" spans="1:27" ht="36" x14ac:dyDescent="0.25">
      <c r="A36" s="967"/>
      <c r="B36" s="471" t="s">
        <v>2486</v>
      </c>
      <c r="C36" s="476" t="s">
        <v>2487</v>
      </c>
      <c r="D36" s="476" t="s">
        <v>2480</v>
      </c>
      <c r="E36" s="476"/>
      <c r="F36" s="476" t="s">
        <v>2488</v>
      </c>
      <c r="G36" s="471" t="s">
        <v>89</v>
      </c>
      <c r="H36" s="471">
        <v>1</v>
      </c>
      <c r="I36" s="2">
        <v>0</v>
      </c>
      <c r="J36" s="2">
        <v>1</v>
      </c>
      <c r="K36" s="11" t="e">
        <f t="shared" si="0"/>
        <v>#DIV/0!</v>
      </c>
      <c r="L36" s="2">
        <v>1</v>
      </c>
      <c r="M36" s="2">
        <v>0</v>
      </c>
      <c r="N36" s="11">
        <f t="shared" si="1"/>
        <v>0</v>
      </c>
      <c r="O36" s="2">
        <v>0</v>
      </c>
      <c r="P36" s="2">
        <v>0</v>
      </c>
      <c r="Q36" s="11" t="e">
        <f t="shared" si="2"/>
        <v>#DIV/0!</v>
      </c>
      <c r="R36" s="2">
        <v>0</v>
      </c>
      <c r="S36" s="2">
        <v>0</v>
      </c>
      <c r="T36" s="11" t="e">
        <f t="shared" si="3"/>
        <v>#DIV/0!</v>
      </c>
      <c r="U36" s="89">
        <f t="shared" si="4"/>
        <v>1</v>
      </c>
      <c r="V36" s="89">
        <f t="shared" si="4"/>
        <v>1</v>
      </c>
      <c r="W36" s="11">
        <f t="shared" si="5"/>
        <v>100</v>
      </c>
      <c r="X36" s="140"/>
      <c r="Y36" s="30"/>
      <c r="Z36" s="30"/>
      <c r="AA36" s="30"/>
    </row>
    <row r="37" spans="1:27" ht="72" x14ac:dyDescent="0.25">
      <c r="A37" s="967"/>
      <c r="B37" s="471" t="s">
        <v>2489</v>
      </c>
      <c r="C37" s="476" t="s">
        <v>2490</v>
      </c>
      <c r="D37" s="476" t="s">
        <v>2491</v>
      </c>
      <c r="E37" s="476" t="s">
        <v>2492</v>
      </c>
      <c r="F37" s="476" t="s">
        <v>2493</v>
      </c>
      <c r="G37" s="471" t="s">
        <v>2494</v>
      </c>
      <c r="H37" s="471">
        <v>4</v>
      </c>
      <c r="I37" s="2">
        <v>1</v>
      </c>
      <c r="J37" s="2">
        <v>0</v>
      </c>
      <c r="K37" s="11">
        <f t="shared" si="0"/>
        <v>0</v>
      </c>
      <c r="L37" s="2">
        <v>1</v>
      </c>
      <c r="M37" s="2">
        <v>0</v>
      </c>
      <c r="N37" s="11">
        <f t="shared" si="1"/>
        <v>0</v>
      </c>
      <c r="O37" s="2">
        <v>1</v>
      </c>
      <c r="P37" s="2">
        <v>0</v>
      </c>
      <c r="Q37" s="11">
        <f t="shared" si="2"/>
        <v>0</v>
      </c>
      <c r="R37" s="2">
        <v>1</v>
      </c>
      <c r="S37" s="2">
        <v>0</v>
      </c>
      <c r="T37" s="11">
        <f t="shared" si="3"/>
        <v>0</v>
      </c>
      <c r="U37" s="89">
        <f t="shared" si="4"/>
        <v>4</v>
      </c>
      <c r="V37" s="89">
        <f t="shared" si="4"/>
        <v>0</v>
      </c>
      <c r="W37" s="11">
        <f t="shared" si="5"/>
        <v>0</v>
      </c>
      <c r="X37" s="140" t="s">
        <v>2530</v>
      </c>
      <c r="Y37" s="30"/>
      <c r="Z37" s="30"/>
      <c r="AA37" s="30"/>
    </row>
    <row r="38" spans="1:27" ht="38.25" x14ac:dyDescent="0.25">
      <c r="A38" s="1021"/>
      <c r="B38" s="1021" t="s">
        <v>191</v>
      </c>
      <c r="C38" s="1060" t="s">
        <v>192</v>
      </c>
      <c r="D38" s="1060" t="s">
        <v>2466</v>
      </c>
      <c r="E38" s="1060" t="s">
        <v>1306</v>
      </c>
      <c r="F38" s="479" t="s">
        <v>193</v>
      </c>
      <c r="G38" s="469" t="s">
        <v>194</v>
      </c>
      <c r="H38" s="469">
        <v>750</v>
      </c>
      <c r="I38" s="2">
        <v>225</v>
      </c>
      <c r="J38" s="2">
        <v>2655</v>
      </c>
      <c r="K38" s="11">
        <f t="shared" si="0"/>
        <v>1180</v>
      </c>
      <c r="L38" s="2">
        <v>225</v>
      </c>
      <c r="M38" s="2">
        <v>0</v>
      </c>
      <c r="N38" s="11">
        <f t="shared" si="1"/>
        <v>0</v>
      </c>
      <c r="O38" s="2">
        <v>225</v>
      </c>
      <c r="P38" s="2">
        <v>0</v>
      </c>
      <c r="Q38" s="11">
        <f t="shared" si="2"/>
        <v>0</v>
      </c>
      <c r="R38" s="2">
        <v>75</v>
      </c>
      <c r="S38" s="2">
        <v>0</v>
      </c>
      <c r="T38" s="11">
        <f t="shared" si="3"/>
        <v>0</v>
      </c>
      <c r="U38" s="89">
        <f t="shared" si="4"/>
        <v>750</v>
      </c>
      <c r="V38" s="89">
        <f t="shared" si="4"/>
        <v>2655</v>
      </c>
      <c r="W38" s="11">
        <f t="shared" si="5"/>
        <v>354</v>
      </c>
      <c r="X38" s="140" t="s">
        <v>2536</v>
      </c>
      <c r="Y38" s="30"/>
      <c r="Z38" s="30"/>
      <c r="AA38" s="30"/>
    </row>
    <row r="39" spans="1:27" ht="48" x14ac:dyDescent="0.25">
      <c r="A39" s="1021"/>
      <c r="B39" s="1021"/>
      <c r="C39" s="1060"/>
      <c r="D39" s="1060"/>
      <c r="E39" s="1060"/>
      <c r="F39" s="479" t="s">
        <v>195</v>
      </c>
      <c r="G39" s="469" t="s">
        <v>196</v>
      </c>
      <c r="H39" s="469">
        <v>75</v>
      </c>
      <c r="I39" s="2">
        <v>30</v>
      </c>
      <c r="J39" s="2">
        <v>30</v>
      </c>
      <c r="K39" s="11">
        <f t="shared" si="0"/>
        <v>100</v>
      </c>
      <c r="L39" s="2">
        <v>30</v>
      </c>
      <c r="M39" s="2">
        <v>0</v>
      </c>
      <c r="N39" s="11">
        <f t="shared" si="1"/>
        <v>0</v>
      </c>
      <c r="O39" s="2">
        <v>15</v>
      </c>
      <c r="P39" s="2">
        <v>0</v>
      </c>
      <c r="Q39" s="11">
        <f t="shared" si="2"/>
        <v>0</v>
      </c>
      <c r="R39" s="2">
        <v>0</v>
      </c>
      <c r="S39" s="2">
        <v>0</v>
      </c>
      <c r="T39" s="11" t="e">
        <f t="shared" si="3"/>
        <v>#DIV/0!</v>
      </c>
      <c r="U39" s="89">
        <f t="shared" si="4"/>
        <v>75</v>
      </c>
      <c r="V39" s="89">
        <f t="shared" si="4"/>
        <v>30</v>
      </c>
      <c r="W39" s="11">
        <f t="shared" si="5"/>
        <v>40</v>
      </c>
      <c r="X39" s="140"/>
      <c r="Y39" s="30"/>
      <c r="Z39" s="30"/>
      <c r="AA39" s="30"/>
    </row>
    <row r="40" spans="1:27" ht="63.75" x14ac:dyDescent="0.25">
      <c r="A40" s="967" t="s">
        <v>2495</v>
      </c>
      <c r="B40" s="471" t="s">
        <v>2496</v>
      </c>
      <c r="C40" s="476" t="s">
        <v>2497</v>
      </c>
      <c r="D40" s="476" t="s">
        <v>2498</v>
      </c>
      <c r="E40" s="476"/>
      <c r="F40" s="476" t="s">
        <v>2499</v>
      </c>
      <c r="G40" s="471" t="s">
        <v>62</v>
      </c>
      <c r="H40" s="471">
        <v>90</v>
      </c>
      <c r="I40" s="2">
        <v>0</v>
      </c>
      <c r="J40" s="2">
        <v>0</v>
      </c>
      <c r="K40" s="11" t="e">
        <f t="shared" si="0"/>
        <v>#DIV/0!</v>
      </c>
      <c r="L40" s="2">
        <v>0</v>
      </c>
      <c r="M40" s="2">
        <v>0</v>
      </c>
      <c r="N40" s="11" t="e">
        <f t="shared" si="1"/>
        <v>#DIV/0!</v>
      </c>
      <c r="O40" s="2">
        <v>0</v>
      </c>
      <c r="P40" s="2">
        <v>0</v>
      </c>
      <c r="Q40" s="11" t="e">
        <f t="shared" si="2"/>
        <v>#DIV/0!</v>
      </c>
      <c r="R40" s="2">
        <v>90</v>
      </c>
      <c r="S40" s="2">
        <v>0</v>
      </c>
      <c r="T40" s="11">
        <f t="shared" si="3"/>
        <v>0</v>
      </c>
      <c r="U40" s="89">
        <f t="shared" si="4"/>
        <v>90</v>
      </c>
      <c r="V40" s="89">
        <f t="shared" si="4"/>
        <v>0</v>
      </c>
      <c r="W40" s="11">
        <f t="shared" si="5"/>
        <v>0</v>
      </c>
      <c r="X40" s="140" t="s">
        <v>2537</v>
      </c>
      <c r="Y40" s="30"/>
      <c r="Z40" s="30"/>
      <c r="AA40" s="30"/>
    </row>
    <row r="41" spans="1:27" ht="36" x14ac:dyDescent="0.25">
      <c r="A41" s="967"/>
      <c r="B41" s="471" t="s">
        <v>2500</v>
      </c>
      <c r="C41" s="476" t="s">
        <v>2501</v>
      </c>
      <c r="D41" s="476" t="s">
        <v>2466</v>
      </c>
      <c r="E41" s="476"/>
      <c r="F41" s="476" t="s">
        <v>2502</v>
      </c>
      <c r="G41" s="471" t="s">
        <v>492</v>
      </c>
      <c r="H41" s="471">
        <v>4</v>
      </c>
      <c r="I41" s="2">
        <v>1</v>
      </c>
      <c r="J41" s="2">
        <v>1</v>
      </c>
      <c r="K41" s="11">
        <f t="shared" si="0"/>
        <v>100</v>
      </c>
      <c r="L41" s="2">
        <v>1</v>
      </c>
      <c r="M41" s="2">
        <v>0</v>
      </c>
      <c r="N41" s="11">
        <f t="shared" si="1"/>
        <v>0</v>
      </c>
      <c r="O41" s="2">
        <v>1</v>
      </c>
      <c r="P41" s="2">
        <v>0</v>
      </c>
      <c r="Q41" s="11">
        <f t="shared" si="2"/>
        <v>0</v>
      </c>
      <c r="R41" s="2">
        <v>1</v>
      </c>
      <c r="S41" s="2">
        <v>0</v>
      </c>
      <c r="T41" s="11">
        <f t="shared" si="3"/>
        <v>0</v>
      </c>
      <c r="U41" s="89">
        <f t="shared" si="4"/>
        <v>4</v>
      </c>
      <c r="V41" s="89">
        <f t="shared" si="4"/>
        <v>1</v>
      </c>
      <c r="W41" s="11">
        <f t="shared" si="5"/>
        <v>25</v>
      </c>
      <c r="X41" s="140"/>
      <c r="Y41" s="30"/>
      <c r="Z41" s="30"/>
      <c r="AA41" s="30"/>
    </row>
    <row r="42" spans="1:27" ht="72" x14ac:dyDescent="0.25">
      <c r="A42" s="967"/>
      <c r="B42" s="471" t="s">
        <v>2503</v>
      </c>
      <c r="C42" s="476" t="s">
        <v>2479</v>
      </c>
      <c r="D42" s="476" t="s">
        <v>2491</v>
      </c>
      <c r="E42" s="476"/>
      <c r="F42" s="476" t="s">
        <v>2482</v>
      </c>
      <c r="G42" s="471" t="s">
        <v>89</v>
      </c>
      <c r="H42" s="471">
        <v>1</v>
      </c>
      <c r="I42" s="2">
        <v>0</v>
      </c>
      <c r="J42" s="2">
        <v>0</v>
      </c>
      <c r="K42" s="11" t="e">
        <f t="shared" si="0"/>
        <v>#DIV/0!</v>
      </c>
      <c r="L42" s="2">
        <v>1</v>
      </c>
      <c r="M42" s="2">
        <v>0</v>
      </c>
      <c r="N42" s="11">
        <f t="shared" si="1"/>
        <v>0</v>
      </c>
      <c r="O42" s="2">
        <v>0</v>
      </c>
      <c r="P42" s="2">
        <v>0</v>
      </c>
      <c r="Q42" s="11" t="e">
        <f t="shared" si="2"/>
        <v>#DIV/0!</v>
      </c>
      <c r="R42" s="2">
        <v>0</v>
      </c>
      <c r="S42" s="2">
        <v>0</v>
      </c>
      <c r="T42" s="11" t="e">
        <f t="shared" si="3"/>
        <v>#DIV/0!</v>
      </c>
      <c r="U42" s="89">
        <f t="shared" si="4"/>
        <v>1</v>
      </c>
      <c r="V42" s="89">
        <f t="shared" si="4"/>
        <v>0</v>
      </c>
      <c r="W42" s="11">
        <f t="shared" si="5"/>
        <v>0</v>
      </c>
      <c r="X42" s="140"/>
      <c r="Y42" s="30"/>
      <c r="Z42" s="30"/>
      <c r="AA42" s="30"/>
    </row>
    <row r="43" spans="1:27" ht="72" x14ac:dyDescent="0.25">
      <c r="A43" s="967"/>
      <c r="B43" s="471" t="s">
        <v>2504</v>
      </c>
      <c r="C43" s="476" t="s">
        <v>2484</v>
      </c>
      <c r="D43" s="476" t="s">
        <v>2491</v>
      </c>
      <c r="E43" s="476"/>
      <c r="F43" s="476" t="s">
        <v>2485</v>
      </c>
      <c r="G43" s="471" t="s">
        <v>89</v>
      </c>
      <c r="H43" s="471">
        <v>1</v>
      </c>
      <c r="I43" s="2">
        <v>0</v>
      </c>
      <c r="J43" s="2">
        <v>0</v>
      </c>
      <c r="K43" s="11" t="e">
        <f t="shared" si="0"/>
        <v>#DIV/0!</v>
      </c>
      <c r="L43" s="2">
        <v>1</v>
      </c>
      <c r="M43" s="2">
        <v>0</v>
      </c>
      <c r="N43" s="11">
        <f t="shared" si="1"/>
        <v>0</v>
      </c>
      <c r="O43" s="2">
        <v>0</v>
      </c>
      <c r="P43" s="2">
        <v>0</v>
      </c>
      <c r="Q43" s="11" t="e">
        <f t="shared" si="2"/>
        <v>#DIV/0!</v>
      </c>
      <c r="R43" s="2">
        <v>0</v>
      </c>
      <c r="S43" s="2">
        <v>0</v>
      </c>
      <c r="T43" s="11" t="e">
        <f t="shared" si="3"/>
        <v>#DIV/0!</v>
      </c>
      <c r="U43" s="89">
        <f t="shared" si="4"/>
        <v>1</v>
      </c>
      <c r="V43" s="89">
        <f t="shared" si="4"/>
        <v>0</v>
      </c>
      <c r="W43" s="11">
        <f t="shared" si="5"/>
        <v>0</v>
      </c>
      <c r="X43" s="140"/>
      <c r="Y43" s="30"/>
      <c r="Z43" s="30"/>
      <c r="AA43" s="30"/>
    </row>
    <row r="44" spans="1:27" ht="36" x14ac:dyDescent="0.25">
      <c r="A44" s="967"/>
      <c r="B44" s="471" t="s">
        <v>2505</v>
      </c>
      <c r="C44" s="476" t="s">
        <v>2506</v>
      </c>
      <c r="D44" s="476" t="s">
        <v>2507</v>
      </c>
      <c r="E44" s="476"/>
      <c r="F44" s="476" t="s">
        <v>2508</v>
      </c>
      <c r="G44" s="471" t="s">
        <v>62</v>
      </c>
      <c r="H44" s="471">
        <v>50</v>
      </c>
      <c r="I44" s="2">
        <v>0</v>
      </c>
      <c r="J44" s="2">
        <v>0</v>
      </c>
      <c r="K44" s="11" t="e">
        <f t="shared" si="0"/>
        <v>#DIV/0!</v>
      </c>
      <c r="L44" s="2">
        <v>0</v>
      </c>
      <c r="M44" s="2">
        <v>0</v>
      </c>
      <c r="N44" s="11" t="e">
        <f t="shared" si="1"/>
        <v>#DIV/0!</v>
      </c>
      <c r="O44" s="2">
        <v>0</v>
      </c>
      <c r="P44" s="2">
        <v>0</v>
      </c>
      <c r="Q44" s="11" t="e">
        <f t="shared" si="2"/>
        <v>#DIV/0!</v>
      </c>
      <c r="R44" s="2">
        <v>50</v>
      </c>
      <c r="S44" s="2">
        <v>0</v>
      </c>
      <c r="T44" s="11">
        <f t="shared" si="3"/>
        <v>0</v>
      </c>
      <c r="U44" s="89">
        <f t="shared" si="4"/>
        <v>50</v>
      </c>
      <c r="V44" s="89">
        <f t="shared" si="4"/>
        <v>0</v>
      </c>
      <c r="W44" s="11">
        <f t="shared" si="5"/>
        <v>0</v>
      </c>
      <c r="X44" s="140"/>
      <c r="Y44" s="30"/>
      <c r="Z44" s="30"/>
      <c r="AA44" s="30"/>
    </row>
    <row r="45" spans="1:27" ht="24" x14ac:dyDescent="0.25">
      <c r="A45" s="967"/>
      <c r="B45" s="471" t="s">
        <v>2509</v>
      </c>
      <c r="C45" s="476" t="s">
        <v>2510</v>
      </c>
      <c r="D45" s="476" t="s">
        <v>2511</v>
      </c>
      <c r="E45" s="476"/>
      <c r="F45" s="476" t="s">
        <v>2512</v>
      </c>
      <c r="G45" s="471" t="s">
        <v>2266</v>
      </c>
      <c r="H45" s="471">
        <v>1</v>
      </c>
      <c r="I45" s="2">
        <v>1</v>
      </c>
      <c r="J45" s="2">
        <v>1</v>
      </c>
      <c r="K45" s="11">
        <f t="shared" si="0"/>
        <v>100</v>
      </c>
      <c r="L45" s="2">
        <v>0</v>
      </c>
      <c r="M45" s="2">
        <v>0</v>
      </c>
      <c r="N45" s="11" t="e">
        <f t="shared" si="1"/>
        <v>#DIV/0!</v>
      </c>
      <c r="O45" s="2">
        <v>0</v>
      </c>
      <c r="P45" s="2">
        <v>0</v>
      </c>
      <c r="Q45" s="11" t="e">
        <f t="shared" si="2"/>
        <v>#DIV/0!</v>
      </c>
      <c r="R45" s="2">
        <v>0</v>
      </c>
      <c r="S45" s="2">
        <v>0</v>
      </c>
      <c r="T45" s="11" t="e">
        <f t="shared" si="3"/>
        <v>#DIV/0!</v>
      </c>
      <c r="U45" s="89">
        <f t="shared" si="4"/>
        <v>1</v>
      </c>
      <c r="V45" s="89">
        <f t="shared" si="4"/>
        <v>1</v>
      </c>
      <c r="W45" s="11">
        <f t="shared" si="5"/>
        <v>100</v>
      </c>
      <c r="X45" s="140"/>
      <c r="Y45" s="30"/>
      <c r="Z45" s="30"/>
      <c r="AA45" s="30"/>
    </row>
    <row r="46" spans="1:27" ht="24" x14ac:dyDescent="0.25">
      <c r="A46" s="967"/>
      <c r="B46" s="471" t="s">
        <v>2513</v>
      </c>
      <c r="C46" s="476" t="s">
        <v>2514</v>
      </c>
      <c r="D46" s="476" t="s">
        <v>2507</v>
      </c>
      <c r="E46" s="476"/>
      <c r="F46" s="476" t="s">
        <v>2515</v>
      </c>
      <c r="G46" s="471" t="s">
        <v>62</v>
      </c>
      <c r="H46" s="471">
        <v>50</v>
      </c>
      <c r="I46" s="2">
        <v>0</v>
      </c>
      <c r="J46" s="2">
        <v>0</v>
      </c>
      <c r="K46" s="11" t="e">
        <f t="shared" si="0"/>
        <v>#DIV/0!</v>
      </c>
      <c r="L46" s="2">
        <v>0</v>
      </c>
      <c r="M46" s="2">
        <v>0</v>
      </c>
      <c r="N46" s="11" t="e">
        <f t="shared" si="1"/>
        <v>#DIV/0!</v>
      </c>
      <c r="O46" s="2">
        <v>0</v>
      </c>
      <c r="P46" s="2">
        <v>0</v>
      </c>
      <c r="Q46" s="11" t="e">
        <f t="shared" si="2"/>
        <v>#DIV/0!</v>
      </c>
      <c r="R46" s="2">
        <v>50</v>
      </c>
      <c r="S46" s="2">
        <v>0</v>
      </c>
      <c r="T46" s="11">
        <f t="shared" si="3"/>
        <v>0</v>
      </c>
      <c r="U46" s="89">
        <f t="shared" si="4"/>
        <v>50</v>
      </c>
      <c r="V46" s="89">
        <f t="shared" si="4"/>
        <v>0</v>
      </c>
      <c r="W46" s="11">
        <f t="shared" si="5"/>
        <v>0</v>
      </c>
      <c r="X46" s="140"/>
      <c r="Y46" s="30"/>
      <c r="Z46" s="30"/>
      <c r="AA46" s="30"/>
    </row>
    <row r="47" spans="1:27" ht="36" x14ac:dyDescent="0.25">
      <c r="A47" s="469"/>
      <c r="B47" s="469" t="s">
        <v>31</v>
      </c>
      <c r="C47" s="479" t="s">
        <v>32</v>
      </c>
      <c r="D47" s="479" t="s">
        <v>43</v>
      </c>
      <c r="E47" s="479" t="s">
        <v>2466</v>
      </c>
      <c r="F47" s="479" t="s">
        <v>34</v>
      </c>
      <c r="G47" s="469" t="s">
        <v>35</v>
      </c>
      <c r="H47" s="469">
        <v>1200</v>
      </c>
      <c r="I47" s="2">
        <v>300</v>
      </c>
      <c r="J47" s="2">
        <v>479</v>
      </c>
      <c r="K47" s="11">
        <f t="shared" si="0"/>
        <v>159.66666666666666</v>
      </c>
      <c r="L47" s="2">
        <v>300</v>
      </c>
      <c r="M47" s="2">
        <v>0</v>
      </c>
      <c r="N47" s="11">
        <f t="shared" si="1"/>
        <v>0</v>
      </c>
      <c r="O47" s="2">
        <v>300</v>
      </c>
      <c r="P47" s="2">
        <v>0</v>
      </c>
      <c r="Q47" s="11">
        <f t="shared" si="2"/>
        <v>0</v>
      </c>
      <c r="R47" s="2">
        <v>300</v>
      </c>
      <c r="S47" s="2">
        <v>0</v>
      </c>
      <c r="T47" s="11">
        <f t="shared" si="3"/>
        <v>0</v>
      </c>
      <c r="U47" s="89">
        <f t="shared" si="4"/>
        <v>1200</v>
      </c>
      <c r="V47" s="89">
        <f t="shared" si="4"/>
        <v>479</v>
      </c>
      <c r="W47" s="11">
        <f t="shared" si="5"/>
        <v>39.916666666666664</v>
      </c>
      <c r="X47" s="140"/>
      <c r="Y47" s="30"/>
      <c r="Z47" s="30"/>
      <c r="AA47" s="30"/>
    </row>
    <row r="48" spans="1:27" ht="60" x14ac:dyDescent="0.25">
      <c r="A48" s="471" t="s">
        <v>1477</v>
      </c>
      <c r="B48" s="471" t="s">
        <v>2516</v>
      </c>
      <c r="C48" s="476" t="s">
        <v>2517</v>
      </c>
      <c r="D48" s="476" t="s">
        <v>2518</v>
      </c>
      <c r="E48" s="476"/>
      <c r="F48" s="476" t="s">
        <v>2519</v>
      </c>
      <c r="G48" s="471" t="s">
        <v>492</v>
      </c>
      <c r="H48" s="471" t="s">
        <v>2520</v>
      </c>
      <c r="I48" s="2">
        <v>0</v>
      </c>
      <c r="J48" s="2">
        <v>0</v>
      </c>
      <c r="K48" s="11" t="e">
        <f t="shared" si="0"/>
        <v>#DIV/0!</v>
      </c>
      <c r="L48" s="2">
        <v>0</v>
      </c>
      <c r="M48" s="2">
        <v>0</v>
      </c>
      <c r="N48" s="11" t="e">
        <f t="shared" si="1"/>
        <v>#DIV/0!</v>
      </c>
      <c r="O48" s="2">
        <v>0</v>
      </c>
      <c r="P48" s="2">
        <v>0</v>
      </c>
      <c r="Q48" s="11" t="e">
        <f t="shared" si="2"/>
        <v>#DIV/0!</v>
      </c>
      <c r="R48" s="2">
        <v>0</v>
      </c>
      <c r="S48" s="2">
        <v>0</v>
      </c>
      <c r="T48" s="11" t="e">
        <f t="shared" si="3"/>
        <v>#DIV/0!</v>
      </c>
      <c r="U48" s="89">
        <f t="shared" si="4"/>
        <v>0</v>
      </c>
      <c r="V48" s="89">
        <f t="shared" si="4"/>
        <v>0</v>
      </c>
      <c r="W48" s="11" t="e">
        <f t="shared" si="5"/>
        <v>#DIV/0!</v>
      </c>
      <c r="X48" s="140"/>
      <c r="Y48" s="30"/>
      <c r="Z48" s="30"/>
      <c r="AA48" s="30"/>
    </row>
    <row r="49" spans="1:27" ht="51" x14ac:dyDescent="0.25">
      <c r="A49" s="469"/>
      <c r="B49" s="469" t="s">
        <v>232</v>
      </c>
      <c r="C49" s="479" t="s">
        <v>233</v>
      </c>
      <c r="D49" s="479" t="s">
        <v>2466</v>
      </c>
      <c r="E49" s="479" t="s">
        <v>1307</v>
      </c>
      <c r="F49" s="479" t="s">
        <v>235</v>
      </c>
      <c r="G49" s="469" t="s">
        <v>236</v>
      </c>
      <c r="H49" s="469">
        <v>950</v>
      </c>
      <c r="I49" s="2">
        <v>0</v>
      </c>
      <c r="J49" s="2">
        <v>147</v>
      </c>
      <c r="K49" s="11" t="e">
        <f t="shared" si="0"/>
        <v>#DIV/0!</v>
      </c>
      <c r="L49" s="2">
        <v>0</v>
      </c>
      <c r="M49" s="2">
        <v>0</v>
      </c>
      <c r="N49" s="11" t="e">
        <f t="shared" si="1"/>
        <v>#DIV/0!</v>
      </c>
      <c r="O49" s="2">
        <v>600</v>
      </c>
      <c r="P49" s="2">
        <v>0</v>
      </c>
      <c r="Q49" s="11">
        <f t="shared" si="2"/>
        <v>0</v>
      </c>
      <c r="R49" s="2">
        <v>350</v>
      </c>
      <c r="S49" s="2">
        <v>0</v>
      </c>
      <c r="T49" s="11">
        <f t="shared" si="3"/>
        <v>0</v>
      </c>
      <c r="U49" s="89">
        <f t="shared" si="4"/>
        <v>950</v>
      </c>
      <c r="V49" s="89">
        <f t="shared" si="4"/>
        <v>147</v>
      </c>
      <c r="W49" s="11">
        <f t="shared" si="5"/>
        <v>15.473684210526315</v>
      </c>
      <c r="X49" s="140" t="s">
        <v>2538</v>
      </c>
      <c r="Y49" s="30"/>
      <c r="Z49" s="30"/>
      <c r="AA49" s="30"/>
    </row>
    <row r="50" spans="1:27" ht="48" x14ac:dyDescent="0.25">
      <c r="A50" s="471" t="s">
        <v>2521</v>
      </c>
      <c r="B50" s="471" t="s">
        <v>2522</v>
      </c>
      <c r="C50" s="476" t="s">
        <v>2523</v>
      </c>
      <c r="D50" s="476" t="s">
        <v>2498</v>
      </c>
      <c r="E50" s="476"/>
      <c r="F50" s="476" t="s">
        <v>2524</v>
      </c>
      <c r="G50" s="471" t="s">
        <v>89</v>
      </c>
      <c r="H50" s="471">
        <v>1</v>
      </c>
      <c r="I50" s="2">
        <v>1</v>
      </c>
      <c r="J50" s="2">
        <v>0</v>
      </c>
      <c r="K50" s="11">
        <f t="shared" si="0"/>
        <v>0</v>
      </c>
      <c r="L50" s="2">
        <v>0</v>
      </c>
      <c r="M50" s="2">
        <v>0</v>
      </c>
      <c r="N50" s="11" t="e">
        <f t="shared" si="1"/>
        <v>#DIV/0!</v>
      </c>
      <c r="O50" s="2">
        <v>0</v>
      </c>
      <c r="P50" s="2">
        <v>0</v>
      </c>
      <c r="Q50" s="11" t="e">
        <f t="shared" si="2"/>
        <v>#DIV/0!</v>
      </c>
      <c r="R50" s="2">
        <v>0</v>
      </c>
      <c r="S50" s="2">
        <v>0</v>
      </c>
      <c r="T50" s="11" t="e">
        <f t="shared" si="3"/>
        <v>#DIV/0!</v>
      </c>
      <c r="U50" s="89">
        <f t="shared" si="4"/>
        <v>1</v>
      </c>
      <c r="V50" s="89">
        <f t="shared" si="4"/>
        <v>0</v>
      </c>
      <c r="W50" s="11">
        <f t="shared" si="5"/>
        <v>0</v>
      </c>
      <c r="X50" s="140" t="s">
        <v>2539</v>
      </c>
      <c r="Y50" s="30"/>
      <c r="Z50" s="30"/>
      <c r="AA50" s="30"/>
    </row>
    <row r="51" spans="1:27" ht="36" x14ac:dyDescent="0.25">
      <c r="A51" s="469"/>
      <c r="B51" s="469" t="s">
        <v>46</v>
      </c>
      <c r="C51" s="479" t="s">
        <v>47</v>
      </c>
      <c r="D51" s="479" t="s">
        <v>43</v>
      </c>
      <c r="E51" s="479" t="s">
        <v>2466</v>
      </c>
      <c r="F51" s="479" t="s">
        <v>48</v>
      </c>
      <c r="G51" s="469" t="s">
        <v>49</v>
      </c>
      <c r="H51" s="469">
        <v>50</v>
      </c>
      <c r="I51" s="2">
        <v>10</v>
      </c>
      <c r="J51" s="2">
        <v>10</v>
      </c>
      <c r="K51" s="11">
        <f t="shared" si="0"/>
        <v>100</v>
      </c>
      <c r="L51" s="2">
        <v>15</v>
      </c>
      <c r="M51" s="2">
        <v>15</v>
      </c>
      <c r="N51" s="11">
        <f t="shared" si="1"/>
        <v>100</v>
      </c>
      <c r="O51" s="2">
        <v>15</v>
      </c>
      <c r="P51" s="2">
        <v>15</v>
      </c>
      <c r="Q51" s="11">
        <f t="shared" si="2"/>
        <v>100</v>
      </c>
      <c r="R51" s="2">
        <v>10</v>
      </c>
      <c r="S51" s="2">
        <v>10</v>
      </c>
      <c r="T51" s="11">
        <f t="shared" si="3"/>
        <v>100</v>
      </c>
      <c r="U51" s="89">
        <f t="shared" si="4"/>
        <v>50</v>
      </c>
      <c r="V51" s="89">
        <f t="shared" si="4"/>
        <v>50</v>
      </c>
      <c r="W51" s="11">
        <f t="shared" si="5"/>
        <v>100</v>
      </c>
      <c r="X51" s="140"/>
      <c r="Y51" s="30"/>
      <c r="Z51" s="30"/>
      <c r="AA51" s="30"/>
    </row>
    <row r="52" spans="1:27" ht="60" x14ac:dyDescent="0.25">
      <c r="A52" s="471" t="s">
        <v>2525</v>
      </c>
      <c r="B52" s="471" t="s">
        <v>2526</v>
      </c>
      <c r="C52" s="476" t="s">
        <v>2527</v>
      </c>
      <c r="D52" s="476" t="s">
        <v>2466</v>
      </c>
      <c r="E52" s="476"/>
      <c r="F52" s="476" t="s">
        <v>2528</v>
      </c>
      <c r="G52" s="471" t="s">
        <v>57</v>
      </c>
      <c r="H52" s="471" t="s">
        <v>2520</v>
      </c>
      <c r="I52" s="2">
        <v>6</v>
      </c>
      <c r="J52" s="2">
        <v>6</v>
      </c>
      <c r="K52" s="11">
        <f t="shared" si="0"/>
        <v>100</v>
      </c>
      <c r="L52" s="2">
        <v>0</v>
      </c>
      <c r="M52" s="2">
        <v>0</v>
      </c>
      <c r="N52" s="11" t="e">
        <f t="shared" si="1"/>
        <v>#DIV/0!</v>
      </c>
      <c r="O52" s="2">
        <v>0</v>
      </c>
      <c r="P52" s="2">
        <v>0</v>
      </c>
      <c r="Q52" s="11" t="e">
        <f t="shared" si="2"/>
        <v>#DIV/0!</v>
      </c>
      <c r="R52" s="2">
        <v>0</v>
      </c>
      <c r="S52" s="2">
        <v>0</v>
      </c>
      <c r="T52" s="11" t="e">
        <f t="shared" si="3"/>
        <v>#DIV/0!</v>
      </c>
      <c r="U52" s="89">
        <f t="shared" si="4"/>
        <v>6</v>
      </c>
      <c r="V52" s="89">
        <f t="shared" si="4"/>
        <v>6</v>
      </c>
      <c r="W52" s="11">
        <f t="shared" si="5"/>
        <v>100</v>
      </c>
      <c r="X52" s="140"/>
      <c r="Y52" s="30"/>
      <c r="Z52" s="30"/>
      <c r="AA52" s="30"/>
    </row>
    <row r="53" spans="1:27" ht="15.75" x14ac:dyDescent="0.25">
      <c r="A53" s="10"/>
      <c r="B53" s="10"/>
      <c r="C53" s="10"/>
      <c r="D53" s="10"/>
      <c r="E53" s="10"/>
      <c r="F53" s="10"/>
      <c r="G53" s="10"/>
      <c r="H53" s="10"/>
      <c r="I53" s="2"/>
      <c r="J53" s="2"/>
      <c r="K53" s="11" t="e">
        <f t="shared" si="0"/>
        <v>#DIV/0!</v>
      </c>
      <c r="L53" s="2"/>
      <c r="M53" s="2"/>
      <c r="N53" s="11" t="e">
        <f t="shared" si="1"/>
        <v>#DIV/0!</v>
      </c>
      <c r="O53" s="2"/>
      <c r="P53" s="2"/>
      <c r="Q53" s="11" t="e">
        <f t="shared" si="2"/>
        <v>#DIV/0!</v>
      </c>
      <c r="R53" s="2"/>
      <c r="S53" s="2"/>
      <c r="T53" s="11" t="e">
        <f t="shared" si="3"/>
        <v>#DIV/0!</v>
      </c>
      <c r="U53" s="89">
        <f t="shared" si="4"/>
        <v>0</v>
      </c>
      <c r="V53" s="89">
        <f t="shared" si="4"/>
        <v>0</v>
      </c>
      <c r="W53" s="11" t="e">
        <f t="shared" si="5"/>
        <v>#DIV/0!</v>
      </c>
      <c r="X53" s="30"/>
      <c r="Y53" s="30"/>
      <c r="Z53" s="30"/>
      <c r="AA53" s="30"/>
    </row>
    <row r="54" spans="1:27" ht="15.75" x14ac:dyDescent="0.25">
      <c r="A54" s="10"/>
      <c r="B54" s="10"/>
      <c r="C54" s="10"/>
      <c r="D54" s="10"/>
      <c r="E54" s="10"/>
      <c r="F54" s="10"/>
      <c r="G54" s="10"/>
      <c r="H54" s="10"/>
      <c r="I54" s="2"/>
      <c r="J54" s="2"/>
      <c r="K54" s="11" t="e">
        <f t="shared" si="0"/>
        <v>#DIV/0!</v>
      </c>
      <c r="L54" s="2"/>
      <c r="M54" s="2"/>
      <c r="N54" s="11" t="e">
        <f t="shared" si="1"/>
        <v>#DIV/0!</v>
      </c>
      <c r="O54" s="2"/>
      <c r="P54" s="2"/>
      <c r="Q54" s="11" t="e">
        <f t="shared" si="2"/>
        <v>#DIV/0!</v>
      </c>
      <c r="R54" s="2"/>
      <c r="S54" s="2"/>
      <c r="T54" s="11" t="e">
        <f t="shared" si="3"/>
        <v>#DIV/0!</v>
      </c>
      <c r="U54" s="89">
        <f t="shared" si="4"/>
        <v>0</v>
      </c>
      <c r="V54" s="89">
        <f t="shared" si="4"/>
        <v>0</v>
      </c>
      <c r="W54" s="11" t="e">
        <f t="shared" si="5"/>
        <v>#DIV/0!</v>
      </c>
      <c r="X54" s="30"/>
      <c r="Y54" s="30"/>
      <c r="Z54" s="30"/>
      <c r="AA54" s="30"/>
    </row>
    <row r="55" spans="1:27" x14ac:dyDescent="0.25">
      <c r="A55" s="843" t="s">
        <v>23</v>
      </c>
      <c r="B55" s="844"/>
      <c r="C55" s="844"/>
      <c r="D55" s="844"/>
      <c r="E55" s="844"/>
      <c r="F55" s="844"/>
      <c r="G55" s="844"/>
      <c r="H55" s="845"/>
      <c r="I55" s="3"/>
      <c r="J55" s="3"/>
      <c r="K55" s="13" t="e">
        <f>SUM(K61:K104)/(COUNTIF(K61:K104,"&lt;&gt;0"))</f>
        <v>#DIV/0!</v>
      </c>
      <c r="L55" s="3"/>
      <c r="M55" s="3"/>
      <c r="N55" s="13" t="e">
        <f>SUM(N61:N104)/(COUNTIF(N61:N104,"&lt;&gt;0"))</f>
        <v>#DIV/0!</v>
      </c>
      <c r="O55" s="3"/>
      <c r="P55" s="3"/>
      <c r="Q55" s="13" t="e">
        <f>SUM(Q61:Q104)/(COUNTIF(Q61:Q104,"&lt;&gt;0"))</f>
        <v>#DIV/0!</v>
      </c>
      <c r="R55" s="3"/>
      <c r="S55" s="3"/>
      <c r="T55" s="13" t="e">
        <f>SUM(T61:T104)/(COUNTIF(T61:T104,"&lt;&gt;0"))</f>
        <v>#DIV/0!</v>
      </c>
      <c r="U55" s="3"/>
      <c r="V55" s="3"/>
      <c r="W55" s="13">
        <f>SUM(W61:W104)/(COUNTIF(W61:W104,"&lt;&gt;0"))</f>
        <v>66.188352826510723</v>
      </c>
      <c r="X55" s="30"/>
      <c r="Y55" s="30"/>
      <c r="Z55" s="30"/>
      <c r="AA55" s="30"/>
    </row>
    <row r="56" spans="1:27" x14ac:dyDescent="0.25">
      <c r="A56" s="846" t="s">
        <v>24</v>
      </c>
      <c r="B56" s="847"/>
      <c r="C56" s="847"/>
      <c r="D56" s="847"/>
      <c r="E56" s="847"/>
      <c r="F56" s="847"/>
      <c r="G56" s="847"/>
      <c r="H56" s="848"/>
      <c r="I56" s="4"/>
      <c r="J56" s="4"/>
      <c r="K56" s="14">
        <v>89</v>
      </c>
      <c r="L56" s="4"/>
      <c r="M56" s="4"/>
      <c r="N56" s="14"/>
      <c r="O56" s="4"/>
      <c r="P56" s="4"/>
      <c r="Q56" s="14"/>
      <c r="R56" s="4"/>
      <c r="S56" s="4"/>
      <c r="T56" s="14"/>
      <c r="U56" s="4"/>
      <c r="V56" s="4"/>
      <c r="W56" s="14">
        <v>66</v>
      </c>
      <c r="X56" s="30"/>
      <c r="Y56" s="30"/>
      <c r="Z56" s="30"/>
      <c r="AA56" s="30"/>
    </row>
    <row r="57" spans="1:27" x14ac:dyDescent="0.25">
      <c r="A57" s="846" t="s">
        <v>1283</v>
      </c>
      <c r="B57" s="847"/>
      <c r="C57" s="847"/>
      <c r="D57" s="847"/>
      <c r="E57" s="847"/>
      <c r="F57" s="847"/>
      <c r="G57" s="847"/>
      <c r="H57" s="848"/>
      <c r="I57" s="4"/>
      <c r="J57" s="4"/>
      <c r="K57" s="14">
        <v>59</v>
      </c>
      <c r="L57" s="4"/>
      <c r="M57" s="4"/>
      <c r="N57" s="14"/>
      <c r="O57" s="4"/>
      <c r="P57" s="4"/>
      <c r="Q57" s="14"/>
      <c r="R57" s="4"/>
      <c r="S57" s="4"/>
      <c r="T57" s="14"/>
      <c r="U57" s="4"/>
      <c r="V57" s="4"/>
      <c r="W57" s="14">
        <v>27</v>
      </c>
      <c r="X57" s="30"/>
      <c r="Y57" s="30"/>
      <c r="Z57" s="30"/>
      <c r="AA57" s="30"/>
    </row>
    <row r="58" spans="1:27" x14ac:dyDescent="0.25">
      <c r="A58" s="846" t="s">
        <v>1339</v>
      </c>
      <c r="B58" s="847"/>
      <c r="C58" s="847"/>
      <c r="D58" s="847"/>
      <c r="E58" s="847"/>
      <c r="F58" s="847"/>
      <c r="G58" s="847"/>
      <c r="H58" s="848"/>
      <c r="I58" s="4"/>
      <c r="J58" s="4"/>
      <c r="K58" s="14">
        <v>7</v>
      </c>
      <c r="L58" s="4"/>
      <c r="M58" s="4"/>
      <c r="N58" s="14"/>
      <c r="O58" s="4"/>
      <c r="P58" s="4"/>
      <c r="Q58" s="14"/>
      <c r="R58" s="4"/>
      <c r="S58" s="4"/>
      <c r="T58" s="14"/>
      <c r="U58" s="4"/>
      <c r="V58" s="4"/>
      <c r="W58" s="14"/>
      <c r="X58" s="30"/>
      <c r="Y58" s="30"/>
      <c r="Z58" s="30"/>
      <c r="AA58" s="30"/>
    </row>
    <row r="59" spans="1:27" x14ac:dyDescent="0.25">
      <c r="A59" s="846" t="s">
        <v>1340</v>
      </c>
      <c r="B59" s="847"/>
      <c r="C59" s="847"/>
      <c r="D59" s="847"/>
      <c r="E59" s="847"/>
      <c r="F59" s="847"/>
      <c r="G59" s="847"/>
      <c r="H59" s="848"/>
      <c r="I59" s="4"/>
      <c r="J59" s="4"/>
      <c r="K59" s="14">
        <v>2</v>
      </c>
      <c r="L59" s="4"/>
      <c r="M59" s="4"/>
      <c r="N59" s="14"/>
      <c r="O59" s="4"/>
      <c r="P59" s="4"/>
      <c r="Q59" s="14"/>
      <c r="R59" s="4"/>
      <c r="S59" s="4"/>
      <c r="T59" s="14"/>
      <c r="U59" s="4"/>
      <c r="V59" s="4"/>
      <c r="W59" s="14"/>
      <c r="X59" s="30"/>
      <c r="Y59" s="30"/>
      <c r="Z59" s="30"/>
      <c r="AA59" s="30"/>
    </row>
    <row r="60" spans="1:27" x14ac:dyDescent="0.25">
      <c r="A60" s="846" t="s">
        <v>1341</v>
      </c>
      <c r="B60" s="847"/>
      <c r="C60" s="847"/>
      <c r="D60" s="847"/>
      <c r="E60" s="847"/>
      <c r="F60" s="847"/>
      <c r="G60" s="847"/>
      <c r="H60" s="848"/>
      <c r="I60" s="4"/>
      <c r="J60" s="4"/>
      <c r="K60" s="14">
        <v>17</v>
      </c>
      <c r="L60" s="4"/>
      <c r="M60" s="4"/>
      <c r="N60" s="14"/>
      <c r="O60" s="4"/>
      <c r="P60" s="4"/>
      <c r="Q60" s="14"/>
      <c r="R60" s="4"/>
      <c r="S60" s="4"/>
      <c r="T60" s="14"/>
      <c r="U60" s="4"/>
      <c r="V60" s="4"/>
      <c r="W60" s="14"/>
      <c r="X60" s="30"/>
      <c r="Y60" s="30"/>
      <c r="Z60" s="30"/>
      <c r="AA60" s="30"/>
    </row>
    <row r="61" spans="1:27" x14ac:dyDescent="0.25">
      <c r="K61" s="32" t="e">
        <f>IF(K7&gt;99.99,100,K7)</f>
        <v>#DIV/0!</v>
      </c>
      <c r="N61" s="32" t="e">
        <f>IF(N7&gt;99.99,100,N7)</f>
        <v>#DIV/0!</v>
      </c>
      <c r="Q61" s="32">
        <f>IF(Q7&gt;99.99,100,Q7)</f>
        <v>0</v>
      </c>
      <c r="T61" s="32" t="e">
        <f>IF(T7&gt;99.99,100,T7)</f>
        <v>#DIV/0!</v>
      </c>
      <c r="W61" s="32">
        <f>IF(W7&gt;99.99,100,W7)</f>
        <v>0</v>
      </c>
    </row>
    <row r="62" spans="1:27" x14ac:dyDescent="0.25">
      <c r="K62" s="32" t="e">
        <f t="shared" ref="K62:K101" si="6">IF(K8&gt;99.99,100,K8)</f>
        <v>#DIV/0!</v>
      </c>
      <c r="N62" s="32" t="e">
        <f t="shared" ref="N62:N101" si="7">IF(N8&gt;99.99,100,N8)</f>
        <v>#DIV/0!</v>
      </c>
      <c r="Q62" s="32">
        <f t="shared" ref="Q62:Q101" si="8">IF(Q8&gt;99.99,100,Q8)</f>
        <v>0</v>
      </c>
      <c r="T62" s="32" t="e">
        <f t="shared" ref="T62:T101" si="9">IF(T8&gt;99.99,100,T8)</f>
        <v>#DIV/0!</v>
      </c>
      <c r="W62" s="32">
        <f t="shared" ref="W62:W101" si="10">IF(W8&gt;99.99,100,W8)</f>
        <v>0</v>
      </c>
    </row>
    <row r="63" spans="1:27" x14ac:dyDescent="0.25">
      <c r="K63" s="32" t="e">
        <f t="shared" si="6"/>
        <v>#DIV/0!</v>
      </c>
      <c r="N63" s="32">
        <f t="shared" si="7"/>
        <v>0</v>
      </c>
      <c r="Q63" s="32" t="e">
        <f t="shared" si="8"/>
        <v>#DIV/0!</v>
      </c>
      <c r="T63" s="32" t="e">
        <f t="shared" si="9"/>
        <v>#DIV/0!</v>
      </c>
      <c r="W63" s="32">
        <f t="shared" si="10"/>
        <v>0</v>
      </c>
    </row>
    <row r="64" spans="1:27" x14ac:dyDescent="0.25">
      <c r="K64" s="32">
        <f t="shared" si="6"/>
        <v>100</v>
      </c>
      <c r="N64" s="32" t="e">
        <f t="shared" si="7"/>
        <v>#DIV/0!</v>
      </c>
      <c r="Q64" s="32" t="e">
        <f t="shared" si="8"/>
        <v>#DIV/0!</v>
      </c>
      <c r="T64" s="32" t="e">
        <f t="shared" si="9"/>
        <v>#DIV/0!</v>
      </c>
      <c r="W64" s="32">
        <f t="shared" si="10"/>
        <v>100</v>
      </c>
    </row>
    <row r="65" spans="11:23" x14ac:dyDescent="0.25">
      <c r="K65" s="32" t="e">
        <f t="shared" si="6"/>
        <v>#DIV/0!</v>
      </c>
      <c r="N65" s="32">
        <f t="shared" si="7"/>
        <v>0</v>
      </c>
      <c r="Q65" s="32">
        <f t="shared" si="8"/>
        <v>0</v>
      </c>
      <c r="T65" s="32">
        <f t="shared" si="9"/>
        <v>100</v>
      </c>
      <c r="W65" s="32">
        <f t="shared" si="10"/>
        <v>100</v>
      </c>
    </row>
    <row r="66" spans="11:23" x14ac:dyDescent="0.25">
      <c r="K66" s="32" t="e">
        <f t="shared" si="6"/>
        <v>#DIV/0!</v>
      </c>
      <c r="N66" s="32">
        <f t="shared" si="7"/>
        <v>0</v>
      </c>
      <c r="Q66" s="32">
        <f t="shared" si="8"/>
        <v>0</v>
      </c>
      <c r="T66" s="32">
        <f t="shared" si="9"/>
        <v>100</v>
      </c>
      <c r="W66" s="32">
        <f t="shared" si="10"/>
        <v>100</v>
      </c>
    </row>
    <row r="67" spans="11:23" x14ac:dyDescent="0.25">
      <c r="K67" s="32" t="e">
        <f t="shared" si="6"/>
        <v>#DIV/0!</v>
      </c>
      <c r="N67" s="32" t="e">
        <f t="shared" si="7"/>
        <v>#DIV/0!</v>
      </c>
      <c r="Q67" s="32">
        <f t="shared" si="8"/>
        <v>0</v>
      </c>
      <c r="T67" s="32" t="e">
        <f t="shared" si="9"/>
        <v>#DIV/0!</v>
      </c>
      <c r="W67" s="32">
        <f t="shared" si="10"/>
        <v>0</v>
      </c>
    </row>
    <row r="68" spans="11:23" x14ac:dyDescent="0.25">
      <c r="K68" s="32" t="e">
        <f t="shared" si="6"/>
        <v>#DIV/0!</v>
      </c>
      <c r="N68" s="32">
        <f t="shared" si="7"/>
        <v>0</v>
      </c>
      <c r="Q68" s="32" t="e">
        <f t="shared" si="8"/>
        <v>#DIV/0!</v>
      </c>
      <c r="T68" s="32" t="e">
        <f t="shared" si="9"/>
        <v>#DIV/0!</v>
      </c>
      <c r="W68" s="32">
        <f t="shared" si="10"/>
        <v>0</v>
      </c>
    </row>
    <row r="69" spans="11:23" x14ac:dyDescent="0.25">
      <c r="K69" s="32">
        <f t="shared" si="6"/>
        <v>100</v>
      </c>
      <c r="N69" s="32">
        <f t="shared" si="7"/>
        <v>100</v>
      </c>
      <c r="Q69" s="32">
        <f t="shared" si="8"/>
        <v>93.906666666666666</v>
      </c>
      <c r="T69" s="32">
        <f t="shared" si="9"/>
        <v>0</v>
      </c>
      <c r="W69" s="32">
        <f t="shared" si="10"/>
        <v>100</v>
      </c>
    </row>
    <row r="70" spans="11:23" x14ac:dyDescent="0.25">
      <c r="K70" s="32" t="e">
        <f t="shared" si="6"/>
        <v>#DIV/0!</v>
      </c>
      <c r="N70" s="32">
        <f t="shared" si="7"/>
        <v>0</v>
      </c>
      <c r="Q70" s="32" t="e">
        <f t="shared" si="8"/>
        <v>#DIV/0!</v>
      </c>
      <c r="T70" s="32">
        <f t="shared" si="9"/>
        <v>0</v>
      </c>
      <c r="W70" s="32">
        <f t="shared" si="10"/>
        <v>0</v>
      </c>
    </row>
    <row r="71" spans="11:23" x14ac:dyDescent="0.25">
      <c r="K71" s="32">
        <f t="shared" si="6"/>
        <v>0</v>
      </c>
      <c r="N71" s="32" t="e">
        <f t="shared" si="7"/>
        <v>#DIV/0!</v>
      </c>
      <c r="Q71" s="32" t="e">
        <f t="shared" si="8"/>
        <v>#DIV/0!</v>
      </c>
      <c r="T71" s="32">
        <f t="shared" si="9"/>
        <v>0</v>
      </c>
      <c r="W71" s="32">
        <f t="shared" si="10"/>
        <v>100</v>
      </c>
    </row>
    <row r="72" spans="11:23" x14ac:dyDescent="0.25">
      <c r="K72" s="32" t="e">
        <f t="shared" si="6"/>
        <v>#DIV/0!</v>
      </c>
      <c r="N72" s="32" t="e">
        <f t="shared" si="7"/>
        <v>#DIV/0!</v>
      </c>
      <c r="Q72" s="32" t="e">
        <f t="shared" si="8"/>
        <v>#DIV/0!</v>
      </c>
      <c r="T72" s="32">
        <f t="shared" si="9"/>
        <v>0</v>
      </c>
      <c r="W72" s="32">
        <f t="shared" si="10"/>
        <v>0</v>
      </c>
    </row>
    <row r="73" spans="11:23" x14ac:dyDescent="0.25">
      <c r="K73" s="32" t="e">
        <f t="shared" si="6"/>
        <v>#DIV/0!</v>
      </c>
      <c r="N73" s="32" t="e">
        <f t="shared" si="7"/>
        <v>#DIV/0!</v>
      </c>
      <c r="Q73" s="32" t="e">
        <f t="shared" si="8"/>
        <v>#DIV/0!</v>
      </c>
      <c r="T73" s="32">
        <f t="shared" si="9"/>
        <v>0</v>
      </c>
      <c r="W73" s="32">
        <f t="shared" si="10"/>
        <v>0</v>
      </c>
    </row>
    <row r="74" spans="11:23" x14ac:dyDescent="0.25">
      <c r="K74" s="32">
        <f t="shared" si="6"/>
        <v>40</v>
      </c>
      <c r="N74" s="32">
        <f t="shared" si="7"/>
        <v>0</v>
      </c>
      <c r="Q74" s="32">
        <f t="shared" si="8"/>
        <v>0</v>
      </c>
      <c r="T74" s="32" t="e">
        <f t="shared" si="9"/>
        <v>#DIV/0!</v>
      </c>
      <c r="W74" s="32">
        <f t="shared" si="10"/>
        <v>10</v>
      </c>
    </row>
    <row r="75" spans="11:23" x14ac:dyDescent="0.25">
      <c r="K75" s="32" t="e">
        <f t="shared" si="6"/>
        <v>#DIV/0!</v>
      </c>
      <c r="N75" s="32" t="e">
        <f t="shared" si="7"/>
        <v>#DIV/0!</v>
      </c>
      <c r="Q75" s="32" t="e">
        <f t="shared" si="8"/>
        <v>#DIV/0!</v>
      </c>
      <c r="T75" s="32">
        <f t="shared" si="9"/>
        <v>0</v>
      </c>
      <c r="W75" s="32">
        <f t="shared" si="10"/>
        <v>20</v>
      </c>
    </row>
    <row r="76" spans="11:23" x14ac:dyDescent="0.25">
      <c r="K76" s="32" t="e">
        <f t="shared" si="6"/>
        <v>#DIV/0!</v>
      </c>
      <c r="N76" s="32">
        <f t="shared" si="7"/>
        <v>0</v>
      </c>
      <c r="Q76" s="32" t="e">
        <f t="shared" si="8"/>
        <v>#DIV/0!</v>
      </c>
      <c r="T76" s="32" t="e">
        <f t="shared" si="9"/>
        <v>#DIV/0!</v>
      </c>
      <c r="W76" s="32">
        <f t="shared" si="10"/>
        <v>0</v>
      </c>
    </row>
    <row r="77" spans="11:23" x14ac:dyDescent="0.25">
      <c r="K77" s="32" t="e">
        <f t="shared" si="6"/>
        <v>#DIV/0!</v>
      </c>
      <c r="N77" s="32">
        <f t="shared" si="7"/>
        <v>0</v>
      </c>
      <c r="Q77" s="32" t="e">
        <f t="shared" si="8"/>
        <v>#DIV/0!</v>
      </c>
      <c r="T77" s="32" t="e">
        <f t="shared" si="9"/>
        <v>#DIV/0!</v>
      </c>
      <c r="W77" s="32">
        <f t="shared" si="10"/>
        <v>0</v>
      </c>
    </row>
    <row r="78" spans="11:23" x14ac:dyDescent="0.25">
      <c r="K78" s="32">
        <f t="shared" si="6"/>
        <v>0</v>
      </c>
      <c r="N78" s="32" t="e">
        <f t="shared" si="7"/>
        <v>#DIV/0!</v>
      </c>
      <c r="Q78" s="32" t="e">
        <f t="shared" si="8"/>
        <v>#DIV/0!</v>
      </c>
      <c r="T78" s="32" t="e">
        <f t="shared" si="9"/>
        <v>#DIV/0!</v>
      </c>
      <c r="W78" s="32">
        <f t="shared" si="10"/>
        <v>0</v>
      </c>
    </row>
    <row r="79" spans="11:23" x14ac:dyDescent="0.25">
      <c r="K79" s="32">
        <f t="shared" si="6"/>
        <v>0</v>
      </c>
      <c r="N79" s="32" t="e">
        <f t="shared" si="7"/>
        <v>#DIV/0!</v>
      </c>
      <c r="Q79" s="32" t="e">
        <f t="shared" si="8"/>
        <v>#DIV/0!</v>
      </c>
      <c r="T79" s="32" t="e">
        <f t="shared" si="9"/>
        <v>#DIV/0!</v>
      </c>
      <c r="W79" s="32">
        <f t="shared" si="10"/>
        <v>0</v>
      </c>
    </row>
    <row r="80" spans="11:23" x14ac:dyDescent="0.25">
      <c r="K80" s="32">
        <f t="shared" si="6"/>
        <v>0</v>
      </c>
      <c r="N80" s="32">
        <f t="shared" si="7"/>
        <v>0</v>
      </c>
      <c r="Q80" s="32">
        <f t="shared" si="8"/>
        <v>0</v>
      </c>
      <c r="T80" s="32" t="e">
        <f t="shared" si="9"/>
        <v>#DIV/0!</v>
      </c>
      <c r="W80" s="32">
        <f t="shared" si="10"/>
        <v>0</v>
      </c>
    </row>
    <row r="81" spans="11:23" x14ac:dyDescent="0.25">
      <c r="K81" s="32" t="e">
        <f t="shared" si="6"/>
        <v>#DIV/0!</v>
      </c>
      <c r="N81" s="32">
        <f t="shared" si="7"/>
        <v>0</v>
      </c>
      <c r="Q81" s="32" t="e">
        <f t="shared" si="8"/>
        <v>#DIV/0!</v>
      </c>
      <c r="T81" s="32" t="e">
        <f t="shared" si="9"/>
        <v>#DIV/0!</v>
      </c>
      <c r="W81" s="32">
        <f t="shared" si="10"/>
        <v>0</v>
      </c>
    </row>
    <row r="82" spans="11:23" x14ac:dyDescent="0.25">
      <c r="K82" s="32">
        <f t="shared" si="6"/>
        <v>0</v>
      </c>
      <c r="N82" s="32" t="e">
        <f t="shared" si="7"/>
        <v>#DIV/0!</v>
      </c>
      <c r="Q82" s="32" t="e">
        <f t="shared" si="8"/>
        <v>#DIV/0!</v>
      </c>
      <c r="T82" s="32" t="e">
        <f t="shared" si="9"/>
        <v>#DIV/0!</v>
      </c>
      <c r="W82" s="32">
        <f t="shared" si="10"/>
        <v>0</v>
      </c>
    </row>
    <row r="83" spans="11:23" x14ac:dyDescent="0.25">
      <c r="K83" s="32" t="e">
        <f>IF(K29&gt;99.99,100,K29)</f>
        <v>#DIV/0!</v>
      </c>
      <c r="N83" s="32">
        <f>IF(N29&gt;99.99,100,N29)</f>
        <v>0</v>
      </c>
      <c r="Q83" s="32">
        <f>IF(Q29&gt;99.99,100,Q29)</f>
        <v>0</v>
      </c>
      <c r="T83" s="32" t="e">
        <f>IF(T29&gt;99.99,100,T29)</f>
        <v>#DIV/0!</v>
      </c>
      <c r="W83" s="32">
        <f>IF(W29&gt;99.99,100,W29)</f>
        <v>0</v>
      </c>
    </row>
    <row r="84" spans="11:23" x14ac:dyDescent="0.25">
      <c r="K84" s="32">
        <f t="shared" si="6"/>
        <v>40</v>
      </c>
      <c r="N84" s="32">
        <f t="shared" si="7"/>
        <v>0</v>
      </c>
      <c r="Q84" s="32" t="e">
        <f t="shared" si="8"/>
        <v>#DIV/0!</v>
      </c>
      <c r="T84" s="32" t="e">
        <f t="shared" si="9"/>
        <v>#DIV/0!</v>
      </c>
      <c r="W84" s="32">
        <f t="shared" si="10"/>
        <v>20</v>
      </c>
    </row>
    <row r="85" spans="11:23" x14ac:dyDescent="0.25">
      <c r="K85" s="32" t="e">
        <f t="shared" si="6"/>
        <v>#DIV/0!</v>
      </c>
      <c r="N85" s="32">
        <f t="shared" si="7"/>
        <v>0</v>
      </c>
      <c r="Q85" s="32">
        <f t="shared" si="8"/>
        <v>0</v>
      </c>
      <c r="T85" s="32" t="e">
        <f t="shared" si="9"/>
        <v>#DIV/0!</v>
      </c>
      <c r="W85" s="32">
        <f t="shared" si="10"/>
        <v>0</v>
      </c>
    </row>
    <row r="86" spans="11:23" x14ac:dyDescent="0.25">
      <c r="K86" s="32" t="e">
        <f t="shared" si="6"/>
        <v>#DIV/0!</v>
      </c>
      <c r="N86" s="32">
        <f t="shared" si="7"/>
        <v>0</v>
      </c>
      <c r="Q86" s="32">
        <f t="shared" si="8"/>
        <v>0</v>
      </c>
      <c r="T86" s="32" t="e">
        <f t="shared" si="9"/>
        <v>#DIV/0!</v>
      </c>
      <c r="W86" s="32">
        <f t="shared" si="10"/>
        <v>0</v>
      </c>
    </row>
    <row r="87" spans="11:23" x14ac:dyDescent="0.25">
      <c r="K87" s="32">
        <f t="shared" si="6"/>
        <v>84</v>
      </c>
      <c r="N87" s="32">
        <f t="shared" si="7"/>
        <v>0</v>
      </c>
      <c r="Q87" s="32">
        <f t="shared" si="8"/>
        <v>0</v>
      </c>
      <c r="T87" s="32">
        <f t="shared" si="9"/>
        <v>0</v>
      </c>
      <c r="W87" s="32">
        <f t="shared" si="10"/>
        <v>21</v>
      </c>
    </row>
    <row r="88" spans="11:23" x14ac:dyDescent="0.25">
      <c r="K88" s="32">
        <f t="shared" si="6"/>
        <v>100</v>
      </c>
      <c r="N88" s="32" t="e">
        <f t="shared" si="7"/>
        <v>#DIV/0!</v>
      </c>
      <c r="Q88" s="32" t="e">
        <f t="shared" si="8"/>
        <v>#DIV/0!</v>
      </c>
      <c r="T88" s="32" t="e">
        <f t="shared" si="9"/>
        <v>#DIV/0!</v>
      </c>
      <c r="W88" s="32">
        <f t="shared" si="10"/>
        <v>100</v>
      </c>
    </row>
    <row r="89" spans="11:23" x14ac:dyDescent="0.25">
      <c r="K89" s="32" t="e">
        <f t="shared" si="6"/>
        <v>#DIV/0!</v>
      </c>
      <c r="N89" s="32">
        <f t="shared" si="7"/>
        <v>0</v>
      </c>
      <c r="Q89" s="32" t="e">
        <f t="shared" si="8"/>
        <v>#DIV/0!</v>
      </c>
      <c r="T89" s="32" t="e">
        <f t="shared" si="9"/>
        <v>#DIV/0!</v>
      </c>
      <c r="W89" s="32">
        <f t="shared" si="10"/>
        <v>0</v>
      </c>
    </row>
    <row r="90" spans="11:23" x14ac:dyDescent="0.25">
      <c r="K90" s="32" t="e">
        <f t="shared" si="6"/>
        <v>#DIV/0!</v>
      </c>
      <c r="N90" s="32">
        <f t="shared" si="7"/>
        <v>0</v>
      </c>
      <c r="Q90" s="32" t="e">
        <f t="shared" si="8"/>
        <v>#DIV/0!</v>
      </c>
      <c r="T90" s="32" t="e">
        <f t="shared" si="9"/>
        <v>#DIV/0!</v>
      </c>
      <c r="W90" s="32">
        <f t="shared" si="10"/>
        <v>100</v>
      </c>
    </row>
    <row r="91" spans="11:23" x14ac:dyDescent="0.25">
      <c r="K91" s="32">
        <f t="shared" si="6"/>
        <v>0</v>
      </c>
      <c r="N91" s="32">
        <f t="shared" si="7"/>
        <v>0</v>
      </c>
      <c r="Q91" s="32">
        <f t="shared" si="8"/>
        <v>0</v>
      </c>
      <c r="T91" s="32">
        <f t="shared" si="9"/>
        <v>0</v>
      </c>
      <c r="W91" s="32">
        <f t="shared" si="10"/>
        <v>0</v>
      </c>
    </row>
    <row r="92" spans="11:23" x14ac:dyDescent="0.25">
      <c r="K92" s="32">
        <f t="shared" si="6"/>
        <v>100</v>
      </c>
      <c r="N92" s="32">
        <f t="shared" si="7"/>
        <v>0</v>
      </c>
      <c r="Q92" s="32">
        <f t="shared" si="8"/>
        <v>0</v>
      </c>
      <c r="T92" s="32">
        <f t="shared" si="9"/>
        <v>0</v>
      </c>
      <c r="W92" s="32">
        <f t="shared" si="10"/>
        <v>100</v>
      </c>
    </row>
    <row r="93" spans="11:23" x14ac:dyDescent="0.25">
      <c r="K93" s="32">
        <f t="shared" si="6"/>
        <v>100</v>
      </c>
      <c r="N93" s="32">
        <f t="shared" si="7"/>
        <v>0</v>
      </c>
      <c r="Q93" s="32">
        <f t="shared" si="8"/>
        <v>0</v>
      </c>
      <c r="T93" s="32" t="e">
        <f t="shared" si="9"/>
        <v>#DIV/0!</v>
      </c>
      <c r="W93" s="32">
        <f t="shared" si="10"/>
        <v>40</v>
      </c>
    </row>
    <row r="94" spans="11:23" x14ac:dyDescent="0.25">
      <c r="K94" s="32" t="e">
        <f t="shared" si="6"/>
        <v>#DIV/0!</v>
      </c>
      <c r="N94" s="32" t="e">
        <f t="shared" si="7"/>
        <v>#DIV/0!</v>
      </c>
      <c r="Q94" s="32" t="e">
        <f t="shared" si="8"/>
        <v>#DIV/0!</v>
      </c>
      <c r="T94" s="32">
        <f t="shared" si="9"/>
        <v>0</v>
      </c>
      <c r="W94" s="32">
        <f t="shared" si="10"/>
        <v>0</v>
      </c>
    </row>
    <row r="95" spans="11:23" x14ac:dyDescent="0.25">
      <c r="K95" s="32">
        <f t="shared" si="6"/>
        <v>100</v>
      </c>
      <c r="N95" s="32">
        <f t="shared" si="7"/>
        <v>0</v>
      </c>
      <c r="Q95" s="32">
        <f t="shared" si="8"/>
        <v>0</v>
      </c>
      <c r="T95" s="32">
        <f t="shared" si="9"/>
        <v>0</v>
      </c>
      <c r="W95" s="32">
        <f t="shared" si="10"/>
        <v>25</v>
      </c>
    </row>
    <row r="96" spans="11:23" x14ac:dyDescent="0.25">
      <c r="K96" s="32" t="e">
        <f t="shared" si="6"/>
        <v>#DIV/0!</v>
      </c>
      <c r="N96" s="32">
        <f t="shared" si="7"/>
        <v>0</v>
      </c>
      <c r="Q96" s="32" t="e">
        <f t="shared" si="8"/>
        <v>#DIV/0!</v>
      </c>
      <c r="T96" s="32" t="e">
        <f t="shared" si="9"/>
        <v>#DIV/0!</v>
      </c>
      <c r="W96" s="32">
        <f t="shared" si="10"/>
        <v>0</v>
      </c>
    </row>
    <row r="97" spans="11:23" x14ac:dyDescent="0.25">
      <c r="K97" s="32" t="e">
        <f t="shared" si="6"/>
        <v>#DIV/0!</v>
      </c>
      <c r="N97" s="32">
        <f t="shared" si="7"/>
        <v>0</v>
      </c>
      <c r="Q97" s="32" t="e">
        <f t="shared" si="8"/>
        <v>#DIV/0!</v>
      </c>
      <c r="T97" s="32" t="e">
        <f t="shared" si="9"/>
        <v>#DIV/0!</v>
      </c>
      <c r="W97" s="32">
        <f t="shared" si="10"/>
        <v>0</v>
      </c>
    </row>
    <row r="98" spans="11:23" x14ac:dyDescent="0.25">
      <c r="K98" s="32" t="e">
        <f t="shared" si="6"/>
        <v>#DIV/0!</v>
      </c>
      <c r="N98" s="32" t="e">
        <f t="shared" si="7"/>
        <v>#DIV/0!</v>
      </c>
      <c r="Q98" s="32" t="e">
        <f t="shared" si="8"/>
        <v>#DIV/0!</v>
      </c>
      <c r="T98" s="32">
        <f t="shared" si="9"/>
        <v>0</v>
      </c>
      <c r="W98" s="32">
        <f t="shared" si="10"/>
        <v>0</v>
      </c>
    </row>
    <row r="99" spans="11:23" x14ac:dyDescent="0.25">
      <c r="K99" s="32">
        <f t="shared" si="6"/>
        <v>100</v>
      </c>
      <c r="N99" s="32" t="e">
        <f t="shared" si="7"/>
        <v>#DIV/0!</v>
      </c>
      <c r="Q99" s="32" t="e">
        <f t="shared" si="8"/>
        <v>#DIV/0!</v>
      </c>
      <c r="T99" s="32" t="e">
        <f t="shared" si="9"/>
        <v>#DIV/0!</v>
      </c>
      <c r="W99" s="32">
        <f t="shared" si="10"/>
        <v>100</v>
      </c>
    </row>
    <row r="100" spans="11:23" x14ac:dyDescent="0.25">
      <c r="K100" s="32" t="e">
        <f t="shared" si="6"/>
        <v>#DIV/0!</v>
      </c>
      <c r="N100" s="32" t="e">
        <f t="shared" si="7"/>
        <v>#DIV/0!</v>
      </c>
      <c r="Q100" s="32" t="e">
        <f t="shared" si="8"/>
        <v>#DIV/0!</v>
      </c>
      <c r="T100" s="32">
        <f t="shared" si="9"/>
        <v>0</v>
      </c>
      <c r="W100" s="32">
        <f t="shared" si="10"/>
        <v>0</v>
      </c>
    </row>
    <row r="101" spans="11:23" x14ac:dyDescent="0.25">
      <c r="K101" s="32">
        <f t="shared" si="6"/>
        <v>100</v>
      </c>
      <c r="N101" s="32">
        <f t="shared" si="7"/>
        <v>0</v>
      </c>
      <c r="Q101" s="32">
        <f t="shared" si="8"/>
        <v>0</v>
      </c>
      <c r="T101" s="32">
        <f t="shared" si="9"/>
        <v>0</v>
      </c>
      <c r="W101" s="32">
        <f t="shared" si="10"/>
        <v>39.916666666666664</v>
      </c>
    </row>
    <row r="102" spans="11:23" x14ac:dyDescent="0.25">
      <c r="K102" s="32" t="e">
        <f>IF(K49&gt;99.99,100,K49)</f>
        <v>#DIV/0!</v>
      </c>
      <c r="N102" s="32" t="e">
        <f>IF(N49&gt;99.99,100,N49)</f>
        <v>#DIV/0!</v>
      </c>
      <c r="Q102" s="32">
        <f>IF(Q49&gt;99.99,100,Q49)</f>
        <v>0</v>
      </c>
      <c r="T102" s="32">
        <f>IF(T49&gt;99.99,100,T49)</f>
        <v>0</v>
      </c>
      <c r="W102" s="32">
        <f>IF(W49&gt;99.99,100,W49)</f>
        <v>15.473684210526315</v>
      </c>
    </row>
    <row r="103" spans="11:23" x14ac:dyDescent="0.25">
      <c r="K103" s="32">
        <f>IF(K50&gt;99.99,100,K50)</f>
        <v>0</v>
      </c>
      <c r="N103" s="32" t="e">
        <f>IF(N50&gt;99.99,100,N50)</f>
        <v>#DIV/0!</v>
      </c>
      <c r="Q103" s="32" t="e">
        <f>IF(Q50&gt;99.99,100,Q50)</f>
        <v>#DIV/0!</v>
      </c>
      <c r="T103" s="32" t="e">
        <f>IF(T50&gt;99.99,100,T50)</f>
        <v>#DIV/0!</v>
      </c>
      <c r="W103" s="32">
        <f>IF(W50&gt;99.99,100,W50)</f>
        <v>0</v>
      </c>
    </row>
    <row r="104" spans="11:23" x14ac:dyDescent="0.25">
      <c r="K104" s="32">
        <f>IF(K51&gt;99.99,100,K51)</f>
        <v>100</v>
      </c>
      <c r="N104" s="32">
        <f>IF(N51&gt;99.99,100,N51)</f>
        <v>100</v>
      </c>
      <c r="Q104" s="32">
        <f>IF(Q51&gt;99.99,100,Q51)</f>
        <v>100</v>
      </c>
      <c r="T104" s="32">
        <f>IF(T51&gt;99.99,100,T51)</f>
        <v>100</v>
      </c>
      <c r="W104" s="32">
        <f>IF(W51&gt;99.99,100,W51)</f>
        <v>100</v>
      </c>
    </row>
  </sheetData>
  <protectedRanges>
    <protectedRange sqref="X7:X52" name="Rango13_1"/>
  </protectedRanges>
  <mergeCells count="45">
    <mergeCell ref="A2:W2"/>
    <mergeCell ref="A3:W3"/>
    <mergeCell ref="A4:W4"/>
    <mergeCell ref="A5:A6"/>
    <mergeCell ref="B5:B6"/>
    <mergeCell ref="C5:C6"/>
    <mergeCell ref="D5:D6"/>
    <mergeCell ref="E5:E6"/>
    <mergeCell ref="F5:F6"/>
    <mergeCell ref="G5:G6"/>
    <mergeCell ref="AA5:AA6"/>
    <mergeCell ref="A55:H55"/>
    <mergeCell ref="A21:A22"/>
    <mergeCell ref="A24:A26"/>
    <mergeCell ref="A28:A29"/>
    <mergeCell ref="A31:A37"/>
    <mergeCell ref="H5:H6"/>
    <mergeCell ref="I5:K5"/>
    <mergeCell ref="L5:N5"/>
    <mergeCell ref="O5:Q5"/>
    <mergeCell ref="R5:T5"/>
    <mergeCell ref="U5:W5"/>
    <mergeCell ref="A38:A39"/>
    <mergeCell ref="B38:B39"/>
    <mergeCell ref="C38:C39"/>
    <mergeCell ref="X5:X6"/>
    <mergeCell ref="Y5:Y6"/>
    <mergeCell ref="A57:H57"/>
    <mergeCell ref="A58:H58"/>
    <mergeCell ref="Z5:Z6"/>
    <mergeCell ref="A59:H59"/>
    <mergeCell ref="A60:H60"/>
    <mergeCell ref="A15:A16"/>
    <mergeCell ref="B15:B16"/>
    <mergeCell ref="C15:C16"/>
    <mergeCell ref="D15:D16"/>
    <mergeCell ref="E15:E16"/>
    <mergeCell ref="A17:A19"/>
    <mergeCell ref="A56:H56"/>
    <mergeCell ref="E38:E39"/>
    <mergeCell ref="A40:A46"/>
    <mergeCell ref="B31:B32"/>
    <mergeCell ref="C31:C32"/>
    <mergeCell ref="D31:D32"/>
    <mergeCell ref="D38:D39"/>
  </mergeCells>
  <conditionalFormatting sqref="W7:W13">
    <cfRule type="cellIs" dxfId="539" priority="25" stopIfTrue="1" operator="greaterThan">
      <formula>110</formula>
    </cfRule>
    <cfRule type="cellIs" dxfId="538" priority="26" stopIfTrue="1" operator="between">
      <formula>1</formula>
      <formula>90</formula>
    </cfRule>
    <cfRule type="expression" dxfId="537" priority="27" stopIfTrue="1">
      <formula>IF(U7=0,V7=0)</formula>
    </cfRule>
    <cfRule type="cellIs" dxfId="536" priority="28" stopIfTrue="1" operator="between">
      <formula>90</formula>
      <formula>110</formula>
    </cfRule>
    <cfRule type="expression" dxfId="535" priority="29" stopIfTrue="1">
      <formula>IF(U7&gt;0,V7=0)</formula>
    </cfRule>
    <cfRule type="expression" dxfId="534" priority="30" stopIfTrue="1">
      <formula>IF(U7=0,V7&gt;0)</formula>
    </cfRule>
  </conditionalFormatting>
  <conditionalFormatting sqref="W14:W54">
    <cfRule type="cellIs" dxfId="533" priority="1" stopIfTrue="1" operator="greaterThan">
      <formula>110</formula>
    </cfRule>
    <cfRule type="cellIs" dxfId="532" priority="2" stopIfTrue="1" operator="between">
      <formula>1</formula>
      <formula>90</formula>
    </cfRule>
    <cfRule type="expression" dxfId="531" priority="3" stopIfTrue="1">
      <formula>IF(U14=0,V14=0)</formula>
    </cfRule>
    <cfRule type="cellIs" dxfId="530" priority="4" stopIfTrue="1" operator="between">
      <formula>90</formula>
      <formula>110</formula>
    </cfRule>
    <cfRule type="expression" dxfId="529" priority="5" stopIfTrue="1">
      <formula>IF(U14&gt;0,V14=0)</formula>
    </cfRule>
    <cfRule type="expression" dxfId="528" priority="6" stopIfTrue="1">
      <formula>IF(U14=0,V14&gt;0)</formula>
    </cfRule>
  </conditionalFormatting>
  <conditionalFormatting sqref="K7:K54">
    <cfRule type="cellIs" dxfId="527" priority="49" stopIfTrue="1" operator="greaterThan">
      <formula>110</formula>
    </cfRule>
    <cfRule type="cellIs" dxfId="526" priority="50" stopIfTrue="1" operator="between">
      <formula>1</formula>
      <formula>90</formula>
    </cfRule>
    <cfRule type="expression" dxfId="525" priority="51" stopIfTrue="1">
      <formula>IF(I7=0,J7=0)</formula>
    </cfRule>
    <cfRule type="cellIs" dxfId="524" priority="52" stopIfTrue="1" operator="between">
      <formula>90</formula>
      <formula>110</formula>
    </cfRule>
    <cfRule type="expression" dxfId="523" priority="53" stopIfTrue="1">
      <formula>IF(I7&gt;0,J7=0)</formula>
    </cfRule>
    <cfRule type="expression" dxfId="522" priority="54" stopIfTrue="1">
      <formula>IF(I7=0,J7&gt;0)</formula>
    </cfRule>
  </conditionalFormatting>
  <conditionalFormatting sqref="N7:N13">
    <cfRule type="cellIs" dxfId="521" priority="43" stopIfTrue="1" operator="greaterThan">
      <formula>110</formula>
    </cfRule>
    <cfRule type="cellIs" dxfId="520" priority="44" stopIfTrue="1" operator="between">
      <formula>1</formula>
      <formula>90</formula>
    </cfRule>
    <cfRule type="expression" dxfId="519" priority="45" stopIfTrue="1">
      <formula>IF(L7=0,M7=0)</formula>
    </cfRule>
    <cfRule type="cellIs" dxfId="518" priority="46" stopIfTrue="1" operator="between">
      <formula>90</formula>
      <formula>110</formula>
    </cfRule>
    <cfRule type="expression" dxfId="517" priority="47" stopIfTrue="1">
      <formula>IF(L7&gt;0,M7=0)</formula>
    </cfRule>
    <cfRule type="expression" dxfId="516" priority="48" stopIfTrue="1">
      <formula>IF(L7=0,M7&gt;0)</formula>
    </cfRule>
  </conditionalFormatting>
  <conditionalFormatting sqref="Q7:Q13">
    <cfRule type="cellIs" dxfId="515" priority="37" stopIfTrue="1" operator="greaterThan">
      <formula>110</formula>
    </cfRule>
    <cfRule type="cellIs" dxfId="514" priority="38" stopIfTrue="1" operator="between">
      <formula>1</formula>
      <formula>90</formula>
    </cfRule>
    <cfRule type="expression" dxfId="513" priority="39" stopIfTrue="1">
      <formula>IF(O7=0,P7=0)</formula>
    </cfRule>
    <cfRule type="cellIs" dxfId="512" priority="40" stopIfTrue="1" operator="between">
      <formula>90</formula>
      <formula>110</formula>
    </cfRule>
    <cfRule type="expression" dxfId="511" priority="41" stopIfTrue="1">
      <formula>IF(O7&gt;0,P7=0)</formula>
    </cfRule>
    <cfRule type="expression" dxfId="510" priority="42" stopIfTrue="1">
      <formula>IF(O7=0,P7&gt;0)</formula>
    </cfRule>
  </conditionalFormatting>
  <conditionalFormatting sqref="T7:T13">
    <cfRule type="cellIs" dxfId="509" priority="31" stopIfTrue="1" operator="greaterThan">
      <formula>110</formula>
    </cfRule>
    <cfRule type="cellIs" dxfId="508" priority="32" stopIfTrue="1" operator="between">
      <formula>1</formula>
      <formula>90</formula>
    </cfRule>
    <cfRule type="expression" dxfId="507" priority="33" stopIfTrue="1">
      <formula>IF(R7=0,S7=0)</formula>
    </cfRule>
    <cfRule type="cellIs" dxfId="506" priority="34" stopIfTrue="1" operator="between">
      <formula>90</formula>
      <formula>110</formula>
    </cfRule>
    <cfRule type="expression" dxfId="505" priority="35" stopIfTrue="1">
      <formula>IF(R7&gt;0,S7=0)</formula>
    </cfRule>
    <cfRule type="expression" dxfId="504" priority="36" stopIfTrue="1">
      <formula>IF(R7=0,S7&gt;0)</formula>
    </cfRule>
  </conditionalFormatting>
  <conditionalFormatting sqref="N14:N54">
    <cfRule type="cellIs" dxfId="503" priority="19" stopIfTrue="1" operator="greaterThan">
      <formula>110</formula>
    </cfRule>
    <cfRule type="cellIs" dxfId="502" priority="20" stopIfTrue="1" operator="between">
      <formula>1</formula>
      <formula>90</formula>
    </cfRule>
    <cfRule type="expression" dxfId="501" priority="21" stopIfTrue="1">
      <formula>IF(L14=0,M14=0)</formula>
    </cfRule>
    <cfRule type="cellIs" dxfId="500" priority="22" stopIfTrue="1" operator="between">
      <formula>90</formula>
      <formula>110</formula>
    </cfRule>
    <cfRule type="expression" dxfId="499" priority="23" stopIfTrue="1">
      <formula>IF(L14&gt;0,M14=0)</formula>
    </cfRule>
    <cfRule type="expression" dxfId="498" priority="24" stopIfTrue="1">
      <formula>IF(L14=0,M14&gt;0)</formula>
    </cfRule>
  </conditionalFormatting>
  <conditionalFormatting sqref="Q14:Q54">
    <cfRule type="cellIs" dxfId="497" priority="13" stopIfTrue="1" operator="greaterThan">
      <formula>110</formula>
    </cfRule>
    <cfRule type="cellIs" dxfId="496" priority="14" stopIfTrue="1" operator="between">
      <formula>1</formula>
      <formula>90</formula>
    </cfRule>
    <cfRule type="expression" dxfId="495" priority="15" stopIfTrue="1">
      <formula>IF(O14=0,P14=0)</formula>
    </cfRule>
    <cfRule type="cellIs" dxfId="494" priority="16" stopIfTrue="1" operator="between">
      <formula>90</formula>
      <formula>110</formula>
    </cfRule>
    <cfRule type="expression" dxfId="493" priority="17" stopIfTrue="1">
      <formula>IF(O14&gt;0,P14=0)</formula>
    </cfRule>
    <cfRule type="expression" dxfId="492" priority="18" stopIfTrue="1">
      <formula>IF(O14=0,P14&gt;0)</formula>
    </cfRule>
  </conditionalFormatting>
  <conditionalFormatting sqref="T14:T54">
    <cfRule type="cellIs" dxfId="491" priority="7" stopIfTrue="1" operator="greaterThan">
      <formula>110</formula>
    </cfRule>
    <cfRule type="cellIs" dxfId="490" priority="8" stopIfTrue="1" operator="between">
      <formula>1</formula>
      <formula>90</formula>
    </cfRule>
    <cfRule type="expression" dxfId="489" priority="9" stopIfTrue="1">
      <formula>IF(R14=0,S14=0)</formula>
    </cfRule>
    <cfRule type="cellIs" dxfId="488" priority="10" stopIfTrue="1" operator="between">
      <formula>90</formula>
      <formula>110</formula>
    </cfRule>
    <cfRule type="expression" dxfId="487" priority="11" stopIfTrue="1">
      <formula>IF(R14&gt;0,S14=0)</formula>
    </cfRule>
    <cfRule type="expression" dxfId="486" priority="12" stopIfTrue="1">
      <formula>IF(R14=0,S14&gt;0)</formula>
    </cfRule>
  </conditionalFormatting>
  <pageMargins left="0.7" right="0.7" top="0.75" bottom="0.75" header="0.3" footer="0.3"/>
  <pageSetup orientation="portrait" horizontalDpi="4294967293" verticalDpi="0" r:id="rId1"/>
  <legacyDrawing r:id="rId2"/>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2060"/>
  </sheetPr>
  <dimension ref="A2:AI103"/>
  <sheetViews>
    <sheetView showGridLines="0" topLeftCell="G46" workbookViewId="0">
      <selection activeCell="P52" sqref="P52"/>
    </sheetView>
  </sheetViews>
  <sheetFormatPr baseColWidth="10" defaultColWidth="11.42578125" defaultRowHeight="15" x14ac:dyDescent="0.25"/>
  <cols>
    <col min="1" max="2" width="16.85546875" style="7" customWidth="1"/>
    <col min="3" max="3" width="26.85546875" style="7" customWidth="1"/>
    <col min="4" max="4" width="10.28515625" style="7" customWidth="1"/>
    <col min="5" max="5" width="10.7109375" style="7" customWidth="1"/>
    <col min="6" max="6" width="14.42578125" style="7" customWidth="1"/>
    <col min="7" max="7" width="9.7109375" style="7" customWidth="1"/>
    <col min="8" max="8" width="53.28515625" style="7" customWidth="1"/>
    <col min="9" max="10" width="12.7109375" style="7" customWidth="1"/>
    <col min="11" max="11" width="14.140625" style="7" customWidth="1"/>
    <col min="12" max="12" width="8.7109375" style="7" customWidth="1"/>
    <col min="13" max="13" width="13.42578125" style="7" customWidth="1"/>
    <col min="14" max="14" width="12.5703125" style="7" customWidth="1"/>
    <col min="15" max="17" width="6.85546875" style="7" customWidth="1"/>
    <col min="18" max="18" width="20.85546875" style="7" customWidth="1"/>
    <col min="19" max="21" width="6.85546875" style="7" customWidth="1"/>
    <col min="22" max="22" width="20.85546875" style="7" customWidth="1"/>
    <col min="23" max="25" width="6.85546875" style="7" customWidth="1"/>
    <col min="26" max="26" width="20.85546875" style="7" customWidth="1"/>
    <col min="27" max="29" width="6.85546875" style="7" customWidth="1"/>
    <col min="30" max="30" width="20.42578125" style="7" customWidth="1"/>
    <col min="31" max="33" width="6.85546875" style="7" customWidth="1"/>
    <col min="34" max="16384" width="11.42578125" style="7"/>
  </cols>
  <sheetData>
    <row r="2" spans="1:35" ht="15.75" customHeight="1" x14ac:dyDescent="0.25">
      <c r="A2" s="925" t="s">
        <v>2795</v>
      </c>
      <c r="B2" s="925"/>
      <c r="C2" s="925"/>
      <c r="D2" s="925"/>
      <c r="E2" s="925"/>
      <c r="F2" s="925"/>
      <c r="G2" s="925"/>
      <c r="H2" s="925"/>
      <c r="I2" s="925"/>
      <c r="J2" s="925"/>
      <c r="K2" s="925"/>
      <c r="L2" s="925"/>
      <c r="M2" s="925"/>
      <c r="N2" s="925"/>
      <c r="O2" s="925"/>
      <c r="P2" s="925"/>
      <c r="Q2" s="925"/>
      <c r="R2" s="925"/>
      <c r="S2" s="925"/>
      <c r="T2" s="925"/>
      <c r="U2" s="925"/>
      <c r="V2" s="925"/>
      <c r="W2" s="925"/>
      <c r="X2" s="925"/>
      <c r="Y2" s="925"/>
      <c r="Z2" s="925"/>
      <c r="AA2" s="925"/>
      <c r="AB2" s="925"/>
      <c r="AC2" s="925"/>
      <c r="AD2" s="925"/>
      <c r="AE2" s="925"/>
      <c r="AF2" s="925"/>
      <c r="AG2" s="925"/>
      <c r="AH2" s="651"/>
      <c r="AI2" s="651"/>
    </row>
    <row r="3" spans="1:35" ht="15" customHeight="1" x14ac:dyDescent="0.25">
      <c r="A3" s="925" t="s">
        <v>2796</v>
      </c>
      <c r="B3" s="925"/>
      <c r="C3" s="925"/>
      <c r="D3" s="925"/>
      <c r="E3" s="925"/>
      <c r="F3" s="925"/>
      <c r="G3" s="925"/>
      <c r="H3" s="925"/>
      <c r="I3" s="925"/>
      <c r="J3" s="925"/>
      <c r="K3" s="925"/>
      <c r="L3" s="925"/>
      <c r="M3" s="925"/>
      <c r="N3" s="925"/>
      <c r="O3" s="925"/>
      <c r="P3" s="925"/>
      <c r="Q3" s="925"/>
      <c r="R3" s="925"/>
      <c r="S3" s="925"/>
      <c r="T3" s="925"/>
      <c r="U3" s="925"/>
      <c r="V3" s="925"/>
      <c r="W3" s="925"/>
      <c r="X3" s="925"/>
      <c r="Y3" s="925"/>
      <c r="Z3" s="925"/>
      <c r="AA3" s="925"/>
      <c r="AB3" s="925"/>
      <c r="AC3" s="925"/>
      <c r="AD3" s="925"/>
      <c r="AE3" s="925"/>
      <c r="AF3" s="925"/>
      <c r="AG3" s="925"/>
      <c r="AH3" s="651"/>
      <c r="AI3" s="651"/>
    </row>
    <row r="4" spans="1:35" ht="15" customHeight="1" x14ac:dyDescent="0.25">
      <c r="A4" s="925" t="s">
        <v>2958</v>
      </c>
      <c r="B4" s="925"/>
      <c r="C4" s="925"/>
      <c r="D4" s="925"/>
      <c r="E4" s="925"/>
      <c r="F4" s="925"/>
      <c r="G4" s="925"/>
      <c r="H4" s="925"/>
      <c r="I4" s="925"/>
      <c r="J4" s="925"/>
      <c r="K4" s="925"/>
      <c r="L4" s="925"/>
      <c r="M4" s="925"/>
      <c r="N4" s="925"/>
      <c r="O4" s="925"/>
      <c r="P4" s="925"/>
      <c r="Q4" s="925"/>
      <c r="R4" s="925"/>
      <c r="S4" s="925"/>
      <c r="T4" s="925"/>
      <c r="U4" s="925"/>
      <c r="V4" s="925"/>
      <c r="W4" s="925"/>
      <c r="X4" s="925"/>
      <c r="Y4" s="925"/>
      <c r="Z4" s="925"/>
      <c r="AA4" s="925"/>
      <c r="AB4" s="925"/>
      <c r="AC4" s="925"/>
      <c r="AD4" s="925"/>
      <c r="AE4" s="925"/>
      <c r="AF4" s="925"/>
      <c r="AG4" s="925"/>
      <c r="AH4" s="652"/>
      <c r="AI4" s="652"/>
    </row>
    <row r="5" spans="1:35" ht="15" customHeight="1" x14ac:dyDescent="0.25">
      <c r="A5" s="649" t="s">
        <v>2798</v>
      </c>
      <c r="B5" s="960" t="s">
        <v>2957</v>
      </c>
      <c r="C5" s="960"/>
      <c r="D5" s="960"/>
      <c r="E5" s="960"/>
      <c r="F5" s="960"/>
      <c r="G5" s="960"/>
      <c r="H5" s="960"/>
      <c r="I5" s="960"/>
      <c r="J5" s="960"/>
      <c r="K5" s="960"/>
      <c r="L5" s="960"/>
      <c r="M5" s="960"/>
      <c r="N5" s="960"/>
      <c r="O5" s="960"/>
      <c r="P5" s="960"/>
      <c r="Q5" s="960"/>
      <c r="R5" s="960"/>
      <c r="S5" s="960"/>
      <c r="T5" s="960"/>
      <c r="U5" s="960"/>
      <c r="V5" s="960"/>
      <c r="W5" s="960"/>
      <c r="X5" s="960"/>
      <c r="Y5" s="960"/>
      <c r="Z5" s="960"/>
      <c r="AA5" s="960"/>
      <c r="AB5" s="960"/>
      <c r="AC5" s="960"/>
      <c r="AD5" s="960"/>
      <c r="AE5" s="960"/>
      <c r="AF5" s="960"/>
      <c r="AG5" s="960"/>
      <c r="AH5" s="653"/>
      <c r="AI5" s="653"/>
    </row>
    <row r="6" spans="1:35" ht="22.5" customHeight="1" x14ac:dyDescent="0.25">
      <c r="A6" s="933" t="s">
        <v>2799</v>
      </c>
      <c r="B6" s="933" t="s">
        <v>2800</v>
      </c>
      <c r="C6" s="933" t="s">
        <v>2801</v>
      </c>
      <c r="D6" s="930" t="s">
        <v>2802</v>
      </c>
      <c r="E6" s="931"/>
      <c r="F6" s="932"/>
      <c r="G6" s="933" t="s">
        <v>2804</v>
      </c>
      <c r="H6" s="933" t="s">
        <v>28</v>
      </c>
      <c r="I6" s="928" t="s">
        <v>2</v>
      </c>
      <c r="J6" s="928" t="s">
        <v>1475</v>
      </c>
      <c r="K6" s="928" t="s">
        <v>4</v>
      </c>
      <c r="L6" s="933" t="s">
        <v>2805</v>
      </c>
      <c r="M6" s="928" t="s">
        <v>2806</v>
      </c>
      <c r="N6" s="928" t="s">
        <v>2807</v>
      </c>
      <c r="O6" s="934" t="s">
        <v>5</v>
      </c>
      <c r="P6" s="935"/>
      <c r="Q6" s="935"/>
      <c r="R6" s="936"/>
      <c r="S6" s="934" t="s">
        <v>6</v>
      </c>
      <c r="T6" s="935"/>
      <c r="U6" s="935"/>
      <c r="V6" s="936"/>
      <c r="W6" s="934" t="s">
        <v>7</v>
      </c>
      <c r="X6" s="935"/>
      <c r="Y6" s="935"/>
      <c r="Z6" s="936"/>
      <c r="AA6" s="934" t="s">
        <v>8</v>
      </c>
      <c r="AB6" s="935"/>
      <c r="AC6" s="935"/>
      <c r="AD6" s="936"/>
      <c r="AE6" s="934" t="s">
        <v>9</v>
      </c>
      <c r="AF6" s="935"/>
      <c r="AG6" s="936"/>
    </row>
    <row r="7" spans="1:35" x14ac:dyDescent="0.25">
      <c r="A7" s="933"/>
      <c r="B7" s="933"/>
      <c r="C7" s="933"/>
      <c r="D7" s="683" t="s">
        <v>10</v>
      </c>
      <c r="E7" s="683" t="s">
        <v>11</v>
      </c>
      <c r="F7" s="683" t="s">
        <v>2803</v>
      </c>
      <c r="G7" s="928"/>
      <c r="H7" s="928"/>
      <c r="I7" s="929"/>
      <c r="J7" s="929"/>
      <c r="K7" s="929"/>
      <c r="L7" s="928"/>
      <c r="M7" s="929"/>
      <c r="N7" s="929"/>
      <c r="O7" s="5" t="s">
        <v>10</v>
      </c>
      <c r="P7" s="5" t="s">
        <v>11</v>
      </c>
      <c r="Q7" s="6" t="s">
        <v>12</v>
      </c>
      <c r="R7" s="6" t="s">
        <v>2956</v>
      </c>
      <c r="S7" s="5" t="s">
        <v>10</v>
      </c>
      <c r="T7" s="5" t="s">
        <v>11</v>
      </c>
      <c r="U7" s="6" t="s">
        <v>12</v>
      </c>
      <c r="V7" s="6" t="s">
        <v>2956</v>
      </c>
      <c r="W7" s="5" t="s">
        <v>10</v>
      </c>
      <c r="X7" s="5" t="s">
        <v>11</v>
      </c>
      <c r="Y7" s="6" t="s">
        <v>12</v>
      </c>
      <c r="Z7" s="6" t="s">
        <v>2956</v>
      </c>
      <c r="AA7" s="5" t="s">
        <v>10</v>
      </c>
      <c r="AB7" s="5" t="s">
        <v>11</v>
      </c>
      <c r="AC7" s="6" t="s">
        <v>12</v>
      </c>
      <c r="AD7" s="6" t="s">
        <v>2956</v>
      </c>
      <c r="AE7" s="5" t="s">
        <v>10</v>
      </c>
      <c r="AF7" s="5" t="s">
        <v>11</v>
      </c>
      <c r="AG7" s="6" t="s">
        <v>12</v>
      </c>
    </row>
    <row r="8" spans="1:35" ht="25.5" customHeight="1" x14ac:dyDescent="0.25">
      <c r="A8" s="857" t="s">
        <v>2959</v>
      </c>
      <c r="B8" s="951" t="s">
        <v>2960</v>
      </c>
      <c r="C8" s="968" t="s">
        <v>2961</v>
      </c>
      <c r="D8" s="1063">
        <f>L8</f>
        <v>21720</v>
      </c>
      <c r="E8" s="969"/>
      <c r="F8" s="894">
        <f>E8/D8*100</f>
        <v>0</v>
      </c>
      <c r="G8" s="687" t="s">
        <v>908</v>
      </c>
      <c r="H8" s="689" t="s">
        <v>2969</v>
      </c>
      <c r="I8" s="687" t="s">
        <v>2970</v>
      </c>
      <c r="J8" s="687" t="s">
        <v>2971</v>
      </c>
      <c r="K8" s="687" t="s">
        <v>2972</v>
      </c>
      <c r="L8" s="674">
        <v>21720</v>
      </c>
      <c r="M8" s="687"/>
      <c r="N8" s="696" t="s">
        <v>2973</v>
      </c>
      <c r="O8" s="701">
        <v>5430</v>
      </c>
      <c r="P8" s="2"/>
      <c r="Q8" s="11">
        <f>P8/O8*100</f>
        <v>0</v>
      </c>
      <c r="R8" s="12"/>
      <c r="S8" s="2">
        <v>5430</v>
      </c>
      <c r="T8" s="2"/>
      <c r="U8" s="12">
        <f>T8/S8*100</f>
        <v>0</v>
      </c>
      <c r="V8" s="12"/>
      <c r="W8" s="2">
        <v>5430</v>
      </c>
      <c r="X8" s="2"/>
      <c r="Y8" s="12">
        <f>X8/W8*100</f>
        <v>0</v>
      </c>
      <c r="Z8" s="12"/>
      <c r="AA8" s="2">
        <v>5430</v>
      </c>
      <c r="AB8" s="2"/>
      <c r="AC8" s="12">
        <f>AB8/AA8*100</f>
        <v>0</v>
      </c>
      <c r="AD8" s="12"/>
      <c r="AE8" s="89">
        <f t="shared" ref="AE8:AF51" si="0">O8+S8+W8+AA8</f>
        <v>21720</v>
      </c>
      <c r="AF8" s="89">
        <f t="shared" si="0"/>
        <v>0</v>
      </c>
      <c r="AG8" s="12">
        <f>AF8/AE8*100</f>
        <v>0</v>
      </c>
    </row>
    <row r="9" spans="1:35" ht="25.5" x14ac:dyDescent="0.25">
      <c r="A9" s="858"/>
      <c r="B9" s="952"/>
      <c r="C9" s="968"/>
      <c r="D9" s="888"/>
      <c r="E9" s="971"/>
      <c r="F9" s="895"/>
      <c r="G9" s="687" t="s">
        <v>2974</v>
      </c>
      <c r="H9" s="688" t="s">
        <v>2975</v>
      </c>
      <c r="I9" s="687" t="s">
        <v>1404</v>
      </c>
      <c r="J9" s="687" t="s">
        <v>2976</v>
      </c>
      <c r="K9" s="687" t="s">
        <v>2972</v>
      </c>
      <c r="L9" s="674">
        <v>18000</v>
      </c>
      <c r="M9" s="687"/>
      <c r="N9" s="696" t="s">
        <v>2977</v>
      </c>
      <c r="O9" s="701">
        <v>4500</v>
      </c>
      <c r="P9" s="2"/>
      <c r="Q9" s="11">
        <f t="shared" ref="Q9:Q51" si="1">P9/O9*100</f>
        <v>0</v>
      </c>
      <c r="R9" s="12"/>
      <c r="S9" s="2">
        <v>4500</v>
      </c>
      <c r="T9" s="2"/>
      <c r="U9" s="12">
        <f t="shared" ref="U9:U51" si="2">T9/S9*100</f>
        <v>0</v>
      </c>
      <c r="V9" s="12"/>
      <c r="W9" s="2">
        <v>4500</v>
      </c>
      <c r="X9" s="2"/>
      <c r="Y9" s="12">
        <f t="shared" ref="Y9:Y51" si="3">X9/W9*100</f>
        <v>0</v>
      </c>
      <c r="Z9" s="12"/>
      <c r="AA9" s="2">
        <v>4500</v>
      </c>
      <c r="AB9" s="2"/>
      <c r="AC9" s="12">
        <f t="shared" ref="AC9:AC51" si="4">AB9/AA9*100</f>
        <v>0</v>
      </c>
      <c r="AD9" s="12"/>
      <c r="AE9" s="89">
        <f t="shared" si="0"/>
        <v>18000</v>
      </c>
      <c r="AF9" s="89">
        <f t="shared" si="0"/>
        <v>0</v>
      </c>
      <c r="AG9" s="12">
        <f t="shared" ref="AG9:AG51" si="5">AF9/AE9*100</f>
        <v>0</v>
      </c>
    </row>
    <row r="10" spans="1:35" ht="25.5" x14ac:dyDescent="0.25">
      <c r="A10" s="858"/>
      <c r="B10" s="952"/>
      <c r="C10" s="968"/>
      <c r="D10" s="888"/>
      <c r="E10" s="971"/>
      <c r="F10" s="895"/>
      <c r="G10" s="687" t="s">
        <v>2978</v>
      </c>
      <c r="H10" s="688" t="s">
        <v>2979</v>
      </c>
      <c r="I10" s="687" t="s">
        <v>2980</v>
      </c>
      <c r="J10" s="687" t="s">
        <v>2981</v>
      </c>
      <c r="K10" s="687" t="s">
        <v>2972</v>
      </c>
      <c r="L10" s="674">
        <v>1200</v>
      </c>
      <c r="M10" s="687"/>
      <c r="N10" s="696" t="s">
        <v>2977</v>
      </c>
      <c r="O10" s="701">
        <v>300</v>
      </c>
      <c r="P10" s="2"/>
      <c r="Q10" s="11">
        <f t="shared" si="1"/>
        <v>0</v>
      </c>
      <c r="R10" s="12"/>
      <c r="S10" s="2">
        <v>300</v>
      </c>
      <c r="T10" s="2"/>
      <c r="U10" s="12">
        <f t="shared" si="2"/>
        <v>0</v>
      </c>
      <c r="V10" s="12"/>
      <c r="W10" s="2">
        <v>300</v>
      </c>
      <c r="X10" s="2"/>
      <c r="Y10" s="12">
        <f t="shared" si="3"/>
        <v>0</v>
      </c>
      <c r="Z10" s="12"/>
      <c r="AA10" s="2">
        <v>300</v>
      </c>
      <c r="AB10" s="2"/>
      <c r="AC10" s="12">
        <f t="shared" si="4"/>
        <v>0</v>
      </c>
      <c r="AD10" s="12"/>
      <c r="AE10" s="89">
        <f t="shared" si="0"/>
        <v>1200</v>
      </c>
      <c r="AF10" s="89">
        <f t="shared" si="0"/>
        <v>0</v>
      </c>
      <c r="AG10" s="12">
        <f t="shared" si="5"/>
        <v>0</v>
      </c>
    </row>
    <row r="11" spans="1:35" ht="25.5" x14ac:dyDescent="0.25">
      <c r="A11" s="858"/>
      <c r="B11" s="952"/>
      <c r="C11" s="968"/>
      <c r="D11" s="888"/>
      <c r="E11" s="971"/>
      <c r="F11" s="895"/>
      <c r="G11" s="687" t="s">
        <v>2982</v>
      </c>
      <c r="H11" s="688" t="s">
        <v>2983</v>
      </c>
      <c r="I11" s="687" t="s">
        <v>2984</v>
      </c>
      <c r="J11" s="687" t="s">
        <v>2985</v>
      </c>
      <c r="K11" s="687" t="s">
        <v>2972</v>
      </c>
      <c r="L11" s="687">
        <v>360</v>
      </c>
      <c r="M11" s="687"/>
      <c r="N11" s="696" t="s">
        <v>2977</v>
      </c>
      <c r="O11" s="701">
        <v>90</v>
      </c>
      <c r="P11" s="2"/>
      <c r="Q11" s="11">
        <f t="shared" si="1"/>
        <v>0</v>
      </c>
      <c r="R11" s="12"/>
      <c r="S11" s="2">
        <v>90</v>
      </c>
      <c r="T11" s="2"/>
      <c r="U11" s="12">
        <f t="shared" si="2"/>
        <v>0</v>
      </c>
      <c r="V11" s="12"/>
      <c r="W11" s="2">
        <v>90</v>
      </c>
      <c r="X11" s="2"/>
      <c r="Y11" s="12">
        <f t="shared" si="3"/>
        <v>0</v>
      </c>
      <c r="Z11" s="12"/>
      <c r="AA11" s="2">
        <v>90</v>
      </c>
      <c r="AB11" s="2"/>
      <c r="AC11" s="12">
        <f t="shared" si="4"/>
        <v>0</v>
      </c>
      <c r="AD11" s="12"/>
      <c r="AE11" s="89">
        <f t="shared" si="0"/>
        <v>360</v>
      </c>
      <c r="AF11" s="89">
        <f t="shared" si="0"/>
        <v>0</v>
      </c>
      <c r="AG11" s="12">
        <f t="shared" si="5"/>
        <v>0</v>
      </c>
    </row>
    <row r="12" spans="1:35" ht="25.5" x14ac:dyDescent="0.25">
      <c r="A12" s="858"/>
      <c r="B12" s="952"/>
      <c r="C12" s="968"/>
      <c r="D12" s="888"/>
      <c r="E12" s="971"/>
      <c r="F12" s="895"/>
      <c r="G12" s="687" t="s">
        <v>2986</v>
      </c>
      <c r="H12" s="688" t="s">
        <v>2987</v>
      </c>
      <c r="I12" s="687" t="s">
        <v>2988</v>
      </c>
      <c r="J12" s="687"/>
      <c r="K12" s="687" t="s">
        <v>2972</v>
      </c>
      <c r="L12" s="687">
        <v>2160</v>
      </c>
      <c r="M12" s="687"/>
      <c r="N12" s="696" t="s">
        <v>2977</v>
      </c>
      <c r="O12" s="701">
        <v>540</v>
      </c>
      <c r="P12" s="2"/>
      <c r="Q12" s="11">
        <f t="shared" si="1"/>
        <v>0</v>
      </c>
      <c r="R12" s="12"/>
      <c r="S12" s="2">
        <v>540</v>
      </c>
      <c r="T12" s="2"/>
      <c r="U12" s="12">
        <f t="shared" si="2"/>
        <v>0</v>
      </c>
      <c r="V12" s="12"/>
      <c r="W12" s="2">
        <v>540</v>
      </c>
      <c r="X12" s="2"/>
      <c r="Y12" s="12">
        <f t="shared" si="3"/>
        <v>0</v>
      </c>
      <c r="Z12" s="12"/>
      <c r="AA12" s="2">
        <v>540</v>
      </c>
      <c r="AB12" s="2"/>
      <c r="AC12" s="12">
        <f t="shared" si="4"/>
        <v>0</v>
      </c>
      <c r="AD12" s="12"/>
      <c r="AE12" s="89">
        <f t="shared" si="0"/>
        <v>2160</v>
      </c>
      <c r="AF12" s="89">
        <f t="shared" si="0"/>
        <v>0</v>
      </c>
      <c r="AG12" s="12">
        <f t="shared" si="5"/>
        <v>0</v>
      </c>
    </row>
    <row r="13" spans="1:35" ht="38.25" x14ac:dyDescent="0.25">
      <c r="A13" s="858"/>
      <c r="B13" s="952"/>
      <c r="C13" s="968"/>
      <c r="D13" s="888"/>
      <c r="E13" s="971"/>
      <c r="F13" s="895"/>
      <c r="G13" s="685" t="s">
        <v>2989</v>
      </c>
      <c r="H13" s="686" t="s">
        <v>2990</v>
      </c>
      <c r="I13" s="685" t="s">
        <v>1404</v>
      </c>
      <c r="J13" s="685" t="s">
        <v>2991</v>
      </c>
      <c r="K13" s="685" t="s">
        <v>2992</v>
      </c>
      <c r="L13" s="685">
        <v>2</v>
      </c>
      <c r="M13" s="685"/>
      <c r="N13" s="684" t="s">
        <v>2993</v>
      </c>
      <c r="O13" s="702">
        <v>1</v>
      </c>
      <c r="P13" s="2"/>
      <c r="Q13" s="11">
        <f t="shared" si="1"/>
        <v>0</v>
      </c>
      <c r="R13" s="12"/>
      <c r="S13" s="2">
        <v>0</v>
      </c>
      <c r="T13" s="2"/>
      <c r="U13" s="12" t="e">
        <f t="shared" si="2"/>
        <v>#DIV/0!</v>
      </c>
      <c r="V13" s="12"/>
      <c r="W13" s="2">
        <v>0</v>
      </c>
      <c r="X13" s="2"/>
      <c r="Y13" s="12" t="e">
        <f t="shared" si="3"/>
        <v>#DIV/0!</v>
      </c>
      <c r="Z13" s="12"/>
      <c r="AA13" s="2">
        <v>1</v>
      </c>
      <c r="AB13" s="2"/>
      <c r="AC13" s="12">
        <f t="shared" si="4"/>
        <v>0</v>
      </c>
      <c r="AD13" s="12"/>
      <c r="AE13" s="89">
        <f t="shared" si="0"/>
        <v>2</v>
      </c>
      <c r="AF13" s="89">
        <f t="shared" si="0"/>
        <v>0</v>
      </c>
      <c r="AG13" s="12">
        <f t="shared" si="5"/>
        <v>0</v>
      </c>
    </row>
    <row r="14" spans="1:35" ht="25.5" x14ac:dyDescent="0.25">
      <c r="A14" s="858"/>
      <c r="B14" s="952"/>
      <c r="C14" s="968"/>
      <c r="D14" s="888"/>
      <c r="E14" s="971"/>
      <c r="F14" s="895"/>
      <c r="G14" s="687" t="s">
        <v>908</v>
      </c>
      <c r="H14" s="689" t="s">
        <v>2994</v>
      </c>
      <c r="I14" s="687" t="s">
        <v>1404</v>
      </c>
      <c r="J14" s="685" t="s">
        <v>2991</v>
      </c>
      <c r="K14" s="687" t="s">
        <v>62</v>
      </c>
      <c r="L14" s="687">
        <v>10</v>
      </c>
      <c r="M14" s="687"/>
      <c r="N14" s="687" t="s">
        <v>2995</v>
      </c>
      <c r="O14" s="701">
        <v>0</v>
      </c>
      <c r="P14" s="2"/>
      <c r="Q14" s="11" t="e">
        <f t="shared" si="1"/>
        <v>#DIV/0!</v>
      </c>
      <c r="R14" s="12"/>
      <c r="S14" s="2">
        <v>0</v>
      </c>
      <c r="T14" s="2"/>
      <c r="U14" s="12" t="e">
        <f t="shared" si="2"/>
        <v>#DIV/0!</v>
      </c>
      <c r="V14" s="12"/>
      <c r="W14" s="2">
        <v>0</v>
      </c>
      <c r="X14" s="2"/>
      <c r="Y14" s="12" t="e">
        <f t="shared" si="3"/>
        <v>#DIV/0!</v>
      </c>
      <c r="Z14" s="12"/>
      <c r="AA14" s="2">
        <v>10</v>
      </c>
      <c r="AB14" s="2"/>
      <c r="AC14" s="12">
        <f t="shared" si="4"/>
        <v>0</v>
      </c>
      <c r="AD14" s="12"/>
      <c r="AE14" s="89">
        <f t="shared" si="0"/>
        <v>10</v>
      </c>
      <c r="AF14" s="89">
        <f t="shared" si="0"/>
        <v>0</v>
      </c>
      <c r="AG14" s="12">
        <f t="shared" si="5"/>
        <v>0</v>
      </c>
    </row>
    <row r="15" spans="1:35" ht="25.5" x14ac:dyDescent="0.25">
      <c r="A15" s="858"/>
      <c r="B15" s="952"/>
      <c r="C15" s="968"/>
      <c r="D15" s="888"/>
      <c r="E15" s="971"/>
      <c r="F15" s="895"/>
      <c r="G15" s="687" t="s">
        <v>2996</v>
      </c>
      <c r="H15" s="688" t="s">
        <v>2997</v>
      </c>
      <c r="I15" s="687" t="s">
        <v>1404</v>
      </c>
      <c r="J15" s="687" t="s">
        <v>2998</v>
      </c>
      <c r="K15" s="687" t="s">
        <v>2999</v>
      </c>
      <c r="L15" s="687">
        <v>1</v>
      </c>
      <c r="M15" s="687"/>
      <c r="N15" s="687" t="s">
        <v>89</v>
      </c>
      <c r="O15" s="702">
        <v>0</v>
      </c>
      <c r="P15" s="2"/>
      <c r="Q15" s="11" t="e">
        <f t="shared" si="1"/>
        <v>#DIV/0!</v>
      </c>
      <c r="R15" s="12"/>
      <c r="S15" s="2">
        <v>0</v>
      </c>
      <c r="T15" s="2"/>
      <c r="U15" s="11" t="e">
        <f t="shared" si="2"/>
        <v>#DIV/0!</v>
      </c>
      <c r="V15" s="12"/>
      <c r="W15" s="2">
        <v>1</v>
      </c>
      <c r="X15" s="2"/>
      <c r="Y15" s="11">
        <f t="shared" si="3"/>
        <v>0</v>
      </c>
      <c r="Z15" s="12"/>
      <c r="AA15" s="2">
        <v>0</v>
      </c>
      <c r="AB15" s="2"/>
      <c r="AC15" s="11" t="e">
        <f t="shared" si="4"/>
        <v>#DIV/0!</v>
      </c>
      <c r="AD15" s="12"/>
      <c r="AE15" s="89">
        <f t="shared" si="0"/>
        <v>1</v>
      </c>
      <c r="AF15" s="89">
        <f t="shared" si="0"/>
        <v>0</v>
      </c>
      <c r="AG15" s="11">
        <f t="shared" si="5"/>
        <v>0</v>
      </c>
    </row>
    <row r="16" spans="1:35" ht="25.5" x14ac:dyDescent="0.25">
      <c r="A16" s="858"/>
      <c r="B16" s="952"/>
      <c r="C16" s="968"/>
      <c r="D16" s="888"/>
      <c r="E16" s="971"/>
      <c r="F16" s="895"/>
      <c r="G16" s="687" t="s">
        <v>933</v>
      </c>
      <c r="H16" s="689" t="s">
        <v>934</v>
      </c>
      <c r="I16" s="687" t="s">
        <v>1404</v>
      </c>
      <c r="J16" s="687" t="s">
        <v>3000</v>
      </c>
      <c r="K16" s="687" t="s">
        <v>1210</v>
      </c>
      <c r="L16" s="687">
        <v>20</v>
      </c>
      <c r="M16" s="687"/>
      <c r="N16" s="687" t="s">
        <v>2926</v>
      </c>
      <c r="O16" s="701">
        <v>0</v>
      </c>
      <c r="P16" s="2"/>
      <c r="Q16" s="11" t="e">
        <f t="shared" si="1"/>
        <v>#DIV/0!</v>
      </c>
      <c r="R16" s="12"/>
      <c r="S16" s="2">
        <v>0</v>
      </c>
      <c r="T16" s="2"/>
      <c r="U16" s="11" t="e">
        <f t="shared" si="2"/>
        <v>#DIV/0!</v>
      </c>
      <c r="V16" s="12"/>
      <c r="W16" s="2">
        <v>0</v>
      </c>
      <c r="X16" s="2"/>
      <c r="Y16" s="11" t="e">
        <f t="shared" si="3"/>
        <v>#DIV/0!</v>
      </c>
      <c r="Z16" s="12"/>
      <c r="AA16" s="2">
        <v>20</v>
      </c>
      <c r="AB16" s="2"/>
      <c r="AC16" s="11">
        <f t="shared" si="4"/>
        <v>0</v>
      </c>
      <c r="AD16" s="12"/>
      <c r="AE16" s="89">
        <f t="shared" si="0"/>
        <v>20</v>
      </c>
      <c r="AF16" s="89">
        <f t="shared" si="0"/>
        <v>0</v>
      </c>
      <c r="AG16" s="11">
        <f t="shared" si="5"/>
        <v>0</v>
      </c>
    </row>
    <row r="17" spans="1:33" ht="51" x14ac:dyDescent="0.25">
      <c r="A17" s="858"/>
      <c r="B17" s="952"/>
      <c r="C17" s="968"/>
      <c r="D17" s="888"/>
      <c r="E17" s="970"/>
      <c r="F17" s="896"/>
      <c r="G17" s="687" t="s">
        <v>952</v>
      </c>
      <c r="H17" s="689" t="s">
        <v>953</v>
      </c>
      <c r="I17" s="687" t="s">
        <v>1404</v>
      </c>
      <c r="J17" s="687" t="s">
        <v>3000</v>
      </c>
      <c r="K17" s="687" t="s">
        <v>2843</v>
      </c>
      <c r="L17" s="687">
        <v>1</v>
      </c>
      <c r="M17" s="687"/>
      <c r="N17" s="687" t="s">
        <v>104</v>
      </c>
      <c r="O17" s="701">
        <v>0</v>
      </c>
      <c r="P17" s="2"/>
      <c r="Q17" s="11" t="e">
        <f t="shared" si="1"/>
        <v>#DIV/0!</v>
      </c>
      <c r="R17" s="12"/>
      <c r="S17" s="2">
        <v>0</v>
      </c>
      <c r="T17" s="2"/>
      <c r="U17" s="11" t="e">
        <f t="shared" si="2"/>
        <v>#DIV/0!</v>
      </c>
      <c r="V17" s="12"/>
      <c r="W17" s="2">
        <v>1</v>
      </c>
      <c r="X17" s="2"/>
      <c r="Y17" s="11">
        <f t="shared" si="3"/>
        <v>0</v>
      </c>
      <c r="Z17" s="12"/>
      <c r="AA17" s="2">
        <v>0</v>
      </c>
      <c r="AB17" s="2"/>
      <c r="AC17" s="11" t="e">
        <f t="shared" si="4"/>
        <v>#DIV/0!</v>
      </c>
      <c r="AD17" s="12"/>
      <c r="AE17" s="89">
        <f t="shared" si="0"/>
        <v>1</v>
      </c>
      <c r="AF17" s="89">
        <f t="shared" si="0"/>
        <v>0</v>
      </c>
      <c r="AG17" s="11">
        <f t="shared" si="5"/>
        <v>0</v>
      </c>
    </row>
    <row r="18" spans="1:33" ht="40.5" customHeight="1" x14ac:dyDescent="0.25">
      <c r="A18" s="858"/>
      <c r="B18" s="952"/>
      <c r="C18" s="951" t="s">
        <v>2962</v>
      </c>
      <c r="D18" s="1042">
        <v>49685</v>
      </c>
      <c r="E18" s="1042"/>
      <c r="F18" s="894">
        <f>E18/D18*100</f>
        <v>0</v>
      </c>
      <c r="G18" s="697" t="s">
        <v>3001</v>
      </c>
      <c r="H18" s="688" t="s">
        <v>3002</v>
      </c>
      <c r="I18" s="687" t="s">
        <v>3003</v>
      </c>
      <c r="J18" s="687" t="s">
        <v>3004</v>
      </c>
      <c r="K18" s="687" t="s">
        <v>3005</v>
      </c>
      <c r="L18" s="687">
        <v>3840</v>
      </c>
      <c r="M18" s="687"/>
      <c r="N18" s="696" t="s">
        <v>3006</v>
      </c>
      <c r="O18" s="701">
        <v>960</v>
      </c>
      <c r="P18" s="2"/>
      <c r="Q18" s="11">
        <f t="shared" si="1"/>
        <v>0</v>
      </c>
      <c r="R18" s="12"/>
      <c r="S18" s="2">
        <v>960</v>
      </c>
      <c r="T18" s="2"/>
      <c r="U18" s="11">
        <f t="shared" si="2"/>
        <v>0</v>
      </c>
      <c r="V18" s="12"/>
      <c r="W18" s="2">
        <v>960</v>
      </c>
      <c r="X18" s="2"/>
      <c r="Y18" s="11">
        <f t="shared" si="3"/>
        <v>0</v>
      </c>
      <c r="Z18" s="12"/>
      <c r="AA18" s="2">
        <v>960</v>
      </c>
      <c r="AB18" s="2"/>
      <c r="AC18" s="11">
        <f t="shared" si="4"/>
        <v>0</v>
      </c>
      <c r="AD18" s="12"/>
      <c r="AE18" s="89">
        <f t="shared" si="0"/>
        <v>3840</v>
      </c>
      <c r="AF18" s="89">
        <f t="shared" si="0"/>
        <v>0</v>
      </c>
      <c r="AG18" s="11">
        <f t="shared" si="5"/>
        <v>0</v>
      </c>
    </row>
    <row r="19" spans="1:33" ht="25.5" x14ac:dyDescent="0.25">
      <c r="A19" s="858"/>
      <c r="B19" s="952"/>
      <c r="C19" s="952"/>
      <c r="D19" s="878"/>
      <c r="E19" s="878"/>
      <c r="F19" s="895"/>
      <c r="G19" s="687" t="s">
        <v>3007</v>
      </c>
      <c r="H19" s="688" t="s">
        <v>3008</v>
      </c>
      <c r="I19" s="687" t="s">
        <v>3009</v>
      </c>
      <c r="J19" s="698" t="s">
        <v>3010</v>
      </c>
      <c r="K19" s="687" t="s">
        <v>3011</v>
      </c>
      <c r="L19" s="687">
        <v>1560</v>
      </c>
      <c r="M19" s="687"/>
      <c r="N19" s="696" t="s">
        <v>2977</v>
      </c>
      <c r="O19" s="701">
        <v>390</v>
      </c>
      <c r="P19" s="2"/>
      <c r="Q19" s="11">
        <f t="shared" si="1"/>
        <v>0</v>
      </c>
      <c r="R19" s="12"/>
      <c r="S19" s="2">
        <v>390</v>
      </c>
      <c r="T19" s="2"/>
      <c r="U19" s="11">
        <f t="shared" si="2"/>
        <v>0</v>
      </c>
      <c r="V19" s="12"/>
      <c r="W19" s="2">
        <v>390</v>
      </c>
      <c r="X19" s="2"/>
      <c r="Y19" s="11">
        <f t="shared" si="3"/>
        <v>0</v>
      </c>
      <c r="Z19" s="12"/>
      <c r="AA19" s="2">
        <v>390</v>
      </c>
      <c r="AB19" s="2"/>
      <c r="AC19" s="11">
        <f t="shared" si="4"/>
        <v>0</v>
      </c>
      <c r="AD19" s="12"/>
      <c r="AE19" s="89">
        <f t="shared" si="0"/>
        <v>1560</v>
      </c>
      <c r="AF19" s="89">
        <f t="shared" si="0"/>
        <v>0</v>
      </c>
      <c r="AG19" s="11">
        <f t="shared" si="5"/>
        <v>0</v>
      </c>
    </row>
    <row r="20" spans="1:33" ht="25.5" x14ac:dyDescent="0.25">
      <c r="A20" s="858"/>
      <c r="B20" s="952"/>
      <c r="C20" s="952"/>
      <c r="D20" s="878"/>
      <c r="E20" s="878"/>
      <c r="F20" s="895"/>
      <c r="G20" s="687" t="s">
        <v>3012</v>
      </c>
      <c r="H20" s="688" t="s">
        <v>3013</v>
      </c>
      <c r="I20" s="687" t="s">
        <v>3009</v>
      </c>
      <c r="J20" s="698" t="s">
        <v>3010</v>
      </c>
      <c r="K20" s="687" t="s">
        <v>3011</v>
      </c>
      <c r="L20" s="687">
        <v>460</v>
      </c>
      <c r="M20" s="687"/>
      <c r="N20" s="696" t="s">
        <v>2977</v>
      </c>
      <c r="O20" s="701">
        <v>115</v>
      </c>
      <c r="P20" s="2"/>
      <c r="Q20" s="11">
        <f t="shared" si="1"/>
        <v>0</v>
      </c>
      <c r="R20" s="12"/>
      <c r="S20" s="2">
        <v>115</v>
      </c>
      <c r="T20" s="2"/>
      <c r="U20" s="11">
        <f t="shared" si="2"/>
        <v>0</v>
      </c>
      <c r="V20" s="12"/>
      <c r="W20" s="2">
        <v>115</v>
      </c>
      <c r="X20" s="2"/>
      <c r="Y20" s="11">
        <f t="shared" si="3"/>
        <v>0</v>
      </c>
      <c r="Z20" s="12"/>
      <c r="AA20" s="2">
        <v>115</v>
      </c>
      <c r="AB20" s="2"/>
      <c r="AC20" s="11">
        <f t="shared" si="4"/>
        <v>0</v>
      </c>
      <c r="AD20" s="12"/>
      <c r="AE20" s="89">
        <f t="shared" si="0"/>
        <v>460</v>
      </c>
      <c r="AF20" s="89">
        <f t="shared" si="0"/>
        <v>0</v>
      </c>
      <c r="AG20" s="11">
        <f t="shared" si="5"/>
        <v>0</v>
      </c>
    </row>
    <row r="21" spans="1:33" ht="25.5" x14ac:dyDescent="0.25">
      <c r="A21" s="858"/>
      <c r="B21" s="952"/>
      <c r="C21" s="952"/>
      <c r="D21" s="878"/>
      <c r="E21" s="878"/>
      <c r="F21" s="895"/>
      <c r="G21" s="687" t="s">
        <v>3014</v>
      </c>
      <c r="H21" s="688" t="s">
        <v>3015</v>
      </c>
      <c r="I21" s="687" t="s">
        <v>3009</v>
      </c>
      <c r="J21" s="698" t="s">
        <v>3010</v>
      </c>
      <c r="K21" s="687" t="s">
        <v>3011</v>
      </c>
      <c r="L21" s="687">
        <v>60</v>
      </c>
      <c r="M21" s="687"/>
      <c r="N21" s="696" t="s">
        <v>2977</v>
      </c>
      <c r="O21" s="701">
        <v>15</v>
      </c>
      <c r="P21" s="2"/>
      <c r="Q21" s="11">
        <f t="shared" si="1"/>
        <v>0</v>
      </c>
      <c r="R21" s="12"/>
      <c r="S21" s="2">
        <v>15</v>
      </c>
      <c r="T21" s="2"/>
      <c r="U21" s="11">
        <f t="shared" si="2"/>
        <v>0</v>
      </c>
      <c r="V21" s="12"/>
      <c r="W21" s="2">
        <v>15</v>
      </c>
      <c r="X21" s="2"/>
      <c r="Y21" s="11">
        <f t="shared" si="3"/>
        <v>0</v>
      </c>
      <c r="Z21" s="12"/>
      <c r="AA21" s="2">
        <v>15</v>
      </c>
      <c r="AB21" s="2"/>
      <c r="AC21" s="11">
        <f t="shared" si="4"/>
        <v>0</v>
      </c>
      <c r="AD21" s="12"/>
      <c r="AE21" s="89">
        <f t="shared" si="0"/>
        <v>60</v>
      </c>
      <c r="AF21" s="89">
        <f t="shared" si="0"/>
        <v>0</v>
      </c>
      <c r="AG21" s="11">
        <f t="shared" si="5"/>
        <v>0</v>
      </c>
    </row>
    <row r="22" spans="1:33" ht="25.5" x14ac:dyDescent="0.25">
      <c r="A22" s="858"/>
      <c r="B22" s="952"/>
      <c r="C22" s="952"/>
      <c r="D22" s="878"/>
      <c r="E22" s="878"/>
      <c r="F22" s="895"/>
      <c r="G22" s="687" t="s">
        <v>3016</v>
      </c>
      <c r="H22" s="688" t="s">
        <v>3017</v>
      </c>
      <c r="I22" s="687" t="s">
        <v>3009</v>
      </c>
      <c r="J22" s="698" t="s">
        <v>3010</v>
      </c>
      <c r="K22" s="687" t="s">
        <v>3011</v>
      </c>
      <c r="L22" s="687">
        <v>80</v>
      </c>
      <c r="M22" s="687"/>
      <c r="N22" s="696" t="s">
        <v>2977</v>
      </c>
      <c r="O22" s="701">
        <v>20</v>
      </c>
      <c r="P22" s="2"/>
      <c r="Q22" s="11">
        <f t="shared" si="1"/>
        <v>0</v>
      </c>
      <c r="R22" s="12"/>
      <c r="S22" s="2">
        <v>20</v>
      </c>
      <c r="T22" s="2"/>
      <c r="U22" s="11">
        <f t="shared" si="2"/>
        <v>0</v>
      </c>
      <c r="V22" s="12"/>
      <c r="W22" s="2">
        <v>20</v>
      </c>
      <c r="X22" s="2"/>
      <c r="Y22" s="11">
        <f t="shared" si="3"/>
        <v>0</v>
      </c>
      <c r="Z22" s="12"/>
      <c r="AA22" s="2">
        <v>20</v>
      </c>
      <c r="AB22" s="2"/>
      <c r="AC22" s="11">
        <f t="shared" si="4"/>
        <v>0</v>
      </c>
      <c r="AD22" s="12"/>
      <c r="AE22" s="89">
        <f t="shared" si="0"/>
        <v>80</v>
      </c>
      <c r="AF22" s="89">
        <f t="shared" si="0"/>
        <v>0</v>
      </c>
      <c r="AG22" s="11">
        <f t="shared" si="5"/>
        <v>0</v>
      </c>
    </row>
    <row r="23" spans="1:33" ht="25.5" x14ac:dyDescent="0.25">
      <c r="A23" s="858"/>
      <c r="B23" s="952"/>
      <c r="C23" s="952"/>
      <c r="D23" s="878"/>
      <c r="E23" s="878"/>
      <c r="F23" s="895"/>
      <c r="G23" s="687" t="s">
        <v>3018</v>
      </c>
      <c r="H23" s="688" t="s">
        <v>3019</v>
      </c>
      <c r="I23" s="687" t="s">
        <v>3009</v>
      </c>
      <c r="J23" s="698" t="s">
        <v>3010</v>
      </c>
      <c r="K23" s="687" t="s">
        <v>3011</v>
      </c>
      <c r="L23" s="687">
        <v>960</v>
      </c>
      <c r="M23" s="687"/>
      <c r="N23" s="696" t="s">
        <v>2977</v>
      </c>
      <c r="O23" s="701">
        <v>240</v>
      </c>
      <c r="P23" s="2"/>
      <c r="Q23" s="11">
        <f t="shared" si="1"/>
        <v>0</v>
      </c>
      <c r="R23" s="12"/>
      <c r="S23" s="2">
        <v>240</v>
      </c>
      <c r="T23" s="2"/>
      <c r="U23" s="11">
        <f t="shared" si="2"/>
        <v>0</v>
      </c>
      <c r="V23" s="12"/>
      <c r="W23" s="2">
        <v>240</v>
      </c>
      <c r="X23" s="2"/>
      <c r="Y23" s="11">
        <f t="shared" si="3"/>
        <v>0</v>
      </c>
      <c r="Z23" s="12"/>
      <c r="AA23" s="2">
        <v>240</v>
      </c>
      <c r="AB23" s="2"/>
      <c r="AC23" s="11">
        <f t="shared" si="4"/>
        <v>0</v>
      </c>
      <c r="AD23" s="12"/>
      <c r="AE23" s="89">
        <f t="shared" si="0"/>
        <v>960</v>
      </c>
      <c r="AF23" s="89">
        <f t="shared" si="0"/>
        <v>0</v>
      </c>
      <c r="AG23" s="11">
        <f t="shared" si="5"/>
        <v>0</v>
      </c>
    </row>
    <row r="24" spans="1:33" ht="25.5" x14ac:dyDescent="0.25">
      <c r="A24" s="858"/>
      <c r="B24" s="952"/>
      <c r="C24" s="952"/>
      <c r="D24" s="878"/>
      <c r="E24" s="878"/>
      <c r="F24" s="895"/>
      <c r="G24" s="687" t="s">
        <v>3020</v>
      </c>
      <c r="H24" s="688" t="s">
        <v>3021</v>
      </c>
      <c r="I24" s="687" t="s">
        <v>3009</v>
      </c>
      <c r="J24" s="698" t="s">
        <v>3010</v>
      </c>
      <c r="K24" s="687" t="s">
        <v>3011</v>
      </c>
      <c r="L24" s="687">
        <v>720</v>
      </c>
      <c r="M24" s="687"/>
      <c r="N24" s="696" t="s">
        <v>2977</v>
      </c>
      <c r="O24" s="701">
        <v>180</v>
      </c>
      <c r="P24" s="2"/>
      <c r="Q24" s="11">
        <f t="shared" si="1"/>
        <v>0</v>
      </c>
      <c r="R24" s="12"/>
      <c r="S24" s="2">
        <v>180</v>
      </c>
      <c r="T24" s="2"/>
      <c r="U24" s="11">
        <f t="shared" si="2"/>
        <v>0</v>
      </c>
      <c r="V24" s="12"/>
      <c r="W24" s="2">
        <v>180</v>
      </c>
      <c r="X24" s="2"/>
      <c r="Y24" s="11">
        <f t="shared" si="3"/>
        <v>0</v>
      </c>
      <c r="Z24" s="12"/>
      <c r="AA24" s="2">
        <v>180</v>
      </c>
      <c r="AB24" s="2"/>
      <c r="AC24" s="11">
        <f t="shared" si="4"/>
        <v>0</v>
      </c>
      <c r="AD24" s="12"/>
      <c r="AE24" s="89">
        <f t="shared" si="0"/>
        <v>720</v>
      </c>
      <c r="AF24" s="89">
        <f t="shared" si="0"/>
        <v>0</v>
      </c>
      <c r="AG24" s="11">
        <f t="shared" si="5"/>
        <v>0</v>
      </c>
    </row>
    <row r="25" spans="1:33" ht="25.5" x14ac:dyDescent="0.25">
      <c r="A25" s="858"/>
      <c r="B25" s="952"/>
      <c r="C25" s="952"/>
      <c r="D25" s="878"/>
      <c r="E25" s="878"/>
      <c r="F25" s="895"/>
      <c r="G25" s="697" t="s">
        <v>3022</v>
      </c>
      <c r="H25" s="699" t="s">
        <v>3023</v>
      </c>
      <c r="I25" s="700" t="s">
        <v>2980</v>
      </c>
      <c r="J25" s="700" t="s">
        <v>3024</v>
      </c>
      <c r="K25" s="700" t="s">
        <v>3011</v>
      </c>
      <c r="L25" s="700">
        <v>1176</v>
      </c>
      <c r="M25" s="687"/>
      <c r="N25" s="696" t="s">
        <v>2977</v>
      </c>
      <c r="O25" s="701">
        <v>294</v>
      </c>
      <c r="P25" s="2"/>
      <c r="Q25" s="11">
        <f t="shared" si="1"/>
        <v>0</v>
      </c>
      <c r="R25" s="12"/>
      <c r="S25" s="2">
        <v>294</v>
      </c>
      <c r="T25" s="2"/>
      <c r="U25" s="11">
        <f t="shared" si="2"/>
        <v>0</v>
      </c>
      <c r="V25" s="12"/>
      <c r="W25" s="2">
        <v>294</v>
      </c>
      <c r="X25" s="2"/>
      <c r="Y25" s="11">
        <f t="shared" si="3"/>
        <v>0</v>
      </c>
      <c r="Z25" s="12"/>
      <c r="AA25" s="2">
        <v>294</v>
      </c>
      <c r="AB25" s="2"/>
      <c r="AC25" s="11">
        <f t="shared" si="4"/>
        <v>0</v>
      </c>
      <c r="AD25" s="12"/>
      <c r="AE25" s="89">
        <f t="shared" si="0"/>
        <v>1176</v>
      </c>
      <c r="AF25" s="89">
        <f t="shared" si="0"/>
        <v>0</v>
      </c>
      <c r="AG25" s="11">
        <f t="shared" si="5"/>
        <v>0</v>
      </c>
    </row>
    <row r="26" spans="1:33" ht="25.5" x14ac:dyDescent="0.25">
      <c r="A26" s="858"/>
      <c r="B26" s="952"/>
      <c r="C26" s="952"/>
      <c r="D26" s="878"/>
      <c r="E26" s="878"/>
      <c r="F26" s="895"/>
      <c r="G26" s="687" t="s">
        <v>3025</v>
      </c>
      <c r="H26" s="688" t="s">
        <v>3026</v>
      </c>
      <c r="I26" s="687" t="s">
        <v>2980</v>
      </c>
      <c r="J26" s="687" t="s">
        <v>3024</v>
      </c>
      <c r="K26" s="687" t="s">
        <v>3011</v>
      </c>
      <c r="L26" s="687">
        <v>120</v>
      </c>
      <c r="M26" s="687"/>
      <c r="N26" s="696" t="s">
        <v>2977</v>
      </c>
      <c r="O26" s="701">
        <v>30</v>
      </c>
      <c r="P26" s="2"/>
      <c r="Q26" s="11">
        <f t="shared" si="1"/>
        <v>0</v>
      </c>
      <c r="R26" s="12"/>
      <c r="S26" s="2">
        <v>30</v>
      </c>
      <c r="T26" s="2"/>
      <c r="U26" s="11">
        <f t="shared" si="2"/>
        <v>0</v>
      </c>
      <c r="V26" s="12"/>
      <c r="W26" s="2">
        <v>30</v>
      </c>
      <c r="X26" s="2"/>
      <c r="Y26" s="11">
        <f t="shared" si="3"/>
        <v>0</v>
      </c>
      <c r="Z26" s="12"/>
      <c r="AA26" s="2">
        <v>30</v>
      </c>
      <c r="AB26" s="2"/>
      <c r="AC26" s="11">
        <f t="shared" si="4"/>
        <v>0</v>
      </c>
      <c r="AD26" s="12"/>
      <c r="AE26" s="89">
        <f t="shared" si="0"/>
        <v>120</v>
      </c>
      <c r="AF26" s="89">
        <f t="shared" si="0"/>
        <v>0</v>
      </c>
      <c r="AG26" s="11">
        <f t="shared" si="5"/>
        <v>0</v>
      </c>
    </row>
    <row r="27" spans="1:33" ht="25.5" x14ac:dyDescent="0.25">
      <c r="A27" s="858"/>
      <c r="B27" s="952"/>
      <c r="C27" s="952"/>
      <c r="D27" s="878"/>
      <c r="E27" s="878"/>
      <c r="F27" s="895"/>
      <c r="G27" s="687" t="s">
        <v>3027</v>
      </c>
      <c r="H27" s="688" t="s">
        <v>3028</v>
      </c>
      <c r="I27" s="687" t="s">
        <v>2980</v>
      </c>
      <c r="J27" s="687" t="s">
        <v>3024</v>
      </c>
      <c r="K27" s="687" t="s">
        <v>3011</v>
      </c>
      <c r="L27" s="687">
        <v>300</v>
      </c>
      <c r="M27" s="687"/>
      <c r="N27" s="696" t="s">
        <v>2977</v>
      </c>
      <c r="O27" s="701">
        <v>75</v>
      </c>
      <c r="P27" s="2"/>
      <c r="Q27" s="11">
        <f t="shared" si="1"/>
        <v>0</v>
      </c>
      <c r="R27" s="12"/>
      <c r="S27" s="2">
        <v>75</v>
      </c>
      <c r="T27" s="2"/>
      <c r="U27" s="11">
        <f t="shared" si="2"/>
        <v>0</v>
      </c>
      <c r="V27" s="12"/>
      <c r="W27" s="2">
        <v>75</v>
      </c>
      <c r="X27" s="2"/>
      <c r="Y27" s="11">
        <f t="shared" si="3"/>
        <v>0</v>
      </c>
      <c r="Z27" s="12"/>
      <c r="AA27" s="2">
        <v>75</v>
      </c>
      <c r="AB27" s="2"/>
      <c r="AC27" s="11">
        <f t="shared" si="4"/>
        <v>0</v>
      </c>
      <c r="AD27" s="12"/>
      <c r="AE27" s="89">
        <f t="shared" si="0"/>
        <v>300</v>
      </c>
      <c r="AF27" s="89">
        <f t="shared" si="0"/>
        <v>0</v>
      </c>
      <c r="AG27" s="11">
        <f t="shared" si="5"/>
        <v>0</v>
      </c>
    </row>
    <row r="28" spans="1:33" ht="25.5" x14ac:dyDescent="0.25">
      <c r="A28" s="858"/>
      <c r="B28" s="952"/>
      <c r="C28" s="952"/>
      <c r="D28" s="878"/>
      <c r="E28" s="878"/>
      <c r="F28" s="895"/>
      <c r="G28" s="687" t="s">
        <v>3029</v>
      </c>
      <c r="H28" s="688" t="s">
        <v>3030</v>
      </c>
      <c r="I28" s="687" t="s">
        <v>2980</v>
      </c>
      <c r="J28" s="687" t="s">
        <v>3024</v>
      </c>
      <c r="K28" s="687" t="s">
        <v>3011</v>
      </c>
      <c r="L28" s="687">
        <v>24</v>
      </c>
      <c r="M28" s="687"/>
      <c r="N28" s="696" t="s">
        <v>2977</v>
      </c>
      <c r="O28" s="701">
        <v>6</v>
      </c>
      <c r="P28" s="2"/>
      <c r="Q28" s="11">
        <f t="shared" si="1"/>
        <v>0</v>
      </c>
      <c r="R28" s="12"/>
      <c r="S28" s="2">
        <v>6</v>
      </c>
      <c r="T28" s="2"/>
      <c r="U28" s="11">
        <f t="shared" si="2"/>
        <v>0</v>
      </c>
      <c r="V28" s="12"/>
      <c r="W28" s="2">
        <v>6</v>
      </c>
      <c r="X28" s="2"/>
      <c r="Y28" s="11">
        <f t="shared" si="3"/>
        <v>0</v>
      </c>
      <c r="Z28" s="12"/>
      <c r="AA28" s="2">
        <v>6</v>
      </c>
      <c r="AB28" s="2"/>
      <c r="AC28" s="11">
        <f t="shared" si="4"/>
        <v>0</v>
      </c>
      <c r="AD28" s="12"/>
      <c r="AE28" s="89">
        <f t="shared" si="0"/>
        <v>24</v>
      </c>
      <c r="AF28" s="89">
        <f t="shared" si="0"/>
        <v>0</v>
      </c>
      <c r="AG28" s="11">
        <f t="shared" si="5"/>
        <v>0</v>
      </c>
    </row>
    <row r="29" spans="1:33" ht="25.5" x14ac:dyDescent="0.25">
      <c r="A29" s="858"/>
      <c r="B29" s="952"/>
      <c r="C29" s="952"/>
      <c r="D29" s="878"/>
      <c r="E29" s="878"/>
      <c r="F29" s="895"/>
      <c r="G29" s="687" t="s">
        <v>3031</v>
      </c>
      <c r="H29" s="688" t="s">
        <v>3032</v>
      </c>
      <c r="I29" s="687" t="s">
        <v>2980</v>
      </c>
      <c r="J29" s="687" t="s">
        <v>3024</v>
      </c>
      <c r="K29" s="687" t="s">
        <v>3011</v>
      </c>
      <c r="L29" s="687">
        <v>108</v>
      </c>
      <c r="M29" s="687"/>
      <c r="N29" s="696" t="s">
        <v>2977</v>
      </c>
      <c r="O29" s="701">
        <v>27</v>
      </c>
      <c r="P29" s="2"/>
      <c r="Q29" s="11">
        <f t="shared" si="1"/>
        <v>0</v>
      </c>
      <c r="R29" s="12"/>
      <c r="S29" s="2">
        <v>27</v>
      </c>
      <c r="T29" s="2"/>
      <c r="U29" s="11">
        <f t="shared" si="2"/>
        <v>0</v>
      </c>
      <c r="V29" s="12"/>
      <c r="W29" s="2">
        <v>27</v>
      </c>
      <c r="X29" s="2"/>
      <c r="Y29" s="11">
        <f t="shared" si="3"/>
        <v>0</v>
      </c>
      <c r="Z29" s="12"/>
      <c r="AA29" s="2">
        <v>27</v>
      </c>
      <c r="AB29" s="2"/>
      <c r="AC29" s="11">
        <f t="shared" si="4"/>
        <v>0</v>
      </c>
      <c r="AD29" s="12"/>
      <c r="AE29" s="89">
        <f t="shared" si="0"/>
        <v>108</v>
      </c>
      <c r="AF29" s="89">
        <f t="shared" si="0"/>
        <v>0</v>
      </c>
      <c r="AG29" s="11">
        <f t="shared" si="5"/>
        <v>0</v>
      </c>
    </row>
    <row r="30" spans="1:33" ht="25.5" x14ac:dyDescent="0.25">
      <c r="A30" s="858"/>
      <c r="B30" s="952"/>
      <c r="C30" s="952"/>
      <c r="D30" s="878"/>
      <c r="E30" s="878"/>
      <c r="F30" s="895"/>
      <c r="G30" s="687" t="s">
        <v>3033</v>
      </c>
      <c r="H30" s="688" t="s">
        <v>3034</v>
      </c>
      <c r="I30" s="687" t="s">
        <v>2980</v>
      </c>
      <c r="J30" s="687" t="s">
        <v>3024</v>
      </c>
      <c r="K30" s="687" t="s">
        <v>3011</v>
      </c>
      <c r="L30" s="687">
        <v>36</v>
      </c>
      <c r="M30" s="687"/>
      <c r="N30" s="696" t="s">
        <v>2977</v>
      </c>
      <c r="O30" s="701">
        <v>9</v>
      </c>
      <c r="P30" s="2"/>
      <c r="Q30" s="11">
        <f t="shared" si="1"/>
        <v>0</v>
      </c>
      <c r="R30" s="12"/>
      <c r="S30" s="2">
        <v>9</v>
      </c>
      <c r="T30" s="2"/>
      <c r="U30" s="11">
        <f t="shared" si="2"/>
        <v>0</v>
      </c>
      <c r="V30" s="12"/>
      <c r="W30" s="2">
        <v>9</v>
      </c>
      <c r="X30" s="2"/>
      <c r="Y30" s="11">
        <f t="shared" si="3"/>
        <v>0</v>
      </c>
      <c r="Z30" s="12"/>
      <c r="AA30" s="2">
        <v>9</v>
      </c>
      <c r="AB30" s="2"/>
      <c r="AC30" s="11">
        <f t="shared" si="4"/>
        <v>0</v>
      </c>
      <c r="AD30" s="12"/>
      <c r="AE30" s="89">
        <f t="shared" si="0"/>
        <v>36</v>
      </c>
      <c r="AF30" s="89">
        <f t="shared" si="0"/>
        <v>0</v>
      </c>
      <c r="AG30" s="11">
        <f t="shared" si="5"/>
        <v>0</v>
      </c>
    </row>
    <row r="31" spans="1:33" ht="25.5" x14ac:dyDescent="0.25">
      <c r="A31" s="858"/>
      <c r="B31" s="952"/>
      <c r="C31" s="952"/>
      <c r="D31" s="878"/>
      <c r="E31" s="878"/>
      <c r="F31" s="895"/>
      <c r="G31" s="687" t="s">
        <v>3035</v>
      </c>
      <c r="H31" s="688" t="s">
        <v>3036</v>
      </c>
      <c r="I31" s="687" t="s">
        <v>2980</v>
      </c>
      <c r="J31" s="687" t="s">
        <v>3024</v>
      </c>
      <c r="K31" s="687" t="s">
        <v>3011</v>
      </c>
      <c r="L31" s="687">
        <v>12</v>
      </c>
      <c r="M31" s="687"/>
      <c r="N31" s="696" t="s">
        <v>2977</v>
      </c>
      <c r="O31" s="701">
        <v>3</v>
      </c>
      <c r="P31" s="2"/>
      <c r="Q31" s="11">
        <f t="shared" si="1"/>
        <v>0</v>
      </c>
      <c r="R31" s="12"/>
      <c r="S31" s="2">
        <v>3</v>
      </c>
      <c r="T31" s="2"/>
      <c r="U31" s="11">
        <f t="shared" si="2"/>
        <v>0</v>
      </c>
      <c r="V31" s="12"/>
      <c r="W31" s="2">
        <v>3</v>
      </c>
      <c r="X31" s="2"/>
      <c r="Y31" s="11">
        <f t="shared" si="3"/>
        <v>0</v>
      </c>
      <c r="Z31" s="12"/>
      <c r="AA31" s="2">
        <v>3</v>
      </c>
      <c r="AB31" s="2"/>
      <c r="AC31" s="11">
        <f t="shared" si="4"/>
        <v>0</v>
      </c>
      <c r="AD31" s="12"/>
      <c r="AE31" s="89">
        <f t="shared" si="0"/>
        <v>12</v>
      </c>
      <c r="AF31" s="89">
        <f t="shared" si="0"/>
        <v>0</v>
      </c>
      <c r="AG31" s="11">
        <f t="shared" si="5"/>
        <v>0</v>
      </c>
    </row>
    <row r="32" spans="1:33" ht="25.5" x14ac:dyDescent="0.25">
      <c r="A32" s="858"/>
      <c r="B32" s="952"/>
      <c r="C32" s="952"/>
      <c r="D32" s="878"/>
      <c r="E32" s="878"/>
      <c r="F32" s="895"/>
      <c r="G32" s="687" t="s">
        <v>3037</v>
      </c>
      <c r="H32" s="688" t="s">
        <v>3038</v>
      </c>
      <c r="I32" s="687" t="s">
        <v>2980</v>
      </c>
      <c r="J32" s="687" t="s">
        <v>3024</v>
      </c>
      <c r="K32" s="687" t="s">
        <v>3011</v>
      </c>
      <c r="L32" s="687">
        <v>432</v>
      </c>
      <c r="M32" s="687"/>
      <c r="N32" s="696" t="s">
        <v>2977</v>
      </c>
      <c r="O32" s="701">
        <v>108</v>
      </c>
      <c r="P32" s="2"/>
      <c r="Q32" s="11">
        <f t="shared" si="1"/>
        <v>0</v>
      </c>
      <c r="R32" s="12"/>
      <c r="S32" s="2">
        <v>108</v>
      </c>
      <c r="T32" s="2"/>
      <c r="U32" s="11">
        <f t="shared" si="2"/>
        <v>0</v>
      </c>
      <c r="V32" s="12"/>
      <c r="W32" s="2">
        <v>108</v>
      </c>
      <c r="X32" s="2"/>
      <c r="Y32" s="11">
        <f t="shared" si="3"/>
        <v>0</v>
      </c>
      <c r="Z32" s="12"/>
      <c r="AA32" s="2">
        <v>108</v>
      </c>
      <c r="AB32" s="2"/>
      <c r="AC32" s="11">
        <f t="shared" si="4"/>
        <v>0</v>
      </c>
      <c r="AD32" s="12"/>
      <c r="AE32" s="89">
        <f t="shared" si="0"/>
        <v>432</v>
      </c>
      <c r="AF32" s="89">
        <f t="shared" si="0"/>
        <v>0</v>
      </c>
      <c r="AG32" s="11">
        <f t="shared" si="5"/>
        <v>0</v>
      </c>
    </row>
    <row r="33" spans="1:33" ht="25.5" x14ac:dyDescent="0.25">
      <c r="A33" s="858"/>
      <c r="B33" s="952"/>
      <c r="C33" s="952"/>
      <c r="D33" s="878"/>
      <c r="E33" s="878"/>
      <c r="F33" s="895"/>
      <c r="G33" s="687" t="s">
        <v>3039</v>
      </c>
      <c r="H33" s="688" t="s">
        <v>3040</v>
      </c>
      <c r="I33" s="687" t="s">
        <v>2980</v>
      </c>
      <c r="J33" s="687" t="s">
        <v>3024</v>
      </c>
      <c r="K33" s="687" t="s">
        <v>3011</v>
      </c>
      <c r="L33" s="687">
        <v>36</v>
      </c>
      <c r="M33" s="687"/>
      <c r="N33" s="696" t="s">
        <v>2977</v>
      </c>
      <c r="O33" s="701">
        <v>9</v>
      </c>
      <c r="P33" s="2"/>
      <c r="Q33" s="11">
        <f t="shared" si="1"/>
        <v>0</v>
      </c>
      <c r="R33" s="12"/>
      <c r="S33" s="2">
        <v>9</v>
      </c>
      <c r="T33" s="2"/>
      <c r="U33" s="11">
        <f t="shared" si="2"/>
        <v>0</v>
      </c>
      <c r="V33" s="12"/>
      <c r="W33" s="2">
        <v>9</v>
      </c>
      <c r="X33" s="2"/>
      <c r="Y33" s="11">
        <f t="shared" si="3"/>
        <v>0</v>
      </c>
      <c r="Z33" s="12"/>
      <c r="AA33" s="2">
        <v>9</v>
      </c>
      <c r="AB33" s="2"/>
      <c r="AC33" s="11">
        <f t="shared" si="4"/>
        <v>0</v>
      </c>
      <c r="AD33" s="12"/>
      <c r="AE33" s="89">
        <f t="shared" si="0"/>
        <v>36</v>
      </c>
      <c r="AF33" s="89">
        <f t="shared" si="0"/>
        <v>0</v>
      </c>
      <c r="AG33" s="11">
        <f t="shared" si="5"/>
        <v>0</v>
      </c>
    </row>
    <row r="34" spans="1:33" ht="25.5" x14ac:dyDescent="0.25">
      <c r="A34" s="858"/>
      <c r="B34" s="952"/>
      <c r="C34" s="952"/>
      <c r="D34" s="878"/>
      <c r="E34" s="878"/>
      <c r="F34" s="895"/>
      <c r="G34" s="687" t="s">
        <v>3041</v>
      </c>
      <c r="H34" s="688" t="s">
        <v>3042</v>
      </c>
      <c r="I34" s="687" t="s">
        <v>2980</v>
      </c>
      <c r="J34" s="687" t="s">
        <v>3024</v>
      </c>
      <c r="K34" s="687" t="s">
        <v>3011</v>
      </c>
      <c r="L34" s="687">
        <v>84</v>
      </c>
      <c r="M34" s="687"/>
      <c r="N34" s="696" t="s">
        <v>2977</v>
      </c>
      <c r="O34" s="701">
        <v>21</v>
      </c>
      <c r="P34" s="2"/>
      <c r="Q34" s="11">
        <f t="shared" si="1"/>
        <v>0</v>
      </c>
      <c r="R34" s="12"/>
      <c r="S34" s="2">
        <v>21</v>
      </c>
      <c r="T34" s="2"/>
      <c r="U34" s="11">
        <f t="shared" si="2"/>
        <v>0</v>
      </c>
      <c r="V34" s="12"/>
      <c r="W34" s="2">
        <v>21</v>
      </c>
      <c r="X34" s="2"/>
      <c r="Y34" s="11">
        <f t="shared" si="3"/>
        <v>0</v>
      </c>
      <c r="Z34" s="12"/>
      <c r="AA34" s="2">
        <v>21</v>
      </c>
      <c r="AB34" s="2"/>
      <c r="AC34" s="11">
        <f t="shared" si="4"/>
        <v>0</v>
      </c>
      <c r="AD34" s="12"/>
      <c r="AE34" s="89">
        <f t="shared" si="0"/>
        <v>84</v>
      </c>
      <c r="AF34" s="89">
        <f t="shared" si="0"/>
        <v>0</v>
      </c>
      <c r="AG34" s="11">
        <f t="shared" si="5"/>
        <v>0</v>
      </c>
    </row>
    <row r="35" spans="1:33" ht="25.5" x14ac:dyDescent="0.25">
      <c r="A35" s="858"/>
      <c r="B35" s="952"/>
      <c r="C35" s="952"/>
      <c r="D35" s="878"/>
      <c r="E35" s="878"/>
      <c r="F35" s="895"/>
      <c r="G35" s="687" t="s">
        <v>3043</v>
      </c>
      <c r="H35" s="688" t="s">
        <v>3044</v>
      </c>
      <c r="I35" s="687" t="s">
        <v>2980</v>
      </c>
      <c r="J35" s="687" t="s">
        <v>3024</v>
      </c>
      <c r="K35" s="687" t="s">
        <v>3011</v>
      </c>
      <c r="L35" s="687">
        <v>24</v>
      </c>
      <c r="M35" s="687"/>
      <c r="N35" s="696" t="s">
        <v>2977</v>
      </c>
      <c r="O35" s="701">
        <v>6</v>
      </c>
      <c r="P35" s="2"/>
      <c r="Q35" s="11">
        <f t="shared" si="1"/>
        <v>0</v>
      </c>
      <c r="R35" s="12"/>
      <c r="S35" s="2">
        <v>6</v>
      </c>
      <c r="T35" s="2"/>
      <c r="U35" s="11">
        <f t="shared" si="2"/>
        <v>0</v>
      </c>
      <c r="V35" s="12"/>
      <c r="W35" s="2">
        <v>6</v>
      </c>
      <c r="X35" s="2"/>
      <c r="Y35" s="11">
        <f t="shared" si="3"/>
        <v>0</v>
      </c>
      <c r="Z35" s="12"/>
      <c r="AA35" s="2">
        <v>6</v>
      </c>
      <c r="AB35" s="2"/>
      <c r="AC35" s="11">
        <f t="shared" si="4"/>
        <v>0</v>
      </c>
      <c r="AD35" s="12"/>
      <c r="AE35" s="89">
        <f t="shared" si="0"/>
        <v>24</v>
      </c>
      <c r="AF35" s="89">
        <f t="shared" si="0"/>
        <v>0</v>
      </c>
      <c r="AG35" s="11">
        <f t="shared" si="5"/>
        <v>0</v>
      </c>
    </row>
    <row r="36" spans="1:33" ht="25.5" x14ac:dyDescent="0.25">
      <c r="A36" s="858"/>
      <c r="B36" s="952"/>
      <c r="C36" s="952"/>
      <c r="D36" s="878"/>
      <c r="E36" s="878"/>
      <c r="F36" s="895"/>
      <c r="G36" s="697" t="s">
        <v>3045</v>
      </c>
      <c r="H36" s="699" t="s">
        <v>3046</v>
      </c>
      <c r="I36" s="700" t="s">
        <v>3047</v>
      </c>
      <c r="J36" s="700" t="s">
        <v>3048</v>
      </c>
      <c r="K36" s="700" t="s">
        <v>3005</v>
      </c>
      <c r="L36" s="700">
        <v>32305</v>
      </c>
      <c r="M36" s="687"/>
      <c r="N36" s="696" t="s">
        <v>2977</v>
      </c>
      <c r="O36" s="701">
        <v>8076</v>
      </c>
      <c r="P36" s="2"/>
      <c r="Q36" s="11">
        <f t="shared" si="1"/>
        <v>0</v>
      </c>
      <c r="R36" s="12"/>
      <c r="S36" s="2">
        <v>8076</v>
      </c>
      <c r="T36" s="2"/>
      <c r="U36" s="11">
        <f t="shared" si="2"/>
        <v>0</v>
      </c>
      <c r="V36" s="12"/>
      <c r="W36" s="2">
        <v>8076</v>
      </c>
      <c r="X36" s="2"/>
      <c r="Y36" s="11">
        <f t="shared" si="3"/>
        <v>0</v>
      </c>
      <c r="Z36" s="12"/>
      <c r="AA36" s="2">
        <v>8076</v>
      </c>
      <c r="AB36" s="2"/>
      <c r="AC36" s="11">
        <f t="shared" si="4"/>
        <v>0</v>
      </c>
      <c r="AD36" s="12"/>
      <c r="AE36" s="89">
        <f t="shared" si="0"/>
        <v>32304</v>
      </c>
      <c r="AF36" s="89">
        <f t="shared" si="0"/>
        <v>0</v>
      </c>
      <c r="AG36" s="11">
        <f t="shared" si="5"/>
        <v>0</v>
      </c>
    </row>
    <row r="37" spans="1:33" ht="15.75" x14ac:dyDescent="0.25">
      <c r="A37" s="858"/>
      <c r="B37" s="952"/>
      <c r="C37" s="952"/>
      <c r="D37" s="878"/>
      <c r="E37" s="878"/>
      <c r="F37" s="895"/>
      <c r="G37" s="697" t="s">
        <v>3049</v>
      </c>
      <c r="H37" s="688" t="s">
        <v>3050</v>
      </c>
      <c r="I37" s="687" t="s">
        <v>3051</v>
      </c>
      <c r="J37" s="687"/>
      <c r="K37" s="687" t="s">
        <v>3052</v>
      </c>
      <c r="L37" s="674">
        <v>7200</v>
      </c>
      <c r="M37" s="687"/>
      <c r="N37" s="696" t="s">
        <v>2977</v>
      </c>
      <c r="O37" s="701">
        <v>1800</v>
      </c>
      <c r="P37" s="2"/>
      <c r="Q37" s="11">
        <f t="shared" si="1"/>
        <v>0</v>
      </c>
      <c r="R37" s="12"/>
      <c r="S37" s="2">
        <v>1800</v>
      </c>
      <c r="T37" s="2"/>
      <c r="U37" s="11">
        <f t="shared" si="2"/>
        <v>0</v>
      </c>
      <c r="V37" s="12"/>
      <c r="W37" s="2">
        <v>1800</v>
      </c>
      <c r="X37" s="2"/>
      <c r="Y37" s="11">
        <f t="shared" si="3"/>
        <v>0</v>
      </c>
      <c r="Z37" s="12"/>
      <c r="AA37" s="2">
        <v>1800</v>
      </c>
      <c r="AB37" s="2"/>
      <c r="AC37" s="11">
        <f t="shared" si="4"/>
        <v>0</v>
      </c>
      <c r="AD37" s="12"/>
      <c r="AE37" s="89">
        <f t="shared" si="0"/>
        <v>7200</v>
      </c>
      <c r="AF37" s="89">
        <f t="shared" si="0"/>
        <v>0</v>
      </c>
      <c r="AG37" s="11">
        <f t="shared" si="5"/>
        <v>0</v>
      </c>
    </row>
    <row r="38" spans="1:33" ht="38.25" x14ac:dyDescent="0.25">
      <c r="A38" s="858"/>
      <c r="B38" s="952"/>
      <c r="C38" s="952"/>
      <c r="D38" s="878"/>
      <c r="E38" s="878"/>
      <c r="F38" s="895"/>
      <c r="G38" s="687" t="s">
        <v>3053</v>
      </c>
      <c r="H38" s="688" t="s">
        <v>3054</v>
      </c>
      <c r="I38" s="687" t="s">
        <v>3055</v>
      </c>
      <c r="J38" s="687" t="s">
        <v>3056</v>
      </c>
      <c r="K38" s="687" t="s">
        <v>3057</v>
      </c>
      <c r="L38" s="687">
        <v>700</v>
      </c>
      <c r="M38" s="687"/>
      <c r="N38" s="696" t="s">
        <v>2977</v>
      </c>
      <c r="O38" s="701">
        <v>175</v>
      </c>
      <c r="P38" s="2"/>
      <c r="Q38" s="11">
        <f t="shared" si="1"/>
        <v>0</v>
      </c>
      <c r="R38" s="12"/>
      <c r="S38" s="2">
        <v>175</v>
      </c>
      <c r="T38" s="2"/>
      <c r="U38" s="11">
        <f t="shared" si="2"/>
        <v>0</v>
      </c>
      <c r="V38" s="12"/>
      <c r="W38" s="2">
        <v>175</v>
      </c>
      <c r="X38" s="2"/>
      <c r="Y38" s="11">
        <f t="shared" si="3"/>
        <v>0</v>
      </c>
      <c r="Z38" s="12"/>
      <c r="AA38" s="2">
        <v>175</v>
      </c>
      <c r="AB38" s="2"/>
      <c r="AC38" s="11">
        <f t="shared" si="4"/>
        <v>0</v>
      </c>
      <c r="AD38" s="12"/>
      <c r="AE38" s="89">
        <f t="shared" si="0"/>
        <v>700</v>
      </c>
      <c r="AF38" s="89">
        <f t="shared" si="0"/>
        <v>0</v>
      </c>
      <c r="AG38" s="11">
        <f t="shared" si="5"/>
        <v>0</v>
      </c>
    </row>
    <row r="39" spans="1:33" ht="15.75" x14ac:dyDescent="0.25">
      <c r="A39" s="859"/>
      <c r="B39" s="953"/>
      <c r="C39" s="953"/>
      <c r="D39" s="879"/>
      <c r="E39" s="879"/>
      <c r="F39" s="896"/>
      <c r="G39" s="687" t="s">
        <v>3058</v>
      </c>
      <c r="H39" s="688" t="s">
        <v>3059</v>
      </c>
      <c r="I39" s="687" t="s">
        <v>2988</v>
      </c>
      <c r="J39" s="687"/>
      <c r="K39" s="687" t="s">
        <v>3060</v>
      </c>
      <c r="L39" s="674">
        <v>4440</v>
      </c>
      <c r="M39" s="687"/>
      <c r="N39" s="696" t="s">
        <v>2977</v>
      </c>
      <c r="O39" s="701">
        <v>1110</v>
      </c>
      <c r="P39" s="2"/>
      <c r="Q39" s="11">
        <f t="shared" si="1"/>
        <v>0</v>
      </c>
      <c r="R39" s="12"/>
      <c r="S39" s="2">
        <v>1110</v>
      </c>
      <c r="T39" s="2"/>
      <c r="U39" s="11">
        <f t="shared" si="2"/>
        <v>0</v>
      </c>
      <c r="V39" s="12"/>
      <c r="W39" s="2">
        <v>1110</v>
      </c>
      <c r="X39" s="2"/>
      <c r="Y39" s="11">
        <f t="shared" si="3"/>
        <v>0</v>
      </c>
      <c r="Z39" s="12"/>
      <c r="AA39" s="2">
        <v>1110</v>
      </c>
      <c r="AB39" s="2"/>
      <c r="AC39" s="11">
        <f t="shared" si="4"/>
        <v>0</v>
      </c>
      <c r="AD39" s="12"/>
      <c r="AE39" s="89">
        <f t="shared" si="0"/>
        <v>4440</v>
      </c>
      <c r="AF39" s="89">
        <f t="shared" si="0"/>
        <v>0</v>
      </c>
      <c r="AG39" s="11">
        <f t="shared" si="5"/>
        <v>0</v>
      </c>
    </row>
    <row r="40" spans="1:33" ht="25.5" customHeight="1" x14ac:dyDescent="0.25">
      <c r="A40" s="968" t="s">
        <v>2963</v>
      </c>
      <c r="B40" s="888" t="s">
        <v>2964</v>
      </c>
      <c r="C40" s="877" t="s">
        <v>2965</v>
      </c>
      <c r="D40" s="1062">
        <v>0.03</v>
      </c>
      <c r="E40" s="1043"/>
      <c r="F40" s="894">
        <f>E40/D40*100</f>
        <v>0</v>
      </c>
      <c r="G40" s="687" t="s">
        <v>181</v>
      </c>
      <c r="H40" s="689" t="s">
        <v>3061</v>
      </c>
      <c r="I40" s="687" t="s">
        <v>3062</v>
      </c>
      <c r="J40" s="687" t="s">
        <v>3063</v>
      </c>
      <c r="K40" s="687" t="s">
        <v>3064</v>
      </c>
      <c r="L40" s="687">
        <v>5</v>
      </c>
      <c r="M40" s="687"/>
      <c r="N40" s="696" t="s">
        <v>104</v>
      </c>
      <c r="O40" s="701">
        <v>0</v>
      </c>
      <c r="P40" s="2"/>
      <c r="Q40" s="11" t="e">
        <f t="shared" si="1"/>
        <v>#DIV/0!</v>
      </c>
      <c r="R40" s="12"/>
      <c r="S40" s="2">
        <v>0</v>
      </c>
      <c r="T40" s="2"/>
      <c r="U40" s="11" t="e">
        <f t="shared" si="2"/>
        <v>#DIV/0!</v>
      </c>
      <c r="V40" s="12"/>
      <c r="W40" s="2">
        <v>5</v>
      </c>
      <c r="X40" s="2"/>
      <c r="Y40" s="11">
        <f t="shared" si="3"/>
        <v>0</v>
      </c>
      <c r="Z40" s="12"/>
      <c r="AA40" s="2">
        <v>0</v>
      </c>
      <c r="AB40" s="2"/>
      <c r="AC40" s="11" t="e">
        <f t="shared" si="4"/>
        <v>#DIV/0!</v>
      </c>
      <c r="AD40" s="12"/>
      <c r="AE40" s="89">
        <f t="shared" si="0"/>
        <v>5</v>
      </c>
      <c r="AF40" s="89">
        <f t="shared" si="0"/>
        <v>0</v>
      </c>
      <c r="AG40" s="11">
        <f t="shared" si="5"/>
        <v>0</v>
      </c>
    </row>
    <row r="41" spans="1:33" ht="38.25" x14ac:dyDescent="0.25">
      <c r="A41" s="968"/>
      <c r="B41" s="888"/>
      <c r="C41" s="878"/>
      <c r="D41" s="878"/>
      <c r="E41" s="1044"/>
      <c r="F41" s="895"/>
      <c r="G41" s="888" t="s">
        <v>191</v>
      </c>
      <c r="H41" s="1026" t="s">
        <v>192</v>
      </c>
      <c r="I41" s="687" t="s">
        <v>2466</v>
      </c>
      <c r="J41" s="687" t="s">
        <v>3062</v>
      </c>
      <c r="K41" s="687" t="s">
        <v>193</v>
      </c>
      <c r="L41" s="687">
        <v>750</v>
      </c>
      <c r="M41" s="687"/>
      <c r="N41" s="696" t="s">
        <v>2977</v>
      </c>
      <c r="O41" s="701">
        <v>0</v>
      </c>
      <c r="P41" s="2"/>
      <c r="Q41" s="11" t="e">
        <f t="shared" si="1"/>
        <v>#DIV/0!</v>
      </c>
      <c r="R41" s="12"/>
      <c r="S41" s="2">
        <v>350</v>
      </c>
      <c r="T41" s="2"/>
      <c r="U41" s="11">
        <f t="shared" si="2"/>
        <v>0</v>
      </c>
      <c r="V41" s="12"/>
      <c r="W41" s="2">
        <v>0</v>
      </c>
      <c r="X41" s="2"/>
      <c r="Y41" s="11" t="e">
        <f t="shared" si="3"/>
        <v>#DIV/0!</v>
      </c>
      <c r="Z41" s="12"/>
      <c r="AA41" s="2">
        <v>400</v>
      </c>
      <c r="AB41" s="2"/>
      <c r="AC41" s="11">
        <f t="shared" si="4"/>
        <v>0</v>
      </c>
      <c r="AD41" s="12"/>
      <c r="AE41" s="89">
        <f t="shared" si="0"/>
        <v>750</v>
      </c>
      <c r="AF41" s="89">
        <f t="shared" si="0"/>
        <v>0</v>
      </c>
      <c r="AG41" s="11">
        <f t="shared" si="5"/>
        <v>0</v>
      </c>
    </row>
    <row r="42" spans="1:33" ht="76.5" x14ac:dyDescent="0.25">
      <c r="A42" s="968"/>
      <c r="B42" s="888"/>
      <c r="C42" s="878"/>
      <c r="D42" s="878"/>
      <c r="E42" s="1044"/>
      <c r="F42" s="895"/>
      <c r="G42" s="888"/>
      <c r="H42" s="1026"/>
      <c r="I42" s="687" t="s">
        <v>2466</v>
      </c>
      <c r="J42" s="687" t="s">
        <v>3065</v>
      </c>
      <c r="K42" s="687" t="s">
        <v>3066</v>
      </c>
      <c r="L42" s="671">
        <v>0.75</v>
      </c>
      <c r="M42" s="671"/>
      <c r="N42" s="696" t="s">
        <v>3067</v>
      </c>
      <c r="O42" s="701">
        <v>0</v>
      </c>
      <c r="P42" s="2"/>
      <c r="Q42" s="11" t="e">
        <f t="shared" si="1"/>
        <v>#DIV/0!</v>
      </c>
      <c r="R42" s="12"/>
      <c r="S42" s="2">
        <v>0</v>
      </c>
      <c r="T42" s="2"/>
      <c r="U42" s="11" t="e">
        <f t="shared" si="2"/>
        <v>#DIV/0!</v>
      </c>
      <c r="V42" s="12"/>
      <c r="W42" s="2">
        <v>0</v>
      </c>
      <c r="X42" s="2"/>
      <c r="Y42" s="11" t="e">
        <f t="shared" si="3"/>
        <v>#DIV/0!</v>
      </c>
      <c r="Z42" s="12"/>
      <c r="AA42" s="2">
        <v>75</v>
      </c>
      <c r="AB42" s="2"/>
      <c r="AC42" s="11">
        <f t="shared" si="4"/>
        <v>0</v>
      </c>
      <c r="AD42" s="12"/>
      <c r="AE42" s="89">
        <f t="shared" si="0"/>
        <v>75</v>
      </c>
      <c r="AF42" s="89">
        <f t="shared" si="0"/>
        <v>0</v>
      </c>
      <c r="AG42" s="11">
        <f t="shared" si="5"/>
        <v>0</v>
      </c>
    </row>
    <row r="43" spans="1:33" ht="51" x14ac:dyDescent="0.25">
      <c r="A43" s="968"/>
      <c r="B43" s="888"/>
      <c r="C43" s="878"/>
      <c r="D43" s="878"/>
      <c r="E43" s="1044"/>
      <c r="F43" s="895"/>
      <c r="G43" s="687" t="s">
        <v>31</v>
      </c>
      <c r="H43" s="689" t="s">
        <v>32</v>
      </c>
      <c r="I43" s="687" t="s">
        <v>2466</v>
      </c>
      <c r="J43" s="687" t="s">
        <v>3068</v>
      </c>
      <c r="K43" s="687" t="s">
        <v>34</v>
      </c>
      <c r="L43" s="687">
        <v>1000</v>
      </c>
      <c r="M43" s="687"/>
      <c r="N43" s="696" t="s">
        <v>104</v>
      </c>
      <c r="O43" s="701">
        <v>200</v>
      </c>
      <c r="P43" s="2"/>
      <c r="Q43" s="11">
        <f t="shared" si="1"/>
        <v>0</v>
      </c>
      <c r="R43" s="12"/>
      <c r="S43" s="2">
        <v>200</v>
      </c>
      <c r="T43" s="2"/>
      <c r="U43" s="11">
        <f t="shared" si="2"/>
        <v>0</v>
      </c>
      <c r="V43" s="12"/>
      <c r="W43" s="2">
        <v>300</v>
      </c>
      <c r="X43" s="2"/>
      <c r="Y43" s="11">
        <f t="shared" si="3"/>
        <v>0</v>
      </c>
      <c r="Z43" s="12"/>
      <c r="AA43" s="2">
        <v>300</v>
      </c>
      <c r="AB43" s="2"/>
      <c r="AC43" s="11">
        <f t="shared" si="4"/>
        <v>0</v>
      </c>
      <c r="AD43" s="12"/>
      <c r="AE43" s="89">
        <f t="shared" si="0"/>
        <v>1000</v>
      </c>
      <c r="AF43" s="89">
        <f t="shared" si="0"/>
        <v>0</v>
      </c>
      <c r="AG43" s="11">
        <f t="shared" si="5"/>
        <v>0</v>
      </c>
    </row>
    <row r="44" spans="1:33" ht="25.5" x14ac:dyDescent="0.25">
      <c r="A44" s="968"/>
      <c r="B44" s="888"/>
      <c r="C44" s="878"/>
      <c r="D44" s="878"/>
      <c r="E44" s="1044"/>
      <c r="F44" s="895"/>
      <c r="G44" s="687" t="s">
        <v>232</v>
      </c>
      <c r="H44" s="689" t="s">
        <v>2815</v>
      </c>
      <c r="I44" s="687" t="s">
        <v>2466</v>
      </c>
      <c r="J44" s="687" t="s">
        <v>1404</v>
      </c>
      <c r="K44" s="687" t="s">
        <v>595</v>
      </c>
      <c r="L44" s="687">
        <v>1</v>
      </c>
      <c r="M44" s="687"/>
      <c r="N44" s="696" t="s">
        <v>89</v>
      </c>
      <c r="O44" s="701">
        <v>0</v>
      </c>
      <c r="P44" s="2"/>
      <c r="Q44" s="11" t="e">
        <f t="shared" si="1"/>
        <v>#DIV/0!</v>
      </c>
      <c r="R44" s="12"/>
      <c r="S44" s="2">
        <v>1</v>
      </c>
      <c r="T44" s="2"/>
      <c r="U44" s="11">
        <f t="shared" si="2"/>
        <v>0</v>
      </c>
      <c r="V44" s="12"/>
      <c r="W44" s="2">
        <v>0</v>
      </c>
      <c r="X44" s="2"/>
      <c r="Y44" s="11" t="e">
        <f t="shared" si="3"/>
        <v>#DIV/0!</v>
      </c>
      <c r="Z44" s="12"/>
      <c r="AA44" s="2">
        <v>0</v>
      </c>
      <c r="AB44" s="2"/>
      <c r="AC44" s="11" t="e">
        <f t="shared" si="4"/>
        <v>#DIV/0!</v>
      </c>
      <c r="AD44" s="12"/>
      <c r="AE44" s="89">
        <f t="shared" si="0"/>
        <v>1</v>
      </c>
      <c r="AF44" s="89">
        <f t="shared" si="0"/>
        <v>0</v>
      </c>
      <c r="AG44" s="11">
        <f t="shared" si="5"/>
        <v>0</v>
      </c>
    </row>
    <row r="45" spans="1:33" ht="25.5" x14ac:dyDescent="0.25">
      <c r="A45" s="968"/>
      <c r="B45" s="888"/>
      <c r="C45" s="879"/>
      <c r="D45" s="879"/>
      <c r="E45" s="1045"/>
      <c r="F45" s="896"/>
      <c r="G45" s="687" t="s">
        <v>46</v>
      </c>
      <c r="H45" s="689" t="s">
        <v>3069</v>
      </c>
      <c r="I45" s="687" t="s">
        <v>2466</v>
      </c>
      <c r="J45" s="687" t="s">
        <v>1404</v>
      </c>
      <c r="K45" s="687" t="s">
        <v>3070</v>
      </c>
      <c r="L45" s="671">
        <v>1</v>
      </c>
      <c r="M45" s="671"/>
      <c r="N45" s="696" t="s">
        <v>104</v>
      </c>
      <c r="O45" s="701">
        <v>25</v>
      </c>
      <c r="P45" s="2"/>
      <c r="Q45" s="11">
        <f t="shared" si="1"/>
        <v>0</v>
      </c>
      <c r="R45" s="12"/>
      <c r="S45" s="2">
        <v>25</v>
      </c>
      <c r="T45" s="2"/>
      <c r="U45" s="11">
        <f t="shared" si="2"/>
        <v>0</v>
      </c>
      <c r="V45" s="12"/>
      <c r="W45" s="2">
        <v>25</v>
      </c>
      <c r="X45" s="2"/>
      <c r="Y45" s="11">
        <f t="shared" si="3"/>
        <v>0</v>
      </c>
      <c r="Z45" s="12"/>
      <c r="AA45" s="2">
        <v>25</v>
      </c>
      <c r="AB45" s="2"/>
      <c r="AC45" s="11">
        <f t="shared" si="4"/>
        <v>0</v>
      </c>
      <c r="AD45" s="12"/>
      <c r="AE45" s="89">
        <f t="shared" si="0"/>
        <v>100</v>
      </c>
      <c r="AF45" s="89">
        <f t="shared" si="0"/>
        <v>0</v>
      </c>
      <c r="AG45" s="11">
        <f t="shared" si="5"/>
        <v>0</v>
      </c>
    </row>
    <row r="46" spans="1:33" ht="15.75" customHeight="1" x14ac:dyDescent="0.25">
      <c r="A46" s="968" t="s">
        <v>2966</v>
      </c>
      <c r="B46" s="888" t="s">
        <v>2967</v>
      </c>
      <c r="C46" s="888" t="s">
        <v>2968</v>
      </c>
      <c r="D46" s="888">
        <v>15</v>
      </c>
      <c r="E46" s="1043"/>
      <c r="F46" s="894">
        <f>E46/D46*100</f>
        <v>0</v>
      </c>
      <c r="G46" s="687" t="s">
        <v>855</v>
      </c>
      <c r="H46" s="689" t="s">
        <v>856</v>
      </c>
      <c r="I46" s="687" t="s">
        <v>1404</v>
      </c>
      <c r="J46" s="687" t="s">
        <v>3071</v>
      </c>
      <c r="K46" s="687" t="s">
        <v>3072</v>
      </c>
      <c r="L46" s="687">
        <v>50</v>
      </c>
      <c r="M46" s="687"/>
      <c r="N46" s="696" t="s">
        <v>104</v>
      </c>
      <c r="O46" s="701">
        <v>0</v>
      </c>
      <c r="P46" s="2"/>
      <c r="Q46" s="11" t="e">
        <f t="shared" si="1"/>
        <v>#DIV/0!</v>
      </c>
      <c r="R46" s="12"/>
      <c r="S46" s="2">
        <v>20</v>
      </c>
      <c r="T46" s="2"/>
      <c r="U46" s="11">
        <f t="shared" si="2"/>
        <v>0</v>
      </c>
      <c r="V46" s="12"/>
      <c r="W46" s="2">
        <v>15</v>
      </c>
      <c r="X46" s="2"/>
      <c r="Y46" s="11">
        <f t="shared" si="3"/>
        <v>0</v>
      </c>
      <c r="Z46" s="12"/>
      <c r="AA46" s="2">
        <v>15</v>
      </c>
      <c r="AB46" s="2"/>
      <c r="AC46" s="11">
        <f t="shared" si="4"/>
        <v>0</v>
      </c>
      <c r="AD46" s="12"/>
      <c r="AE46" s="89">
        <f t="shared" si="0"/>
        <v>50</v>
      </c>
      <c r="AF46" s="89">
        <f t="shared" si="0"/>
        <v>0</v>
      </c>
      <c r="AG46" s="11">
        <f t="shared" si="5"/>
        <v>0</v>
      </c>
    </row>
    <row r="47" spans="1:33" ht="51" x14ac:dyDescent="0.25">
      <c r="A47" s="968"/>
      <c r="B47" s="888"/>
      <c r="C47" s="888"/>
      <c r="D47" s="888"/>
      <c r="E47" s="1044"/>
      <c r="F47" s="895"/>
      <c r="G47" s="685" t="s">
        <v>2989</v>
      </c>
      <c r="H47" s="686" t="s">
        <v>3073</v>
      </c>
      <c r="I47" s="685" t="s">
        <v>1404</v>
      </c>
      <c r="J47" s="685" t="s">
        <v>3074</v>
      </c>
      <c r="K47" s="685" t="s">
        <v>1668</v>
      </c>
      <c r="L47" s="685">
        <v>3</v>
      </c>
      <c r="M47" s="685"/>
      <c r="N47" s="684" t="s">
        <v>3075</v>
      </c>
      <c r="O47" s="702">
        <v>1</v>
      </c>
      <c r="P47" s="2"/>
      <c r="Q47" s="11">
        <f t="shared" si="1"/>
        <v>0</v>
      </c>
      <c r="R47" s="12"/>
      <c r="S47" s="2">
        <v>2</v>
      </c>
      <c r="T47" s="2"/>
      <c r="U47" s="11">
        <f t="shared" si="2"/>
        <v>0</v>
      </c>
      <c r="V47" s="12"/>
      <c r="W47" s="2">
        <v>0</v>
      </c>
      <c r="X47" s="2"/>
      <c r="Y47" s="11" t="e">
        <f t="shared" si="3"/>
        <v>#DIV/0!</v>
      </c>
      <c r="Z47" s="12"/>
      <c r="AA47" s="2">
        <v>0</v>
      </c>
      <c r="AB47" s="2"/>
      <c r="AC47" s="11" t="e">
        <f t="shared" si="4"/>
        <v>#DIV/0!</v>
      </c>
      <c r="AD47" s="12"/>
      <c r="AE47" s="89">
        <f t="shared" si="0"/>
        <v>3</v>
      </c>
      <c r="AF47" s="89">
        <f t="shared" si="0"/>
        <v>0</v>
      </c>
      <c r="AG47" s="11">
        <f t="shared" si="5"/>
        <v>0</v>
      </c>
    </row>
    <row r="48" spans="1:33" ht="51" x14ac:dyDescent="0.25">
      <c r="A48" s="968"/>
      <c r="B48" s="888"/>
      <c r="C48" s="888"/>
      <c r="D48" s="888"/>
      <c r="E48" s="1044"/>
      <c r="F48" s="895"/>
      <c r="G48" s="685" t="s">
        <v>2996</v>
      </c>
      <c r="H48" s="686" t="s">
        <v>3076</v>
      </c>
      <c r="I48" s="685" t="s">
        <v>3077</v>
      </c>
      <c r="J48" s="685" t="s">
        <v>3074</v>
      </c>
      <c r="K48" s="685" t="s">
        <v>3078</v>
      </c>
      <c r="L48" s="685">
        <v>1</v>
      </c>
      <c r="M48" s="685"/>
      <c r="N48" s="684" t="s">
        <v>3079</v>
      </c>
      <c r="O48" s="702">
        <v>0</v>
      </c>
      <c r="P48" s="2"/>
      <c r="Q48" s="11" t="e">
        <f t="shared" si="1"/>
        <v>#DIV/0!</v>
      </c>
      <c r="R48" s="12"/>
      <c r="S48" s="2">
        <v>0</v>
      </c>
      <c r="T48" s="2"/>
      <c r="U48" s="11" t="e">
        <f t="shared" si="2"/>
        <v>#DIV/0!</v>
      </c>
      <c r="V48" s="12"/>
      <c r="W48" s="2">
        <v>1</v>
      </c>
      <c r="X48" s="2"/>
      <c r="Y48" s="11">
        <f t="shared" si="3"/>
        <v>0</v>
      </c>
      <c r="Z48" s="12"/>
      <c r="AA48" s="2">
        <v>0</v>
      </c>
      <c r="AB48" s="2"/>
      <c r="AC48" s="11" t="e">
        <f t="shared" si="4"/>
        <v>#DIV/0!</v>
      </c>
      <c r="AD48" s="12"/>
      <c r="AE48" s="89">
        <f t="shared" si="0"/>
        <v>1</v>
      </c>
      <c r="AF48" s="89">
        <f t="shared" si="0"/>
        <v>0</v>
      </c>
      <c r="AG48" s="11">
        <f t="shared" si="5"/>
        <v>0</v>
      </c>
    </row>
    <row r="49" spans="1:33" ht="51" x14ac:dyDescent="0.25">
      <c r="A49" s="968"/>
      <c r="B49" s="888"/>
      <c r="C49" s="888"/>
      <c r="D49" s="888"/>
      <c r="E49" s="1044"/>
      <c r="F49" s="895"/>
      <c r="G49" s="687" t="s">
        <v>868</v>
      </c>
      <c r="H49" s="689" t="s">
        <v>869</v>
      </c>
      <c r="I49" s="687" t="s">
        <v>1404</v>
      </c>
      <c r="J49" s="687" t="s">
        <v>3071</v>
      </c>
      <c r="K49" s="687" t="s">
        <v>3072</v>
      </c>
      <c r="L49" s="687">
        <v>30</v>
      </c>
      <c r="M49" s="687"/>
      <c r="N49" s="696" t="s">
        <v>104</v>
      </c>
      <c r="O49" s="701">
        <v>0</v>
      </c>
      <c r="P49" s="2"/>
      <c r="Q49" s="11" t="e">
        <f t="shared" si="1"/>
        <v>#DIV/0!</v>
      </c>
      <c r="R49" s="12"/>
      <c r="S49" s="2">
        <v>15</v>
      </c>
      <c r="T49" s="2"/>
      <c r="U49" s="11">
        <f t="shared" si="2"/>
        <v>0</v>
      </c>
      <c r="V49" s="12"/>
      <c r="W49" s="2">
        <v>15</v>
      </c>
      <c r="X49" s="2"/>
      <c r="Y49" s="11">
        <f t="shared" si="3"/>
        <v>0</v>
      </c>
      <c r="Z49" s="12"/>
      <c r="AA49" s="2">
        <v>0</v>
      </c>
      <c r="AB49" s="2"/>
      <c r="AC49" s="11" t="e">
        <f t="shared" si="4"/>
        <v>#DIV/0!</v>
      </c>
      <c r="AD49" s="12"/>
      <c r="AE49" s="89">
        <f t="shared" si="0"/>
        <v>30</v>
      </c>
      <c r="AF49" s="89">
        <f t="shared" si="0"/>
        <v>0</v>
      </c>
      <c r="AG49" s="11">
        <f t="shared" si="5"/>
        <v>0</v>
      </c>
    </row>
    <row r="50" spans="1:33" ht="38.25" x14ac:dyDescent="0.25">
      <c r="A50" s="968"/>
      <c r="B50" s="888"/>
      <c r="C50" s="888"/>
      <c r="D50" s="888"/>
      <c r="E50" s="1044"/>
      <c r="F50" s="895"/>
      <c r="G50" s="687" t="s">
        <v>876</v>
      </c>
      <c r="H50" s="689" t="s">
        <v>877</v>
      </c>
      <c r="I50" s="687" t="s">
        <v>1404</v>
      </c>
      <c r="J50" s="687" t="s">
        <v>3080</v>
      </c>
      <c r="K50" s="687" t="s">
        <v>3081</v>
      </c>
      <c r="L50" s="687">
        <v>2500</v>
      </c>
      <c r="M50" s="687"/>
      <c r="N50" s="696" t="s">
        <v>104</v>
      </c>
      <c r="O50" s="701">
        <v>0</v>
      </c>
      <c r="P50" s="2"/>
      <c r="Q50" s="11" t="e">
        <f t="shared" si="1"/>
        <v>#DIV/0!</v>
      </c>
      <c r="R50" s="12"/>
      <c r="S50" s="2">
        <v>1000</v>
      </c>
      <c r="T50" s="2"/>
      <c r="U50" s="11">
        <f t="shared" si="2"/>
        <v>0</v>
      </c>
      <c r="V50" s="12"/>
      <c r="W50" s="2">
        <v>1000</v>
      </c>
      <c r="X50" s="2"/>
      <c r="Y50" s="11">
        <f t="shared" si="3"/>
        <v>0</v>
      </c>
      <c r="Z50" s="12"/>
      <c r="AA50" s="2">
        <v>500</v>
      </c>
      <c r="AB50" s="2"/>
      <c r="AC50" s="11">
        <f t="shared" si="4"/>
        <v>0</v>
      </c>
      <c r="AD50" s="12"/>
      <c r="AE50" s="89">
        <f t="shared" si="0"/>
        <v>2500</v>
      </c>
      <c r="AF50" s="89">
        <f t="shared" si="0"/>
        <v>0</v>
      </c>
      <c r="AG50" s="11">
        <f t="shared" si="5"/>
        <v>0</v>
      </c>
    </row>
    <row r="51" spans="1:33" ht="76.5" x14ac:dyDescent="0.25">
      <c r="A51" s="968"/>
      <c r="B51" s="888"/>
      <c r="C51" s="888"/>
      <c r="D51" s="888"/>
      <c r="E51" s="1045"/>
      <c r="F51" s="896"/>
      <c r="G51" s="687" t="s">
        <v>495</v>
      </c>
      <c r="H51" s="689" t="s">
        <v>496</v>
      </c>
      <c r="I51" s="687" t="s">
        <v>1404</v>
      </c>
      <c r="J51" s="687" t="s">
        <v>3082</v>
      </c>
      <c r="K51" s="687" t="s">
        <v>3083</v>
      </c>
      <c r="L51" s="687">
        <v>3</v>
      </c>
      <c r="M51" s="687"/>
      <c r="N51" s="696" t="s">
        <v>104</v>
      </c>
      <c r="O51" s="701">
        <v>0</v>
      </c>
      <c r="P51" s="2"/>
      <c r="Q51" s="11" t="e">
        <f t="shared" si="1"/>
        <v>#DIV/0!</v>
      </c>
      <c r="R51" s="12"/>
      <c r="S51" s="2">
        <v>0</v>
      </c>
      <c r="T51" s="2"/>
      <c r="U51" s="11" t="e">
        <f t="shared" si="2"/>
        <v>#DIV/0!</v>
      </c>
      <c r="V51" s="12"/>
      <c r="W51" s="2">
        <v>0</v>
      </c>
      <c r="X51" s="2"/>
      <c r="Y51" s="11" t="e">
        <f t="shared" si="3"/>
        <v>#DIV/0!</v>
      </c>
      <c r="Z51" s="12"/>
      <c r="AA51" s="2">
        <v>3</v>
      </c>
      <c r="AB51" s="2"/>
      <c r="AC51" s="11">
        <f t="shared" si="4"/>
        <v>0</v>
      </c>
      <c r="AD51" s="12"/>
      <c r="AE51" s="89">
        <f t="shared" si="0"/>
        <v>3</v>
      </c>
      <c r="AF51" s="89">
        <f t="shared" si="0"/>
        <v>0</v>
      </c>
      <c r="AG51" s="11">
        <f t="shared" si="5"/>
        <v>0</v>
      </c>
    </row>
    <row r="52" spans="1:33" x14ac:dyDescent="0.25">
      <c r="A52" s="843" t="s">
        <v>23</v>
      </c>
      <c r="B52" s="844"/>
      <c r="C52" s="844"/>
      <c r="D52" s="844"/>
      <c r="E52" s="844"/>
      <c r="F52" s="844"/>
      <c r="G52" s="844"/>
      <c r="H52" s="844"/>
      <c r="I52" s="844"/>
      <c r="J52" s="844"/>
      <c r="K52" s="844"/>
      <c r="L52" s="845"/>
      <c r="M52" s="680"/>
      <c r="N52" s="680"/>
      <c r="O52" s="3"/>
      <c r="P52" s="3"/>
      <c r="Q52" s="13" t="e">
        <f>SUM(Q58:Q101)/(COUNTIF(Q58:Q101,"&lt;&gt;0"))</f>
        <v>#DIV/0!</v>
      </c>
      <c r="R52" s="654"/>
      <c r="S52" s="3"/>
      <c r="T52" s="3"/>
      <c r="U52" s="13" t="e">
        <f>SUM(U58:U101)/(COUNTIF(U58:U101,"&lt;&gt;0"))</f>
        <v>#DIV/0!</v>
      </c>
      <c r="V52" s="654"/>
      <c r="W52" s="3"/>
      <c r="X52" s="3"/>
      <c r="Y52" s="13" t="e">
        <f>SUM(Y58:Y101)/(COUNTIF(Y58:Y101,"&lt;&gt;0"))</f>
        <v>#DIV/0!</v>
      </c>
      <c r="Z52" s="654"/>
      <c r="AA52" s="3"/>
      <c r="AB52" s="3"/>
      <c r="AC52" s="13" t="e">
        <f>SUM(AC58:AC101)/(COUNTIF(AC58:AC101,"&lt;&gt;0"))</f>
        <v>#DIV/0!</v>
      </c>
      <c r="AD52" s="654"/>
      <c r="AE52" s="3"/>
      <c r="AF52" s="3"/>
      <c r="AG52" s="13" t="e">
        <f>SUM(AG64:AG82)/(COUNTIF(AG64:AG82,"&lt;&gt;0"))</f>
        <v>#DIV/0!</v>
      </c>
    </row>
    <row r="53" spans="1:33" x14ac:dyDescent="0.25">
      <c r="A53" s="846" t="s">
        <v>24</v>
      </c>
      <c r="B53" s="847"/>
      <c r="C53" s="847"/>
      <c r="D53" s="847"/>
      <c r="E53" s="847"/>
      <c r="F53" s="847"/>
      <c r="G53" s="847"/>
      <c r="H53" s="847"/>
      <c r="I53" s="847"/>
      <c r="J53" s="847"/>
      <c r="K53" s="847"/>
      <c r="L53" s="848"/>
      <c r="M53" s="681"/>
      <c r="N53" s="681"/>
      <c r="O53" s="4"/>
      <c r="P53" s="4"/>
      <c r="Q53" s="14"/>
      <c r="R53" s="14"/>
      <c r="S53" s="4"/>
      <c r="T53" s="4"/>
      <c r="U53" s="14"/>
      <c r="V53" s="14"/>
      <c r="W53" s="4"/>
      <c r="X53" s="4"/>
      <c r="Y53" s="14"/>
      <c r="Z53" s="14"/>
      <c r="AA53" s="4"/>
      <c r="AB53" s="4"/>
      <c r="AC53" s="14"/>
      <c r="AD53" s="14"/>
      <c r="AE53" s="4"/>
      <c r="AF53" s="4"/>
      <c r="AG53" s="14"/>
    </row>
    <row r="54" spans="1:33" x14ac:dyDescent="0.25">
      <c r="A54" s="846" t="s">
        <v>1283</v>
      </c>
      <c r="B54" s="847"/>
      <c r="C54" s="847"/>
      <c r="D54" s="847"/>
      <c r="E54" s="847"/>
      <c r="F54" s="847"/>
      <c r="G54" s="847"/>
      <c r="H54" s="847"/>
      <c r="I54" s="847"/>
      <c r="J54" s="847"/>
      <c r="K54" s="847"/>
      <c r="L54" s="848"/>
      <c r="M54" s="681"/>
      <c r="N54" s="681"/>
      <c r="O54" s="4"/>
      <c r="P54" s="4"/>
      <c r="Q54" s="14"/>
      <c r="R54" s="14"/>
      <c r="S54" s="4"/>
      <c r="T54" s="4"/>
      <c r="U54" s="14"/>
      <c r="V54" s="14"/>
      <c r="W54" s="4"/>
      <c r="X54" s="4"/>
      <c r="Y54" s="14"/>
      <c r="Z54" s="14"/>
      <c r="AA54" s="4"/>
      <c r="AB54" s="4"/>
      <c r="AC54" s="14"/>
      <c r="AD54" s="14"/>
      <c r="AE54" s="4"/>
      <c r="AF54" s="4"/>
      <c r="AG54" s="14"/>
    </row>
    <row r="55" spans="1:33" x14ac:dyDescent="0.25">
      <c r="A55" s="846" t="s">
        <v>1339</v>
      </c>
      <c r="B55" s="847"/>
      <c r="C55" s="847"/>
      <c r="D55" s="847"/>
      <c r="E55" s="847"/>
      <c r="F55" s="847"/>
      <c r="G55" s="847"/>
      <c r="H55" s="847"/>
      <c r="I55" s="847"/>
      <c r="J55" s="847"/>
      <c r="K55" s="847"/>
      <c r="L55" s="848"/>
      <c r="M55" s="681"/>
      <c r="N55" s="681"/>
      <c r="O55" s="4"/>
      <c r="P55" s="4"/>
      <c r="Q55" s="14"/>
      <c r="R55" s="14"/>
      <c r="S55" s="4"/>
      <c r="T55" s="4"/>
      <c r="U55" s="14"/>
      <c r="V55" s="14"/>
      <c r="W55" s="4"/>
      <c r="X55" s="4"/>
      <c r="Y55" s="14"/>
      <c r="Z55" s="14"/>
      <c r="AA55" s="4"/>
      <c r="AB55" s="4"/>
      <c r="AC55" s="14"/>
      <c r="AD55" s="14"/>
      <c r="AE55" s="4"/>
      <c r="AF55" s="4"/>
      <c r="AG55" s="14"/>
    </row>
    <row r="56" spans="1:33" x14ac:dyDescent="0.25">
      <c r="A56" s="846" t="s">
        <v>1340</v>
      </c>
      <c r="B56" s="847"/>
      <c r="C56" s="847"/>
      <c r="D56" s="847"/>
      <c r="E56" s="847"/>
      <c r="F56" s="847"/>
      <c r="G56" s="847"/>
      <c r="H56" s="847"/>
      <c r="I56" s="847"/>
      <c r="J56" s="847"/>
      <c r="K56" s="847"/>
      <c r="L56" s="848"/>
      <c r="M56" s="681"/>
      <c r="N56" s="681"/>
      <c r="O56" s="4"/>
      <c r="P56" s="4"/>
      <c r="Q56" s="14"/>
      <c r="R56" s="14"/>
      <c r="S56" s="4"/>
      <c r="T56" s="4"/>
      <c r="U56" s="14"/>
      <c r="V56" s="14"/>
      <c r="W56" s="4"/>
      <c r="X56" s="4"/>
      <c r="Y56" s="14"/>
      <c r="Z56" s="14"/>
      <c r="AA56" s="4"/>
      <c r="AB56" s="4"/>
      <c r="AC56" s="14"/>
      <c r="AD56" s="14"/>
      <c r="AE56" s="4"/>
      <c r="AF56" s="4"/>
      <c r="AG56" s="14"/>
    </row>
    <row r="57" spans="1:33" x14ac:dyDescent="0.25">
      <c r="A57" s="846" t="s">
        <v>1341</v>
      </c>
      <c r="B57" s="847"/>
      <c r="C57" s="847"/>
      <c r="D57" s="847"/>
      <c r="E57" s="847"/>
      <c r="F57" s="847"/>
      <c r="G57" s="847"/>
      <c r="H57" s="847"/>
      <c r="I57" s="847"/>
      <c r="J57" s="847"/>
      <c r="K57" s="847"/>
      <c r="L57" s="848"/>
      <c r="M57" s="681"/>
      <c r="N57" s="681"/>
      <c r="O57" s="4"/>
      <c r="P57" s="4"/>
      <c r="Q57" s="14"/>
      <c r="R57" s="14"/>
      <c r="S57" s="4"/>
      <c r="T57" s="4"/>
      <c r="U57" s="14"/>
      <c r="V57" s="14"/>
      <c r="W57" s="4"/>
      <c r="X57" s="4"/>
      <c r="Y57" s="14"/>
      <c r="Z57" s="14"/>
      <c r="AA57" s="4"/>
      <c r="AB57" s="4"/>
      <c r="AC57" s="14"/>
      <c r="AD57" s="14"/>
      <c r="AE57" s="4"/>
      <c r="AF57" s="4"/>
      <c r="AG57" s="14"/>
    </row>
    <row r="58" spans="1:33" x14ac:dyDescent="0.25">
      <c r="Q58" s="32">
        <f>IF(Q8&gt;99.99,100,Q8)</f>
        <v>0</v>
      </c>
      <c r="R58" s="32"/>
      <c r="U58" s="32">
        <f>IF(U8&gt;99.99,100,U8)</f>
        <v>0</v>
      </c>
      <c r="Y58" s="32">
        <f>IF(Y8&gt;99.99,100,Y8)</f>
        <v>0</v>
      </c>
      <c r="AC58" s="32">
        <f>IF(AC8&gt;99.99,100,AC8)</f>
        <v>0</v>
      </c>
      <c r="AG58" s="32">
        <f>IF(AG8&gt;99.99,100,AG8)</f>
        <v>0</v>
      </c>
    </row>
    <row r="59" spans="1:33" x14ac:dyDescent="0.25">
      <c r="Q59" s="32">
        <f t="shared" ref="Q59:Q101" si="6">IF(Q9&gt;99.99,100,Q9)</f>
        <v>0</v>
      </c>
      <c r="U59" s="32">
        <f t="shared" ref="U59:U101" si="7">IF(U9&gt;99.99,100,U9)</f>
        <v>0</v>
      </c>
      <c r="Y59" s="32">
        <f t="shared" ref="Y59:Y101" si="8">IF(Y9&gt;99.99,100,Y9)</f>
        <v>0</v>
      </c>
      <c r="AC59" s="32">
        <f t="shared" ref="AC59:AC101" si="9">IF(AC9&gt;99.99,100,AC9)</f>
        <v>0</v>
      </c>
      <c r="AG59" s="32">
        <f t="shared" ref="AG59:AG101" si="10">IF(AG9&gt;99.99,100,AG9)</f>
        <v>0</v>
      </c>
    </row>
    <row r="60" spans="1:33" x14ac:dyDescent="0.25">
      <c r="Q60" s="32">
        <f t="shared" si="6"/>
        <v>0</v>
      </c>
      <c r="U60" s="32">
        <f t="shared" si="7"/>
        <v>0</v>
      </c>
      <c r="Y60" s="32">
        <f t="shared" si="8"/>
        <v>0</v>
      </c>
      <c r="AC60" s="32">
        <f t="shared" si="9"/>
        <v>0</v>
      </c>
      <c r="AG60" s="32">
        <f t="shared" si="10"/>
        <v>0</v>
      </c>
    </row>
    <row r="61" spans="1:33" x14ac:dyDescent="0.25">
      <c r="Q61" s="32">
        <f t="shared" si="6"/>
        <v>0</v>
      </c>
      <c r="U61" s="32">
        <f t="shared" si="7"/>
        <v>0</v>
      </c>
      <c r="Y61" s="32">
        <f t="shared" si="8"/>
        <v>0</v>
      </c>
      <c r="AC61" s="32">
        <f t="shared" si="9"/>
        <v>0</v>
      </c>
      <c r="AG61" s="32">
        <f t="shared" si="10"/>
        <v>0</v>
      </c>
    </row>
    <row r="62" spans="1:33" x14ac:dyDescent="0.25">
      <c r="Q62" s="32">
        <f t="shared" si="6"/>
        <v>0</v>
      </c>
      <c r="U62" s="32">
        <f t="shared" si="7"/>
        <v>0</v>
      </c>
      <c r="Y62" s="32">
        <f t="shared" si="8"/>
        <v>0</v>
      </c>
      <c r="AC62" s="32">
        <f t="shared" si="9"/>
        <v>0</v>
      </c>
      <c r="AG62" s="32">
        <f t="shared" si="10"/>
        <v>0</v>
      </c>
    </row>
    <row r="63" spans="1:33" x14ac:dyDescent="0.25">
      <c r="Q63" s="32">
        <f t="shared" si="6"/>
        <v>0</v>
      </c>
      <c r="U63" s="32" t="e">
        <f t="shared" si="7"/>
        <v>#DIV/0!</v>
      </c>
      <c r="Y63" s="32" t="e">
        <f t="shared" si="8"/>
        <v>#DIV/0!</v>
      </c>
      <c r="AC63" s="32">
        <f t="shared" si="9"/>
        <v>0</v>
      </c>
      <c r="AG63" s="32">
        <f t="shared" si="10"/>
        <v>0</v>
      </c>
    </row>
    <row r="64" spans="1:33" x14ac:dyDescent="0.25">
      <c r="Q64" s="32" t="e">
        <f t="shared" si="6"/>
        <v>#DIV/0!</v>
      </c>
      <c r="U64" s="32" t="e">
        <f t="shared" si="7"/>
        <v>#DIV/0!</v>
      </c>
      <c r="Y64" s="32" t="e">
        <f t="shared" si="8"/>
        <v>#DIV/0!</v>
      </c>
      <c r="AC64" s="32">
        <f t="shared" si="9"/>
        <v>0</v>
      </c>
      <c r="AG64" s="32">
        <f t="shared" si="10"/>
        <v>0</v>
      </c>
    </row>
    <row r="65" spans="17:33" x14ac:dyDescent="0.25">
      <c r="Q65" s="32" t="e">
        <f t="shared" si="6"/>
        <v>#DIV/0!</v>
      </c>
      <c r="U65" s="32" t="e">
        <f t="shared" si="7"/>
        <v>#DIV/0!</v>
      </c>
      <c r="Y65" s="32">
        <f t="shared" si="8"/>
        <v>0</v>
      </c>
      <c r="AC65" s="32" t="e">
        <f t="shared" si="9"/>
        <v>#DIV/0!</v>
      </c>
      <c r="AG65" s="32">
        <f t="shared" si="10"/>
        <v>0</v>
      </c>
    </row>
    <row r="66" spans="17:33" x14ac:dyDescent="0.25">
      <c r="Q66" s="32" t="e">
        <f t="shared" si="6"/>
        <v>#DIV/0!</v>
      </c>
      <c r="U66" s="32" t="e">
        <f t="shared" si="7"/>
        <v>#DIV/0!</v>
      </c>
      <c r="Y66" s="32" t="e">
        <f t="shared" si="8"/>
        <v>#DIV/0!</v>
      </c>
      <c r="AC66" s="32">
        <f t="shared" si="9"/>
        <v>0</v>
      </c>
      <c r="AG66" s="32">
        <f t="shared" si="10"/>
        <v>0</v>
      </c>
    </row>
    <row r="67" spans="17:33" x14ac:dyDescent="0.25">
      <c r="Q67" s="32" t="e">
        <f t="shared" si="6"/>
        <v>#DIV/0!</v>
      </c>
      <c r="U67" s="32" t="e">
        <f t="shared" si="7"/>
        <v>#DIV/0!</v>
      </c>
      <c r="Y67" s="32">
        <f t="shared" si="8"/>
        <v>0</v>
      </c>
      <c r="AC67" s="32" t="e">
        <f t="shared" si="9"/>
        <v>#DIV/0!</v>
      </c>
      <c r="AG67" s="32">
        <f t="shared" si="10"/>
        <v>0</v>
      </c>
    </row>
    <row r="68" spans="17:33" x14ac:dyDescent="0.25">
      <c r="Q68" s="32">
        <f t="shared" si="6"/>
        <v>0</v>
      </c>
      <c r="U68" s="32">
        <f t="shared" si="7"/>
        <v>0</v>
      </c>
      <c r="Y68" s="32">
        <f t="shared" si="8"/>
        <v>0</v>
      </c>
      <c r="AC68" s="32">
        <f t="shared" si="9"/>
        <v>0</v>
      </c>
      <c r="AG68" s="32">
        <f t="shared" si="10"/>
        <v>0</v>
      </c>
    </row>
    <row r="69" spans="17:33" x14ac:dyDescent="0.25">
      <c r="Q69" s="32">
        <f t="shared" si="6"/>
        <v>0</v>
      </c>
      <c r="U69" s="32">
        <f t="shared" si="7"/>
        <v>0</v>
      </c>
      <c r="Y69" s="32">
        <f t="shared" si="8"/>
        <v>0</v>
      </c>
      <c r="AC69" s="32">
        <f t="shared" si="9"/>
        <v>0</v>
      </c>
      <c r="AG69" s="32">
        <f t="shared" si="10"/>
        <v>0</v>
      </c>
    </row>
    <row r="70" spans="17:33" x14ac:dyDescent="0.25">
      <c r="Q70" s="32">
        <f t="shared" si="6"/>
        <v>0</v>
      </c>
      <c r="U70" s="32">
        <f t="shared" si="7"/>
        <v>0</v>
      </c>
      <c r="Y70" s="32">
        <f t="shared" si="8"/>
        <v>0</v>
      </c>
      <c r="AC70" s="32">
        <f t="shared" si="9"/>
        <v>0</v>
      </c>
      <c r="AG70" s="32">
        <f t="shared" si="10"/>
        <v>0</v>
      </c>
    </row>
    <row r="71" spans="17:33" x14ac:dyDescent="0.25">
      <c r="Q71" s="32">
        <f t="shared" si="6"/>
        <v>0</v>
      </c>
      <c r="U71" s="32">
        <f t="shared" si="7"/>
        <v>0</v>
      </c>
      <c r="Y71" s="32">
        <f t="shared" si="8"/>
        <v>0</v>
      </c>
      <c r="AC71" s="32">
        <f t="shared" si="9"/>
        <v>0</v>
      </c>
      <c r="AG71" s="32">
        <f t="shared" si="10"/>
        <v>0</v>
      </c>
    </row>
    <row r="72" spans="17:33" x14ac:dyDescent="0.25">
      <c r="Q72" s="32">
        <f t="shared" si="6"/>
        <v>0</v>
      </c>
      <c r="U72" s="32">
        <f t="shared" si="7"/>
        <v>0</v>
      </c>
      <c r="Y72" s="32">
        <f t="shared" si="8"/>
        <v>0</v>
      </c>
      <c r="AC72" s="32">
        <f t="shared" si="9"/>
        <v>0</v>
      </c>
      <c r="AG72" s="32">
        <f t="shared" si="10"/>
        <v>0</v>
      </c>
    </row>
    <row r="73" spans="17:33" x14ac:dyDescent="0.25">
      <c r="Q73" s="32">
        <f t="shared" si="6"/>
        <v>0</v>
      </c>
      <c r="U73" s="32">
        <f t="shared" si="7"/>
        <v>0</v>
      </c>
      <c r="Y73" s="32">
        <f t="shared" si="8"/>
        <v>0</v>
      </c>
      <c r="AC73" s="32">
        <f t="shared" si="9"/>
        <v>0</v>
      </c>
      <c r="AG73" s="32">
        <f t="shared" si="10"/>
        <v>0</v>
      </c>
    </row>
    <row r="74" spans="17:33" x14ac:dyDescent="0.25">
      <c r="Q74" s="32">
        <f t="shared" si="6"/>
        <v>0</v>
      </c>
      <c r="U74" s="32">
        <f t="shared" si="7"/>
        <v>0</v>
      </c>
      <c r="Y74" s="32">
        <f t="shared" si="8"/>
        <v>0</v>
      </c>
      <c r="AC74" s="32">
        <f t="shared" si="9"/>
        <v>0</v>
      </c>
      <c r="AG74" s="32">
        <f t="shared" si="10"/>
        <v>0</v>
      </c>
    </row>
    <row r="75" spans="17:33" x14ac:dyDescent="0.25">
      <c r="Q75" s="32">
        <f t="shared" si="6"/>
        <v>0</v>
      </c>
      <c r="U75" s="32">
        <f t="shared" si="7"/>
        <v>0</v>
      </c>
      <c r="Y75" s="32">
        <f t="shared" si="8"/>
        <v>0</v>
      </c>
      <c r="AC75" s="32">
        <f t="shared" si="9"/>
        <v>0</v>
      </c>
      <c r="AG75" s="32">
        <f t="shared" si="10"/>
        <v>0</v>
      </c>
    </row>
    <row r="76" spans="17:33" x14ac:dyDescent="0.25">
      <c r="Q76" s="32">
        <f t="shared" si="6"/>
        <v>0</v>
      </c>
      <c r="U76" s="32">
        <f t="shared" si="7"/>
        <v>0</v>
      </c>
      <c r="Y76" s="32">
        <f t="shared" si="8"/>
        <v>0</v>
      </c>
      <c r="AC76" s="32">
        <f t="shared" si="9"/>
        <v>0</v>
      </c>
      <c r="AG76" s="32">
        <f t="shared" si="10"/>
        <v>0</v>
      </c>
    </row>
    <row r="77" spans="17:33" x14ac:dyDescent="0.25">
      <c r="Q77" s="32">
        <f t="shared" si="6"/>
        <v>0</v>
      </c>
      <c r="U77" s="32">
        <f t="shared" si="7"/>
        <v>0</v>
      </c>
      <c r="Y77" s="32">
        <f t="shared" si="8"/>
        <v>0</v>
      </c>
      <c r="AC77" s="32">
        <f t="shared" si="9"/>
        <v>0</v>
      </c>
      <c r="AG77" s="32">
        <f t="shared" si="10"/>
        <v>0</v>
      </c>
    </row>
    <row r="78" spans="17:33" x14ac:dyDescent="0.25">
      <c r="Q78" s="32">
        <f t="shared" si="6"/>
        <v>0</v>
      </c>
      <c r="U78" s="32">
        <f t="shared" si="7"/>
        <v>0</v>
      </c>
      <c r="Y78" s="32">
        <f t="shared" si="8"/>
        <v>0</v>
      </c>
      <c r="AC78" s="32">
        <f t="shared" si="9"/>
        <v>0</v>
      </c>
      <c r="AG78" s="32">
        <f t="shared" si="10"/>
        <v>0</v>
      </c>
    </row>
    <row r="79" spans="17:33" x14ac:dyDescent="0.25">
      <c r="Q79" s="32">
        <f t="shared" si="6"/>
        <v>0</v>
      </c>
      <c r="U79" s="32">
        <f t="shared" si="7"/>
        <v>0</v>
      </c>
      <c r="Y79" s="32">
        <f t="shared" si="8"/>
        <v>0</v>
      </c>
      <c r="AC79" s="32">
        <f t="shared" si="9"/>
        <v>0</v>
      </c>
      <c r="AG79" s="32">
        <f t="shared" si="10"/>
        <v>0</v>
      </c>
    </row>
    <row r="80" spans="17:33" x14ac:dyDescent="0.25">
      <c r="Q80" s="32">
        <f t="shared" si="6"/>
        <v>0</v>
      </c>
      <c r="U80" s="32">
        <f t="shared" si="7"/>
        <v>0</v>
      </c>
      <c r="Y80" s="32">
        <f t="shared" si="8"/>
        <v>0</v>
      </c>
      <c r="AC80" s="32">
        <f t="shared" si="9"/>
        <v>0</v>
      </c>
      <c r="AG80" s="32">
        <f t="shared" si="10"/>
        <v>0</v>
      </c>
    </row>
    <row r="81" spans="17:33" x14ac:dyDescent="0.25">
      <c r="Q81" s="32">
        <f t="shared" si="6"/>
        <v>0</v>
      </c>
      <c r="U81" s="32">
        <f t="shared" si="7"/>
        <v>0</v>
      </c>
      <c r="Y81" s="32">
        <f t="shared" si="8"/>
        <v>0</v>
      </c>
      <c r="AC81" s="32">
        <f t="shared" si="9"/>
        <v>0</v>
      </c>
      <c r="AG81" s="32">
        <f t="shared" si="10"/>
        <v>0</v>
      </c>
    </row>
    <row r="82" spans="17:33" x14ac:dyDescent="0.25">
      <c r="Q82" s="32">
        <f t="shared" si="6"/>
        <v>0</v>
      </c>
      <c r="U82" s="32">
        <f t="shared" si="7"/>
        <v>0</v>
      </c>
      <c r="Y82" s="32">
        <f t="shared" si="8"/>
        <v>0</v>
      </c>
      <c r="AC82" s="32">
        <f t="shared" si="9"/>
        <v>0</v>
      </c>
      <c r="AG82" s="32">
        <f t="shared" si="10"/>
        <v>0</v>
      </c>
    </row>
    <row r="83" spans="17:33" x14ac:dyDescent="0.25">
      <c r="Q83" s="32">
        <f t="shared" si="6"/>
        <v>0</v>
      </c>
      <c r="U83" s="32">
        <f t="shared" si="7"/>
        <v>0</v>
      </c>
      <c r="Y83" s="32">
        <f t="shared" si="8"/>
        <v>0</v>
      </c>
      <c r="AC83" s="32">
        <f t="shared" si="9"/>
        <v>0</v>
      </c>
      <c r="AG83" s="32">
        <f t="shared" si="10"/>
        <v>0</v>
      </c>
    </row>
    <row r="84" spans="17:33" x14ac:dyDescent="0.25">
      <c r="Q84" s="32">
        <f t="shared" si="6"/>
        <v>0</v>
      </c>
      <c r="U84" s="32">
        <f t="shared" si="7"/>
        <v>0</v>
      </c>
      <c r="Y84" s="32">
        <f t="shared" si="8"/>
        <v>0</v>
      </c>
      <c r="AC84" s="32">
        <f t="shared" si="9"/>
        <v>0</v>
      </c>
      <c r="AG84" s="32">
        <f t="shared" si="10"/>
        <v>0</v>
      </c>
    </row>
    <row r="85" spans="17:33" x14ac:dyDescent="0.25">
      <c r="Q85" s="32">
        <f t="shared" si="6"/>
        <v>0</v>
      </c>
      <c r="U85" s="32">
        <f t="shared" si="7"/>
        <v>0</v>
      </c>
      <c r="Y85" s="32">
        <f t="shared" si="8"/>
        <v>0</v>
      </c>
      <c r="AC85" s="32">
        <f t="shared" si="9"/>
        <v>0</v>
      </c>
      <c r="AG85" s="32">
        <f t="shared" si="10"/>
        <v>0</v>
      </c>
    </row>
    <row r="86" spans="17:33" x14ac:dyDescent="0.25">
      <c r="Q86" s="32">
        <f t="shared" si="6"/>
        <v>0</v>
      </c>
      <c r="U86" s="32">
        <f t="shared" si="7"/>
        <v>0</v>
      </c>
      <c r="Y86" s="32">
        <f t="shared" si="8"/>
        <v>0</v>
      </c>
      <c r="AC86" s="32">
        <f t="shared" si="9"/>
        <v>0</v>
      </c>
      <c r="AG86" s="32">
        <f t="shared" si="10"/>
        <v>0</v>
      </c>
    </row>
    <row r="87" spans="17:33" x14ac:dyDescent="0.25">
      <c r="Q87" s="32">
        <f t="shared" si="6"/>
        <v>0</v>
      </c>
      <c r="U87" s="32">
        <f t="shared" si="7"/>
        <v>0</v>
      </c>
      <c r="Y87" s="32">
        <f t="shared" si="8"/>
        <v>0</v>
      </c>
      <c r="AC87" s="32">
        <f t="shared" si="9"/>
        <v>0</v>
      </c>
      <c r="AG87" s="32">
        <f t="shared" si="10"/>
        <v>0</v>
      </c>
    </row>
    <row r="88" spans="17:33" x14ac:dyDescent="0.25">
      <c r="Q88" s="32">
        <f t="shared" si="6"/>
        <v>0</v>
      </c>
      <c r="U88" s="32">
        <f t="shared" si="7"/>
        <v>0</v>
      </c>
      <c r="Y88" s="32">
        <f t="shared" si="8"/>
        <v>0</v>
      </c>
      <c r="AC88" s="32">
        <f t="shared" si="9"/>
        <v>0</v>
      </c>
      <c r="AG88" s="32">
        <f t="shared" si="10"/>
        <v>0</v>
      </c>
    </row>
    <row r="89" spans="17:33" x14ac:dyDescent="0.25">
      <c r="Q89" s="32">
        <f t="shared" si="6"/>
        <v>0</v>
      </c>
      <c r="U89" s="32">
        <f t="shared" si="7"/>
        <v>0</v>
      </c>
      <c r="Y89" s="32">
        <f t="shared" si="8"/>
        <v>0</v>
      </c>
      <c r="AC89" s="32">
        <f t="shared" si="9"/>
        <v>0</v>
      </c>
      <c r="AG89" s="32">
        <f t="shared" si="10"/>
        <v>0</v>
      </c>
    </row>
    <row r="90" spans="17:33" x14ac:dyDescent="0.25">
      <c r="Q90" s="32" t="e">
        <f t="shared" si="6"/>
        <v>#DIV/0!</v>
      </c>
      <c r="U90" s="32" t="e">
        <f t="shared" si="7"/>
        <v>#DIV/0!</v>
      </c>
      <c r="Y90" s="32">
        <f t="shared" si="8"/>
        <v>0</v>
      </c>
      <c r="AC90" s="32" t="e">
        <f t="shared" si="9"/>
        <v>#DIV/0!</v>
      </c>
      <c r="AG90" s="32">
        <f t="shared" si="10"/>
        <v>0</v>
      </c>
    </row>
    <row r="91" spans="17:33" x14ac:dyDescent="0.25">
      <c r="Q91" s="32" t="e">
        <f t="shared" si="6"/>
        <v>#DIV/0!</v>
      </c>
      <c r="U91" s="32">
        <f t="shared" si="7"/>
        <v>0</v>
      </c>
      <c r="Y91" s="32" t="e">
        <f t="shared" si="8"/>
        <v>#DIV/0!</v>
      </c>
      <c r="AC91" s="32">
        <f t="shared" si="9"/>
        <v>0</v>
      </c>
      <c r="AG91" s="32">
        <f t="shared" si="10"/>
        <v>0</v>
      </c>
    </row>
    <row r="92" spans="17:33" x14ac:dyDescent="0.25">
      <c r="Q92" s="32" t="e">
        <f t="shared" si="6"/>
        <v>#DIV/0!</v>
      </c>
      <c r="U92" s="32" t="e">
        <f t="shared" si="7"/>
        <v>#DIV/0!</v>
      </c>
      <c r="Y92" s="32" t="e">
        <f t="shared" si="8"/>
        <v>#DIV/0!</v>
      </c>
      <c r="AC92" s="32">
        <f t="shared" si="9"/>
        <v>0</v>
      </c>
      <c r="AG92" s="32">
        <f t="shared" si="10"/>
        <v>0</v>
      </c>
    </row>
    <row r="93" spans="17:33" x14ac:dyDescent="0.25">
      <c r="Q93" s="32">
        <f t="shared" si="6"/>
        <v>0</v>
      </c>
      <c r="U93" s="32">
        <f t="shared" si="7"/>
        <v>0</v>
      </c>
      <c r="Y93" s="32">
        <f t="shared" si="8"/>
        <v>0</v>
      </c>
      <c r="AC93" s="32">
        <f t="shared" si="9"/>
        <v>0</v>
      </c>
      <c r="AG93" s="32">
        <f t="shared" si="10"/>
        <v>0</v>
      </c>
    </row>
    <row r="94" spans="17:33" x14ac:dyDescent="0.25">
      <c r="Q94" s="32" t="e">
        <f t="shared" si="6"/>
        <v>#DIV/0!</v>
      </c>
      <c r="U94" s="32">
        <f t="shared" si="7"/>
        <v>0</v>
      </c>
      <c r="Y94" s="32" t="e">
        <f t="shared" si="8"/>
        <v>#DIV/0!</v>
      </c>
      <c r="AC94" s="32" t="e">
        <f t="shared" si="9"/>
        <v>#DIV/0!</v>
      </c>
      <c r="AG94" s="32">
        <f t="shared" si="10"/>
        <v>0</v>
      </c>
    </row>
    <row r="95" spans="17:33" x14ac:dyDescent="0.25">
      <c r="Q95" s="32">
        <f t="shared" si="6"/>
        <v>0</v>
      </c>
      <c r="U95" s="32">
        <f t="shared" si="7"/>
        <v>0</v>
      </c>
      <c r="Y95" s="32">
        <f t="shared" si="8"/>
        <v>0</v>
      </c>
      <c r="AC95" s="32">
        <f t="shared" si="9"/>
        <v>0</v>
      </c>
      <c r="AG95" s="32">
        <f t="shared" si="10"/>
        <v>0</v>
      </c>
    </row>
    <row r="96" spans="17:33" x14ac:dyDescent="0.25">
      <c r="Q96" s="32" t="e">
        <f t="shared" si="6"/>
        <v>#DIV/0!</v>
      </c>
      <c r="U96" s="32">
        <f t="shared" si="7"/>
        <v>0</v>
      </c>
      <c r="Y96" s="32">
        <f t="shared" si="8"/>
        <v>0</v>
      </c>
      <c r="AC96" s="32">
        <f t="shared" si="9"/>
        <v>0</v>
      </c>
      <c r="AG96" s="32">
        <f t="shared" si="10"/>
        <v>0</v>
      </c>
    </row>
    <row r="97" spans="17:33" x14ac:dyDescent="0.25">
      <c r="Q97" s="32">
        <f t="shared" si="6"/>
        <v>0</v>
      </c>
      <c r="U97" s="32">
        <f t="shared" si="7"/>
        <v>0</v>
      </c>
      <c r="Y97" s="32" t="e">
        <f t="shared" si="8"/>
        <v>#DIV/0!</v>
      </c>
      <c r="AC97" s="32" t="e">
        <f t="shared" si="9"/>
        <v>#DIV/0!</v>
      </c>
      <c r="AG97" s="32">
        <f t="shared" si="10"/>
        <v>0</v>
      </c>
    </row>
    <row r="98" spans="17:33" x14ac:dyDescent="0.25">
      <c r="Q98" s="32" t="e">
        <f t="shared" si="6"/>
        <v>#DIV/0!</v>
      </c>
      <c r="U98" s="32" t="e">
        <f t="shared" si="7"/>
        <v>#DIV/0!</v>
      </c>
      <c r="Y98" s="32">
        <f t="shared" si="8"/>
        <v>0</v>
      </c>
      <c r="AC98" s="32" t="e">
        <f t="shared" si="9"/>
        <v>#DIV/0!</v>
      </c>
      <c r="AG98" s="32">
        <f t="shared" si="10"/>
        <v>0</v>
      </c>
    </row>
    <row r="99" spans="17:33" x14ac:dyDescent="0.25">
      <c r="Q99" s="32" t="e">
        <f t="shared" si="6"/>
        <v>#DIV/0!</v>
      </c>
      <c r="U99" s="32">
        <f t="shared" si="7"/>
        <v>0</v>
      </c>
      <c r="Y99" s="32">
        <f t="shared" si="8"/>
        <v>0</v>
      </c>
      <c r="AC99" s="32" t="e">
        <f t="shared" si="9"/>
        <v>#DIV/0!</v>
      </c>
      <c r="AG99" s="32">
        <f t="shared" si="10"/>
        <v>0</v>
      </c>
    </row>
    <row r="100" spans="17:33" x14ac:dyDescent="0.25">
      <c r="Q100" s="32" t="e">
        <f t="shared" si="6"/>
        <v>#DIV/0!</v>
      </c>
      <c r="U100" s="32">
        <f t="shared" si="7"/>
        <v>0</v>
      </c>
      <c r="Y100" s="32">
        <f t="shared" si="8"/>
        <v>0</v>
      </c>
      <c r="AC100" s="32">
        <f t="shared" si="9"/>
        <v>0</v>
      </c>
      <c r="AG100" s="32">
        <f t="shared" si="10"/>
        <v>0</v>
      </c>
    </row>
    <row r="101" spans="17:33" x14ac:dyDescent="0.25">
      <c r="Q101" s="32" t="e">
        <f t="shared" si="6"/>
        <v>#DIV/0!</v>
      </c>
      <c r="U101" s="32" t="e">
        <f t="shared" si="7"/>
        <v>#DIV/0!</v>
      </c>
      <c r="Y101" s="32" t="e">
        <f t="shared" si="8"/>
        <v>#DIV/0!</v>
      </c>
      <c r="AC101" s="32">
        <f t="shared" si="9"/>
        <v>0</v>
      </c>
      <c r="AG101" s="32">
        <f t="shared" si="10"/>
        <v>0</v>
      </c>
    </row>
    <row r="102" spans="17:33" x14ac:dyDescent="0.25">
      <c r="Q102" s="32"/>
    </row>
    <row r="103" spans="17:33" x14ac:dyDescent="0.25">
      <c r="Q103" s="32"/>
    </row>
  </sheetData>
  <mergeCells count="51">
    <mergeCell ref="A2:AG2"/>
    <mergeCell ref="G41:G42"/>
    <mergeCell ref="H41:H42"/>
    <mergeCell ref="E8:E17"/>
    <mergeCell ref="F8:F17"/>
    <mergeCell ref="E18:E39"/>
    <mergeCell ref="F18:F39"/>
    <mergeCell ref="E40:E45"/>
    <mergeCell ref="F40:F45"/>
    <mergeCell ref="M6:M7"/>
    <mergeCell ref="N6:N7"/>
    <mergeCell ref="A3:AG3"/>
    <mergeCell ref="A4:AG4"/>
    <mergeCell ref="B5:AG5"/>
    <mergeCell ref="A6:A7"/>
    <mergeCell ref="B6:B7"/>
    <mergeCell ref="C6:C7"/>
    <mergeCell ref="D6:F6"/>
    <mergeCell ref="G6:G7"/>
    <mergeCell ref="H6:H7"/>
    <mergeCell ref="O6:R6"/>
    <mergeCell ref="S6:V6"/>
    <mergeCell ref="W6:Z6"/>
    <mergeCell ref="AA6:AD6"/>
    <mergeCell ref="AE6:AG6"/>
    <mergeCell ref="A57:L57"/>
    <mergeCell ref="A52:L52"/>
    <mergeCell ref="I6:I7"/>
    <mergeCell ref="J6:J7"/>
    <mergeCell ref="K6:K7"/>
    <mergeCell ref="L6:L7"/>
    <mergeCell ref="A8:A39"/>
    <mergeCell ref="B8:B39"/>
    <mergeCell ref="C8:C17"/>
    <mergeCell ref="D8:D17"/>
    <mergeCell ref="C18:C39"/>
    <mergeCell ref="D18:D39"/>
    <mergeCell ref="A40:A45"/>
    <mergeCell ref="B40:B45"/>
    <mergeCell ref="D40:D45"/>
    <mergeCell ref="A46:A51"/>
    <mergeCell ref="C40:C45"/>
    <mergeCell ref="A53:L53"/>
    <mergeCell ref="A54:L54"/>
    <mergeCell ref="A55:L55"/>
    <mergeCell ref="A56:L56"/>
    <mergeCell ref="B46:B51"/>
    <mergeCell ref="C46:C51"/>
    <mergeCell ref="D46:D51"/>
    <mergeCell ref="E46:E51"/>
    <mergeCell ref="F46:F51"/>
  </mergeCells>
  <conditionalFormatting sqref="AG8:AG51 Q8:Q51 U15:U51 Y15:Y51 AC15:AC51">
    <cfRule type="cellIs" dxfId="485" priority="49" stopIfTrue="1" operator="greaterThan">
      <formula>110</formula>
    </cfRule>
    <cfRule type="cellIs" dxfId="484" priority="50" stopIfTrue="1" operator="between">
      <formula>1</formula>
      <formula>90</formula>
    </cfRule>
    <cfRule type="expression" dxfId="483" priority="51" stopIfTrue="1">
      <formula>IF(O8=0,P8=0)</formula>
    </cfRule>
    <cfRule type="cellIs" dxfId="482" priority="52" stopIfTrue="1" operator="between">
      <formula>90</formula>
      <formula>110</formula>
    </cfRule>
    <cfRule type="expression" dxfId="481" priority="53" stopIfTrue="1">
      <formula>IF(O8&gt;0,P8=0)</formula>
    </cfRule>
    <cfRule type="expression" dxfId="480" priority="54" stopIfTrue="1">
      <formula>IF(O8=0,P8&gt;0)</formula>
    </cfRule>
  </conditionalFormatting>
  <conditionalFormatting sqref="U8:U14">
    <cfRule type="cellIs" dxfId="479" priority="67" stopIfTrue="1" operator="greaterThan">
      <formula>110</formula>
    </cfRule>
    <cfRule type="cellIs" dxfId="478" priority="68" stopIfTrue="1" operator="between">
      <formula>1</formula>
      <formula>90</formula>
    </cfRule>
    <cfRule type="expression" dxfId="477" priority="69" stopIfTrue="1">
      <formula>IF(S8=0,T8=0)</formula>
    </cfRule>
    <cfRule type="cellIs" dxfId="476" priority="70" stopIfTrue="1" operator="between">
      <formula>90</formula>
      <formula>110</formula>
    </cfRule>
    <cfRule type="expression" dxfId="475" priority="71" stopIfTrue="1">
      <formula>IF(S8&gt;0,T8=0)</formula>
    </cfRule>
    <cfRule type="expression" dxfId="474" priority="72" stopIfTrue="1">
      <formula>IF(S8=0,T8&gt;0)</formula>
    </cfRule>
  </conditionalFormatting>
  <conditionalFormatting sqref="Y8:Y14">
    <cfRule type="cellIs" dxfId="473" priority="61" stopIfTrue="1" operator="greaterThan">
      <formula>110</formula>
    </cfRule>
    <cfRule type="cellIs" dxfId="472" priority="62" stopIfTrue="1" operator="between">
      <formula>1</formula>
      <formula>90</formula>
    </cfRule>
    <cfRule type="expression" dxfId="471" priority="63" stopIfTrue="1">
      <formula>IF(W8=0,X8=0)</formula>
    </cfRule>
    <cfRule type="cellIs" dxfId="470" priority="64" stopIfTrue="1" operator="between">
      <formula>90</formula>
      <formula>110</formula>
    </cfRule>
    <cfRule type="expression" dxfId="469" priority="65" stopIfTrue="1">
      <formula>IF(W8&gt;0,X8=0)</formula>
    </cfRule>
    <cfRule type="expression" dxfId="468" priority="66" stopIfTrue="1">
      <formula>IF(W8=0,X8&gt;0)</formula>
    </cfRule>
  </conditionalFormatting>
  <conditionalFormatting sqref="AC8:AC14">
    <cfRule type="cellIs" dxfId="467" priority="55" stopIfTrue="1" operator="greaterThan">
      <formula>110</formula>
    </cfRule>
    <cfRule type="cellIs" dxfId="466" priority="56" stopIfTrue="1" operator="between">
      <formula>1</formula>
      <formula>90</formula>
    </cfRule>
    <cfRule type="expression" dxfId="465" priority="57" stopIfTrue="1">
      <formula>IF(AA8=0,AB8=0)</formula>
    </cfRule>
    <cfRule type="cellIs" dxfId="464" priority="58" stopIfTrue="1" operator="between">
      <formula>90</formula>
      <formula>110</formula>
    </cfRule>
    <cfRule type="expression" dxfId="463" priority="59" stopIfTrue="1">
      <formula>IF(AA8&gt;0,AB8=0)</formula>
    </cfRule>
    <cfRule type="expression" dxfId="462" priority="60" stopIfTrue="1">
      <formula>IF(AA8=0,AB8&gt;0)</formula>
    </cfRule>
  </conditionalFormatting>
  <conditionalFormatting sqref="F8">
    <cfRule type="cellIs" dxfId="461" priority="19" stopIfTrue="1" operator="greaterThan">
      <formula>110</formula>
    </cfRule>
    <cfRule type="cellIs" dxfId="460" priority="20" stopIfTrue="1" operator="between">
      <formula>1</formula>
      <formula>90</formula>
    </cfRule>
    <cfRule type="expression" dxfId="459" priority="21" stopIfTrue="1">
      <formula>IF(D8=0,E8=0)</formula>
    </cfRule>
    <cfRule type="cellIs" dxfId="458" priority="22" stopIfTrue="1" operator="between">
      <formula>90</formula>
      <formula>110</formula>
    </cfRule>
    <cfRule type="expression" dxfId="457" priority="23" stopIfTrue="1">
      <formula>IF(D8&gt;0,E8=0)</formula>
    </cfRule>
    <cfRule type="expression" dxfId="456" priority="24" stopIfTrue="1">
      <formula>IF(D8=0,E8&gt;0)</formula>
    </cfRule>
  </conditionalFormatting>
  <conditionalFormatting sqref="F18">
    <cfRule type="cellIs" dxfId="455" priority="13" stopIfTrue="1" operator="greaterThan">
      <formula>110</formula>
    </cfRule>
    <cfRule type="cellIs" dxfId="454" priority="14" stopIfTrue="1" operator="between">
      <formula>1</formula>
      <formula>90</formula>
    </cfRule>
    <cfRule type="expression" dxfId="453" priority="15" stopIfTrue="1">
      <formula>IF(D18=0,E18=0)</formula>
    </cfRule>
    <cfRule type="cellIs" dxfId="452" priority="16" stopIfTrue="1" operator="between">
      <formula>90</formula>
      <formula>110</formula>
    </cfRule>
    <cfRule type="expression" dxfId="451" priority="17" stopIfTrue="1">
      <formula>IF(D18&gt;0,E18=0)</formula>
    </cfRule>
    <cfRule type="expression" dxfId="450" priority="18" stopIfTrue="1">
      <formula>IF(D18=0,E18&gt;0)</formula>
    </cfRule>
  </conditionalFormatting>
  <conditionalFormatting sqref="F40">
    <cfRule type="cellIs" dxfId="449" priority="7" stopIfTrue="1" operator="greaterThan">
      <formula>110</formula>
    </cfRule>
    <cfRule type="cellIs" dxfId="448" priority="8" stopIfTrue="1" operator="between">
      <formula>1</formula>
      <formula>90</formula>
    </cfRule>
    <cfRule type="expression" dxfId="447" priority="9" stopIfTrue="1">
      <formula>IF(D40=0,E40=0)</formula>
    </cfRule>
    <cfRule type="cellIs" dxfId="446" priority="10" stopIfTrue="1" operator="between">
      <formula>90</formula>
      <formula>110</formula>
    </cfRule>
    <cfRule type="expression" dxfId="445" priority="11" stopIfTrue="1">
      <formula>IF(D40&gt;0,E40=0)</formula>
    </cfRule>
    <cfRule type="expression" dxfId="444" priority="12" stopIfTrue="1">
      <formula>IF(D40=0,E40&gt;0)</formula>
    </cfRule>
  </conditionalFormatting>
  <conditionalFormatting sqref="F46">
    <cfRule type="cellIs" dxfId="443" priority="1" stopIfTrue="1" operator="greaterThan">
      <formula>110</formula>
    </cfRule>
    <cfRule type="cellIs" dxfId="442" priority="2" stopIfTrue="1" operator="between">
      <formula>1</formula>
      <formula>90</formula>
    </cfRule>
    <cfRule type="expression" dxfId="441" priority="3" stopIfTrue="1">
      <formula>IF(D46=0,E46=0)</formula>
    </cfRule>
    <cfRule type="cellIs" dxfId="440" priority="4" stopIfTrue="1" operator="between">
      <formula>90</formula>
      <formula>110</formula>
    </cfRule>
    <cfRule type="expression" dxfId="439" priority="5" stopIfTrue="1">
      <formula>IF(D46&gt;0,E46=0)</formula>
    </cfRule>
    <cfRule type="expression" dxfId="438" priority="6" stopIfTrue="1">
      <formula>IF(D46=0,E46&gt;0)</formula>
    </cfRule>
  </conditionalFormatting>
  <pageMargins left="0.7" right="0.7" top="0.75" bottom="0.75" header="0.3" footer="0.3"/>
  <pageSetup orientation="portrait" horizontalDpi="4294967293" r:id="rId1"/>
  <legacyDrawing r:id="rId2"/>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99"/>
  </sheetPr>
  <dimension ref="A1:X82"/>
  <sheetViews>
    <sheetView topLeftCell="A7" workbookViewId="0">
      <selection activeCell="H6" sqref="H6"/>
    </sheetView>
  </sheetViews>
  <sheetFormatPr baseColWidth="10" defaultColWidth="11.42578125" defaultRowHeight="15" x14ac:dyDescent="0.25"/>
  <cols>
    <col min="1" max="1" width="22.42578125" style="7" customWidth="1"/>
    <col min="2" max="2" width="8.7109375" style="7" customWidth="1"/>
    <col min="3" max="3" width="38.28515625" style="7" customWidth="1"/>
    <col min="4" max="4" width="16" style="7" customWidth="1"/>
    <col min="5" max="5" width="16" style="7" hidden="1" customWidth="1"/>
    <col min="6" max="6" width="24.5703125" style="7" customWidth="1"/>
    <col min="7" max="7" width="12.7109375" style="7" customWidth="1"/>
    <col min="8" max="8" width="8.7109375" style="7" customWidth="1"/>
    <col min="9" max="23" width="6.85546875" style="7" customWidth="1"/>
    <col min="24" max="24" width="51.7109375" style="7" customWidth="1"/>
    <col min="25" max="16384" width="11.42578125" style="7"/>
  </cols>
  <sheetData>
    <row r="1" spans="1:24" ht="15" customHeight="1" x14ac:dyDescent="0.25">
      <c r="A1" s="854" t="s">
        <v>26</v>
      </c>
      <c r="B1" s="854"/>
      <c r="C1" s="854"/>
      <c r="D1" s="854"/>
      <c r="E1" s="854"/>
      <c r="F1" s="854"/>
      <c r="G1" s="854"/>
      <c r="H1" s="854"/>
      <c r="I1" s="854"/>
      <c r="J1" s="854"/>
      <c r="K1" s="854"/>
      <c r="L1" s="854"/>
      <c r="M1" s="854"/>
      <c r="N1" s="854"/>
      <c r="O1" s="854"/>
      <c r="P1" s="854"/>
      <c r="Q1" s="854"/>
      <c r="R1" s="854"/>
      <c r="S1" s="854"/>
      <c r="T1" s="854"/>
      <c r="U1" s="854"/>
      <c r="V1" s="854"/>
      <c r="W1" s="854"/>
    </row>
    <row r="2" spans="1:24" ht="15" customHeight="1" x14ac:dyDescent="0.25">
      <c r="A2" s="854" t="s">
        <v>0</v>
      </c>
      <c r="B2" s="854"/>
      <c r="C2" s="854"/>
      <c r="D2" s="854"/>
      <c r="E2" s="854"/>
      <c r="F2" s="854"/>
      <c r="G2" s="854"/>
      <c r="H2" s="854"/>
      <c r="I2" s="854"/>
      <c r="J2" s="854"/>
      <c r="K2" s="854"/>
      <c r="L2" s="854"/>
      <c r="M2" s="854"/>
      <c r="N2" s="854"/>
      <c r="O2" s="854"/>
      <c r="P2" s="854"/>
      <c r="Q2" s="854"/>
      <c r="R2" s="854"/>
      <c r="S2" s="854"/>
      <c r="T2" s="854"/>
      <c r="U2" s="854"/>
      <c r="V2" s="854"/>
      <c r="W2" s="854"/>
    </row>
    <row r="3" spans="1:24" ht="15" customHeight="1" x14ac:dyDescent="0.25">
      <c r="A3" s="855" t="s">
        <v>1057</v>
      </c>
      <c r="B3" s="855"/>
      <c r="C3" s="855"/>
      <c r="D3" s="855"/>
      <c r="E3" s="855"/>
      <c r="F3" s="855"/>
      <c r="G3" s="855"/>
      <c r="H3" s="855"/>
      <c r="I3" s="855"/>
      <c r="J3" s="855"/>
      <c r="K3" s="855"/>
      <c r="L3" s="855"/>
      <c r="M3" s="855"/>
      <c r="N3" s="855"/>
      <c r="O3" s="855"/>
      <c r="P3" s="855"/>
      <c r="Q3" s="855"/>
      <c r="R3" s="855"/>
      <c r="S3" s="855"/>
      <c r="T3" s="855"/>
      <c r="U3" s="855"/>
      <c r="V3" s="855"/>
      <c r="W3" s="855"/>
    </row>
    <row r="4" spans="1:24" ht="22.5" customHeight="1" x14ac:dyDescent="0.25">
      <c r="A4" s="838" t="s">
        <v>30</v>
      </c>
      <c r="B4" s="856" t="s">
        <v>1</v>
      </c>
      <c r="C4" s="838" t="s">
        <v>28</v>
      </c>
      <c r="D4" s="838" t="s">
        <v>2</v>
      </c>
      <c r="E4" s="8"/>
      <c r="F4" s="838" t="s">
        <v>3</v>
      </c>
      <c r="G4" s="838" t="s">
        <v>4</v>
      </c>
      <c r="H4" s="838" t="s">
        <v>29</v>
      </c>
      <c r="I4" s="853" t="s">
        <v>5</v>
      </c>
      <c r="J4" s="853"/>
      <c r="K4" s="853"/>
      <c r="L4" s="853" t="s">
        <v>6</v>
      </c>
      <c r="M4" s="853"/>
      <c r="N4" s="853"/>
      <c r="O4" s="853" t="s">
        <v>7</v>
      </c>
      <c r="P4" s="853"/>
      <c r="Q4" s="853"/>
      <c r="R4" s="853" t="s">
        <v>8</v>
      </c>
      <c r="S4" s="853"/>
      <c r="T4" s="853"/>
      <c r="U4" s="853" t="s">
        <v>9</v>
      </c>
      <c r="V4" s="853"/>
      <c r="W4" s="853"/>
      <c r="X4" s="838" t="s">
        <v>178</v>
      </c>
    </row>
    <row r="5" spans="1:24" x14ac:dyDescent="0.25">
      <c r="A5" s="838"/>
      <c r="B5" s="856"/>
      <c r="C5" s="838"/>
      <c r="D5" s="839"/>
      <c r="E5" s="9"/>
      <c r="F5" s="839"/>
      <c r="G5" s="839"/>
      <c r="H5" s="839"/>
      <c r="I5" s="5" t="s">
        <v>10</v>
      </c>
      <c r="J5" s="5" t="s">
        <v>11</v>
      </c>
      <c r="K5" s="6" t="s">
        <v>12</v>
      </c>
      <c r="L5" s="5" t="s">
        <v>10</v>
      </c>
      <c r="M5" s="5" t="s">
        <v>11</v>
      </c>
      <c r="N5" s="6" t="s">
        <v>12</v>
      </c>
      <c r="O5" s="5" t="s">
        <v>10</v>
      </c>
      <c r="P5" s="5" t="s">
        <v>11</v>
      </c>
      <c r="Q5" s="6" t="s">
        <v>12</v>
      </c>
      <c r="R5" s="5" t="s">
        <v>10</v>
      </c>
      <c r="S5" s="5" t="s">
        <v>11</v>
      </c>
      <c r="T5" s="6" t="s">
        <v>12</v>
      </c>
      <c r="U5" s="5" t="s">
        <v>10</v>
      </c>
      <c r="V5" s="5" t="s">
        <v>11</v>
      </c>
      <c r="W5" s="6" t="s">
        <v>12</v>
      </c>
      <c r="X5" s="839"/>
    </row>
    <row r="6" spans="1:24" ht="24" customHeight="1" x14ac:dyDescent="0.25">
      <c r="A6" s="93"/>
      <c r="B6" s="979" t="s">
        <v>395</v>
      </c>
      <c r="C6" s="1064" t="s">
        <v>396</v>
      </c>
      <c r="D6" s="1066" t="s">
        <v>397</v>
      </c>
      <c r="E6" s="145" t="s">
        <v>413</v>
      </c>
      <c r="F6" s="145" t="s">
        <v>61</v>
      </c>
      <c r="G6" s="58" t="s">
        <v>62</v>
      </c>
      <c r="H6" s="95">
        <v>20</v>
      </c>
      <c r="I6" s="2">
        <v>0</v>
      </c>
      <c r="J6" s="2">
        <v>0</v>
      </c>
      <c r="K6" s="11" t="e">
        <f>J6/I6*100</f>
        <v>#DIV/0!</v>
      </c>
      <c r="L6" s="2">
        <v>0</v>
      </c>
      <c r="M6" s="2"/>
      <c r="N6" s="12" t="e">
        <f>M6/L6*100</f>
        <v>#DIV/0!</v>
      </c>
      <c r="O6" s="2">
        <v>0</v>
      </c>
      <c r="P6" s="2">
        <v>0</v>
      </c>
      <c r="Q6" s="12" t="e">
        <f>P6/O6*100</f>
        <v>#DIV/0!</v>
      </c>
      <c r="R6" s="2">
        <v>0</v>
      </c>
      <c r="S6" s="2">
        <v>20</v>
      </c>
      <c r="T6" s="12" t="e">
        <f>S6/R6*100</f>
        <v>#DIV/0!</v>
      </c>
      <c r="U6" s="89">
        <f>I6+L6+O6+R6</f>
        <v>0</v>
      </c>
      <c r="V6" s="89">
        <f>J6+M6+P6+S6</f>
        <v>20</v>
      </c>
      <c r="W6" s="12" t="e">
        <f>V6/U6*100</f>
        <v>#DIV/0!</v>
      </c>
      <c r="X6" s="30"/>
    </row>
    <row r="7" spans="1:24" ht="27" customHeight="1" x14ac:dyDescent="0.25">
      <c r="A7" s="258"/>
      <c r="B7" s="980"/>
      <c r="C7" s="1065"/>
      <c r="D7" s="1067"/>
      <c r="E7" s="257"/>
      <c r="F7" s="257" t="s">
        <v>398</v>
      </c>
      <c r="G7" s="36" t="s">
        <v>62</v>
      </c>
      <c r="H7" s="42">
        <v>3</v>
      </c>
      <c r="I7" s="2"/>
      <c r="J7" s="2"/>
      <c r="K7" s="11"/>
      <c r="L7" s="2"/>
      <c r="M7" s="2"/>
      <c r="N7" s="12"/>
      <c r="O7" s="2"/>
      <c r="P7" s="2">
        <v>0</v>
      </c>
      <c r="Q7" s="12"/>
      <c r="R7" s="2"/>
      <c r="S7" s="2">
        <v>0</v>
      </c>
      <c r="T7" s="12"/>
      <c r="U7" s="89"/>
      <c r="V7" s="89"/>
      <c r="W7" s="12"/>
      <c r="X7" s="30"/>
    </row>
    <row r="8" spans="1:24" ht="48" x14ac:dyDescent="0.25">
      <c r="A8" s="60" t="s">
        <v>962</v>
      </c>
      <c r="B8" s="60" t="s">
        <v>963</v>
      </c>
      <c r="C8" s="21" t="s">
        <v>964</v>
      </c>
      <c r="D8" s="21"/>
      <c r="E8" s="21"/>
      <c r="F8" s="21" t="s">
        <v>965</v>
      </c>
      <c r="G8" s="22" t="s">
        <v>62</v>
      </c>
      <c r="H8" s="22">
        <v>100</v>
      </c>
      <c r="I8" s="2">
        <v>20</v>
      </c>
      <c r="J8" s="2"/>
      <c r="K8" s="11">
        <f t="shared" ref="K8:K41" si="0">J8/I8*100</f>
        <v>0</v>
      </c>
      <c r="L8" s="2">
        <v>30</v>
      </c>
      <c r="M8" s="2"/>
      <c r="N8" s="12">
        <f t="shared" ref="N8:N41" si="1">M8/L8*100</f>
        <v>0</v>
      </c>
      <c r="O8" s="2">
        <v>30</v>
      </c>
      <c r="P8" s="2">
        <v>50</v>
      </c>
      <c r="Q8" s="12">
        <f t="shared" ref="Q8:Q41" si="2">P8/O8*100</f>
        <v>166.66666666666669</v>
      </c>
      <c r="R8" s="2">
        <v>20</v>
      </c>
      <c r="S8" s="2">
        <v>50</v>
      </c>
      <c r="T8" s="12">
        <f t="shared" ref="T8:T41" si="3">S8/R8*100</f>
        <v>250</v>
      </c>
      <c r="U8" s="89">
        <f t="shared" ref="U8:V41" si="4">I8+L8+O8+R8</f>
        <v>100</v>
      </c>
      <c r="V8" s="89">
        <f t="shared" si="4"/>
        <v>100</v>
      </c>
      <c r="W8" s="12">
        <f t="shared" ref="W8:W41" si="5">V8/U8*100</f>
        <v>100</v>
      </c>
      <c r="X8" s="155" t="s">
        <v>1058</v>
      </c>
    </row>
    <row r="9" spans="1:24" ht="36" x14ac:dyDescent="0.25">
      <c r="A9" s="93"/>
      <c r="B9" s="58" t="s">
        <v>411</v>
      </c>
      <c r="C9" s="69" t="s">
        <v>412</v>
      </c>
      <c r="D9" s="145" t="s">
        <v>413</v>
      </c>
      <c r="E9" s="145" t="s">
        <v>961</v>
      </c>
      <c r="F9" s="145" t="s">
        <v>61</v>
      </c>
      <c r="G9" s="58" t="s">
        <v>62</v>
      </c>
      <c r="H9" s="95">
        <v>20</v>
      </c>
      <c r="I9" s="2">
        <v>0</v>
      </c>
      <c r="J9" s="2">
        <v>0</v>
      </c>
      <c r="K9" s="11" t="e">
        <f t="shared" si="0"/>
        <v>#DIV/0!</v>
      </c>
      <c r="L9" s="2">
        <v>0</v>
      </c>
      <c r="M9" s="2"/>
      <c r="N9" s="12" t="e">
        <f t="shared" si="1"/>
        <v>#DIV/0!</v>
      </c>
      <c r="O9" s="2">
        <v>0</v>
      </c>
      <c r="P9" s="2">
        <v>0</v>
      </c>
      <c r="Q9" s="12" t="e">
        <f t="shared" si="2"/>
        <v>#DIV/0!</v>
      </c>
      <c r="R9" s="2">
        <v>100</v>
      </c>
      <c r="S9" s="2">
        <v>100</v>
      </c>
      <c r="T9" s="12">
        <f t="shared" si="3"/>
        <v>100</v>
      </c>
      <c r="U9" s="89">
        <f t="shared" si="4"/>
        <v>100</v>
      </c>
      <c r="V9" s="89">
        <f t="shared" si="4"/>
        <v>100</v>
      </c>
      <c r="W9" s="12">
        <f t="shared" si="5"/>
        <v>100</v>
      </c>
      <c r="X9" s="30"/>
    </row>
    <row r="10" spans="1:24" ht="60" x14ac:dyDescent="0.25">
      <c r="A10" s="123" t="s">
        <v>966</v>
      </c>
      <c r="B10" s="123" t="s">
        <v>415</v>
      </c>
      <c r="C10" s="21" t="s">
        <v>964</v>
      </c>
      <c r="D10" s="21"/>
      <c r="E10" s="21"/>
      <c r="F10" s="21" t="s">
        <v>965</v>
      </c>
      <c r="G10" s="22" t="s">
        <v>62</v>
      </c>
      <c r="H10" s="22">
        <v>100</v>
      </c>
      <c r="I10" s="2">
        <v>50</v>
      </c>
      <c r="J10" s="2">
        <v>50</v>
      </c>
      <c r="K10" s="11">
        <f t="shared" si="0"/>
        <v>100</v>
      </c>
      <c r="L10" s="2">
        <v>50</v>
      </c>
      <c r="M10" s="2">
        <v>20</v>
      </c>
      <c r="N10" s="12">
        <f t="shared" si="1"/>
        <v>40</v>
      </c>
      <c r="O10" s="2">
        <v>0</v>
      </c>
      <c r="P10" s="2">
        <v>0</v>
      </c>
      <c r="Q10" s="12" t="e">
        <f t="shared" si="2"/>
        <v>#DIV/0!</v>
      </c>
      <c r="R10" s="2">
        <v>0</v>
      </c>
      <c r="S10" s="2">
        <v>30</v>
      </c>
      <c r="T10" s="12" t="e">
        <f t="shared" si="3"/>
        <v>#DIV/0!</v>
      </c>
      <c r="U10" s="89">
        <f t="shared" si="4"/>
        <v>100</v>
      </c>
      <c r="V10" s="89">
        <f t="shared" si="4"/>
        <v>100</v>
      </c>
      <c r="W10" s="12">
        <f t="shared" si="5"/>
        <v>100</v>
      </c>
      <c r="X10" s="155" t="s">
        <v>1059</v>
      </c>
    </row>
    <row r="11" spans="1:24" ht="15.75" x14ac:dyDescent="0.25">
      <c r="A11" s="93"/>
      <c r="B11" s="58" t="s">
        <v>162</v>
      </c>
      <c r="C11" s="69" t="s">
        <v>163</v>
      </c>
      <c r="D11" s="69" t="s">
        <v>164</v>
      </c>
      <c r="E11" s="69" t="s">
        <v>967</v>
      </c>
      <c r="F11" s="69" t="s">
        <v>165</v>
      </c>
      <c r="G11" s="58" t="s">
        <v>62</v>
      </c>
      <c r="H11" s="95">
        <v>5</v>
      </c>
      <c r="I11" s="2">
        <v>0</v>
      </c>
      <c r="J11" s="2">
        <v>0</v>
      </c>
      <c r="K11" s="11" t="e">
        <f t="shared" si="0"/>
        <v>#DIV/0!</v>
      </c>
      <c r="L11" s="2">
        <v>0</v>
      </c>
      <c r="M11" s="2"/>
      <c r="N11" s="12" t="e">
        <f t="shared" si="1"/>
        <v>#DIV/0!</v>
      </c>
      <c r="O11" s="2">
        <v>0</v>
      </c>
      <c r="P11" s="2">
        <v>0</v>
      </c>
      <c r="Q11" s="12" t="e">
        <f t="shared" si="2"/>
        <v>#DIV/0!</v>
      </c>
      <c r="R11" s="2">
        <v>5</v>
      </c>
      <c r="S11" s="2">
        <v>5</v>
      </c>
      <c r="T11" s="12">
        <f t="shared" si="3"/>
        <v>100</v>
      </c>
      <c r="U11" s="89">
        <f t="shared" si="4"/>
        <v>5</v>
      </c>
      <c r="V11" s="89">
        <f t="shared" si="4"/>
        <v>5</v>
      </c>
      <c r="W11" s="12">
        <f t="shared" si="5"/>
        <v>100</v>
      </c>
      <c r="X11" s="30"/>
    </row>
    <row r="12" spans="1:24" ht="24" x14ac:dyDescent="0.25">
      <c r="A12" s="123" t="s">
        <v>968</v>
      </c>
      <c r="B12" s="123" t="s">
        <v>256</v>
      </c>
      <c r="C12" s="27" t="s">
        <v>969</v>
      </c>
      <c r="D12" s="27"/>
      <c r="E12" s="27"/>
      <c r="F12" s="27" t="s">
        <v>970</v>
      </c>
      <c r="G12" s="123" t="s">
        <v>62</v>
      </c>
      <c r="H12" s="123">
        <v>100</v>
      </c>
      <c r="I12" s="2">
        <v>0</v>
      </c>
      <c r="J12" s="2">
        <v>0</v>
      </c>
      <c r="K12" s="11" t="e">
        <f t="shared" si="0"/>
        <v>#DIV/0!</v>
      </c>
      <c r="L12" s="2">
        <v>0</v>
      </c>
      <c r="M12" s="2"/>
      <c r="N12" s="12" t="e">
        <f t="shared" si="1"/>
        <v>#DIV/0!</v>
      </c>
      <c r="O12" s="2">
        <v>100</v>
      </c>
      <c r="P12" s="2">
        <v>66</v>
      </c>
      <c r="Q12" s="12">
        <f t="shared" si="2"/>
        <v>66</v>
      </c>
      <c r="R12" s="2">
        <v>0</v>
      </c>
      <c r="S12" s="2">
        <v>34</v>
      </c>
      <c r="T12" s="12" t="e">
        <f t="shared" si="3"/>
        <v>#DIV/0!</v>
      </c>
      <c r="U12" s="89">
        <f t="shared" si="4"/>
        <v>100</v>
      </c>
      <c r="V12" s="89">
        <f t="shared" si="4"/>
        <v>100</v>
      </c>
      <c r="W12" s="12">
        <f t="shared" si="5"/>
        <v>100</v>
      </c>
      <c r="X12" s="30"/>
    </row>
    <row r="13" spans="1:24" ht="24" x14ac:dyDescent="0.25">
      <c r="A13" s="93"/>
      <c r="B13" s="58" t="s">
        <v>971</v>
      </c>
      <c r="C13" s="145" t="s">
        <v>972</v>
      </c>
      <c r="D13" s="69" t="s">
        <v>164</v>
      </c>
      <c r="E13" s="69" t="s">
        <v>973</v>
      </c>
      <c r="F13" s="69" t="s">
        <v>974</v>
      </c>
      <c r="G13" s="58" t="s">
        <v>62</v>
      </c>
      <c r="H13" s="58">
        <v>100</v>
      </c>
      <c r="I13" s="2">
        <v>0</v>
      </c>
      <c r="J13" s="2">
        <v>0</v>
      </c>
      <c r="K13" s="11" t="e">
        <f t="shared" si="0"/>
        <v>#DIV/0!</v>
      </c>
      <c r="L13" s="2">
        <v>0</v>
      </c>
      <c r="M13" s="2"/>
      <c r="N13" s="12" t="e">
        <f t="shared" si="1"/>
        <v>#DIV/0!</v>
      </c>
      <c r="O13" s="2">
        <v>0</v>
      </c>
      <c r="P13" s="2">
        <v>0</v>
      </c>
      <c r="Q13" s="12" t="e">
        <f t="shared" si="2"/>
        <v>#DIV/0!</v>
      </c>
      <c r="R13" s="2">
        <v>100</v>
      </c>
      <c r="S13" s="2">
        <v>100</v>
      </c>
      <c r="T13" s="12">
        <f t="shared" si="3"/>
        <v>100</v>
      </c>
      <c r="U13" s="89">
        <f t="shared" si="4"/>
        <v>100</v>
      </c>
      <c r="V13" s="89">
        <f t="shared" si="4"/>
        <v>100</v>
      </c>
      <c r="W13" s="12">
        <f t="shared" si="5"/>
        <v>100</v>
      </c>
      <c r="X13" s="30"/>
    </row>
    <row r="14" spans="1:24" ht="45" x14ac:dyDescent="0.25">
      <c r="A14" s="123" t="s">
        <v>975</v>
      </c>
      <c r="B14" s="123" t="s">
        <v>976</v>
      </c>
      <c r="C14" s="27" t="s">
        <v>977</v>
      </c>
      <c r="D14" s="27"/>
      <c r="E14" s="27"/>
      <c r="F14" s="27" t="s">
        <v>978</v>
      </c>
      <c r="G14" s="123" t="s">
        <v>62</v>
      </c>
      <c r="H14" s="123">
        <v>100</v>
      </c>
      <c r="I14" s="2">
        <v>60</v>
      </c>
      <c r="J14" s="2">
        <v>60</v>
      </c>
      <c r="K14" s="11">
        <f t="shared" si="0"/>
        <v>100</v>
      </c>
      <c r="L14" s="2">
        <v>40</v>
      </c>
      <c r="M14" s="2">
        <v>40</v>
      </c>
      <c r="N14" s="11">
        <f t="shared" si="1"/>
        <v>100</v>
      </c>
      <c r="O14" s="2">
        <v>0</v>
      </c>
      <c r="P14" s="2">
        <v>0</v>
      </c>
      <c r="Q14" s="11" t="e">
        <f t="shared" si="2"/>
        <v>#DIV/0!</v>
      </c>
      <c r="R14" s="2">
        <v>0</v>
      </c>
      <c r="S14" s="2">
        <v>0</v>
      </c>
      <c r="T14" s="11" t="e">
        <f t="shared" si="3"/>
        <v>#DIV/0!</v>
      </c>
      <c r="U14" s="89">
        <f t="shared" si="4"/>
        <v>100</v>
      </c>
      <c r="V14" s="89">
        <f t="shared" si="4"/>
        <v>100</v>
      </c>
      <c r="W14" s="11">
        <f t="shared" si="5"/>
        <v>100</v>
      </c>
      <c r="X14" s="155" t="s">
        <v>1061</v>
      </c>
    </row>
    <row r="15" spans="1:24" ht="36" x14ac:dyDescent="0.25">
      <c r="A15" s="93"/>
      <c r="B15" s="58" t="s">
        <v>979</v>
      </c>
      <c r="C15" s="69" t="s">
        <v>980</v>
      </c>
      <c r="D15" s="69" t="s">
        <v>981</v>
      </c>
      <c r="E15" s="69" t="s">
        <v>982</v>
      </c>
      <c r="F15" s="69" t="s">
        <v>983</v>
      </c>
      <c r="G15" s="40" t="s">
        <v>62</v>
      </c>
      <c r="H15" s="95">
        <v>20</v>
      </c>
      <c r="I15" s="2">
        <v>0</v>
      </c>
      <c r="J15" s="2">
        <v>0</v>
      </c>
      <c r="K15" s="11" t="e">
        <f t="shared" si="0"/>
        <v>#DIV/0!</v>
      </c>
      <c r="L15" s="2">
        <v>0</v>
      </c>
      <c r="M15" s="2"/>
      <c r="N15" s="11" t="e">
        <f t="shared" si="1"/>
        <v>#DIV/0!</v>
      </c>
      <c r="O15" s="2">
        <v>0</v>
      </c>
      <c r="P15" s="2">
        <v>0</v>
      </c>
      <c r="Q15" s="11" t="e">
        <f t="shared" si="2"/>
        <v>#DIV/0!</v>
      </c>
      <c r="R15" s="2">
        <v>100</v>
      </c>
      <c r="S15" s="2">
        <v>100</v>
      </c>
      <c r="T15" s="11">
        <f t="shared" si="3"/>
        <v>100</v>
      </c>
      <c r="U15" s="89">
        <f t="shared" si="4"/>
        <v>100</v>
      </c>
      <c r="V15" s="89">
        <f t="shared" si="4"/>
        <v>100</v>
      </c>
      <c r="W15" s="11">
        <f t="shared" si="5"/>
        <v>100</v>
      </c>
      <c r="X15" s="30"/>
    </row>
    <row r="16" spans="1:24" ht="48" x14ac:dyDescent="0.25">
      <c r="A16" s="123" t="s">
        <v>984</v>
      </c>
      <c r="B16" s="123" t="s">
        <v>985</v>
      </c>
      <c r="C16" s="27" t="s">
        <v>986</v>
      </c>
      <c r="D16" s="27"/>
      <c r="E16" s="27"/>
      <c r="F16" s="27" t="s">
        <v>987</v>
      </c>
      <c r="G16" s="123" t="s">
        <v>62</v>
      </c>
      <c r="H16" s="123">
        <v>100</v>
      </c>
      <c r="I16" s="2">
        <v>0</v>
      </c>
      <c r="J16" s="2">
        <v>0</v>
      </c>
      <c r="K16" s="11" t="e">
        <f t="shared" si="0"/>
        <v>#DIV/0!</v>
      </c>
      <c r="L16" s="2">
        <v>100</v>
      </c>
      <c r="M16" s="2"/>
      <c r="N16" s="11">
        <f t="shared" si="1"/>
        <v>0</v>
      </c>
      <c r="O16" s="2">
        <v>0</v>
      </c>
      <c r="P16" s="2">
        <v>0</v>
      </c>
      <c r="Q16" s="11" t="e">
        <f t="shared" si="2"/>
        <v>#DIV/0!</v>
      </c>
      <c r="R16" s="2">
        <v>0</v>
      </c>
      <c r="S16" s="2">
        <v>50</v>
      </c>
      <c r="T16" s="11" t="e">
        <f t="shared" si="3"/>
        <v>#DIV/0!</v>
      </c>
      <c r="U16" s="89">
        <f t="shared" si="4"/>
        <v>100</v>
      </c>
      <c r="V16" s="89">
        <f t="shared" si="4"/>
        <v>50</v>
      </c>
      <c r="W16" s="11">
        <f t="shared" si="5"/>
        <v>50</v>
      </c>
      <c r="X16" s="30"/>
    </row>
    <row r="17" spans="1:24" ht="36" x14ac:dyDescent="0.25">
      <c r="A17" s="93"/>
      <c r="B17" s="58" t="s">
        <v>988</v>
      </c>
      <c r="C17" s="145" t="s">
        <v>989</v>
      </c>
      <c r="D17" s="69" t="s">
        <v>990</v>
      </c>
      <c r="E17" s="69" t="s">
        <v>973</v>
      </c>
      <c r="F17" s="69" t="s">
        <v>262</v>
      </c>
      <c r="G17" s="40" t="s">
        <v>62</v>
      </c>
      <c r="H17" s="58">
        <v>33.33</v>
      </c>
      <c r="I17" s="2">
        <v>0</v>
      </c>
      <c r="J17" s="2">
        <v>0</v>
      </c>
      <c r="K17" s="11" t="e">
        <f t="shared" si="0"/>
        <v>#DIV/0!</v>
      </c>
      <c r="L17" s="2">
        <v>0</v>
      </c>
      <c r="M17" s="2"/>
      <c r="N17" s="11" t="e">
        <f t="shared" si="1"/>
        <v>#DIV/0!</v>
      </c>
      <c r="O17" s="2">
        <v>0</v>
      </c>
      <c r="P17" s="2">
        <v>0</v>
      </c>
      <c r="Q17" s="11" t="e">
        <f t="shared" si="2"/>
        <v>#DIV/0!</v>
      </c>
      <c r="R17" s="2">
        <v>0</v>
      </c>
      <c r="S17" s="2">
        <v>33</v>
      </c>
      <c r="T17" s="11" t="e">
        <f t="shared" si="3"/>
        <v>#DIV/0!</v>
      </c>
      <c r="U17" s="89">
        <f t="shared" si="4"/>
        <v>0</v>
      </c>
      <c r="V17" s="89">
        <f t="shared" si="4"/>
        <v>33</v>
      </c>
      <c r="W17" s="11" t="e">
        <f t="shared" si="5"/>
        <v>#DIV/0!</v>
      </c>
      <c r="X17" s="30"/>
    </row>
    <row r="18" spans="1:24" ht="24" x14ac:dyDescent="0.25">
      <c r="A18" s="123" t="s">
        <v>991</v>
      </c>
      <c r="B18" s="123" t="s">
        <v>992</v>
      </c>
      <c r="C18" s="27" t="s">
        <v>993</v>
      </c>
      <c r="D18" s="27"/>
      <c r="E18" s="27"/>
      <c r="F18" s="27" t="s">
        <v>994</v>
      </c>
      <c r="G18" s="123" t="s">
        <v>62</v>
      </c>
      <c r="H18" s="164">
        <v>1</v>
      </c>
      <c r="I18" s="2">
        <v>0</v>
      </c>
      <c r="J18" s="2">
        <v>20</v>
      </c>
      <c r="K18" s="11" t="e">
        <f t="shared" si="0"/>
        <v>#DIV/0!</v>
      </c>
      <c r="L18" s="2">
        <v>0</v>
      </c>
      <c r="M18" s="2"/>
      <c r="N18" s="11" t="e">
        <f t="shared" si="1"/>
        <v>#DIV/0!</v>
      </c>
      <c r="O18" s="2">
        <v>0</v>
      </c>
      <c r="P18" s="2">
        <v>40</v>
      </c>
      <c r="Q18" s="11" t="e">
        <f t="shared" si="2"/>
        <v>#DIV/0!</v>
      </c>
      <c r="R18" s="2">
        <v>100</v>
      </c>
      <c r="S18" s="2">
        <v>0</v>
      </c>
      <c r="T18" s="11">
        <f t="shared" si="3"/>
        <v>0</v>
      </c>
      <c r="U18" s="89">
        <f t="shared" si="4"/>
        <v>100</v>
      </c>
      <c r="V18" s="89">
        <f t="shared" si="4"/>
        <v>60</v>
      </c>
      <c r="W18" s="11">
        <f t="shared" si="5"/>
        <v>60</v>
      </c>
      <c r="X18" s="30"/>
    </row>
    <row r="19" spans="1:24" ht="24" x14ac:dyDescent="0.25">
      <c r="A19" s="93"/>
      <c r="B19" s="58" t="s">
        <v>505</v>
      </c>
      <c r="C19" s="69" t="s">
        <v>506</v>
      </c>
      <c r="D19" s="145" t="s">
        <v>995</v>
      </c>
      <c r="E19" s="145" t="s">
        <v>996</v>
      </c>
      <c r="F19" s="145" t="s">
        <v>508</v>
      </c>
      <c r="G19" s="58" t="s">
        <v>21</v>
      </c>
      <c r="H19" s="58">
        <v>1</v>
      </c>
      <c r="I19" s="2">
        <v>0</v>
      </c>
      <c r="J19" s="2">
        <v>0</v>
      </c>
      <c r="K19" s="11" t="e">
        <f t="shared" si="0"/>
        <v>#DIV/0!</v>
      </c>
      <c r="L19" s="2">
        <v>0</v>
      </c>
      <c r="M19" s="2"/>
      <c r="N19" s="11" t="e">
        <f t="shared" si="1"/>
        <v>#DIV/0!</v>
      </c>
      <c r="O19" s="2">
        <v>0</v>
      </c>
      <c r="P19" s="2">
        <v>0</v>
      </c>
      <c r="Q19" s="11" t="e">
        <f t="shared" si="2"/>
        <v>#DIV/0!</v>
      </c>
      <c r="R19" s="2">
        <v>0</v>
      </c>
      <c r="S19" s="2">
        <v>1</v>
      </c>
      <c r="T19" s="11" t="e">
        <f t="shared" si="3"/>
        <v>#DIV/0!</v>
      </c>
      <c r="U19" s="89">
        <f t="shared" si="4"/>
        <v>0</v>
      </c>
      <c r="V19" s="89">
        <f t="shared" si="4"/>
        <v>1</v>
      </c>
      <c r="W19" s="11" t="e">
        <f t="shared" si="5"/>
        <v>#DIV/0!</v>
      </c>
      <c r="X19" s="30"/>
    </row>
    <row r="20" spans="1:24" ht="24" x14ac:dyDescent="0.25">
      <c r="A20" s="123" t="s">
        <v>997</v>
      </c>
      <c r="B20" s="123" t="s">
        <v>510</v>
      </c>
      <c r="C20" s="27" t="s">
        <v>998</v>
      </c>
      <c r="D20" s="27"/>
      <c r="E20" s="27"/>
      <c r="F20" s="27" t="s">
        <v>999</v>
      </c>
      <c r="G20" s="123" t="s">
        <v>62</v>
      </c>
      <c r="H20" s="164">
        <v>1</v>
      </c>
      <c r="I20" s="2">
        <v>0</v>
      </c>
      <c r="J20" s="2">
        <v>0</v>
      </c>
      <c r="K20" s="11" t="e">
        <f t="shared" si="0"/>
        <v>#DIV/0!</v>
      </c>
      <c r="L20" s="2">
        <v>0</v>
      </c>
      <c r="M20" s="2"/>
      <c r="N20" s="11" t="e">
        <f t="shared" si="1"/>
        <v>#DIV/0!</v>
      </c>
      <c r="O20" s="2">
        <v>0</v>
      </c>
      <c r="P20" s="2">
        <v>60</v>
      </c>
      <c r="Q20" s="11" t="e">
        <f t="shared" si="2"/>
        <v>#DIV/0!</v>
      </c>
      <c r="R20" s="2">
        <v>100</v>
      </c>
      <c r="S20" s="2">
        <v>40</v>
      </c>
      <c r="T20" s="11">
        <f t="shared" si="3"/>
        <v>40</v>
      </c>
      <c r="U20" s="89">
        <f t="shared" si="4"/>
        <v>100</v>
      </c>
      <c r="V20" s="89">
        <f t="shared" si="4"/>
        <v>100</v>
      </c>
      <c r="W20" s="11">
        <f t="shared" si="5"/>
        <v>100</v>
      </c>
      <c r="X20" s="30"/>
    </row>
    <row r="21" spans="1:24" ht="15.75" x14ac:dyDescent="0.25">
      <c r="A21" s="93"/>
      <c r="B21" s="58" t="s">
        <v>1000</v>
      </c>
      <c r="C21" s="69" t="s">
        <v>1001</v>
      </c>
      <c r="D21" s="145" t="s">
        <v>1002</v>
      </c>
      <c r="E21" s="145" t="s">
        <v>973</v>
      </c>
      <c r="F21" s="145" t="s">
        <v>61</v>
      </c>
      <c r="G21" s="58" t="s">
        <v>62</v>
      </c>
      <c r="H21" s="58">
        <v>100</v>
      </c>
      <c r="I21" s="2">
        <v>0</v>
      </c>
      <c r="J21" s="2">
        <v>0</v>
      </c>
      <c r="K21" s="11" t="e">
        <f t="shared" si="0"/>
        <v>#DIV/0!</v>
      </c>
      <c r="L21" s="2">
        <v>0</v>
      </c>
      <c r="M21" s="2"/>
      <c r="N21" s="11" t="e">
        <f t="shared" si="1"/>
        <v>#DIV/0!</v>
      </c>
      <c r="O21" s="2">
        <v>0</v>
      </c>
      <c r="P21" s="2">
        <v>0</v>
      </c>
      <c r="Q21" s="11" t="e">
        <f t="shared" si="2"/>
        <v>#DIV/0!</v>
      </c>
      <c r="R21" s="2">
        <v>100</v>
      </c>
      <c r="S21" s="2">
        <v>100</v>
      </c>
      <c r="T21" s="11">
        <f t="shared" si="3"/>
        <v>100</v>
      </c>
      <c r="U21" s="89">
        <f t="shared" si="4"/>
        <v>100</v>
      </c>
      <c r="V21" s="89">
        <f t="shared" si="4"/>
        <v>100</v>
      </c>
      <c r="W21" s="11">
        <f t="shared" si="5"/>
        <v>100</v>
      </c>
      <c r="X21" s="30"/>
    </row>
    <row r="22" spans="1:24" ht="36" x14ac:dyDescent="0.25">
      <c r="A22" s="123" t="s">
        <v>1003</v>
      </c>
      <c r="B22" s="123" t="s">
        <v>1004</v>
      </c>
      <c r="C22" s="27" t="s">
        <v>1005</v>
      </c>
      <c r="D22" s="27"/>
      <c r="E22" s="27"/>
      <c r="F22" s="27" t="s">
        <v>1006</v>
      </c>
      <c r="G22" s="123" t="s">
        <v>62</v>
      </c>
      <c r="H22" s="164">
        <v>1</v>
      </c>
      <c r="I22" s="2">
        <v>0</v>
      </c>
      <c r="J22" s="2">
        <v>0</v>
      </c>
      <c r="K22" s="11" t="e">
        <f t="shared" si="0"/>
        <v>#DIV/0!</v>
      </c>
      <c r="L22" s="2">
        <v>0</v>
      </c>
      <c r="M22" s="2"/>
      <c r="N22" s="11" t="e">
        <f t="shared" si="1"/>
        <v>#DIV/0!</v>
      </c>
      <c r="O22" s="2">
        <v>100</v>
      </c>
      <c r="P22" s="2">
        <v>33</v>
      </c>
      <c r="Q22" s="11">
        <f t="shared" si="2"/>
        <v>33</v>
      </c>
      <c r="R22" s="2">
        <v>0</v>
      </c>
      <c r="S22" s="2">
        <v>67</v>
      </c>
      <c r="T22" s="11" t="e">
        <f t="shared" si="3"/>
        <v>#DIV/0!</v>
      </c>
      <c r="U22" s="89">
        <f t="shared" si="4"/>
        <v>100</v>
      </c>
      <c r="V22" s="89">
        <f t="shared" si="4"/>
        <v>100</v>
      </c>
      <c r="W22" s="11">
        <f t="shared" si="5"/>
        <v>100</v>
      </c>
      <c r="X22" s="30"/>
    </row>
    <row r="23" spans="1:24" ht="24" x14ac:dyDescent="0.25">
      <c r="A23" s="93"/>
      <c r="B23" s="58" t="s">
        <v>513</v>
      </c>
      <c r="C23" s="69" t="s">
        <v>514</v>
      </c>
      <c r="D23" s="145" t="s">
        <v>512</v>
      </c>
      <c r="E23" s="145" t="s">
        <v>1007</v>
      </c>
      <c r="F23" s="145" t="s">
        <v>61</v>
      </c>
      <c r="G23" s="58" t="s">
        <v>62</v>
      </c>
      <c r="H23" s="58">
        <v>100</v>
      </c>
      <c r="I23" s="2">
        <v>0</v>
      </c>
      <c r="J23" s="2">
        <v>0</v>
      </c>
      <c r="K23" s="11" t="e">
        <f t="shared" si="0"/>
        <v>#DIV/0!</v>
      </c>
      <c r="L23" s="2">
        <v>0</v>
      </c>
      <c r="M23" s="2"/>
      <c r="N23" s="11" t="e">
        <f t="shared" si="1"/>
        <v>#DIV/0!</v>
      </c>
      <c r="O23" s="2">
        <v>0</v>
      </c>
      <c r="P23" s="2">
        <v>0</v>
      </c>
      <c r="Q23" s="11" t="e">
        <f t="shared" si="2"/>
        <v>#DIV/0!</v>
      </c>
      <c r="R23" s="2">
        <v>100</v>
      </c>
      <c r="S23" s="2">
        <v>100</v>
      </c>
      <c r="T23" s="11">
        <f t="shared" si="3"/>
        <v>100</v>
      </c>
      <c r="U23" s="89">
        <f t="shared" si="4"/>
        <v>100</v>
      </c>
      <c r="V23" s="89">
        <f t="shared" si="4"/>
        <v>100</v>
      </c>
      <c r="W23" s="11">
        <f t="shared" si="5"/>
        <v>100</v>
      </c>
      <c r="X23" s="30"/>
    </row>
    <row r="24" spans="1:24" ht="48" x14ac:dyDescent="0.25">
      <c r="A24" s="123" t="s">
        <v>1008</v>
      </c>
      <c r="B24" s="123" t="s">
        <v>516</v>
      </c>
      <c r="C24" s="27" t="s">
        <v>1009</v>
      </c>
      <c r="D24" s="27"/>
      <c r="E24" s="27"/>
      <c r="F24" s="27" t="s">
        <v>1010</v>
      </c>
      <c r="G24" s="123" t="s">
        <v>62</v>
      </c>
      <c r="H24" s="164">
        <v>1</v>
      </c>
      <c r="I24" s="2">
        <v>0</v>
      </c>
      <c r="J24" s="2">
        <v>0</v>
      </c>
      <c r="K24" s="11" t="e">
        <f t="shared" si="0"/>
        <v>#DIV/0!</v>
      </c>
      <c r="L24" s="2">
        <v>0</v>
      </c>
      <c r="M24" s="2"/>
      <c r="N24" s="11" t="e">
        <f t="shared" si="1"/>
        <v>#DIV/0!</v>
      </c>
      <c r="O24" s="2">
        <v>0</v>
      </c>
      <c r="P24" s="2">
        <v>30</v>
      </c>
      <c r="Q24" s="11" t="e">
        <f t="shared" si="2"/>
        <v>#DIV/0!</v>
      </c>
      <c r="R24" s="2">
        <v>100</v>
      </c>
      <c r="S24" s="2">
        <v>70</v>
      </c>
      <c r="T24" s="11">
        <f t="shared" si="3"/>
        <v>70</v>
      </c>
      <c r="U24" s="89">
        <f t="shared" si="4"/>
        <v>100</v>
      </c>
      <c r="V24" s="89">
        <f t="shared" si="4"/>
        <v>100</v>
      </c>
      <c r="W24" s="11">
        <f t="shared" si="5"/>
        <v>100</v>
      </c>
      <c r="X24" s="30"/>
    </row>
    <row r="25" spans="1:24" ht="36" x14ac:dyDescent="0.25">
      <c r="A25" s="93"/>
      <c r="B25" s="58" t="s">
        <v>1011</v>
      </c>
      <c r="C25" s="69" t="s">
        <v>1012</v>
      </c>
      <c r="D25" s="145" t="s">
        <v>512</v>
      </c>
      <c r="E25" s="145" t="s">
        <v>973</v>
      </c>
      <c r="F25" s="145" t="s">
        <v>61</v>
      </c>
      <c r="G25" s="58" t="s">
        <v>62</v>
      </c>
      <c r="H25" s="58">
        <v>33.33</v>
      </c>
      <c r="I25" s="2">
        <v>0</v>
      </c>
      <c r="J25" s="2">
        <v>0</v>
      </c>
      <c r="K25" s="11" t="e">
        <f t="shared" si="0"/>
        <v>#DIV/0!</v>
      </c>
      <c r="L25" s="2">
        <v>0</v>
      </c>
      <c r="M25" s="2"/>
      <c r="N25" s="11" t="e">
        <f t="shared" si="1"/>
        <v>#DIV/0!</v>
      </c>
      <c r="O25" s="2">
        <v>0</v>
      </c>
      <c r="P25" s="2">
        <v>0</v>
      </c>
      <c r="Q25" s="11" t="e">
        <f t="shared" si="2"/>
        <v>#DIV/0!</v>
      </c>
      <c r="R25" s="2">
        <v>100</v>
      </c>
      <c r="S25" s="2">
        <v>100</v>
      </c>
      <c r="T25" s="11">
        <f t="shared" si="3"/>
        <v>100</v>
      </c>
      <c r="U25" s="89">
        <f t="shared" si="4"/>
        <v>100</v>
      </c>
      <c r="V25" s="89">
        <f t="shared" si="4"/>
        <v>100</v>
      </c>
      <c r="W25" s="11">
        <f t="shared" si="5"/>
        <v>100</v>
      </c>
      <c r="X25" s="30"/>
    </row>
    <row r="26" spans="1:24" ht="96" x14ac:dyDescent="0.25">
      <c r="A26" s="123" t="s">
        <v>1013</v>
      </c>
      <c r="B26" s="123" t="s">
        <v>1014</v>
      </c>
      <c r="C26" s="27" t="s">
        <v>1015</v>
      </c>
      <c r="D26" s="27"/>
      <c r="E26" s="27"/>
      <c r="F26" s="27" t="s">
        <v>970</v>
      </c>
      <c r="G26" s="123" t="s">
        <v>62</v>
      </c>
      <c r="H26" s="164">
        <v>1</v>
      </c>
      <c r="I26" s="2">
        <v>0</v>
      </c>
      <c r="J26" s="2">
        <v>0</v>
      </c>
      <c r="K26" s="11" t="e">
        <f t="shared" si="0"/>
        <v>#DIV/0!</v>
      </c>
      <c r="L26" s="2">
        <v>0</v>
      </c>
      <c r="M26" s="2"/>
      <c r="N26" s="11" t="e">
        <f t="shared" si="1"/>
        <v>#DIV/0!</v>
      </c>
      <c r="O26" s="2">
        <v>0</v>
      </c>
      <c r="P26" s="2">
        <v>0</v>
      </c>
      <c r="Q26" s="11" t="e">
        <f t="shared" si="2"/>
        <v>#DIV/0!</v>
      </c>
      <c r="R26" s="2">
        <v>100</v>
      </c>
      <c r="S26" s="2">
        <v>100</v>
      </c>
      <c r="T26" s="11">
        <f t="shared" si="3"/>
        <v>100</v>
      </c>
      <c r="U26" s="89">
        <f t="shared" si="4"/>
        <v>100</v>
      </c>
      <c r="V26" s="89">
        <f t="shared" si="4"/>
        <v>100</v>
      </c>
      <c r="W26" s="11">
        <f t="shared" si="5"/>
        <v>100</v>
      </c>
      <c r="X26" s="30"/>
    </row>
    <row r="27" spans="1:24" ht="60" x14ac:dyDescent="0.25">
      <c r="A27" s="93"/>
      <c r="B27" s="58" t="s">
        <v>1016</v>
      </c>
      <c r="C27" s="145" t="s">
        <v>1017</v>
      </c>
      <c r="D27" s="69" t="s">
        <v>1018</v>
      </c>
      <c r="E27" s="69" t="s">
        <v>973</v>
      </c>
      <c r="F27" s="145" t="s">
        <v>61</v>
      </c>
      <c r="G27" s="40" t="s">
        <v>62</v>
      </c>
      <c r="H27" s="95">
        <v>20</v>
      </c>
      <c r="I27" s="2">
        <v>0</v>
      </c>
      <c r="J27" s="2">
        <v>0</v>
      </c>
      <c r="K27" s="11" t="e">
        <f t="shared" si="0"/>
        <v>#DIV/0!</v>
      </c>
      <c r="L27" s="2">
        <v>0</v>
      </c>
      <c r="M27" s="2"/>
      <c r="N27" s="11" t="e">
        <f t="shared" si="1"/>
        <v>#DIV/0!</v>
      </c>
      <c r="O27" s="2">
        <v>0</v>
      </c>
      <c r="P27" s="2">
        <v>0</v>
      </c>
      <c r="Q27" s="11" t="e">
        <f t="shared" si="2"/>
        <v>#DIV/0!</v>
      </c>
      <c r="R27" s="2">
        <v>20</v>
      </c>
      <c r="S27" s="2">
        <v>5</v>
      </c>
      <c r="T27" s="11">
        <f t="shared" si="3"/>
        <v>25</v>
      </c>
      <c r="U27" s="89">
        <f t="shared" si="4"/>
        <v>20</v>
      </c>
      <c r="V27" s="89">
        <f t="shared" si="4"/>
        <v>5</v>
      </c>
      <c r="W27" s="11">
        <f t="shared" si="5"/>
        <v>25</v>
      </c>
      <c r="X27" s="30"/>
    </row>
    <row r="28" spans="1:24" ht="132" x14ac:dyDescent="0.25">
      <c r="A28" s="123" t="s">
        <v>1019</v>
      </c>
      <c r="B28" s="123" t="s">
        <v>1020</v>
      </c>
      <c r="C28" s="27" t="s">
        <v>964</v>
      </c>
      <c r="D28" s="27"/>
      <c r="E28" s="27"/>
      <c r="F28" s="27" t="s">
        <v>965</v>
      </c>
      <c r="G28" s="123" t="s">
        <v>62</v>
      </c>
      <c r="H28" s="164">
        <v>1</v>
      </c>
      <c r="I28" s="2">
        <v>0</v>
      </c>
      <c r="J28" s="2">
        <v>0</v>
      </c>
      <c r="K28" s="11" t="e">
        <f t="shared" si="0"/>
        <v>#DIV/0!</v>
      </c>
      <c r="L28" s="2">
        <v>100</v>
      </c>
      <c r="M28" s="2">
        <v>20</v>
      </c>
      <c r="N28" s="11">
        <f t="shared" si="1"/>
        <v>20</v>
      </c>
      <c r="O28" s="2">
        <v>0</v>
      </c>
      <c r="P28" s="2">
        <v>0</v>
      </c>
      <c r="Q28" s="11" t="e">
        <f t="shared" si="2"/>
        <v>#DIV/0!</v>
      </c>
      <c r="R28" s="2">
        <v>0</v>
      </c>
      <c r="S28" s="2">
        <v>0</v>
      </c>
      <c r="T28" s="11" t="e">
        <f t="shared" si="3"/>
        <v>#DIV/0!</v>
      </c>
      <c r="U28" s="89">
        <f t="shared" si="4"/>
        <v>100</v>
      </c>
      <c r="V28" s="89">
        <f t="shared" si="4"/>
        <v>20</v>
      </c>
      <c r="W28" s="11">
        <f t="shared" si="5"/>
        <v>20</v>
      </c>
      <c r="X28" s="30"/>
    </row>
    <row r="29" spans="1:24" ht="36" x14ac:dyDescent="0.25">
      <c r="A29" s="93"/>
      <c r="B29" s="58" t="s">
        <v>1020</v>
      </c>
      <c r="C29" s="145" t="s">
        <v>1021</v>
      </c>
      <c r="D29" s="69" t="s">
        <v>1018</v>
      </c>
      <c r="E29" s="69" t="s">
        <v>973</v>
      </c>
      <c r="F29" s="145" t="s">
        <v>61</v>
      </c>
      <c r="G29" s="40" t="s">
        <v>62</v>
      </c>
      <c r="H29" s="58">
        <v>100</v>
      </c>
      <c r="I29" s="2">
        <v>0</v>
      </c>
      <c r="J29" s="2">
        <v>0</v>
      </c>
      <c r="K29" s="11" t="e">
        <f t="shared" si="0"/>
        <v>#DIV/0!</v>
      </c>
      <c r="L29" s="2">
        <v>0</v>
      </c>
      <c r="M29" s="2"/>
      <c r="N29" s="11" t="e">
        <f t="shared" si="1"/>
        <v>#DIV/0!</v>
      </c>
      <c r="O29" s="2">
        <v>0</v>
      </c>
      <c r="P29" s="2">
        <v>0</v>
      </c>
      <c r="Q29" s="11" t="e">
        <f t="shared" si="2"/>
        <v>#DIV/0!</v>
      </c>
      <c r="R29" s="2">
        <v>0</v>
      </c>
      <c r="S29" s="2">
        <v>100</v>
      </c>
      <c r="T29" s="11" t="e">
        <f t="shared" si="3"/>
        <v>#DIV/0!</v>
      </c>
      <c r="U29" s="89">
        <f t="shared" si="4"/>
        <v>0</v>
      </c>
      <c r="V29" s="89">
        <f t="shared" si="4"/>
        <v>100</v>
      </c>
      <c r="W29" s="11" t="e">
        <f t="shared" si="5"/>
        <v>#DIV/0!</v>
      </c>
      <c r="X29" s="30"/>
    </row>
    <row r="30" spans="1:24" ht="84" x14ac:dyDescent="0.25">
      <c r="A30" s="123" t="s">
        <v>1022</v>
      </c>
      <c r="B30" s="123" t="s">
        <v>1023</v>
      </c>
      <c r="C30" s="27" t="s">
        <v>1024</v>
      </c>
      <c r="D30" s="27"/>
      <c r="E30" s="27"/>
      <c r="F30" s="27" t="s">
        <v>1025</v>
      </c>
      <c r="G30" s="123" t="s">
        <v>62</v>
      </c>
      <c r="H30" s="164">
        <v>1</v>
      </c>
      <c r="I30" s="2">
        <v>0</v>
      </c>
      <c r="J30" s="2">
        <v>15</v>
      </c>
      <c r="K30" s="11" t="e">
        <f t="shared" si="0"/>
        <v>#DIV/0!</v>
      </c>
      <c r="L30" s="2">
        <v>100</v>
      </c>
      <c r="M30" s="2">
        <v>66</v>
      </c>
      <c r="N30" s="11">
        <f t="shared" si="1"/>
        <v>66</v>
      </c>
      <c r="O30" s="2">
        <v>0</v>
      </c>
      <c r="P30" s="2">
        <v>0</v>
      </c>
      <c r="Q30" s="11" t="e">
        <f t="shared" si="2"/>
        <v>#DIV/0!</v>
      </c>
      <c r="R30" s="2">
        <v>0</v>
      </c>
      <c r="S30" s="2">
        <v>19</v>
      </c>
      <c r="T30" s="11" t="e">
        <f t="shared" si="3"/>
        <v>#DIV/0!</v>
      </c>
      <c r="U30" s="89">
        <f t="shared" si="4"/>
        <v>100</v>
      </c>
      <c r="V30" s="89">
        <f t="shared" si="4"/>
        <v>100</v>
      </c>
      <c r="W30" s="11">
        <f t="shared" si="5"/>
        <v>100</v>
      </c>
      <c r="X30" s="30"/>
    </row>
    <row r="31" spans="1:24" ht="24" x14ac:dyDescent="0.25">
      <c r="A31" s="93"/>
      <c r="B31" s="58" t="s">
        <v>1026</v>
      </c>
      <c r="C31" s="165" t="s">
        <v>1027</v>
      </c>
      <c r="D31" s="165" t="s">
        <v>961</v>
      </c>
      <c r="E31" s="165" t="s">
        <v>1028</v>
      </c>
      <c r="F31" s="165" t="s">
        <v>1029</v>
      </c>
      <c r="G31" s="166" t="s">
        <v>62</v>
      </c>
      <c r="H31" s="58">
        <v>100</v>
      </c>
      <c r="I31" s="2">
        <v>0</v>
      </c>
      <c r="J31" s="2">
        <v>0</v>
      </c>
      <c r="K31" s="11" t="e">
        <f t="shared" si="0"/>
        <v>#DIV/0!</v>
      </c>
      <c r="L31" s="2">
        <v>0</v>
      </c>
      <c r="M31" s="2"/>
      <c r="N31" s="11" t="e">
        <f t="shared" si="1"/>
        <v>#DIV/0!</v>
      </c>
      <c r="O31" s="2">
        <v>0</v>
      </c>
      <c r="P31" s="2">
        <v>0</v>
      </c>
      <c r="Q31" s="11" t="e">
        <f t="shared" si="2"/>
        <v>#DIV/0!</v>
      </c>
      <c r="R31" s="2">
        <v>100</v>
      </c>
      <c r="S31" s="2">
        <v>100</v>
      </c>
      <c r="T31" s="11">
        <f t="shared" si="3"/>
        <v>100</v>
      </c>
      <c r="U31" s="89">
        <f t="shared" si="4"/>
        <v>100</v>
      </c>
      <c r="V31" s="89">
        <f t="shared" si="4"/>
        <v>100</v>
      </c>
      <c r="W31" s="11">
        <f t="shared" si="5"/>
        <v>100</v>
      </c>
      <c r="X31" s="30"/>
    </row>
    <row r="32" spans="1:24" ht="45" x14ac:dyDescent="0.25">
      <c r="A32" s="167" t="s">
        <v>1030</v>
      </c>
      <c r="B32" s="167" t="s">
        <v>1031</v>
      </c>
      <c r="C32" s="168" t="s">
        <v>1032</v>
      </c>
      <c r="D32" s="168"/>
      <c r="E32" s="168"/>
      <c r="F32" s="168" t="s">
        <v>595</v>
      </c>
      <c r="G32" s="167" t="s">
        <v>62</v>
      </c>
      <c r="H32" s="169">
        <v>1</v>
      </c>
      <c r="I32" s="2">
        <v>0</v>
      </c>
      <c r="J32" s="2">
        <v>20</v>
      </c>
      <c r="K32" s="11" t="e">
        <f t="shared" si="0"/>
        <v>#DIV/0!</v>
      </c>
      <c r="L32" s="2">
        <v>100</v>
      </c>
      <c r="M32" s="2">
        <v>80</v>
      </c>
      <c r="N32" s="11">
        <f t="shared" si="1"/>
        <v>80</v>
      </c>
      <c r="O32" s="2">
        <v>0</v>
      </c>
      <c r="P32" s="2">
        <v>0</v>
      </c>
      <c r="Q32" s="11" t="e">
        <f t="shared" si="2"/>
        <v>#DIV/0!</v>
      </c>
      <c r="R32" s="2">
        <v>0</v>
      </c>
      <c r="S32" s="2">
        <v>0</v>
      </c>
      <c r="T32" s="11" t="e">
        <f t="shared" si="3"/>
        <v>#DIV/0!</v>
      </c>
      <c r="U32" s="89">
        <f t="shared" si="4"/>
        <v>100</v>
      </c>
      <c r="V32" s="89">
        <f t="shared" si="4"/>
        <v>100</v>
      </c>
      <c r="W32" s="11">
        <f t="shared" si="5"/>
        <v>100</v>
      </c>
      <c r="X32" s="155" t="s">
        <v>1060</v>
      </c>
    </row>
    <row r="33" spans="1:24" ht="15.75" x14ac:dyDescent="0.25">
      <c r="A33" s="1032"/>
      <c r="B33" s="981" t="s">
        <v>1033</v>
      </c>
      <c r="C33" s="1068" t="s">
        <v>1034</v>
      </c>
      <c r="D33" s="1068" t="s">
        <v>973</v>
      </c>
      <c r="E33" s="165" t="s">
        <v>512</v>
      </c>
      <c r="F33" s="69" t="s">
        <v>1035</v>
      </c>
      <c r="G33" s="93" t="s">
        <v>1010</v>
      </c>
      <c r="H33" s="58">
        <v>1</v>
      </c>
      <c r="I33" s="2">
        <v>0</v>
      </c>
      <c r="J33" s="2">
        <v>0</v>
      </c>
      <c r="K33" s="11" t="e">
        <f t="shared" si="0"/>
        <v>#DIV/0!</v>
      </c>
      <c r="L33" s="2">
        <v>0</v>
      </c>
      <c r="M33" s="2"/>
      <c r="N33" s="11" t="e">
        <f t="shared" si="1"/>
        <v>#DIV/0!</v>
      </c>
      <c r="O33" s="2">
        <v>0</v>
      </c>
      <c r="P33" s="2">
        <v>0</v>
      </c>
      <c r="Q33" s="11" t="e">
        <f t="shared" si="2"/>
        <v>#DIV/0!</v>
      </c>
      <c r="R33" s="2">
        <v>0</v>
      </c>
      <c r="S33" s="2">
        <v>0</v>
      </c>
      <c r="T33" s="11" t="e">
        <f t="shared" si="3"/>
        <v>#DIV/0!</v>
      </c>
      <c r="U33" s="89">
        <f t="shared" si="4"/>
        <v>0</v>
      </c>
      <c r="V33" s="89">
        <f t="shared" si="4"/>
        <v>0</v>
      </c>
      <c r="W33" s="11" t="e">
        <f t="shared" si="5"/>
        <v>#DIV/0!</v>
      </c>
      <c r="X33" s="30"/>
    </row>
    <row r="34" spans="1:24" ht="26.25" customHeight="1" x14ac:dyDescent="0.25">
      <c r="A34" s="1033"/>
      <c r="B34" s="981"/>
      <c r="C34" s="1068"/>
      <c r="D34" s="1068"/>
      <c r="E34" s="165" t="s">
        <v>1036</v>
      </c>
      <c r="F34" s="165" t="s">
        <v>1037</v>
      </c>
      <c r="G34" s="171" t="s">
        <v>62</v>
      </c>
      <c r="H34" s="172">
        <v>7.5</v>
      </c>
      <c r="I34" s="2">
        <v>0</v>
      </c>
      <c r="J34" s="2">
        <v>50</v>
      </c>
      <c r="K34" s="11" t="e">
        <f t="shared" si="0"/>
        <v>#DIV/0!</v>
      </c>
      <c r="L34" s="2">
        <v>0</v>
      </c>
      <c r="M34" s="2"/>
      <c r="N34" s="11" t="e">
        <f t="shared" si="1"/>
        <v>#DIV/0!</v>
      </c>
      <c r="O34" s="2">
        <v>0</v>
      </c>
      <c r="P34" s="2">
        <v>0</v>
      </c>
      <c r="Q34" s="11" t="e">
        <f t="shared" si="2"/>
        <v>#DIV/0!</v>
      </c>
      <c r="R34" s="2">
        <v>0</v>
      </c>
      <c r="S34" s="2">
        <v>0</v>
      </c>
      <c r="T34" s="11" t="e">
        <f t="shared" si="3"/>
        <v>#DIV/0!</v>
      </c>
      <c r="U34" s="89">
        <f t="shared" si="4"/>
        <v>0</v>
      </c>
      <c r="V34" s="89">
        <f t="shared" si="4"/>
        <v>50</v>
      </c>
      <c r="W34" s="11" t="e">
        <f t="shared" si="5"/>
        <v>#DIV/0!</v>
      </c>
      <c r="X34" s="30"/>
    </row>
    <row r="35" spans="1:24" ht="24" x14ac:dyDescent="0.25">
      <c r="A35" s="123" t="s">
        <v>1038</v>
      </c>
      <c r="B35" s="123" t="s">
        <v>1039</v>
      </c>
      <c r="C35" s="27" t="s">
        <v>1040</v>
      </c>
      <c r="D35" s="27"/>
      <c r="E35" s="27"/>
      <c r="F35" s="27" t="s">
        <v>1041</v>
      </c>
      <c r="G35" s="123" t="s">
        <v>62</v>
      </c>
      <c r="H35" s="164">
        <v>1</v>
      </c>
      <c r="I35" s="2">
        <v>0</v>
      </c>
      <c r="J35" s="2">
        <v>0</v>
      </c>
      <c r="K35" s="11" t="e">
        <f t="shared" si="0"/>
        <v>#DIV/0!</v>
      </c>
      <c r="L35" s="2">
        <v>100</v>
      </c>
      <c r="M35" s="2"/>
      <c r="N35" s="11">
        <f t="shared" si="1"/>
        <v>0</v>
      </c>
      <c r="O35" s="2">
        <v>0</v>
      </c>
      <c r="P35" s="2">
        <v>0</v>
      </c>
      <c r="Q35" s="11" t="e">
        <f t="shared" si="2"/>
        <v>#DIV/0!</v>
      </c>
      <c r="R35" s="2">
        <v>0</v>
      </c>
      <c r="S35" s="2">
        <v>0</v>
      </c>
      <c r="T35" s="11" t="e">
        <f t="shared" si="3"/>
        <v>#DIV/0!</v>
      </c>
      <c r="U35" s="89">
        <f t="shared" si="4"/>
        <v>100</v>
      </c>
      <c r="V35" s="89">
        <f t="shared" si="4"/>
        <v>0</v>
      </c>
      <c r="W35" s="11">
        <f t="shared" si="5"/>
        <v>0</v>
      </c>
      <c r="X35" s="30"/>
    </row>
    <row r="36" spans="1:24" ht="36" x14ac:dyDescent="0.25">
      <c r="A36" s="123" t="s">
        <v>1042</v>
      </c>
      <c r="B36" s="123" t="s">
        <v>1043</v>
      </c>
      <c r="C36" s="27" t="s">
        <v>1044</v>
      </c>
      <c r="D36" s="27"/>
      <c r="E36" s="27"/>
      <c r="F36" s="27" t="s">
        <v>1045</v>
      </c>
      <c r="G36" s="123" t="s">
        <v>62</v>
      </c>
      <c r="H36" s="173">
        <v>7.4999999999999997E-2</v>
      </c>
      <c r="I36" s="2">
        <v>0</v>
      </c>
      <c r="J36" s="2">
        <v>0</v>
      </c>
      <c r="K36" s="11" t="e">
        <f t="shared" si="0"/>
        <v>#DIV/0!</v>
      </c>
      <c r="L36" s="2">
        <v>0</v>
      </c>
      <c r="M36" s="2"/>
      <c r="N36" s="11" t="e">
        <f t="shared" si="1"/>
        <v>#DIV/0!</v>
      </c>
      <c r="O36" s="2">
        <v>0</v>
      </c>
      <c r="P36" s="2">
        <v>0</v>
      </c>
      <c r="Q36" s="11" t="e">
        <f t="shared" si="2"/>
        <v>#DIV/0!</v>
      </c>
      <c r="R36" s="2">
        <v>7.5</v>
      </c>
      <c r="S36" s="2">
        <v>0</v>
      </c>
      <c r="T36" s="11">
        <f t="shared" si="3"/>
        <v>0</v>
      </c>
      <c r="U36" s="89">
        <f t="shared" si="4"/>
        <v>7.5</v>
      </c>
      <c r="V36" s="89">
        <f t="shared" si="4"/>
        <v>0</v>
      </c>
      <c r="W36" s="11">
        <f t="shared" si="5"/>
        <v>0</v>
      </c>
      <c r="X36" s="30"/>
    </row>
    <row r="37" spans="1:24" ht="24" x14ac:dyDescent="0.25">
      <c r="A37" s="93"/>
      <c r="B37" s="58" t="s">
        <v>1046</v>
      </c>
      <c r="C37" s="165" t="s">
        <v>1047</v>
      </c>
      <c r="D37" s="165" t="s">
        <v>973</v>
      </c>
      <c r="E37" s="165" t="s">
        <v>961</v>
      </c>
      <c r="F37" s="165" t="s">
        <v>61</v>
      </c>
      <c r="G37" s="166" t="s">
        <v>62</v>
      </c>
      <c r="H37" s="95">
        <v>20</v>
      </c>
      <c r="I37" s="2">
        <v>0</v>
      </c>
      <c r="J37" s="2">
        <v>0</v>
      </c>
      <c r="K37" s="11" t="e">
        <f t="shared" si="0"/>
        <v>#DIV/0!</v>
      </c>
      <c r="L37" s="2">
        <v>0</v>
      </c>
      <c r="M37" s="2"/>
      <c r="N37" s="11" t="e">
        <f t="shared" si="1"/>
        <v>#DIV/0!</v>
      </c>
      <c r="O37" s="2">
        <v>20</v>
      </c>
      <c r="P37" s="2">
        <v>0</v>
      </c>
      <c r="Q37" s="11">
        <f t="shared" si="2"/>
        <v>0</v>
      </c>
      <c r="R37" s="2">
        <v>0</v>
      </c>
      <c r="S37" s="2">
        <v>5</v>
      </c>
      <c r="T37" s="11" t="e">
        <f t="shared" si="3"/>
        <v>#DIV/0!</v>
      </c>
      <c r="U37" s="89">
        <f t="shared" si="4"/>
        <v>20</v>
      </c>
      <c r="V37" s="89">
        <f t="shared" si="4"/>
        <v>5</v>
      </c>
      <c r="W37" s="11">
        <f t="shared" si="5"/>
        <v>25</v>
      </c>
      <c r="X37" s="30"/>
    </row>
    <row r="38" spans="1:24" ht="48" x14ac:dyDescent="0.25">
      <c r="A38" s="123" t="s">
        <v>1048</v>
      </c>
      <c r="B38" s="123" t="s">
        <v>1049</v>
      </c>
      <c r="C38" s="27" t="s">
        <v>1050</v>
      </c>
      <c r="D38" s="27"/>
      <c r="E38" s="27"/>
      <c r="F38" s="27" t="s">
        <v>457</v>
      </c>
      <c r="G38" s="123" t="s">
        <v>62</v>
      </c>
      <c r="H38" s="164">
        <v>1</v>
      </c>
      <c r="I38" s="2">
        <v>0</v>
      </c>
      <c r="J38" s="2">
        <v>60</v>
      </c>
      <c r="K38" s="11" t="e">
        <f t="shared" si="0"/>
        <v>#DIV/0!</v>
      </c>
      <c r="L38" s="2">
        <v>0</v>
      </c>
      <c r="M38" s="2"/>
      <c r="N38" s="11" t="e">
        <f t="shared" si="1"/>
        <v>#DIV/0!</v>
      </c>
      <c r="O38" s="2">
        <v>100</v>
      </c>
      <c r="P38" s="2">
        <v>33</v>
      </c>
      <c r="Q38" s="11">
        <f t="shared" si="2"/>
        <v>33</v>
      </c>
      <c r="R38" s="2">
        <v>0</v>
      </c>
      <c r="S38" s="2">
        <v>67</v>
      </c>
      <c r="T38" s="11" t="e">
        <f t="shared" si="3"/>
        <v>#DIV/0!</v>
      </c>
      <c r="U38" s="89">
        <f t="shared" si="4"/>
        <v>100</v>
      </c>
      <c r="V38" s="89">
        <f t="shared" si="4"/>
        <v>160</v>
      </c>
      <c r="W38" s="11">
        <f t="shared" si="5"/>
        <v>160</v>
      </c>
      <c r="X38" s="30"/>
    </row>
    <row r="39" spans="1:24" ht="24" x14ac:dyDescent="0.25">
      <c r="A39" s="93"/>
      <c r="B39" s="58" t="s">
        <v>1051</v>
      </c>
      <c r="C39" s="165" t="s">
        <v>1052</v>
      </c>
      <c r="D39" s="165" t="s">
        <v>973</v>
      </c>
      <c r="E39" s="165" t="s">
        <v>961</v>
      </c>
      <c r="F39" s="165" t="s">
        <v>61</v>
      </c>
      <c r="G39" s="166" t="s">
        <v>62</v>
      </c>
      <c r="H39" s="58">
        <v>20</v>
      </c>
      <c r="I39" s="2">
        <v>0</v>
      </c>
      <c r="J39" s="2">
        <v>0</v>
      </c>
      <c r="K39" s="11" t="e">
        <f t="shared" si="0"/>
        <v>#DIV/0!</v>
      </c>
      <c r="L39" s="2">
        <v>0</v>
      </c>
      <c r="M39" s="2"/>
      <c r="N39" s="11" t="e">
        <f t="shared" si="1"/>
        <v>#DIV/0!</v>
      </c>
      <c r="O39" s="2">
        <v>0</v>
      </c>
      <c r="P39" s="2">
        <v>0</v>
      </c>
      <c r="Q39" s="11" t="e">
        <f t="shared" si="2"/>
        <v>#DIV/0!</v>
      </c>
      <c r="R39" s="2">
        <v>20</v>
      </c>
      <c r="S39" s="2">
        <v>0</v>
      </c>
      <c r="T39" s="11">
        <f t="shared" si="3"/>
        <v>0</v>
      </c>
      <c r="U39" s="89">
        <f t="shared" si="4"/>
        <v>20</v>
      </c>
      <c r="V39" s="89">
        <f t="shared" si="4"/>
        <v>0</v>
      </c>
      <c r="W39" s="11">
        <f t="shared" si="5"/>
        <v>0</v>
      </c>
      <c r="X39" s="30"/>
    </row>
    <row r="40" spans="1:24" ht="48" x14ac:dyDescent="0.25">
      <c r="A40" s="123" t="s">
        <v>1053</v>
      </c>
      <c r="B40" s="123" t="s">
        <v>1054</v>
      </c>
      <c r="C40" s="98" t="s">
        <v>1055</v>
      </c>
      <c r="D40" s="98"/>
      <c r="E40" s="98"/>
      <c r="F40" s="27" t="s">
        <v>1056</v>
      </c>
      <c r="G40" s="123" t="s">
        <v>62</v>
      </c>
      <c r="H40" s="164">
        <v>1</v>
      </c>
      <c r="I40" s="2">
        <v>0</v>
      </c>
      <c r="J40" s="2">
        <v>0</v>
      </c>
      <c r="K40" s="11" t="e">
        <f t="shared" si="0"/>
        <v>#DIV/0!</v>
      </c>
      <c r="L40" s="2">
        <v>0</v>
      </c>
      <c r="M40" s="2"/>
      <c r="N40" s="11" t="e">
        <f t="shared" si="1"/>
        <v>#DIV/0!</v>
      </c>
      <c r="O40" s="2">
        <v>0</v>
      </c>
      <c r="P40" s="2">
        <v>0</v>
      </c>
      <c r="Q40" s="11" t="e">
        <f t="shared" si="2"/>
        <v>#DIV/0!</v>
      </c>
      <c r="R40" s="2">
        <v>100</v>
      </c>
      <c r="S40" s="2">
        <v>0</v>
      </c>
      <c r="T40" s="11">
        <f t="shared" si="3"/>
        <v>0</v>
      </c>
      <c r="U40" s="89">
        <f t="shared" si="4"/>
        <v>100</v>
      </c>
      <c r="V40" s="89">
        <f t="shared" si="4"/>
        <v>0</v>
      </c>
      <c r="W40" s="11">
        <f t="shared" si="5"/>
        <v>0</v>
      </c>
      <c r="X40" s="30"/>
    </row>
    <row r="41" spans="1:24" ht="48" x14ac:dyDescent="0.25">
      <c r="A41" s="123" t="s">
        <v>1053</v>
      </c>
      <c r="B41" s="123" t="s">
        <v>1054</v>
      </c>
      <c r="C41" s="98" t="s">
        <v>1055</v>
      </c>
      <c r="D41" s="98"/>
      <c r="E41" s="98"/>
      <c r="F41" s="27" t="s">
        <v>1056</v>
      </c>
      <c r="G41" s="123" t="s">
        <v>62</v>
      </c>
      <c r="H41" s="164">
        <v>1</v>
      </c>
      <c r="I41" s="2">
        <v>0</v>
      </c>
      <c r="J41" s="2">
        <v>0</v>
      </c>
      <c r="K41" s="11" t="e">
        <f t="shared" si="0"/>
        <v>#DIV/0!</v>
      </c>
      <c r="L41" s="2">
        <v>0</v>
      </c>
      <c r="M41" s="2"/>
      <c r="N41" s="11" t="e">
        <f t="shared" si="1"/>
        <v>#DIV/0!</v>
      </c>
      <c r="O41" s="2">
        <v>0</v>
      </c>
      <c r="P41" s="2">
        <v>0</v>
      </c>
      <c r="Q41" s="11" t="e">
        <f t="shared" si="2"/>
        <v>#DIV/0!</v>
      </c>
      <c r="R41" s="2">
        <v>100</v>
      </c>
      <c r="S41" s="2">
        <v>0</v>
      </c>
      <c r="T41" s="11">
        <f t="shared" si="3"/>
        <v>0</v>
      </c>
      <c r="U41" s="89">
        <f t="shared" si="4"/>
        <v>100</v>
      </c>
      <c r="V41" s="89">
        <f t="shared" si="4"/>
        <v>0</v>
      </c>
      <c r="W41" s="11">
        <f t="shared" si="5"/>
        <v>0</v>
      </c>
      <c r="X41" s="30"/>
    </row>
    <row r="42" spans="1:24" x14ac:dyDescent="0.25">
      <c r="A42" s="10"/>
      <c r="B42" s="843" t="s">
        <v>23</v>
      </c>
      <c r="C42" s="844"/>
      <c r="D42" s="844"/>
      <c r="E42" s="844"/>
      <c r="F42" s="844"/>
      <c r="G42" s="844"/>
      <c r="H42" s="845"/>
      <c r="I42" s="3"/>
      <c r="J42" s="3"/>
      <c r="K42" s="13" t="e">
        <f>SUM(K48:K82)/(COUNTIF(K48:K82,"&lt;&gt;0"))</f>
        <v>#DIV/0!</v>
      </c>
      <c r="L42" s="3"/>
      <c r="M42" s="3"/>
      <c r="N42" s="13" t="e">
        <f>SUM(N48:N82)/(COUNTIF(N48:N82,"&lt;&gt;0"))</f>
        <v>#DIV/0!</v>
      </c>
      <c r="O42" s="3"/>
      <c r="P42" s="3"/>
      <c r="Q42" s="13" t="e">
        <f>SUM(Q48:Q82)/(COUNTIF(Q48:Q82,"&lt;&gt;0"))</f>
        <v>#DIV/0!</v>
      </c>
      <c r="R42" s="3"/>
      <c r="S42" s="3"/>
      <c r="T42" s="13" t="e">
        <f>SUM(T48:T82)/(COUNTIF(T48:T82,"&lt;&gt;0"))</f>
        <v>#DIV/0!</v>
      </c>
      <c r="U42" s="3"/>
      <c r="V42" s="3"/>
      <c r="W42" s="13" t="e">
        <f>SUM(W48:W82)/(COUNTIF(W48:W82,"&lt;&gt;0"))</f>
        <v>#DIV/0!</v>
      </c>
      <c r="X42" s="30"/>
    </row>
    <row r="43" spans="1:24" x14ac:dyDescent="0.25">
      <c r="A43" s="846" t="s">
        <v>24</v>
      </c>
      <c r="B43" s="847"/>
      <c r="C43" s="847"/>
      <c r="D43" s="847"/>
      <c r="E43" s="847"/>
      <c r="F43" s="847"/>
      <c r="G43" s="847"/>
      <c r="H43" s="848"/>
      <c r="I43" s="4"/>
      <c r="J43" s="10"/>
      <c r="K43" s="14">
        <v>100</v>
      </c>
      <c r="L43" s="4"/>
      <c r="M43" s="14"/>
      <c r="N43" s="4">
        <v>68</v>
      </c>
      <c r="O43" s="4">
        <v>84</v>
      </c>
      <c r="P43" s="14"/>
      <c r="Q43" s="4"/>
      <c r="R43" s="4"/>
      <c r="S43" s="14"/>
      <c r="T43" s="4"/>
      <c r="U43" s="4"/>
      <c r="V43" s="14"/>
      <c r="W43" s="14"/>
      <c r="X43" s="30"/>
    </row>
    <row r="44" spans="1:24" x14ac:dyDescent="0.25">
      <c r="A44" s="846" t="s">
        <v>1283</v>
      </c>
      <c r="B44" s="847"/>
      <c r="C44" s="847"/>
      <c r="D44" s="847"/>
      <c r="E44" s="847"/>
      <c r="F44" s="847"/>
      <c r="G44" s="847"/>
      <c r="H44" s="848"/>
      <c r="I44" s="4"/>
      <c r="J44" s="10"/>
      <c r="K44" s="14">
        <v>100</v>
      </c>
      <c r="L44" s="4"/>
      <c r="M44" s="14"/>
      <c r="N44" s="4">
        <v>51</v>
      </c>
      <c r="O44" s="4">
        <v>76</v>
      </c>
      <c r="P44" s="14"/>
      <c r="Q44" s="4"/>
      <c r="R44" s="4"/>
      <c r="S44" s="14"/>
      <c r="T44" s="4"/>
      <c r="U44" s="4"/>
      <c r="V44" s="14"/>
      <c r="W44" s="14"/>
      <c r="X44" s="30"/>
    </row>
    <row r="45" spans="1:24" x14ac:dyDescent="0.25">
      <c r="A45" s="846" t="s">
        <v>1339</v>
      </c>
      <c r="B45" s="847"/>
      <c r="C45" s="847"/>
      <c r="D45" s="847"/>
      <c r="E45" s="847"/>
      <c r="F45" s="847"/>
      <c r="G45" s="847"/>
      <c r="H45" s="848"/>
      <c r="I45" s="4"/>
      <c r="J45" s="10"/>
      <c r="K45" s="14">
        <v>0</v>
      </c>
      <c r="L45" s="4"/>
      <c r="M45" s="14"/>
      <c r="N45" s="4">
        <v>2</v>
      </c>
      <c r="O45" s="4">
        <v>2</v>
      </c>
      <c r="P45" s="14"/>
      <c r="Q45" s="4"/>
      <c r="R45" s="4"/>
      <c r="S45" s="14"/>
      <c r="T45" s="4"/>
      <c r="U45" s="4"/>
      <c r="V45" s="14"/>
      <c r="W45" s="14"/>
      <c r="X45" s="292"/>
    </row>
    <row r="46" spans="1:24" x14ac:dyDescent="0.25">
      <c r="A46" s="846" t="s">
        <v>1340</v>
      </c>
      <c r="B46" s="847"/>
      <c r="C46" s="847"/>
      <c r="D46" s="847"/>
      <c r="E46" s="847"/>
      <c r="F46" s="847"/>
      <c r="G46" s="847"/>
      <c r="H46" s="848"/>
      <c r="I46" s="4"/>
      <c r="J46" s="10"/>
      <c r="K46" s="14">
        <v>5</v>
      </c>
      <c r="L46" s="4"/>
      <c r="M46" s="14"/>
      <c r="N46" s="4">
        <v>0</v>
      </c>
      <c r="O46" s="4">
        <v>5</v>
      </c>
      <c r="P46" s="14"/>
      <c r="Q46" s="4"/>
      <c r="R46" s="4"/>
      <c r="S46" s="14"/>
      <c r="T46" s="4"/>
      <c r="U46" s="4"/>
      <c r="V46" s="14"/>
      <c r="W46" s="14"/>
      <c r="X46" s="292"/>
    </row>
    <row r="47" spans="1:24" x14ac:dyDescent="0.25">
      <c r="A47" s="846" t="s">
        <v>1341</v>
      </c>
      <c r="B47" s="847"/>
      <c r="C47" s="847"/>
      <c r="D47" s="847"/>
      <c r="E47" s="847"/>
      <c r="F47" s="847"/>
      <c r="G47" s="847"/>
      <c r="H47" s="848"/>
      <c r="I47" s="4"/>
      <c r="J47" s="10"/>
      <c r="K47" s="14">
        <v>12</v>
      </c>
      <c r="L47" s="4"/>
      <c r="M47" s="14"/>
      <c r="N47" s="4">
        <v>28</v>
      </c>
      <c r="O47" s="4">
        <v>28</v>
      </c>
      <c r="P47" s="14"/>
      <c r="Q47" s="4"/>
      <c r="R47" s="4"/>
      <c r="S47" s="14"/>
      <c r="T47" s="4"/>
      <c r="U47" s="4"/>
      <c r="V47" s="14"/>
      <c r="W47" s="14"/>
      <c r="X47" s="292"/>
    </row>
    <row r="48" spans="1:24" x14ac:dyDescent="0.25">
      <c r="K48" s="32" t="e">
        <f>IF(K6&gt;99.99,100,K6)</f>
        <v>#DIV/0!</v>
      </c>
      <c r="N48" s="32" t="e">
        <f>IF(N6&gt;99.99,100,N6)</f>
        <v>#DIV/0!</v>
      </c>
      <c r="Q48" s="32" t="e">
        <f>IF(Q6&gt;99.99,100,Q6)</f>
        <v>#DIV/0!</v>
      </c>
      <c r="T48" s="32" t="e">
        <f>IF(T6&gt;99.99,100,T6)</f>
        <v>#DIV/0!</v>
      </c>
      <c r="W48" s="32" t="e">
        <f>IF(W6&gt;99.99,100,W6)</f>
        <v>#DIV/0!</v>
      </c>
    </row>
    <row r="49" spans="11:23" x14ac:dyDescent="0.25">
      <c r="K49" s="32">
        <f t="shared" ref="K49:K82" si="6">IF(K8&gt;99.99,100,K8)</f>
        <v>0</v>
      </c>
      <c r="N49" s="32">
        <f t="shared" ref="N49:N82" si="7">IF(N8&gt;99.99,100,N8)</f>
        <v>0</v>
      </c>
      <c r="Q49" s="32">
        <f t="shared" ref="Q49:Q82" si="8">IF(Q8&gt;99.99,100,Q8)</f>
        <v>100</v>
      </c>
      <c r="T49" s="32">
        <f t="shared" ref="T49:T82" si="9">IF(T8&gt;99.99,100,T8)</f>
        <v>100</v>
      </c>
      <c r="W49" s="32">
        <f t="shared" ref="W49:W82" si="10">IF(W8&gt;99.99,100,W8)</f>
        <v>100</v>
      </c>
    </row>
    <row r="50" spans="11:23" x14ac:dyDescent="0.25">
      <c r="K50" s="32" t="e">
        <f t="shared" si="6"/>
        <v>#DIV/0!</v>
      </c>
      <c r="N50" s="32" t="e">
        <f t="shared" si="7"/>
        <v>#DIV/0!</v>
      </c>
      <c r="Q50" s="32" t="e">
        <f t="shared" si="8"/>
        <v>#DIV/0!</v>
      </c>
      <c r="T50" s="32">
        <f t="shared" si="9"/>
        <v>100</v>
      </c>
      <c r="W50" s="32">
        <f t="shared" si="10"/>
        <v>100</v>
      </c>
    </row>
    <row r="51" spans="11:23" x14ac:dyDescent="0.25">
      <c r="K51" s="32">
        <f t="shared" si="6"/>
        <v>100</v>
      </c>
      <c r="N51" s="32">
        <f t="shared" si="7"/>
        <v>40</v>
      </c>
      <c r="Q51" s="32" t="e">
        <f t="shared" si="8"/>
        <v>#DIV/0!</v>
      </c>
      <c r="T51" s="32" t="e">
        <f t="shared" si="9"/>
        <v>#DIV/0!</v>
      </c>
      <c r="W51" s="32">
        <f t="shared" si="10"/>
        <v>100</v>
      </c>
    </row>
    <row r="52" spans="11:23" x14ac:dyDescent="0.25">
      <c r="K52" s="32" t="e">
        <f t="shared" si="6"/>
        <v>#DIV/0!</v>
      </c>
      <c r="N52" s="32" t="e">
        <f t="shared" si="7"/>
        <v>#DIV/0!</v>
      </c>
      <c r="Q52" s="32" t="e">
        <f t="shared" si="8"/>
        <v>#DIV/0!</v>
      </c>
      <c r="T52" s="32">
        <f t="shared" si="9"/>
        <v>100</v>
      </c>
      <c r="W52" s="32">
        <f t="shared" si="10"/>
        <v>100</v>
      </c>
    </row>
    <row r="53" spans="11:23" x14ac:dyDescent="0.25">
      <c r="K53" s="32" t="e">
        <f t="shared" si="6"/>
        <v>#DIV/0!</v>
      </c>
      <c r="N53" s="32" t="e">
        <f t="shared" si="7"/>
        <v>#DIV/0!</v>
      </c>
      <c r="Q53" s="32">
        <f t="shared" si="8"/>
        <v>66</v>
      </c>
      <c r="T53" s="32" t="e">
        <f t="shared" si="9"/>
        <v>#DIV/0!</v>
      </c>
      <c r="W53" s="32">
        <f t="shared" si="10"/>
        <v>100</v>
      </c>
    </row>
    <row r="54" spans="11:23" x14ac:dyDescent="0.25">
      <c r="K54" s="32" t="e">
        <f t="shared" si="6"/>
        <v>#DIV/0!</v>
      </c>
      <c r="N54" s="32" t="e">
        <f t="shared" si="7"/>
        <v>#DIV/0!</v>
      </c>
      <c r="Q54" s="32" t="e">
        <f t="shared" si="8"/>
        <v>#DIV/0!</v>
      </c>
      <c r="T54" s="32">
        <f t="shared" si="9"/>
        <v>100</v>
      </c>
      <c r="W54" s="32">
        <f t="shared" si="10"/>
        <v>100</v>
      </c>
    </row>
    <row r="55" spans="11:23" x14ac:dyDescent="0.25">
      <c r="K55" s="32">
        <f t="shared" si="6"/>
        <v>100</v>
      </c>
      <c r="N55" s="32">
        <f t="shared" si="7"/>
        <v>100</v>
      </c>
      <c r="Q55" s="32" t="e">
        <f t="shared" si="8"/>
        <v>#DIV/0!</v>
      </c>
      <c r="T55" s="32" t="e">
        <f t="shared" si="9"/>
        <v>#DIV/0!</v>
      </c>
      <c r="W55" s="32">
        <f t="shared" si="10"/>
        <v>100</v>
      </c>
    </row>
    <row r="56" spans="11:23" x14ac:dyDescent="0.25">
      <c r="K56" s="32" t="e">
        <f t="shared" si="6"/>
        <v>#DIV/0!</v>
      </c>
      <c r="N56" s="32" t="e">
        <f t="shared" si="7"/>
        <v>#DIV/0!</v>
      </c>
      <c r="Q56" s="32" t="e">
        <f t="shared" si="8"/>
        <v>#DIV/0!</v>
      </c>
      <c r="T56" s="32">
        <f t="shared" si="9"/>
        <v>100</v>
      </c>
      <c r="W56" s="32">
        <f t="shared" si="10"/>
        <v>100</v>
      </c>
    </row>
    <row r="57" spans="11:23" x14ac:dyDescent="0.25">
      <c r="K57" s="32" t="e">
        <f t="shared" si="6"/>
        <v>#DIV/0!</v>
      </c>
      <c r="N57" s="32">
        <f t="shared" si="7"/>
        <v>0</v>
      </c>
      <c r="Q57" s="32" t="e">
        <f t="shared" si="8"/>
        <v>#DIV/0!</v>
      </c>
      <c r="T57" s="32" t="e">
        <f t="shared" si="9"/>
        <v>#DIV/0!</v>
      </c>
      <c r="W57" s="32">
        <f t="shared" si="10"/>
        <v>50</v>
      </c>
    </row>
    <row r="58" spans="11:23" x14ac:dyDescent="0.25">
      <c r="K58" s="32" t="e">
        <f t="shared" si="6"/>
        <v>#DIV/0!</v>
      </c>
      <c r="N58" s="32" t="e">
        <f t="shared" si="7"/>
        <v>#DIV/0!</v>
      </c>
      <c r="Q58" s="32" t="e">
        <f t="shared" si="8"/>
        <v>#DIV/0!</v>
      </c>
      <c r="T58" s="32" t="e">
        <f t="shared" si="9"/>
        <v>#DIV/0!</v>
      </c>
      <c r="W58" s="32" t="e">
        <f t="shared" si="10"/>
        <v>#DIV/0!</v>
      </c>
    </row>
    <row r="59" spans="11:23" x14ac:dyDescent="0.25">
      <c r="K59" s="32" t="e">
        <f t="shared" si="6"/>
        <v>#DIV/0!</v>
      </c>
      <c r="N59" s="32" t="e">
        <f t="shared" si="7"/>
        <v>#DIV/0!</v>
      </c>
      <c r="Q59" s="32" t="e">
        <f t="shared" si="8"/>
        <v>#DIV/0!</v>
      </c>
      <c r="T59" s="32">
        <f t="shared" si="9"/>
        <v>0</v>
      </c>
      <c r="W59" s="32">
        <f t="shared" si="10"/>
        <v>60</v>
      </c>
    </row>
    <row r="60" spans="11:23" x14ac:dyDescent="0.25">
      <c r="K60" s="32" t="e">
        <f t="shared" si="6"/>
        <v>#DIV/0!</v>
      </c>
      <c r="N60" s="32" t="e">
        <f t="shared" si="7"/>
        <v>#DIV/0!</v>
      </c>
      <c r="Q60" s="32" t="e">
        <f t="shared" si="8"/>
        <v>#DIV/0!</v>
      </c>
      <c r="T60" s="32" t="e">
        <f t="shared" si="9"/>
        <v>#DIV/0!</v>
      </c>
      <c r="W60" s="32" t="e">
        <f t="shared" si="10"/>
        <v>#DIV/0!</v>
      </c>
    </row>
    <row r="61" spans="11:23" x14ac:dyDescent="0.25">
      <c r="K61" s="32" t="e">
        <f t="shared" si="6"/>
        <v>#DIV/0!</v>
      </c>
      <c r="N61" s="32" t="e">
        <f t="shared" si="7"/>
        <v>#DIV/0!</v>
      </c>
      <c r="Q61" s="32" t="e">
        <f t="shared" si="8"/>
        <v>#DIV/0!</v>
      </c>
      <c r="T61" s="32">
        <f t="shared" si="9"/>
        <v>40</v>
      </c>
      <c r="W61" s="32">
        <f t="shared" si="10"/>
        <v>100</v>
      </c>
    </row>
    <row r="62" spans="11:23" x14ac:dyDescent="0.25">
      <c r="K62" s="32" t="e">
        <f t="shared" si="6"/>
        <v>#DIV/0!</v>
      </c>
      <c r="N62" s="32" t="e">
        <f t="shared" si="7"/>
        <v>#DIV/0!</v>
      </c>
      <c r="Q62" s="32" t="e">
        <f t="shared" si="8"/>
        <v>#DIV/0!</v>
      </c>
      <c r="T62" s="32">
        <f t="shared" si="9"/>
        <v>100</v>
      </c>
      <c r="W62" s="32">
        <f t="shared" si="10"/>
        <v>100</v>
      </c>
    </row>
    <row r="63" spans="11:23" x14ac:dyDescent="0.25">
      <c r="K63" s="32" t="e">
        <f t="shared" si="6"/>
        <v>#DIV/0!</v>
      </c>
      <c r="N63" s="32" t="e">
        <f t="shared" si="7"/>
        <v>#DIV/0!</v>
      </c>
      <c r="Q63" s="32">
        <f t="shared" si="8"/>
        <v>33</v>
      </c>
      <c r="T63" s="32" t="e">
        <f t="shared" si="9"/>
        <v>#DIV/0!</v>
      </c>
      <c r="W63" s="32">
        <f t="shared" si="10"/>
        <v>100</v>
      </c>
    </row>
    <row r="64" spans="11:23" x14ac:dyDescent="0.25">
      <c r="K64" s="32" t="e">
        <f t="shared" si="6"/>
        <v>#DIV/0!</v>
      </c>
      <c r="N64" s="32" t="e">
        <f t="shared" si="7"/>
        <v>#DIV/0!</v>
      </c>
      <c r="Q64" s="32" t="e">
        <f t="shared" si="8"/>
        <v>#DIV/0!</v>
      </c>
      <c r="T64" s="32">
        <f t="shared" si="9"/>
        <v>100</v>
      </c>
      <c r="W64" s="32">
        <f t="shared" si="10"/>
        <v>100</v>
      </c>
    </row>
    <row r="65" spans="11:23" x14ac:dyDescent="0.25">
      <c r="K65" s="32" t="e">
        <f t="shared" si="6"/>
        <v>#DIV/0!</v>
      </c>
      <c r="N65" s="32" t="e">
        <f t="shared" si="7"/>
        <v>#DIV/0!</v>
      </c>
      <c r="Q65" s="32" t="e">
        <f t="shared" si="8"/>
        <v>#DIV/0!</v>
      </c>
      <c r="T65" s="32">
        <f t="shared" si="9"/>
        <v>70</v>
      </c>
      <c r="W65" s="32">
        <f t="shared" si="10"/>
        <v>100</v>
      </c>
    </row>
    <row r="66" spans="11:23" x14ac:dyDescent="0.25">
      <c r="K66" s="32" t="e">
        <f t="shared" si="6"/>
        <v>#DIV/0!</v>
      </c>
      <c r="N66" s="32" t="e">
        <f t="shared" si="7"/>
        <v>#DIV/0!</v>
      </c>
      <c r="Q66" s="32" t="e">
        <f t="shared" si="8"/>
        <v>#DIV/0!</v>
      </c>
      <c r="T66" s="32">
        <f t="shared" si="9"/>
        <v>100</v>
      </c>
      <c r="W66" s="32">
        <f t="shared" si="10"/>
        <v>100</v>
      </c>
    </row>
    <row r="67" spans="11:23" x14ac:dyDescent="0.25">
      <c r="K67" s="32" t="e">
        <f t="shared" si="6"/>
        <v>#DIV/0!</v>
      </c>
      <c r="N67" s="32" t="e">
        <f t="shared" si="7"/>
        <v>#DIV/0!</v>
      </c>
      <c r="Q67" s="32" t="e">
        <f t="shared" si="8"/>
        <v>#DIV/0!</v>
      </c>
      <c r="T67" s="32">
        <f t="shared" si="9"/>
        <v>100</v>
      </c>
      <c r="W67" s="32">
        <f t="shared" si="10"/>
        <v>100</v>
      </c>
    </row>
    <row r="68" spans="11:23" x14ac:dyDescent="0.25">
      <c r="K68" s="32" t="e">
        <f t="shared" si="6"/>
        <v>#DIV/0!</v>
      </c>
      <c r="N68" s="32" t="e">
        <f t="shared" si="7"/>
        <v>#DIV/0!</v>
      </c>
      <c r="Q68" s="32" t="e">
        <f t="shared" si="8"/>
        <v>#DIV/0!</v>
      </c>
      <c r="T68" s="32">
        <f t="shared" si="9"/>
        <v>25</v>
      </c>
      <c r="W68" s="32">
        <f t="shared" si="10"/>
        <v>25</v>
      </c>
    </row>
    <row r="69" spans="11:23" x14ac:dyDescent="0.25">
      <c r="K69" s="32" t="e">
        <f t="shared" si="6"/>
        <v>#DIV/0!</v>
      </c>
      <c r="N69" s="32">
        <f t="shared" si="7"/>
        <v>20</v>
      </c>
      <c r="Q69" s="32" t="e">
        <f t="shared" si="8"/>
        <v>#DIV/0!</v>
      </c>
      <c r="T69" s="32" t="e">
        <f t="shared" si="9"/>
        <v>#DIV/0!</v>
      </c>
      <c r="W69" s="32">
        <f t="shared" si="10"/>
        <v>20</v>
      </c>
    </row>
    <row r="70" spans="11:23" x14ac:dyDescent="0.25">
      <c r="K70" s="32" t="e">
        <f t="shared" si="6"/>
        <v>#DIV/0!</v>
      </c>
      <c r="N70" s="32" t="e">
        <f t="shared" si="7"/>
        <v>#DIV/0!</v>
      </c>
      <c r="Q70" s="32" t="e">
        <f t="shared" si="8"/>
        <v>#DIV/0!</v>
      </c>
      <c r="T70" s="32" t="e">
        <f t="shared" si="9"/>
        <v>#DIV/0!</v>
      </c>
      <c r="W70" s="32" t="e">
        <f t="shared" si="10"/>
        <v>#DIV/0!</v>
      </c>
    </row>
    <row r="71" spans="11:23" x14ac:dyDescent="0.25">
      <c r="K71" s="32" t="e">
        <f t="shared" si="6"/>
        <v>#DIV/0!</v>
      </c>
      <c r="N71" s="32">
        <f t="shared" si="7"/>
        <v>66</v>
      </c>
      <c r="Q71" s="32" t="e">
        <f t="shared" si="8"/>
        <v>#DIV/0!</v>
      </c>
      <c r="T71" s="32" t="e">
        <f t="shared" si="9"/>
        <v>#DIV/0!</v>
      </c>
      <c r="W71" s="32">
        <f t="shared" si="10"/>
        <v>100</v>
      </c>
    </row>
    <row r="72" spans="11:23" x14ac:dyDescent="0.25">
      <c r="K72" s="32" t="e">
        <f t="shared" si="6"/>
        <v>#DIV/0!</v>
      </c>
      <c r="N72" s="32" t="e">
        <f t="shared" si="7"/>
        <v>#DIV/0!</v>
      </c>
      <c r="Q72" s="32" t="e">
        <f t="shared" si="8"/>
        <v>#DIV/0!</v>
      </c>
      <c r="T72" s="32">
        <f t="shared" si="9"/>
        <v>100</v>
      </c>
      <c r="W72" s="32">
        <f t="shared" si="10"/>
        <v>100</v>
      </c>
    </row>
    <row r="73" spans="11:23" x14ac:dyDescent="0.25">
      <c r="K73" s="32" t="e">
        <f t="shared" si="6"/>
        <v>#DIV/0!</v>
      </c>
      <c r="N73" s="32">
        <f t="shared" si="7"/>
        <v>80</v>
      </c>
      <c r="Q73" s="32" t="e">
        <f t="shared" si="8"/>
        <v>#DIV/0!</v>
      </c>
      <c r="T73" s="32" t="e">
        <f t="shared" si="9"/>
        <v>#DIV/0!</v>
      </c>
      <c r="W73" s="32">
        <f t="shared" si="10"/>
        <v>100</v>
      </c>
    </row>
    <row r="74" spans="11:23" x14ac:dyDescent="0.25">
      <c r="K74" s="32" t="e">
        <f t="shared" si="6"/>
        <v>#DIV/0!</v>
      </c>
      <c r="N74" s="32" t="e">
        <f t="shared" si="7"/>
        <v>#DIV/0!</v>
      </c>
      <c r="Q74" s="32" t="e">
        <f t="shared" si="8"/>
        <v>#DIV/0!</v>
      </c>
      <c r="T74" s="32" t="e">
        <f t="shared" si="9"/>
        <v>#DIV/0!</v>
      </c>
      <c r="W74" s="32" t="e">
        <f t="shared" si="10"/>
        <v>#DIV/0!</v>
      </c>
    </row>
    <row r="75" spans="11:23" x14ac:dyDescent="0.25">
      <c r="K75" s="32" t="e">
        <f t="shared" si="6"/>
        <v>#DIV/0!</v>
      </c>
      <c r="N75" s="32" t="e">
        <f t="shared" si="7"/>
        <v>#DIV/0!</v>
      </c>
      <c r="Q75" s="32" t="e">
        <f t="shared" si="8"/>
        <v>#DIV/0!</v>
      </c>
      <c r="T75" s="32" t="e">
        <f t="shared" si="9"/>
        <v>#DIV/0!</v>
      </c>
      <c r="W75" s="32" t="e">
        <f t="shared" si="10"/>
        <v>#DIV/0!</v>
      </c>
    </row>
    <row r="76" spans="11:23" x14ac:dyDescent="0.25">
      <c r="K76" s="32" t="e">
        <f t="shared" si="6"/>
        <v>#DIV/0!</v>
      </c>
      <c r="N76" s="32">
        <f t="shared" si="7"/>
        <v>0</v>
      </c>
      <c r="Q76" s="32" t="e">
        <f t="shared" si="8"/>
        <v>#DIV/0!</v>
      </c>
      <c r="T76" s="32" t="e">
        <f t="shared" si="9"/>
        <v>#DIV/0!</v>
      </c>
      <c r="W76" s="32">
        <f t="shared" si="10"/>
        <v>0</v>
      </c>
    </row>
    <row r="77" spans="11:23" x14ac:dyDescent="0.25">
      <c r="K77" s="32" t="e">
        <f t="shared" si="6"/>
        <v>#DIV/0!</v>
      </c>
      <c r="N77" s="32" t="e">
        <f t="shared" si="7"/>
        <v>#DIV/0!</v>
      </c>
      <c r="Q77" s="32" t="e">
        <f t="shared" si="8"/>
        <v>#DIV/0!</v>
      </c>
      <c r="T77" s="32">
        <f t="shared" si="9"/>
        <v>0</v>
      </c>
      <c r="W77" s="32">
        <f t="shared" si="10"/>
        <v>0</v>
      </c>
    </row>
    <row r="78" spans="11:23" x14ac:dyDescent="0.25">
      <c r="K78" s="32" t="e">
        <f t="shared" si="6"/>
        <v>#DIV/0!</v>
      </c>
      <c r="N78" s="32" t="e">
        <f t="shared" si="7"/>
        <v>#DIV/0!</v>
      </c>
      <c r="Q78" s="32">
        <f t="shared" si="8"/>
        <v>0</v>
      </c>
      <c r="T78" s="32" t="e">
        <f t="shared" si="9"/>
        <v>#DIV/0!</v>
      </c>
      <c r="W78" s="32">
        <f t="shared" si="10"/>
        <v>25</v>
      </c>
    </row>
    <row r="79" spans="11:23" x14ac:dyDescent="0.25">
      <c r="K79" s="32" t="e">
        <f t="shared" si="6"/>
        <v>#DIV/0!</v>
      </c>
      <c r="N79" s="32" t="e">
        <f t="shared" si="7"/>
        <v>#DIV/0!</v>
      </c>
      <c r="Q79" s="32">
        <f t="shared" si="8"/>
        <v>33</v>
      </c>
      <c r="T79" s="32" t="e">
        <f t="shared" si="9"/>
        <v>#DIV/0!</v>
      </c>
      <c r="W79" s="32">
        <f t="shared" si="10"/>
        <v>100</v>
      </c>
    </row>
    <row r="80" spans="11:23" x14ac:dyDescent="0.25">
      <c r="K80" s="32" t="e">
        <f t="shared" si="6"/>
        <v>#DIV/0!</v>
      </c>
      <c r="N80" s="32" t="e">
        <f t="shared" si="7"/>
        <v>#DIV/0!</v>
      </c>
      <c r="Q80" s="32" t="e">
        <f t="shared" si="8"/>
        <v>#DIV/0!</v>
      </c>
      <c r="T80" s="32">
        <f t="shared" si="9"/>
        <v>0</v>
      </c>
      <c r="W80" s="32">
        <f t="shared" si="10"/>
        <v>0</v>
      </c>
    </row>
    <row r="81" spans="11:23" x14ac:dyDescent="0.25">
      <c r="K81" s="32" t="e">
        <f t="shared" si="6"/>
        <v>#DIV/0!</v>
      </c>
      <c r="N81" s="32" t="e">
        <f t="shared" si="7"/>
        <v>#DIV/0!</v>
      </c>
      <c r="Q81" s="32" t="e">
        <f t="shared" si="8"/>
        <v>#DIV/0!</v>
      </c>
      <c r="T81" s="32">
        <f t="shared" si="9"/>
        <v>0</v>
      </c>
      <c r="W81" s="32">
        <f t="shared" si="10"/>
        <v>0</v>
      </c>
    </row>
    <row r="82" spans="11:23" x14ac:dyDescent="0.25">
      <c r="K82" s="32" t="e">
        <f t="shared" si="6"/>
        <v>#DIV/0!</v>
      </c>
      <c r="N82" s="32" t="e">
        <f t="shared" si="7"/>
        <v>#DIV/0!</v>
      </c>
      <c r="Q82" s="32" t="e">
        <f t="shared" si="8"/>
        <v>#DIV/0!</v>
      </c>
      <c r="T82" s="32">
        <f t="shared" si="9"/>
        <v>0</v>
      </c>
      <c r="W82" s="32">
        <f t="shared" si="10"/>
        <v>0</v>
      </c>
    </row>
  </sheetData>
  <mergeCells count="29">
    <mergeCell ref="A47:H47"/>
    <mergeCell ref="B42:H42"/>
    <mergeCell ref="A43:H43"/>
    <mergeCell ref="A44:H44"/>
    <mergeCell ref="A45:H45"/>
    <mergeCell ref="A46:H46"/>
    <mergeCell ref="B6:B7"/>
    <mergeCell ref="C6:C7"/>
    <mergeCell ref="D6:D7"/>
    <mergeCell ref="A33:A34"/>
    <mergeCell ref="B33:B34"/>
    <mergeCell ref="C33:C34"/>
    <mergeCell ref="D33:D34"/>
    <mergeCell ref="R4:T4"/>
    <mergeCell ref="U4:W4"/>
    <mergeCell ref="X4:X5"/>
    <mergeCell ref="A1:W1"/>
    <mergeCell ref="A2:W2"/>
    <mergeCell ref="A3:W3"/>
    <mergeCell ref="A4:A5"/>
    <mergeCell ref="B4:B5"/>
    <mergeCell ref="C4:C5"/>
    <mergeCell ref="D4:D5"/>
    <mergeCell ref="F4:F5"/>
    <mergeCell ref="G4:G5"/>
    <mergeCell ref="H4:H5"/>
    <mergeCell ref="I4:K4"/>
    <mergeCell ref="L4:N4"/>
    <mergeCell ref="O4:Q4"/>
  </mergeCells>
  <conditionalFormatting sqref="W6:W41 K6:K41 N14:N41 Q14:Q41 T14:T41">
    <cfRule type="cellIs" dxfId="437" priority="25" stopIfTrue="1" operator="greaterThan">
      <formula>110</formula>
    </cfRule>
    <cfRule type="cellIs" dxfId="436" priority="26" stopIfTrue="1" operator="between">
      <formula>1</formula>
      <formula>90</formula>
    </cfRule>
    <cfRule type="expression" dxfId="435" priority="27" stopIfTrue="1">
      <formula>IF(I6=0,J6=0)</formula>
    </cfRule>
    <cfRule type="cellIs" dxfId="434" priority="28" stopIfTrue="1" operator="between">
      <formula>90</formula>
      <formula>110</formula>
    </cfRule>
    <cfRule type="expression" dxfId="433" priority="29" stopIfTrue="1">
      <formula>IF(I6&gt;0,J6=0)</formula>
    </cfRule>
    <cfRule type="expression" dxfId="432" priority="30" stopIfTrue="1">
      <formula>IF(I6=0,J6&gt;0)</formula>
    </cfRule>
  </conditionalFormatting>
  <conditionalFormatting sqref="N6:N13">
    <cfRule type="cellIs" dxfId="431" priority="43" stopIfTrue="1" operator="greaterThan">
      <formula>110</formula>
    </cfRule>
    <cfRule type="cellIs" dxfId="430" priority="44" stopIfTrue="1" operator="between">
      <formula>1</formula>
      <formula>90</formula>
    </cfRule>
    <cfRule type="expression" dxfId="429" priority="45" stopIfTrue="1">
      <formula>IF(L6=0,M6=0)</formula>
    </cfRule>
    <cfRule type="cellIs" dxfId="428" priority="46" stopIfTrue="1" operator="between">
      <formula>90</formula>
      <formula>110</formula>
    </cfRule>
    <cfRule type="expression" dxfId="427" priority="47" stopIfTrue="1">
      <formula>IF(L6&gt;0,M6=0)</formula>
    </cfRule>
    <cfRule type="expression" dxfId="426" priority="48" stopIfTrue="1">
      <formula>IF(L6=0,M6&gt;0)</formula>
    </cfRule>
  </conditionalFormatting>
  <conditionalFormatting sqref="Q6:Q13">
    <cfRule type="cellIs" dxfId="425" priority="37" stopIfTrue="1" operator="greaterThan">
      <formula>110</formula>
    </cfRule>
    <cfRule type="cellIs" dxfId="424" priority="38" stopIfTrue="1" operator="between">
      <formula>1</formula>
      <formula>90</formula>
    </cfRule>
    <cfRule type="expression" dxfId="423" priority="39" stopIfTrue="1">
      <formula>IF(O6=0,P6=0)</formula>
    </cfRule>
    <cfRule type="cellIs" dxfId="422" priority="40" stopIfTrue="1" operator="between">
      <formula>90</formula>
      <formula>110</formula>
    </cfRule>
    <cfRule type="expression" dxfId="421" priority="41" stopIfTrue="1">
      <formula>IF(O6&gt;0,P6=0)</formula>
    </cfRule>
    <cfRule type="expression" dxfId="420" priority="42" stopIfTrue="1">
      <formula>IF(O6=0,P6&gt;0)</formula>
    </cfRule>
  </conditionalFormatting>
  <conditionalFormatting sqref="T6:T13">
    <cfRule type="cellIs" dxfId="419" priority="31" stopIfTrue="1" operator="greaterThan">
      <formula>110</formula>
    </cfRule>
    <cfRule type="cellIs" dxfId="418" priority="32" stopIfTrue="1" operator="between">
      <formula>1</formula>
      <formula>90</formula>
    </cfRule>
    <cfRule type="expression" dxfId="417" priority="33" stopIfTrue="1">
      <formula>IF(R6=0,S6=0)</formula>
    </cfRule>
    <cfRule type="cellIs" dxfId="416" priority="34" stopIfTrue="1" operator="between">
      <formula>90</formula>
      <formula>110</formula>
    </cfRule>
    <cfRule type="expression" dxfId="415" priority="35" stopIfTrue="1">
      <formula>IF(R6&gt;0,S6=0)</formula>
    </cfRule>
    <cfRule type="expression" dxfId="414" priority="36" stopIfTrue="1">
      <formula>IF(R6=0,S6&gt;0)</formula>
    </cfRule>
  </conditionalFormatting>
  <pageMargins left="0.7" right="0.7" top="0.75" bottom="0.75" header="0.3" footer="0.3"/>
  <pageSetup orientation="portrait" horizontalDpi="4294967293" verticalDpi="0" r:id="rId1"/>
  <legacyDrawing r:id="rId2"/>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99"/>
  </sheetPr>
  <dimension ref="A1:AA75"/>
  <sheetViews>
    <sheetView showGridLines="0" topLeftCell="A13" zoomScale="90" zoomScaleNormal="90" workbookViewId="0">
      <pane xSplit="8" topLeftCell="M1" activePane="topRight" state="frozen"/>
      <selection pane="topRight" activeCell="X7" sqref="X7:AA38"/>
    </sheetView>
  </sheetViews>
  <sheetFormatPr baseColWidth="10" defaultColWidth="11.42578125" defaultRowHeight="15" x14ac:dyDescent="0.25"/>
  <cols>
    <col min="1" max="1" width="16.85546875" style="7" customWidth="1"/>
    <col min="2" max="2" width="8.7109375" style="7" customWidth="1"/>
    <col min="3" max="3" width="29.85546875" style="7" customWidth="1"/>
    <col min="4" max="4" width="12.7109375" style="7" customWidth="1"/>
    <col min="5" max="5" width="8.140625" style="15" customWidth="1"/>
    <col min="6" max="6" width="24.5703125" style="7" customWidth="1"/>
    <col min="7" max="7" width="12.7109375" style="7" customWidth="1"/>
    <col min="8" max="8" width="8.7109375" style="7" customWidth="1"/>
    <col min="9" max="23" width="6.85546875" style="7" customWidth="1"/>
    <col min="24" max="27" width="24.7109375" style="7" customWidth="1"/>
    <col min="28" max="16384" width="11.42578125" style="7"/>
  </cols>
  <sheetData>
    <row r="1" spans="1:27" ht="6" customHeight="1" x14ac:dyDescent="0.25"/>
    <row r="2" spans="1:27" ht="15" customHeight="1" x14ac:dyDescent="0.25">
      <c r="A2" s="854" t="s">
        <v>26</v>
      </c>
      <c r="B2" s="854"/>
      <c r="C2" s="854"/>
      <c r="D2" s="854"/>
      <c r="E2" s="854"/>
      <c r="F2" s="854"/>
      <c r="G2" s="854"/>
      <c r="H2" s="854"/>
      <c r="I2" s="854"/>
      <c r="J2" s="854"/>
      <c r="K2" s="854"/>
      <c r="L2" s="854"/>
      <c r="M2" s="854"/>
      <c r="N2" s="854"/>
      <c r="O2" s="854"/>
      <c r="P2" s="854"/>
      <c r="Q2" s="854"/>
      <c r="R2" s="854"/>
      <c r="S2" s="854"/>
      <c r="T2" s="854"/>
      <c r="U2" s="854"/>
      <c r="V2" s="854"/>
      <c r="W2" s="854"/>
    </row>
    <row r="3" spans="1:27" ht="15" customHeight="1" x14ac:dyDescent="0.25">
      <c r="A3" s="854" t="s">
        <v>0</v>
      </c>
      <c r="B3" s="854"/>
      <c r="C3" s="854"/>
      <c r="D3" s="854"/>
      <c r="E3" s="854"/>
      <c r="F3" s="854"/>
      <c r="G3" s="854"/>
      <c r="H3" s="854"/>
      <c r="I3" s="854"/>
      <c r="J3" s="854"/>
      <c r="K3" s="854"/>
      <c r="L3" s="854"/>
      <c r="M3" s="854"/>
      <c r="N3" s="854"/>
      <c r="O3" s="854"/>
      <c r="P3" s="854"/>
      <c r="Q3" s="854"/>
      <c r="R3" s="854"/>
      <c r="S3" s="854"/>
      <c r="T3" s="854"/>
      <c r="U3" s="854"/>
      <c r="V3" s="854"/>
      <c r="W3" s="854"/>
    </row>
    <row r="4" spans="1:27" ht="15" customHeight="1" x14ac:dyDescent="0.25">
      <c r="A4" s="855" t="s">
        <v>2616</v>
      </c>
      <c r="B4" s="855"/>
      <c r="C4" s="855"/>
      <c r="D4" s="855"/>
      <c r="E4" s="855"/>
      <c r="F4" s="855"/>
      <c r="G4" s="855"/>
      <c r="H4" s="855"/>
      <c r="I4" s="855"/>
      <c r="J4" s="855"/>
      <c r="K4" s="855"/>
      <c r="L4" s="855"/>
      <c r="M4" s="855"/>
      <c r="N4" s="855"/>
      <c r="O4" s="855"/>
      <c r="P4" s="855"/>
      <c r="Q4" s="855"/>
      <c r="R4" s="855"/>
      <c r="S4" s="855"/>
      <c r="T4" s="855"/>
      <c r="U4" s="855"/>
      <c r="V4" s="855"/>
      <c r="W4" s="855"/>
    </row>
    <row r="5" spans="1:27" ht="22.5" customHeight="1" x14ac:dyDescent="0.25">
      <c r="A5" s="838" t="s">
        <v>30</v>
      </c>
      <c r="B5" s="856" t="s">
        <v>1</v>
      </c>
      <c r="C5" s="838" t="s">
        <v>28</v>
      </c>
      <c r="D5" s="838" t="s">
        <v>2</v>
      </c>
      <c r="E5" s="839" t="s">
        <v>1475</v>
      </c>
      <c r="F5" s="838" t="s">
        <v>3</v>
      </c>
      <c r="G5" s="838" t="s">
        <v>4</v>
      </c>
      <c r="H5" s="838" t="s">
        <v>1474</v>
      </c>
      <c r="I5" s="853" t="s">
        <v>5</v>
      </c>
      <c r="J5" s="853"/>
      <c r="K5" s="853"/>
      <c r="L5" s="853" t="s">
        <v>6</v>
      </c>
      <c r="M5" s="853"/>
      <c r="N5" s="853"/>
      <c r="O5" s="853" t="s">
        <v>7</v>
      </c>
      <c r="P5" s="853"/>
      <c r="Q5" s="853"/>
      <c r="R5" s="853" t="s">
        <v>8</v>
      </c>
      <c r="S5" s="853"/>
      <c r="T5" s="853"/>
      <c r="U5" s="853" t="s">
        <v>9</v>
      </c>
      <c r="V5" s="853"/>
      <c r="W5" s="853"/>
      <c r="X5" s="838" t="s">
        <v>1489</v>
      </c>
      <c r="Y5" s="838" t="s">
        <v>1490</v>
      </c>
      <c r="Z5" s="838" t="s">
        <v>1491</v>
      </c>
      <c r="AA5" s="838" t="s">
        <v>1492</v>
      </c>
    </row>
    <row r="6" spans="1:27" x14ac:dyDescent="0.25">
      <c r="A6" s="838"/>
      <c r="B6" s="856"/>
      <c r="C6" s="838"/>
      <c r="D6" s="839"/>
      <c r="E6" s="852"/>
      <c r="F6" s="839"/>
      <c r="G6" s="839"/>
      <c r="H6" s="839"/>
      <c r="I6" s="5" t="s">
        <v>10</v>
      </c>
      <c r="J6" s="5" t="s">
        <v>11</v>
      </c>
      <c r="K6" s="6" t="s">
        <v>12</v>
      </c>
      <c r="L6" s="5" t="s">
        <v>10</v>
      </c>
      <c r="M6" s="5" t="s">
        <v>11</v>
      </c>
      <c r="N6" s="6" t="s">
        <v>12</v>
      </c>
      <c r="O6" s="5" t="s">
        <v>10</v>
      </c>
      <c r="P6" s="5" t="s">
        <v>11</v>
      </c>
      <c r="Q6" s="6" t="s">
        <v>12</v>
      </c>
      <c r="R6" s="5" t="s">
        <v>10</v>
      </c>
      <c r="S6" s="5" t="s">
        <v>11</v>
      </c>
      <c r="T6" s="6" t="s">
        <v>12</v>
      </c>
      <c r="U6" s="5" t="s">
        <v>10</v>
      </c>
      <c r="V6" s="5" t="s">
        <v>11</v>
      </c>
      <c r="W6" s="6" t="s">
        <v>12</v>
      </c>
      <c r="X6" s="839"/>
      <c r="Y6" s="839"/>
      <c r="Z6" s="839"/>
      <c r="AA6" s="839"/>
    </row>
    <row r="7" spans="1:27" ht="51.75" x14ac:dyDescent="0.25">
      <c r="A7" s="514"/>
      <c r="B7" s="509" t="s">
        <v>395</v>
      </c>
      <c r="C7" s="513" t="s">
        <v>396</v>
      </c>
      <c r="D7" s="515" t="s">
        <v>2617</v>
      </c>
      <c r="E7" s="628" t="s">
        <v>1562</v>
      </c>
      <c r="F7" s="515" t="s">
        <v>1434</v>
      </c>
      <c r="G7" s="509" t="s">
        <v>62</v>
      </c>
      <c r="H7" s="453">
        <v>20</v>
      </c>
      <c r="I7" s="2">
        <v>0</v>
      </c>
      <c r="J7" s="2">
        <v>0</v>
      </c>
      <c r="K7" s="11" t="e">
        <f>J7/I7*100</f>
        <v>#DIV/0!</v>
      </c>
      <c r="L7" s="2">
        <v>0</v>
      </c>
      <c r="M7" s="2">
        <v>0</v>
      </c>
      <c r="N7" s="12" t="e">
        <f>M7/L7*100</f>
        <v>#DIV/0!</v>
      </c>
      <c r="O7" s="2">
        <v>0</v>
      </c>
      <c r="P7" s="2">
        <v>0</v>
      </c>
      <c r="Q7" s="12" t="e">
        <f>P7/O7*100</f>
        <v>#DIV/0!</v>
      </c>
      <c r="R7" s="2">
        <v>0</v>
      </c>
      <c r="S7" s="2">
        <v>20</v>
      </c>
      <c r="T7" s="12" t="e">
        <f>S7/R7*100</f>
        <v>#DIV/0!</v>
      </c>
      <c r="U7" s="89">
        <f>I7+L7+O7+R7</f>
        <v>0</v>
      </c>
      <c r="V7" s="89">
        <f>J7+M7+P7+S7</f>
        <v>20</v>
      </c>
      <c r="W7" s="12" t="e">
        <f>V7/U7*100</f>
        <v>#DIV/0!</v>
      </c>
      <c r="X7" s="309"/>
      <c r="Y7" s="309"/>
      <c r="Z7" s="309"/>
      <c r="AA7" s="309" t="s">
        <v>2704</v>
      </c>
    </row>
    <row r="8" spans="1:27" ht="60" x14ac:dyDescent="0.25">
      <c r="A8" s="512" t="s">
        <v>2618</v>
      </c>
      <c r="B8" s="508" t="s">
        <v>411</v>
      </c>
      <c r="C8" s="517" t="s">
        <v>2619</v>
      </c>
      <c r="D8" s="507" t="s">
        <v>1886</v>
      </c>
      <c r="E8" s="627"/>
      <c r="F8" s="507" t="s">
        <v>2620</v>
      </c>
      <c r="G8" s="508" t="s">
        <v>2621</v>
      </c>
      <c r="H8" s="360">
        <v>4</v>
      </c>
      <c r="I8" s="2">
        <v>1</v>
      </c>
      <c r="J8" s="2">
        <v>1</v>
      </c>
      <c r="K8" s="11">
        <f t="shared" ref="K8:K38" si="0">J8/I8*100</f>
        <v>100</v>
      </c>
      <c r="L8" s="2">
        <v>1</v>
      </c>
      <c r="M8" s="2">
        <v>1</v>
      </c>
      <c r="N8" s="12">
        <f t="shared" ref="N8:N38" si="1">M8/L8*100</f>
        <v>100</v>
      </c>
      <c r="O8" s="2">
        <v>1</v>
      </c>
      <c r="P8" s="2">
        <v>1</v>
      </c>
      <c r="Q8" s="12">
        <f t="shared" ref="Q8:Q38" si="2">P8/O8*100</f>
        <v>100</v>
      </c>
      <c r="R8" s="2">
        <v>1</v>
      </c>
      <c r="S8" s="2">
        <v>1</v>
      </c>
      <c r="T8" s="12">
        <f t="shared" ref="T8:T38" si="3">S8/R8*100</f>
        <v>100</v>
      </c>
      <c r="U8" s="89">
        <f t="shared" ref="U8:V38" si="4">I8+L8+O8+R8</f>
        <v>4</v>
      </c>
      <c r="V8" s="89">
        <f t="shared" si="4"/>
        <v>4</v>
      </c>
      <c r="W8" s="12">
        <f t="shared" ref="W8:W38" si="5">V8/U8*100</f>
        <v>100</v>
      </c>
      <c r="X8" s="309"/>
      <c r="Y8" s="309"/>
      <c r="Z8" s="309" t="s">
        <v>2705</v>
      </c>
      <c r="AA8" s="309" t="s">
        <v>2706</v>
      </c>
    </row>
    <row r="9" spans="1:27" ht="48" x14ac:dyDescent="0.25">
      <c r="A9" s="514"/>
      <c r="B9" s="509" t="s">
        <v>162</v>
      </c>
      <c r="C9" s="513" t="s">
        <v>163</v>
      </c>
      <c r="D9" s="513" t="s">
        <v>1870</v>
      </c>
      <c r="E9" s="630" t="s">
        <v>967</v>
      </c>
      <c r="F9" s="513" t="s">
        <v>1871</v>
      </c>
      <c r="G9" s="509" t="s">
        <v>62</v>
      </c>
      <c r="H9" s="453">
        <v>5</v>
      </c>
      <c r="I9" s="2">
        <v>0</v>
      </c>
      <c r="J9" s="2">
        <v>0</v>
      </c>
      <c r="K9" s="11" t="e">
        <f t="shared" si="0"/>
        <v>#DIV/0!</v>
      </c>
      <c r="L9" s="2">
        <v>0</v>
      </c>
      <c r="M9" s="2">
        <v>0</v>
      </c>
      <c r="N9" s="12" t="e">
        <f t="shared" si="1"/>
        <v>#DIV/0!</v>
      </c>
      <c r="O9" s="2">
        <v>0</v>
      </c>
      <c r="P9" s="2">
        <v>0</v>
      </c>
      <c r="Q9" s="12" t="e">
        <f t="shared" si="2"/>
        <v>#DIV/0!</v>
      </c>
      <c r="R9" s="2">
        <v>5</v>
      </c>
      <c r="S9" s="2">
        <v>0</v>
      </c>
      <c r="T9" s="12">
        <f t="shared" si="3"/>
        <v>0</v>
      </c>
      <c r="U9" s="89">
        <f t="shared" si="4"/>
        <v>5</v>
      </c>
      <c r="V9" s="89">
        <f t="shared" si="4"/>
        <v>0</v>
      </c>
      <c r="W9" s="12">
        <f t="shared" si="5"/>
        <v>0</v>
      </c>
      <c r="X9" s="309"/>
      <c r="Y9" s="309"/>
      <c r="Z9" s="309"/>
      <c r="AA9" s="309"/>
    </row>
    <row r="10" spans="1:27" ht="24" customHeight="1" x14ac:dyDescent="0.25">
      <c r="A10" s="1028" t="s">
        <v>1872</v>
      </c>
      <c r="B10" s="511" t="s">
        <v>256</v>
      </c>
      <c r="C10" s="517" t="s">
        <v>2622</v>
      </c>
      <c r="D10" s="517" t="s">
        <v>1870</v>
      </c>
      <c r="E10" s="629" t="s">
        <v>1875</v>
      </c>
      <c r="F10" s="517" t="s">
        <v>2620</v>
      </c>
      <c r="G10" s="508" t="s">
        <v>2621</v>
      </c>
      <c r="H10" s="360">
        <v>4</v>
      </c>
      <c r="I10" s="2">
        <v>1</v>
      </c>
      <c r="J10" s="2">
        <v>1</v>
      </c>
      <c r="K10" s="11">
        <f t="shared" si="0"/>
        <v>100</v>
      </c>
      <c r="L10" s="2">
        <v>1</v>
      </c>
      <c r="M10" s="2">
        <v>1</v>
      </c>
      <c r="N10" s="12">
        <f t="shared" si="1"/>
        <v>100</v>
      </c>
      <c r="O10" s="2">
        <v>1</v>
      </c>
      <c r="P10" s="2">
        <v>1</v>
      </c>
      <c r="Q10" s="12">
        <f t="shared" si="2"/>
        <v>100</v>
      </c>
      <c r="R10" s="2">
        <v>1</v>
      </c>
      <c r="S10" s="2">
        <v>1</v>
      </c>
      <c r="T10" s="12">
        <f t="shared" si="3"/>
        <v>100</v>
      </c>
      <c r="U10" s="89">
        <f t="shared" si="4"/>
        <v>4</v>
      </c>
      <c r="V10" s="89">
        <f t="shared" si="4"/>
        <v>4</v>
      </c>
      <c r="W10" s="12">
        <f t="shared" si="5"/>
        <v>100</v>
      </c>
      <c r="X10" s="309"/>
      <c r="Y10" s="309"/>
      <c r="Z10" s="309" t="s">
        <v>2680</v>
      </c>
      <c r="AA10" s="309" t="s">
        <v>2707</v>
      </c>
    </row>
    <row r="11" spans="1:27" ht="27.75" customHeight="1" x14ac:dyDescent="0.25">
      <c r="A11" s="1028"/>
      <c r="B11" s="511" t="s">
        <v>1084</v>
      </c>
      <c r="C11" s="517" t="s">
        <v>1925</v>
      </c>
      <c r="D11" s="517" t="s">
        <v>1878</v>
      </c>
      <c r="E11" s="629"/>
      <c r="F11" s="517" t="s">
        <v>2620</v>
      </c>
      <c r="G11" s="508" t="s">
        <v>2621</v>
      </c>
      <c r="H11" s="360">
        <v>4</v>
      </c>
      <c r="I11" s="2">
        <v>1</v>
      </c>
      <c r="J11" s="2">
        <v>1</v>
      </c>
      <c r="K11" s="11">
        <f t="shared" si="0"/>
        <v>100</v>
      </c>
      <c r="L11" s="2">
        <v>1</v>
      </c>
      <c r="M11" s="2">
        <v>1</v>
      </c>
      <c r="N11" s="12">
        <f t="shared" si="1"/>
        <v>100</v>
      </c>
      <c r="O11" s="2">
        <v>1</v>
      </c>
      <c r="P11" s="2">
        <v>1</v>
      </c>
      <c r="Q11" s="12">
        <f t="shared" si="2"/>
        <v>100</v>
      </c>
      <c r="R11" s="2">
        <v>1</v>
      </c>
      <c r="S11" s="2">
        <v>1</v>
      </c>
      <c r="T11" s="12">
        <f t="shared" si="3"/>
        <v>100</v>
      </c>
      <c r="U11" s="89">
        <f t="shared" si="4"/>
        <v>4</v>
      </c>
      <c r="V11" s="89">
        <f t="shared" si="4"/>
        <v>4</v>
      </c>
      <c r="W11" s="12">
        <f t="shared" si="5"/>
        <v>100</v>
      </c>
      <c r="X11" s="309"/>
      <c r="Y11" s="309"/>
      <c r="Z11" s="309"/>
      <c r="AA11" s="309"/>
    </row>
    <row r="12" spans="1:27" ht="64.5" x14ac:dyDescent="0.25">
      <c r="A12" s="514"/>
      <c r="B12" s="509" t="s">
        <v>979</v>
      </c>
      <c r="C12" s="513" t="s">
        <v>980</v>
      </c>
      <c r="D12" s="513" t="s">
        <v>2623</v>
      </c>
      <c r="E12" s="630" t="s">
        <v>164</v>
      </c>
      <c r="F12" s="513" t="s">
        <v>2624</v>
      </c>
      <c r="G12" s="514" t="s">
        <v>62</v>
      </c>
      <c r="H12" s="453">
        <v>5</v>
      </c>
      <c r="I12" s="2">
        <v>0</v>
      </c>
      <c r="J12" s="2">
        <v>0</v>
      </c>
      <c r="K12" s="11" t="e">
        <f t="shared" si="0"/>
        <v>#DIV/0!</v>
      </c>
      <c r="L12" s="2">
        <v>0</v>
      </c>
      <c r="M12" s="2">
        <v>0</v>
      </c>
      <c r="N12" s="12" t="e">
        <f t="shared" si="1"/>
        <v>#DIV/0!</v>
      </c>
      <c r="O12" s="2">
        <v>0</v>
      </c>
      <c r="P12" s="2">
        <v>0</v>
      </c>
      <c r="Q12" s="12" t="e">
        <f t="shared" si="2"/>
        <v>#DIV/0!</v>
      </c>
      <c r="R12" s="2">
        <v>5</v>
      </c>
      <c r="S12" s="2">
        <v>2</v>
      </c>
      <c r="T12" s="12">
        <f t="shared" si="3"/>
        <v>40</v>
      </c>
      <c r="U12" s="89">
        <f t="shared" si="4"/>
        <v>5</v>
      </c>
      <c r="V12" s="89">
        <f t="shared" si="4"/>
        <v>2</v>
      </c>
      <c r="W12" s="12">
        <f t="shared" si="5"/>
        <v>40</v>
      </c>
      <c r="X12" s="309"/>
      <c r="Y12" s="309"/>
      <c r="Z12" s="309"/>
      <c r="AA12" s="309" t="s">
        <v>2708</v>
      </c>
    </row>
    <row r="13" spans="1:27" ht="60" x14ac:dyDescent="0.25">
      <c r="A13" s="512" t="s">
        <v>2625</v>
      </c>
      <c r="B13" s="508" t="s">
        <v>579</v>
      </c>
      <c r="C13" s="517" t="s">
        <v>2626</v>
      </c>
      <c r="D13" s="517" t="s">
        <v>1562</v>
      </c>
      <c r="E13" s="629" t="s">
        <v>2617</v>
      </c>
      <c r="F13" s="517" t="s">
        <v>2627</v>
      </c>
      <c r="G13" s="512" t="s">
        <v>2628</v>
      </c>
      <c r="H13" s="360" t="s">
        <v>2629</v>
      </c>
      <c r="I13" s="2">
        <v>0</v>
      </c>
      <c r="J13" s="2">
        <v>0</v>
      </c>
      <c r="K13" s="11" t="e">
        <f t="shared" si="0"/>
        <v>#DIV/0!</v>
      </c>
      <c r="L13" s="2">
        <v>0</v>
      </c>
      <c r="M13" s="2">
        <v>0</v>
      </c>
      <c r="N13" s="12" t="e">
        <f t="shared" si="1"/>
        <v>#DIV/0!</v>
      </c>
      <c r="O13" s="2">
        <v>0</v>
      </c>
      <c r="P13" s="2">
        <v>0</v>
      </c>
      <c r="Q13" s="12" t="e">
        <f t="shared" si="2"/>
        <v>#DIV/0!</v>
      </c>
      <c r="R13" s="2">
        <v>10000</v>
      </c>
      <c r="S13" s="2">
        <v>6000</v>
      </c>
      <c r="T13" s="12">
        <f t="shared" si="3"/>
        <v>60</v>
      </c>
      <c r="U13" s="89">
        <f t="shared" si="4"/>
        <v>10000</v>
      </c>
      <c r="V13" s="89">
        <f t="shared" si="4"/>
        <v>6000</v>
      </c>
      <c r="W13" s="12">
        <f t="shared" si="5"/>
        <v>60</v>
      </c>
      <c r="X13" s="309"/>
      <c r="Y13" s="309"/>
      <c r="Z13" s="309"/>
      <c r="AA13" s="633" t="s">
        <v>2709</v>
      </c>
    </row>
    <row r="14" spans="1:27" ht="60" x14ac:dyDescent="0.25">
      <c r="A14" s="509"/>
      <c r="B14" s="509" t="s">
        <v>988</v>
      </c>
      <c r="C14" s="515" t="s">
        <v>989</v>
      </c>
      <c r="D14" s="513" t="s">
        <v>1885</v>
      </c>
      <c r="E14" s="630" t="s">
        <v>1886</v>
      </c>
      <c r="F14" s="513" t="s">
        <v>262</v>
      </c>
      <c r="G14" s="514" t="s">
        <v>62</v>
      </c>
      <c r="H14" s="453">
        <v>100</v>
      </c>
      <c r="I14" s="2">
        <f>((20/$H$15)*I15)+((20/$H$16)*I16)+((20/$H$17)*I17)+((20/$H$18)*I18)+((20/$H$19)*I19)</f>
        <v>25</v>
      </c>
      <c r="J14" s="2">
        <f>((20/$H$15)*J15)+((20/$H$16)*J16)+((20/$H$17)*J17)+((20/$H$18)*J18)+((20/$H$19)*J19)</f>
        <v>10</v>
      </c>
      <c r="K14" s="11">
        <f t="shared" si="0"/>
        <v>40</v>
      </c>
      <c r="L14" s="2">
        <f>((20/$H$15)*L15)+((20/$H$16)*L16)+((20/$H$17)*L17)+((20/$H$18)*L18)+((20/$H$19)*L19)</f>
        <v>25</v>
      </c>
      <c r="M14" s="2">
        <f>((20/$H$15)*M15)+((20/$H$16)*M16)+((20/$H$17)*M17)+((20/$H$18)*M18)+((20/$H$19)*M19)</f>
        <v>14</v>
      </c>
      <c r="N14" s="11">
        <f t="shared" si="1"/>
        <v>56.000000000000007</v>
      </c>
      <c r="O14" s="2">
        <f>((20/$H$15)*O15)+((20/$H$16)*O16)+((20/$H$17)*O17)+((20/$H$18)*O18)+((20/$H$19)*O19)</f>
        <v>25</v>
      </c>
      <c r="P14" s="2">
        <f>((20/$H$15)*P15)+((20/$H$16)*P16)+((20/$H$17)*P17)+((20/$H$18)*P18)+((20/$H$19)*P19)</f>
        <v>8</v>
      </c>
      <c r="Q14" s="11">
        <f t="shared" si="2"/>
        <v>32</v>
      </c>
      <c r="R14" s="2">
        <f>((20/$H$15)*R15)+((20/$H$16)*R16)+((20/$H$17)*R17)+((20/$H$18)*R18)+((20/$H$19)*R19)</f>
        <v>25</v>
      </c>
      <c r="S14" s="2">
        <f>((20/$H$15)*S15)+((20/$H$16)*S16)+((20/$H$17)*S17)+((20/$H$18)*S18)+((20/$H$19)*S19)</f>
        <v>17</v>
      </c>
      <c r="T14" s="11">
        <f t="shared" si="3"/>
        <v>68</v>
      </c>
      <c r="U14" s="89">
        <f t="shared" si="4"/>
        <v>100</v>
      </c>
      <c r="V14" s="89">
        <f t="shared" si="4"/>
        <v>49</v>
      </c>
      <c r="W14" s="11">
        <f t="shared" si="5"/>
        <v>49</v>
      </c>
      <c r="X14" s="309"/>
      <c r="Y14" s="309"/>
      <c r="Z14" s="309"/>
      <c r="AA14" s="309"/>
    </row>
    <row r="15" spans="1:27" ht="26.25" x14ac:dyDescent="0.25">
      <c r="A15" s="912" t="s">
        <v>2630</v>
      </c>
      <c r="B15" s="508" t="s">
        <v>1735</v>
      </c>
      <c r="C15" s="507" t="s">
        <v>2631</v>
      </c>
      <c r="D15" s="517" t="s">
        <v>2632</v>
      </c>
      <c r="E15" s="629" t="s">
        <v>1562</v>
      </c>
      <c r="F15" s="517" t="s">
        <v>2633</v>
      </c>
      <c r="G15" s="512" t="s">
        <v>62</v>
      </c>
      <c r="H15" s="410">
        <v>100</v>
      </c>
      <c r="I15" s="2">
        <v>25</v>
      </c>
      <c r="J15" s="2">
        <v>0</v>
      </c>
      <c r="K15" s="11">
        <f t="shared" si="0"/>
        <v>0</v>
      </c>
      <c r="L15" s="2">
        <v>25</v>
      </c>
      <c r="M15" s="2">
        <v>0</v>
      </c>
      <c r="N15" s="11">
        <f t="shared" si="1"/>
        <v>0</v>
      </c>
      <c r="O15" s="2">
        <v>25</v>
      </c>
      <c r="P15" s="2">
        <v>0</v>
      </c>
      <c r="Q15" s="11">
        <f t="shared" si="2"/>
        <v>0</v>
      </c>
      <c r="R15" s="2">
        <v>25</v>
      </c>
      <c r="S15" s="2">
        <v>0</v>
      </c>
      <c r="T15" s="11">
        <f t="shared" si="3"/>
        <v>0</v>
      </c>
      <c r="U15" s="89">
        <f t="shared" si="4"/>
        <v>100</v>
      </c>
      <c r="V15" s="89">
        <f t="shared" si="4"/>
        <v>0</v>
      </c>
      <c r="W15" s="11">
        <f t="shared" si="5"/>
        <v>0</v>
      </c>
      <c r="X15" s="309"/>
      <c r="Y15" s="309"/>
      <c r="Z15" s="309" t="s">
        <v>2710</v>
      </c>
      <c r="AA15" s="309"/>
    </row>
    <row r="16" spans="1:27" ht="36" x14ac:dyDescent="0.25">
      <c r="A16" s="912"/>
      <c r="B16" s="508" t="s">
        <v>1739</v>
      </c>
      <c r="C16" s="507" t="s">
        <v>2634</v>
      </c>
      <c r="D16" s="517" t="s">
        <v>2632</v>
      </c>
      <c r="E16" s="629" t="s">
        <v>1562</v>
      </c>
      <c r="F16" s="517" t="s">
        <v>2633</v>
      </c>
      <c r="G16" s="512" t="s">
        <v>62</v>
      </c>
      <c r="H16" s="410">
        <v>100</v>
      </c>
      <c r="I16" s="2">
        <v>25</v>
      </c>
      <c r="J16" s="2">
        <v>0</v>
      </c>
      <c r="K16" s="11">
        <f t="shared" si="0"/>
        <v>0</v>
      </c>
      <c r="L16" s="2">
        <v>25</v>
      </c>
      <c r="M16" s="2">
        <v>0</v>
      </c>
      <c r="N16" s="11">
        <f t="shared" si="1"/>
        <v>0</v>
      </c>
      <c r="O16" s="2">
        <v>25</v>
      </c>
      <c r="P16" s="2">
        <v>0</v>
      </c>
      <c r="Q16" s="11">
        <f t="shared" si="2"/>
        <v>0</v>
      </c>
      <c r="R16" s="2">
        <v>25</v>
      </c>
      <c r="S16" s="2">
        <v>0</v>
      </c>
      <c r="T16" s="11">
        <f t="shared" si="3"/>
        <v>0</v>
      </c>
      <c r="U16" s="89">
        <f t="shared" si="4"/>
        <v>100</v>
      </c>
      <c r="V16" s="89">
        <f t="shared" si="4"/>
        <v>0</v>
      </c>
      <c r="W16" s="11">
        <f t="shared" si="5"/>
        <v>0</v>
      </c>
      <c r="X16" s="309"/>
      <c r="Y16" s="309"/>
      <c r="Z16" s="633" t="s">
        <v>2710</v>
      </c>
      <c r="AA16" s="309"/>
    </row>
    <row r="17" spans="1:27" ht="48" x14ac:dyDescent="0.25">
      <c r="A17" s="508" t="s">
        <v>2635</v>
      </c>
      <c r="B17" s="508" t="s">
        <v>2636</v>
      </c>
      <c r="C17" s="507" t="s">
        <v>2637</v>
      </c>
      <c r="D17" s="517" t="s">
        <v>1562</v>
      </c>
      <c r="E17" s="629" t="s">
        <v>2617</v>
      </c>
      <c r="F17" s="517" t="s">
        <v>2633</v>
      </c>
      <c r="G17" s="512" t="s">
        <v>62</v>
      </c>
      <c r="H17" s="508">
        <v>100</v>
      </c>
      <c r="I17" s="2">
        <v>25</v>
      </c>
      <c r="J17" s="2">
        <v>25</v>
      </c>
      <c r="K17" s="11">
        <f t="shared" si="0"/>
        <v>100</v>
      </c>
      <c r="L17" s="2">
        <v>25</v>
      </c>
      <c r="M17" s="2">
        <v>25</v>
      </c>
      <c r="N17" s="11">
        <f t="shared" si="1"/>
        <v>100</v>
      </c>
      <c r="O17" s="2">
        <v>25</v>
      </c>
      <c r="P17" s="2">
        <v>25</v>
      </c>
      <c r="Q17" s="11">
        <f t="shared" si="2"/>
        <v>100</v>
      </c>
      <c r="R17" s="2">
        <v>25</v>
      </c>
      <c r="S17" s="2">
        <v>10</v>
      </c>
      <c r="T17" s="11">
        <f t="shared" si="3"/>
        <v>40</v>
      </c>
      <c r="U17" s="89">
        <f t="shared" si="4"/>
        <v>100</v>
      </c>
      <c r="V17" s="89">
        <f t="shared" si="4"/>
        <v>85</v>
      </c>
      <c r="W17" s="11">
        <f t="shared" si="5"/>
        <v>85</v>
      </c>
      <c r="X17" s="309"/>
      <c r="Y17" s="309"/>
      <c r="Z17" s="309" t="s">
        <v>2681</v>
      </c>
      <c r="AA17" s="309" t="s">
        <v>2711</v>
      </c>
    </row>
    <row r="18" spans="1:27" ht="60" x14ac:dyDescent="0.25">
      <c r="A18" s="508" t="s">
        <v>1887</v>
      </c>
      <c r="B18" s="508" t="s">
        <v>2638</v>
      </c>
      <c r="C18" s="507" t="s">
        <v>2639</v>
      </c>
      <c r="D18" s="517" t="s">
        <v>2617</v>
      </c>
      <c r="E18" s="629" t="s">
        <v>1562</v>
      </c>
      <c r="F18" s="517" t="s">
        <v>2633</v>
      </c>
      <c r="G18" s="512" t="s">
        <v>62</v>
      </c>
      <c r="H18" s="508">
        <v>100</v>
      </c>
      <c r="I18" s="2">
        <v>25</v>
      </c>
      <c r="J18" s="2">
        <v>15</v>
      </c>
      <c r="K18" s="11">
        <f t="shared" si="0"/>
        <v>60</v>
      </c>
      <c r="L18" s="2">
        <v>25</v>
      </c>
      <c r="M18" s="2">
        <v>10</v>
      </c>
      <c r="N18" s="11">
        <f t="shared" si="1"/>
        <v>40</v>
      </c>
      <c r="O18" s="2">
        <v>25</v>
      </c>
      <c r="P18" s="2">
        <v>0</v>
      </c>
      <c r="Q18" s="11">
        <f t="shared" si="2"/>
        <v>0</v>
      </c>
      <c r="R18" s="2">
        <v>25</v>
      </c>
      <c r="S18" s="2">
        <v>50</v>
      </c>
      <c r="T18" s="11">
        <f t="shared" si="3"/>
        <v>200</v>
      </c>
      <c r="U18" s="89">
        <f t="shared" si="4"/>
        <v>100</v>
      </c>
      <c r="V18" s="89">
        <f t="shared" si="4"/>
        <v>75</v>
      </c>
      <c r="W18" s="11">
        <f t="shared" si="5"/>
        <v>75</v>
      </c>
      <c r="X18" s="309"/>
      <c r="Y18" s="309"/>
      <c r="Z18" s="309"/>
      <c r="AA18" s="309" t="s">
        <v>2712</v>
      </c>
    </row>
    <row r="19" spans="1:27" ht="60" x14ac:dyDescent="0.25">
      <c r="A19" s="508" t="s">
        <v>1887</v>
      </c>
      <c r="B19" s="508" t="s">
        <v>2640</v>
      </c>
      <c r="C19" s="507" t="s">
        <v>2641</v>
      </c>
      <c r="D19" s="517" t="s">
        <v>2617</v>
      </c>
      <c r="E19" s="629" t="s">
        <v>1562</v>
      </c>
      <c r="F19" s="517" t="s">
        <v>2633</v>
      </c>
      <c r="G19" s="512" t="s">
        <v>62</v>
      </c>
      <c r="H19" s="508">
        <v>100</v>
      </c>
      <c r="I19" s="2">
        <v>25</v>
      </c>
      <c r="J19" s="2">
        <v>10</v>
      </c>
      <c r="K19" s="11">
        <f t="shared" si="0"/>
        <v>40</v>
      </c>
      <c r="L19" s="2">
        <v>25</v>
      </c>
      <c r="M19" s="2">
        <v>35</v>
      </c>
      <c r="N19" s="11">
        <f t="shared" si="1"/>
        <v>140</v>
      </c>
      <c r="O19" s="2">
        <v>25</v>
      </c>
      <c r="P19" s="2">
        <v>15</v>
      </c>
      <c r="Q19" s="11">
        <f t="shared" si="2"/>
        <v>60</v>
      </c>
      <c r="R19" s="2">
        <v>25</v>
      </c>
      <c r="S19" s="2">
        <v>25</v>
      </c>
      <c r="T19" s="11">
        <f t="shared" si="3"/>
        <v>100</v>
      </c>
      <c r="U19" s="89">
        <f t="shared" si="4"/>
        <v>100</v>
      </c>
      <c r="V19" s="89">
        <f t="shared" si="4"/>
        <v>85</v>
      </c>
      <c r="W19" s="11">
        <f t="shared" si="5"/>
        <v>85</v>
      </c>
      <c r="X19" s="309"/>
      <c r="Y19" s="309"/>
      <c r="Z19" s="309" t="s">
        <v>2682</v>
      </c>
      <c r="AA19" s="633" t="s">
        <v>2711</v>
      </c>
    </row>
    <row r="20" spans="1:27" ht="36" x14ac:dyDescent="0.25">
      <c r="A20" s="514"/>
      <c r="B20" s="509" t="s">
        <v>505</v>
      </c>
      <c r="C20" s="513" t="s">
        <v>2642</v>
      </c>
      <c r="D20" s="515" t="s">
        <v>1562</v>
      </c>
      <c r="E20" s="628" t="s">
        <v>2643</v>
      </c>
      <c r="F20" s="515" t="s">
        <v>262</v>
      </c>
      <c r="G20" s="509" t="s">
        <v>62</v>
      </c>
      <c r="H20" s="453">
        <v>100</v>
      </c>
      <c r="I20" s="2">
        <v>25</v>
      </c>
      <c r="J20" s="2">
        <f>J21</f>
        <v>25</v>
      </c>
      <c r="K20" s="11">
        <f t="shared" si="0"/>
        <v>100</v>
      </c>
      <c r="L20" s="2">
        <v>25</v>
      </c>
      <c r="M20" s="2">
        <f>M21</f>
        <v>25</v>
      </c>
      <c r="N20" s="11">
        <f t="shared" si="1"/>
        <v>100</v>
      </c>
      <c r="O20" s="2">
        <v>25</v>
      </c>
      <c r="P20" s="2">
        <f>P21</f>
        <v>25</v>
      </c>
      <c r="Q20" s="11">
        <f t="shared" si="2"/>
        <v>100</v>
      </c>
      <c r="R20" s="2">
        <v>25</v>
      </c>
      <c r="S20" s="2">
        <v>75</v>
      </c>
      <c r="T20" s="11">
        <f t="shared" si="3"/>
        <v>300</v>
      </c>
      <c r="U20" s="89">
        <f t="shared" si="4"/>
        <v>100</v>
      </c>
      <c r="V20" s="89">
        <f t="shared" si="4"/>
        <v>150</v>
      </c>
      <c r="W20" s="11">
        <f t="shared" si="5"/>
        <v>150</v>
      </c>
      <c r="X20" s="309"/>
      <c r="Y20" s="309"/>
      <c r="Z20" s="309"/>
      <c r="AA20" s="309" t="s">
        <v>2713</v>
      </c>
    </row>
    <row r="21" spans="1:27" ht="48" x14ac:dyDescent="0.25">
      <c r="A21" s="512" t="s">
        <v>2644</v>
      </c>
      <c r="B21" s="511" t="s">
        <v>510</v>
      </c>
      <c r="C21" s="517" t="s">
        <v>2645</v>
      </c>
      <c r="D21" s="507" t="s">
        <v>1562</v>
      </c>
      <c r="E21" s="627" t="s">
        <v>2643</v>
      </c>
      <c r="F21" s="507" t="s">
        <v>61</v>
      </c>
      <c r="G21" s="508" t="s">
        <v>62</v>
      </c>
      <c r="H21" s="508">
        <v>100</v>
      </c>
      <c r="I21" s="2">
        <v>25</v>
      </c>
      <c r="J21" s="2">
        <v>25</v>
      </c>
      <c r="K21" s="11">
        <f t="shared" si="0"/>
        <v>100</v>
      </c>
      <c r="L21" s="2">
        <v>25</v>
      </c>
      <c r="M21" s="2">
        <v>25</v>
      </c>
      <c r="N21" s="11">
        <f t="shared" si="1"/>
        <v>100</v>
      </c>
      <c r="O21" s="2">
        <v>25</v>
      </c>
      <c r="P21" s="2">
        <v>25</v>
      </c>
      <c r="Q21" s="11">
        <f t="shared" si="2"/>
        <v>100</v>
      </c>
      <c r="R21" s="2">
        <v>25</v>
      </c>
      <c r="S21" s="2">
        <v>0</v>
      </c>
      <c r="T21" s="11">
        <f t="shared" si="3"/>
        <v>0</v>
      </c>
      <c r="U21" s="89">
        <f t="shared" si="4"/>
        <v>100</v>
      </c>
      <c r="V21" s="89">
        <f t="shared" si="4"/>
        <v>75</v>
      </c>
      <c r="W21" s="11">
        <f t="shared" si="5"/>
        <v>75</v>
      </c>
      <c r="X21" s="309"/>
      <c r="Y21" s="309"/>
      <c r="Z21" s="633" t="s">
        <v>2681</v>
      </c>
      <c r="AA21" s="633" t="s">
        <v>2714</v>
      </c>
    </row>
    <row r="22" spans="1:27" ht="24" x14ac:dyDescent="0.25">
      <c r="A22" s="514"/>
      <c r="B22" s="509" t="s">
        <v>1000</v>
      </c>
      <c r="C22" s="513" t="s">
        <v>1001</v>
      </c>
      <c r="D22" s="515" t="s">
        <v>2632</v>
      </c>
      <c r="E22" s="628" t="s">
        <v>1562</v>
      </c>
      <c r="F22" s="515" t="s">
        <v>61</v>
      </c>
      <c r="G22" s="509" t="s">
        <v>62</v>
      </c>
      <c r="H22" s="533">
        <v>100</v>
      </c>
      <c r="I22" s="2">
        <v>25</v>
      </c>
      <c r="J22" s="2">
        <v>25</v>
      </c>
      <c r="K22" s="11">
        <f t="shared" si="0"/>
        <v>100</v>
      </c>
      <c r="L22" s="2">
        <v>25</v>
      </c>
      <c r="M22" s="2">
        <v>25</v>
      </c>
      <c r="N22" s="11">
        <f t="shared" si="1"/>
        <v>100</v>
      </c>
      <c r="O22" s="2">
        <v>25</v>
      </c>
      <c r="P22" s="2">
        <v>25</v>
      </c>
      <c r="Q22" s="11">
        <f t="shared" si="2"/>
        <v>100</v>
      </c>
      <c r="R22" s="2">
        <v>25</v>
      </c>
      <c r="S22" s="2">
        <v>0</v>
      </c>
      <c r="T22" s="11">
        <f t="shared" si="3"/>
        <v>0</v>
      </c>
      <c r="U22" s="89">
        <f t="shared" si="4"/>
        <v>100</v>
      </c>
      <c r="V22" s="89">
        <f t="shared" si="4"/>
        <v>75</v>
      </c>
      <c r="W22" s="11">
        <f t="shared" si="5"/>
        <v>75</v>
      </c>
      <c r="X22" s="309"/>
      <c r="Y22" s="309"/>
      <c r="Z22" s="309"/>
      <c r="AA22" s="309"/>
    </row>
    <row r="23" spans="1:27" ht="60" x14ac:dyDescent="0.25">
      <c r="A23" s="512" t="s">
        <v>1953</v>
      </c>
      <c r="B23" s="511" t="s">
        <v>1004</v>
      </c>
      <c r="C23" s="517" t="s">
        <v>2646</v>
      </c>
      <c r="D23" s="507" t="s">
        <v>2632</v>
      </c>
      <c r="E23" s="627" t="s">
        <v>1562</v>
      </c>
      <c r="F23" s="507" t="s">
        <v>2620</v>
      </c>
      <c r="G23" s="508" t="s">
        <v>2647</v>
      </c>
      <c r="H23" s="518">
        <v>4</v>
      </c>
      <c r="I23" s="2">
        <v>1</v>
      </c>
      <c r="J23" s="2">
        <v>1</v>
      </c>
      <c r="K23" s="11">
        <f t="shared" si="0"/>
        <v>100</v>
      </c>
      <c r="L23" s="2">
        <v>1</v>
      </c>
      <c r="M23" s="2">
        <v>1</v>
      </c>
      <c r="N23" s="11">
        <f t="shared" si="1"/>
        <v>100</v>
      </c>
      <c r="O23" s="2">
        <v>1</v>
      </c>
      <c r="P23" s="2">
        <v>1</v>
      </c>
      <c r="Q23" s="11">
        <f t="shared" si="2"/>
        <v>100</v>
      </c>
      <c r="R23" s="2">
        <v>1</v>
      </c>
      <c r="S23" s="2">
        <v>1</v>
      </c>
      <c r="T23" s="11">
        <f t="shared" si="3"/>
        <v>100</v>
      </c>
      <c r="U23" s="89">
        <f t="shared" si="4"/>
        <v>4</v>
      </c>
      <c r="V23" s="89">
        <f t="shared" si="4"/>
        <v>4</v>
      </c>
      <c r="W23" s="11">
        <f t="shared" si="5"/>
        <v>100</v>
      </c>
      <c r="X23" s="309"/>
      <c r="Y23" s="309"/>
      <c r="Z23" s="309"/>
      <c r="AA23" s="309" t="s">
        <v>2715</v>
      </c>
    </row>
    <row r="24" spans="1:27" ht="24" x14ac:dyDescent="0.25">
      <c r="A24" s="514"/>
      <c r="B24" s="509" t="s">
        <v>513</v>
      </c>
      <c r="C24" s="513" t="s">
        <v>2648</v>
      </c>
      <c r="D24" s="515" t="s">
        <v>2649</v>
      </c>
      <c r="E24" s="628" t="s">
        <v>1562</v>
      </c>
      <c r="F24" s="515" t="s">
        <v>61</v>
      </c>
      <c r="G24" s="509" t="s">
        <v>62</v>
      </c>
      <c r="H24" s="453">
        <v>100</v>
      </c>
      <c r="I24" s="2">
        <f>((50/$H$25)*I25)+((50/$H$26)*I26)</f>
        <v>25</v>
      </c>
      <c r="J24" s="2">
        <f>((50/$H$25)*J25)+((50/$H$26)*J26)</f>
        <v>12.5</v>
      </c>
      <c r="K24" s="11">
        <f t="shared" si="0"/>
        <v>50</v>
      </c>
      <c r="L24" s="2">
        <f>((50/$H$25)*L25)+((50/$H$26)*L26)</f>
        <v>25</v>
      </c>
      <c r="M24" s="2">
        <f>((50/$H$25)*M25)+((50/$H$26)*M26)</f>
        <v>25</v>
      </c>
      <c r="N24" s="11">
        <f t="shared" si="1"/>
        <v>100</v>
      </c>
      <c r="O24" s="2">
        <f>((50/$H$25)*O25)+((50/$H$26)*O26)</f>
        <v>25</v>
      </c>
      <c r="P24" s="2">
        <f>((50/$H$25)*P25)+((50/$H$26)*P26)</f>
        <v>12.5</v>
      </c>
      <c r="Q24" s="11">
        <f t="shared" si="2"/>
        <v>50</v>
      </c>
      <c r="R24" s="2">
        <f>((50/$H$25)*R25)+((50/$H$26)*R26)</f>
        <v>25</v>
      </c>
      <c r="S24" s="2">
        <v>0</v>
      </c>
      <c r="T24" s="11">
        <f t="shared" si="3"/>
        <v>0</v>
      </c>
      <c r="U24" s="89">
        <f t="shared" si="4"/>
        <v>100</v>
      </c>
      <c r="V24" s="89">
        <f t="shared" si="4"/>
        <v>50</v>
      </c>
      <c r="W24" s="11">
        <f t="shared" si="5"/>
        <v>50</v>
      </c>
      <c r="X24" s="309"/>
      <c r="Y24" s="309"/>
      <c r="Z24" s="309"/>
      <c r="AA24" s="309"/>
    </row>
    <row r="25" spans="1:27" ht="108" x14ac:dyDescent="0.25">
      <c r="A25" s="512" t="s">
        <v>2650</v>
      </c>
      <c r="B25" s="508" t="s">
        <v>1796</v>
      </c>
      <c r="C25" s="517" t="s">
        <v>2651</v>
      </c>
      <c r="D25" s="507" t="s">
        <v>2649</v>
      </c>
      <c r="E25" s="627" t="s">
        <v>1562</v>
      </c>
      <c r="F25" s="507" t="s">
        <v>2620</v>
      </c>
      <c r="G25" s="508" t="s">
        <v>2652</v>
      </c>
      <c r="H25" s="410">
        <v>4</v>
      </c>
      <c r="I25" s="2">
        <v>1</v>
      </c>
      <c r="J25" s="2">
        <v>0</v>
      </c>
      <c r="K25" s="11">
        <f t="shared" si="0"/>
        <v>0</v>
      </c>
      <c r="L25" s="2">
        <v>1</v>
      </c>
      <c r="M25" s="2">
        <v>1</v>
      </c>
      <c r="N25" s="11">
        <f t="shared" si="1"/>
        <v>100</v>
      </c>
      <c r="O25" s="2">
        <v>1</v>
      </c>
      <c r="P25" s="2">
        <v>1</v>
      </c>
      <c r="Q25" s="11">
        <f t="shared" si="2"/>
        <v>100</v>
      </c>
      <c r="R25" s="2">
        <v>1</v>
      </c>
      <c r="S25" s="2">
        <v>2</v>
      </c>
      <c r="T25" s="11">
        <f t="shared" si="3"/>
        <v>200</v>
      </c>
      <c r="U25" s="89">
        <f t="shared" si="4"/>
        <v>4</v>
      </c>
      <c r="V25" s="89">
        <f t="shared" si="4"/>
        <v>4</v>
      </c>
      <c r="W25" s="11">
        <f t="shared" si="5"/>
        <v>100</v>
      </c>
      <c r="X25" s="309"/>
      <c r="Y25" s="309"/>
      <c r="Z25" s="309"/>
      <c r="AA25" s="309" t="s">
        <v>2716</v>
      </c>
    </row>
    <row r="26" spans="1:27" ht="48" x14ac:dyDescent="0.25">
      <c r="A26" s="512" t="s">
        <v>2653</v>
      </c>
      <c r="B26" s="508" t="s">
        <v>2654</v>
      </c>
      <c r="C26" s="517" t="s">
        <v>2655</v>
      </c>
      <c r="D26" s="507" t="s">
        <v>2649</v>
      </c>
      <c r="E26" s="627" t="s">
        <v>1562</v>
      </c>
      <c r="F26" s="507" t="s">
        <v>2620</v>
      </c>
      <c r="G26" s="508" t="s">
        <v>2652</v>
      </c>
      <c r="H26" s="410">
        <v>4</v>
      </c>
      <c r="I26" s="2">
        <v>1</v>
      </c>
      <c r="J26" s="2">
        <v>1</v>
      </c>
      <c r="K26" s="11">
        <f t="shared" si="0"/>
        <v>100</v>
      </c>
      <c r="L26" s="2">
        <v>1</v>
      </c>
      <c r="M26" s="2">
        <v>1</v>
      </c>
      <c r="N26" s="11">
        <f t="shared" si="1"/>
        <v>100</v>
      </c>
      <c r="O26" s="2">
        <v>1</v>
      </c>
      <c r="P26" s="2">
        <v>0</v>
      </c>
      <c r="Q26" s="11">
        <f t="shared" si="2"/>
        <v>0</v>
      </c>
      <c r="R26" s="2">
        <v>1</v>
      </c>
      <c r="S26" s="2">
        <v>2</v>
      </c>
      <c r="T26" s="11">
        <f t="shared" si="3"/>
        <v>200</v>
      </c>
      <c r="U26" s="89">
        <f t="shared" si="4"/>
        <v>4</v>
      </c>
      <c r="V26" s="89">
        <f t="shared" si="4"/>
        <v>4</v>
      </c>
      <c r="W26" s="11">
        <f t="shared" si="5"/>
        <v>100</v>
      </c>
      <c r="X26" s="309"/>
      <c r="Y26" s="309"/>
      <c r="Z26" s="309"/>
      <c r="AA26" s="309" t="s">
        <v>2717</v>
      </c>
    </row>
    <row r="27" spans="1:27" ht="24" x14ac:dyDescent="0.25">
      <c r="A27" s="519"/>
      <c r="B27" s="519" t="s">
        <v>2169</v>
      </c>
      <c r="C27" s="515" t="s">
        <v>1447</v>
      </c>
      <c r="D27" s="480" t="s">
        <v>1176</v>
      </c>
      <c r="E27" s="632" t="s">
        <v>1562</v>
      </c>
      <c r="F27" s="480" t="s">
        <v>1448</v>
      </c>
      <c r="G27" s="519" t="s">
        <v>62</v>
      </c>
      <c r="H27" s="519">
        <v>100</v>
      </c>
      <c r="I27" s="2">
        <v>25</v>
      </c>
      <c r="J27" s="2">
        <v>25</v>
      </c>
      <c r="K27" s="11">
        <f t="shared" si="0"/>
        <v>100</v>
      </c>
      <c r="L27" s="2">
        <v>25</v>
      </c>
      <c r="M27" s="2">
        <v>0</v>
      </c>
      <c r="N27" s="11">
        <f t="shared" si="1"/>
        <v>0</v>
      </c>
      <c r="O27" s="2">
        <v>25</v>
      </c>
      <c r="P27" s="2">
        <v>0</v>
      </c>
      <c r="Q27" s="11">
        <f t="shared" si="2"/>
        <v>0</v>
      </c>
      <c r="R27" s="2">
        <v>25</v>
      </c>
      <c r="S27" s="2">
        <v>0</v>
      </c>
      <c r="T27" s="11">
        <f t="shared" si="3"/>
        <v>0</v>
      </c>
      <c r="U27" s="89">
        <f t="shared" si="4"/>
        <v>100</v>
      </c>
      <c r="V27" s="89">
        <f t="shared" si="4"/>
        <v>25</v>
      </c>
      <c r="W27" s="11">
        <f t="shared" si="5"/>
        <v>25</v>
      </c>
      <c r="X27" s="309"/>
      <c r="Y27" s="309"/>
      <c r="Z27" s="309"/>
      <c r="AA27" s="309"/>
    </row>
    <row r="28" spans="1:27" ht="60" x14ac:dyDescent="0.25">
      <c r="A28" s="511" t="s">
        <v>2656</v>
      </c>
      <c r="B28" s="518" t="s">
        <v>2657</v>
      </c>
      <c r="C28" s="516" t="s">
        <v>2658</v>
      </c>
      <c r="D28" s="96" t="s">
        <v>1176</v>
      </c>
      <c r="E28" s="631" t="s">
        <v>1562</v>
      </c>
      <c r="F28" s="507" t="s">
        <v>2620</v>
      </c>
      <c r="G28" s="512" t="s">
        <v>2652</v>
      </c>
      <c r="H28" s="360">
        <v>4</v>
      </c>
      <c r="I28" s="2">
        <v>1</v>
      </c>
      <c r="J28" s="2">
        <v>1</v>
      </c>
      <c r="K28" s="11">
        <f t="shared" si="0"/>
        <v>100</v>
      </c>
      <c r="L28" s="2">
        <v>1</v>
      </c>
      <c r="M28" s="2">
        <v>1</v>
      </c>
      <c r="N28" s="11">
        <f t="shared" si="1"/>
        <v>100</v>
      </c>
      <c r="O28" s="2">
        <v>1</v>
      </c>
      <c r="P28" s="2">
        <v>1</v>
      </c>
      <c r="Q28" s="11">
        <f t="shared" si="2"/>
        <v>100</v>
      </c>
      <c r="R28" s="2">
        <v>1</v>
      </c>
      <c r="S28" s="2">
        <v>1</v>
      </c>
      <c r="T28" s="11">
        <f t="shared" si="3"/>
        <v>100</v>
      </c>
      <c r="U28" s="89">
        <f t="shared" si="4"/>
        <v>4</v>
      </c>
      <c r="V28" s="89">
        <f t="shared" si="4"/>
        <v>4</v>
      </c>
      <c r="W28" s="11">
        <f t="shared" si="5"/>
        <v>100</v>
      </c>
      <c r="X28" s="309"/>
      <c r="Y28" s="309"/>
      <c r="Z28" s="309" t="s">
        <v>2683</v>
      </c>
      <c r="AA28" s="309"/>
    </row>
    <row r="29" spans="1:27" ht="24" x14ac:dyDescent="0.25">
      <c r="A29" s="519"/>
      <c r="B29" s="519" t="s">
        <v>2659</v>
      </c>
      <c r="C29" s="515" t="s">
        <v>1450</v>
      </c>
      <c r="D29" s="480" t="s">
        <v>1451</v>
      </c>
      <c r="E29" s="632" t="s">
        <v>1562</v>
      </c>
      <c r="F29" s="480" t="s">
        <v>1448</v>
      </c>
      <c r="G29" s="519" t="s">
        <v>62</v>
      </c>
      <c r="H29" s="519">
        <v>100</v>
      </c>
      <c r="I29" s="2">
        <v>25</v>
      </c>
      <c r="J29" s="2">
        <v>0</v>
      </c>
      <c r="K29" s="11">
        <f t="shared" si="0"/>
        <v>0</v>
      </c>
      <c r="L29" s="2">
        <v>25</v>
      </c>
      <c r="M29" s="2">
        <v>0</v>
      </c>
      <c r="N29" s="11">
        <f t="shared" si="1"/>
        <v>0</v>
      </c>
      <c r="O29" s="2">
        <v>25</v>
      </c>
      <c r="P29" s="2">
        <v>0</v>
      </c>
      <c r="Q29" s="11">
        <f t="shared" si="2"/>
        <v>0</v>
      </c>
      <c r="R29" s="2">
        <v>0</v>
      </c>
      <c r="S29" s="2">
        <v>0</v>
      </c>
      <c r="T29" s="11" t="e">
        <f t="shared" si="3"/>
        <v>#DIV/0!</v>
      </c>
      <c r="U29" s="89">
        <f t="shared" si="4"/>
        <v>75</v>
      </c>
      <c r="V29" s="89">
        <f t="shared" si="4"/>
        <v>0</v>
      </c>
      <c r="W29" s="11">
        <f t="shared" si="5"/>
        <v>0</v>
      </c>
      <c r="X29" s="309"/>
      <c r="Y29" s="309"/>
      <c r="Z29" s="309"/>
      <c r="AA29" s="309"/>
    </row>
    <row r="30" spans="1:27" ht="84" x14ac:dyDescent="0.25">
      <c r="A30" s="511" t="s">
        <v>2660</v>
      </c>
      <c r="B30" s="518" t="s">
        <v>2661</v>
      </c>
      <c r="C30" s="516" t="s">
        <v>2662</v>
      </c>
      <c r="D30" s="96" t="s">
        <v>1451</v>
      </c>
      <c r="E30" s="631" t="s">
        <v>1562</v>
      </c>
      <c r="F30" s="507" t="s">
        <v>2620</v>
      </c>
      <c r="G30" s="512" t="s">
        <v>2652</v>
      </c>
      <c r="H30" s="360">
        <v>4</v>
      </c>
      <c r="I30" s="2">
        <v>1</v>
      </c>
      <c r="J30" s="2">
        <v>0</v>
      </c>
      <c r="K30" s="11">
        <f t="shared" si="0"/>
        <v>0</v>
      </c>
      <c r="L30" s="2">
        <v>1</v>
      </c>
      <c r="M30" s="2">
        <v>1</v>
      </c>
      <c r="N30" s="11">
        <f t="shared" si="1"/>
        <v>100</v>
      </c>
      <c r="O30" s="2">
        <v>1</v>
      </c>
      <c r="P30" s="2">
        <v>1</v>
      </c>
      <c r="Q30" s="11">
        <f t="shared" si="2"/>
        <v>100</v>
      </c>
      <c r="R30" s="2">
        <v>1</v>
      </c>
      <c r="S30" s="2">
        <v>2</v>
      </c>
      <c r="T30" s="11">
        <f t="shared" si="3"/>
        <v>200</v>
      </c>
      <c r="U30" s="89">
        <f t="shared" si="4"/>
        <v>4</v>
      </c>
      <c r="V30" s="89">
        <f t="shared" si="4"/>
        <v>4</v>
      </c>
      <c r="W30" s="11">
        <f t="shared" si="5"/>
        <v>100</v>
      </c>
      <c r="X30" s="309"/>
      <c r="Y30" s="309"/>
      <c r="Z30" s="309" t="s">
        <v>2684</v>
      </c>
      <c r="AA30" s="309" t="s">
        <v>2718</v>
      </c>
    </row>
    <row r="31" spans="1:27" ht="36" x14ac:dyDescent="0.25">
      <c r="A31" s="413"/>
      <c r="B31" s="509" t="s">
        <v>1026</v>
      </c>
      <c r="C31" s="414" t="s">
        <v>1467</v>
      </c>
      <c r="D31" s="414" t="s">
        <v>2663</v>
      </c>
      <c r="E31" s="413" t="s">
        <v>1562</v>
      </c>
      <c r="F31" s="414" t="s">
        <v>1029</v>
      </c>
      <c r="G31" s="413" t="s">
        <v>62</v>
      </c>
      <c r="H31" s="509">
        <v>100</v>
      </c>
      <c r="I31" s="2">
        <v>0</v>
      </c>
      <c r="J31" s="2">
        <v>0</v>
      </c>
      <c r="K31" s="11" t="e">
        <f t="shared" si="0"/>
        <v>#DIV/0!</v>
      </c>
      <c r="L31" s="2">
        <v>50</v>
      </c>
      <c r="M31" s="2">
        <v>0</v>
      </c>
      <c r="N31" s="11">
        <f t="shared" si="1"/>
        <v>0</v>
      </c>
      <c r="O31" s="2">
        <v>0</v>
      </c>
      <c r="P31" s="2">
        <v>0</v>
      </c>
      <c r="Q31" s="11" t="e">
        <f t="shared" si="2"/>
        <v>#DIV/0!</v>
      </c>
      <c r="R31" s="2">
        <v>50</v>
      </c>
      <c r="S31" s="2">
        <v>0</v>
      </c>
      <c r="T31" s="11">
        <f t="shared" si="3"/>
        <v>0</v>
      </c>
      <c r="U31" s="89">
        <f t="shared" si="4"/>
        <v>100</v>
      </c>
      <c r="V31" s="89">
        <f t="shared" si="4"/>
        <v>0</v>
      </c>
      <c r="W31" s="11">
        <f t="shared" si="5"/>
        <v>0</v>
      </c>
      <c r="X31" s="309"/>
      <c r="Y31" s="309"/>
      <c r="Z31" s="309"/>
      <c r="AA31" s="309"/>
    </row>
    <row r="32" spans="1:27" ht="60" x14ac:dyDescent="0.25">
      <c r="A32" s="167" t="s">
        <v>2664</v>
      </c>
      <c r="B32" s="508" t="s">
        <v>1031</v>
      </c>
      <c r="C32" s="168" t="s">
        <v>2665</v>
      </c>
      <c r="D32" s="168" t="s">
        <v>2663</v>
      </c>
      <c r="E32" s="167" t="s">
        <v>1562</v>
      </c>
      <c r="F32" s="168" t="s">
        <v>1749</v>
      </c>
      <c r="G32" s="167" t="s">
        <v>2647</v>
      </c>
      <c r="H32" s="508">
        <v>4</v>
      </c>
      <c r="I32" s="2">
        <v>1</v>
      </c>
      <c r="J32" s="2">
        <v>0</v>
      </c>
      <c r="K32" s="11">
        <f t="shared" si="0"/>
        <v>0</v>
      </c>
      <c r="L32" s="2">
        <v>1</v>
      </c>
      <c r="M32" s="2">
        <v>0</v>
      </c>
      <c r="N32" s="11">
        <f t="shared" si="1"/>
        <v>0</v>
      </c>
      <c r="O32" s="2">
        <v>1</v>
      </c>
      <c r="P32" s="2">
        <v>0</v>
      </c>
      <c r="Q32" s="11">
        <f t="shared" si="2"/>
        <v>0</v>
      </c>
      <c r="R32" s="2">
        <v>1</v>
      </c>
      <c r="S32" s="2">
        <v>0</v>
      </c>
      <c r="T32" s="11">
        <f t="shared" si="3"/>
        <v>0</v>
      </c>
      <c r="U32" s="89">
        <f t="shared" si="4"/>
        <v>4</v>
      </c>
      <c r="V32" s="89">
        <f t="shared" si="4"/>
        <v>0</v>
      </c>
      <c r="W32" s="11">
        <f t="shared" si="5"/>
        <v>0</v>
      </c>
      <c r="X32" s="309"/>
      <c r="Y32" s="309"/>
      <c r="Z32" s="309" t="s">
        <v>2719</v>
      </c>
      <c r="AA32" s="309"/>
    </row>
    <row r="33" spans="1:27" ht="26.25" x14ac:dyDescent="0.25">
      <c r="A33" s="413"/>
      <c r="B33" s="509" t="s">
        <v>1033</v>
      </c>
      <c r="C33" s="414" t="s">
        <v>2666</v>
      </c>
      <c r="D33" s="414" t="s">
        <v>2649</v>
      </c>
      <c r="E33" s="413"/>
      <c r="F33" s="513" t="s">
        <v>1035</v>
      </c>
      <c r="G33" s="519" t="s">
        <v>1010</v>
      </c>
      <c r="H33" s="509">
        <v>1</v>
      </c>
      <c r="I33" s="2">
        <v>0</v>
      </c>
      <c r="J33" s="2">
        <v>0</v>
      </c>
      <c r="K33" s="11" t="e">
        <f t="shared" si="0"/>
        <v>#DIV/0!</v>
      </c>
      <c r="L33" s="2">
        <v>0</v>
      </c>
      <c r="M33" s="2">
        <v>0</v>
      </c>
      <c r="N33" s="11" t="e">
        <f t="shared" si="1"/>
        <v>#DIV/0!</v>
      </c>
      <c r="O33" s="2">
        <v>0</v>
      </c>
      <c r="P33" s="2">
        <v>0</v>
      </c>
      <c r="Q33" s="11" t="e">
        <f t="shared" si="2"/>
        <v>#DIV/0!</v>
      </c>
      <c r="R33" s="2">
        <v>1</v>
      </c>
      <c r="S33" s="2">
        <v>1</v>
      </c>
      <c r="T33" s="11">
        <f t="shared" si="3"/>
        <v>100</v>
      </c>
      <c r="U33" s="89">
        <f t="shared" si="4"/>
        <v>1</v>
      </c>
      <c r="V33" s="89">
        <f t="shared" si="4"/>
        <v>1</v>
      </c>
      <c r="W33" s="11">
        <f t="shared" si="5"/>
        <v>100</v>
      </c>
      <c r="X33" s="309"/>
      <c r="Y33" s="309"/>
      <c r="Z33" s="309"/>
      <c r="AA33" s="309" t="s">
        <v>2720</v>
      </c>
    </row>
    <row r="34" spans="1:27" ht="108" x14ac:dyDescent="0.25">
      <c r="A34" s="167" t="s">
        <v>2667</v>
      </c>
      <c r="B34" s="508" t="s">
        <v>1039</v>
      </c>
      <c r="C34" s="168" t="s">
        <v>2668</v>
      </c>
      <c r="D34" s="168" t="s">
        <v>2649</v>
      </c>
      <c r="E34" s="167" t="s">
        <v>1562</v>
      </c>
      <c r="F34" s="168" t="s">
        <v>2669</v>
      </c>
      <c r="G34" s="169" t="s">
        <v>2647</v>
      </c>
      <c r="H34" s="534">
        <v>4</v>
      </c>
      <c r="I34" s="2">
        <v>1</v>
      </c>
      <c r="J34" s="2">
        <v>0</v>
      </c>
      <c r="K34" s="11">
        <f t="shared" si="0"/>
        <v>0</v>
      </c>
      <c r="L34" s="2">
        <v>1</v>
      </c>
      <c r="M34" s="2">
        <v>0</v>
      </c>
      <c r="N34" s="11">
        <f t="shared" si="1"/>
        <v>0</v>
      </c>
      <c r="O34" s="2">
        <v>1</v>
      </c>
      <c r="P34" s="2">
        <v>0</v>
      </c>
      <c r="Q34" s="11">
        <f t="shared" si="2"/>
        <v>0</v>
      </c>
      <c r="R34" s="2">
        <v>1</v>
      </c>
      <c r="S34" s="2">
        <v>1</v>
      </c>
      <c r="T34" s="11">
        <f t="shared" si="3"/>
        <v>100</v>
      </c>
      <c r="U34" s="89">
        <f t="shared" si="4"/>
        <v>4</v>
      </c>
      <c r="V34" s="89">
        <f t="shared" si="4"/>
        <v>1</v>
      </c>
      <c r="W34" s="11">
        <f t="shared" si="5"/>
        <v>25</v>
      </c>
      <c r="X34" s="309"/>
      <c r="Y34" s="309"/>
      <c r="Z34" s="309"/>
      <c r="AA34" s="633" t="s">
        <v>2721</v>
      </c>
    </row>
    <row r="35" spans="1:27" ht="36" x14ac:dyDescent="0.25">
      <c r="A35" s="413"/>
      <c r="B35" s="509" t="s">
        <v>1046</v>
      </c>
      <c r="C35" s="414" t="s">
        <v>1047</v>
      </c>
      <c r="D35" s="414" t="s">
        <v>2663</v>
      </c>
      <c r="E35" s="413" t="s">
        <v>1562</v>
      </c>
      <c r="F35" s="414" t="s">
        <v>61</v>
      </c>
      <c r="G35" s="413" t="s">
        <v>62</v>
      </c>
      <c r="H35" s="510">
        <v>20</v>
      </c>
      <c r="I35" s="2">
        <v>0</v>
      </c>
      <c r="J35" s="2">
        <v>0</v>
      </c>
      <c r="K35" s="11" t="e">
        <f t="shared" si="0"/>
        <v>#DIV/0!</v>
      </c>
      <c r="L35" s="2">
        <v>10</v>
      </c>
      <c r="M35" s="2">
        <v>0</v>
      </c>
      <c r="N35" s="11">
        <f t="shared" si="1"/>
        <v>0</v>
      </c>
      <c r="O35" s="2">
        <v>0</v>
      </c>
      <c r="P35" s="2">
        <v>0</v>
      </c>
      <c r="Q35" s="11" t="e">
        <f t="shared" si="2"/>
        <v>#DIV/0!</v>
      </c>
      <c r="R35" s="2">
        <v>10</v>
      </c>
      <c r="S35" s="2">
        <v>0</v>
      </c>
      <c r="T35" s="11">
        <f t="shared" si="3"/>
        <v>0</v>
      </c>
      <c r="U35" s="89">
        <f t="shared" si="4"/>
        <v>20</v>
      </c>
      <c r="V35" s="89">
        <f t="shared" si="4"/>
        <v>0</v>
      </c>
      <c r="W35" s="11">
        <f t="shared" si="5"/>
        <v>0</v>
      </c>
      <c r="X35" s="309"/>
      <c r="Y35" s="309"/>
      <c r="Z35" s="309"/>
      <c r="AA35" s="309"/>
    </row>
    <row r="36" spans="1:27" ht="72" x14ac:dyDescent="0.25">
      <c r="A36" s="167" t="s">
        <v>2670</v>
      </c>
      <c r="B36" s="511" t="s">
        <v>1049</v>
      </c>
      <c r="C36" s="168" t="s">
        <v>2671</v>
      </c>
      <c r="D36" s="168" t="s">
        <v>2663</v>
      </c>
      <c r="E36" s="167" t="s">
        <v>1562</v>
      </c>
      <c r="F36" s="168" t="s">
        <v>2672</v>
      </c>
      <c r="G36" s="167" t="s">
        <v>2647</v>
      </c>
      <c r="H36" s="360">
        <v>4</v>
      </c>
      <c r="I36" s="2">
        <v>1</v>
      </c>
      <c r="J36" s="2">
        <v>1</v>
      </c>
      <c r="K36" s="11">
        <f t="shared" si="0"/>
        <v>100</v>
      </c>
      <c r="L36" s="2">
        <v>1</v>
      </c>
      <c r="M36" s="2">
        <v>1</v>
      </c>
      <c r="N36" s="11">
        <f t="shared" si="1"/>
        <v>100</v>
      </c>
      <c r="O36" s="2">
        <v>1</v>
      </c>
      <c r="P36" s="2">
        <v>1</v>
      </c>
      <c r="Q36" s="11">
        <f t="shared" si="2"/>
        <v>100</v>
      </c>
      <c r="R36" s="2">
        <v>1</v>
      </c>
      <c r="S36" s="2">
        <v>0</v>
      </c>
      <c r="T36" s="11">
        <f t="shared" si="3"/>
        <v>0</v>
      </c>
      <c r="U36" s="89">
        <f t="shared" si="4"/>
        <v>4</v>
      </c>
      <c r="V36" s="89">
        <f t="shared" si="4"/>
        <v>3</v>
      </c>
      <c r="W36" s="11">
        <f t="shared" si="5"/>
        <v>75</v>
      </c>
      <c r="X36" s="309"/>
      <c r="Y36" s="309"/>
      <c r="Z36" s="309" t="s">
        <v>2685</v>
      </c>
      <c r="AA36" s="309" t="s">
        <v>2722</v>
      </c>
    </row>
    <row r="37" spans="1:27" ht="36" x14ac:dyDescent="0.25">
      <c r="A37" s="413"/>
      <c r="B37" s="509" t="s">
        <v>1051</v>
      </c>
      <c r="C37" s="414" t="s">
        <v>1052</v>
      </c>
      <c r="D37" s="414" t="s">
        <v>1562</v>
      </c>
      <c r="E37" s="413" t="s">
        <v>2617</v>
      </c>
      <c r="F37" s="414" t="s">
        <v>61</v>
      </c>
      <c r="G37" s="413" t="s">
        <v>62</v>
      </c>
      <c r="H37" s="509">
        <v>100</v>
      </c>
      <c r="I37" s="2">
        <v>0</v>
      </c>
      <c r="J37" s="2">
        <v>0</v>
      </c>
      <c r="K37" s="11" t="e">
        <f t="shared" si="0"/>
        <v>#DIV/0!</v>
      </c>
      <c r="L37" s="2">
        <v>50</v>
      </c>
      <c r="M37" s="2">
        <v>0</v>
      </c>
      <c r="N37" s="11">
        <f t="shared" si="1"/>
        <v>0</v>
      </c>
      <c r="O37" s="2">
        <v>0</v>
      </c>
      <c r="P37" s="2">
        <v>0</v>
      </c>
      <c r="Q37" s="11" t="e">
        <f t="shared" si="2"/>
        <v>#DIV/0!</v>
      </c>
      <c r="R37" s="2">
        <v>50</v>
      </c>
      <c r="S37" s="2">
        <v>0</v>
      </c>
      <c r="T37" s="11">
        <f t="shared" si="3"/>
        <v>0</v>
      </c>
      <c r="U37" s="89">
        <f t="shared" si="4"/>
        <v>100</v>
      </c>
      <c r="V37" s="89">
        <f t="shared" si="4"/>
        <v>0</v>
      </c>
      <c r="W37" s="11">
        <f t="shared" si="5"/>
        <v>0</v>
      </c>
      <c r="X37" s="309"/>
      <c r="Y37" s="309"/>
      <c r="Z37" s="633" t="s">
        <v>2723</v>
      </c>
      <c r="AA37" s="633"/>
    </row>
    <row r="38" spans="1:27" ht="36" x14ac:dyDescent="0.25">
      <c r="A38" s="511" t="s">
        <v>1774</v>
      </c>
      <c r="B38" s="518" t="s">
        <v>1054</v>
      </c>
      <c r="C38" s="507" t="s">
        <v>1776</v>
      </c>
      <c r="D38" s="535" t="s">
        <v>1562</v>
      </c>
      <c r="E38" s="184" t="s">
        <v>2617</v>
      </c>
      <c r="F38" s="507" t="s">
        <v>2673</v>
      </c>
      <c r="G38" s="184" t="s">
        <v>407</v>
      </c>
      <c r="H38" s="184">
        <v>100</v>
      </c>
      <c r="I38" s="2">
        <v>0</v>
      </c>
      <c r="J38" s="2">
        <v>0</v>
      </c>
      <c r="K38" s="11" t="e">
        <f t="shared" si="0"/>
        <v>#DIV/0!</v>
      </c>
      <c r="L38" s="2">
        <v>50</v>
      </c>
      <c r="M38" s="2">
        <v>0</v>
      </c>
      <c r="N38" s="11">
        <f t="shared" si="1"/>
        <v>0</v>
      </c>
      <c r="O38" s="2">
        <v>0</v>
      </c>
      <c r="P38" s="2">
        <v>0</v>
      </c>
      <c r="Q38" s="11" t="e">
        <f t="shared" si="2"/>
        <v>#DIV/0!</v>
      </c>
      <c r="R38" s="2">
        <v>50</v>
      </c>
      <c r="S38" s="2">
        <v>0</v>
      </c>
      <c r="T38" s="11">
        <f t="shared" si="3"/>
        <v>0</v>
      </c>
      <c r="U38" s="89">
        <f t="shared" si="4"/>
        <v>100</v>
      </c>
      <c r="V38" s="89">
        <f t="shared" si="4"/>
        <v>0</v>
      </c>
      <c r="W38" s="11">
        <f t="shared" si="5"/>
        <v>0</v>
      </c>
      <c r="X38" s="309"/>
      <c r="Y38" s="309"/>
      <c r="Z38" s="633" t="s">
        <v>2723</v>
      </c>
      <c r="AA38" s="633"/>
    </row>
    <row r="39" spans="1:27" x14ac:dyDescent="0.25">
      <c r="A39" s="843" t="s">
        <v>23</v>
      </c>
      <c r="B39" s="844"/>
      <c r="C39" s="844"/>
      <c r="D39" s="844"/>
      <c r="E39" s="844"/>
      <c r="F39" s="844"/>
      <c r="G39" s="844"/>
      <c r="H39" s="845"/>
      <c r="I39" s="3"/>
      <c r="J39" s="3"/>
      <c r="K39" s="13" t="e">
        <f>SUM(K51:K68)/(COUNTIF(K51:K68,"&lt;&gt;0"))</f>
        <v>#DIV/0!</v>
      </c>
      <c r="L39" s="3"/>
      <c r="M39" s="3"/>
      <c r="N39" s="13">
        <f>SUM(N51:N68)/(COUNTIF(N51:N68,"&lt;&gt;0"))</f>
        <v>92</v>
      </c>
      <c r="O39" s="3"/>
      <c r="P39" s="3"/>
      <c r="Q39" s="13" t="e">
        <f>SUM(Q51:Q68)/(COUNTIF(Q51:Q68,"&lt;&gt;0"))</f>
        <v>#DIV/0!</v>
      </c>
      <c r="R39" s="3"/>
      <c r="S39" s="3"/>
      <c r="T39" s="13" t="e">
        <f>SUM(T51:T68)/(COUNTIF(T51:T68,"&lt;&gt;0"))</f>
        <v>#DIV/0!</v>
      </c>
      <c r="U39" s="3"/>
      <c r="V39" s="3"/>
      <c r="W39" s="13">
        <f>SUM(W51:W68)/(COUNTIF(W51:W68,"&lt;&gt;0"))</f>
        <v>79.928571428571431</v>
      </c>
      <c r="X39" s="30"/>
      <c r="Y39" s="30"/>
      <c r="Z39" s="30"/>
      <c r="AA39" s="30"/>
    </row>
    <row r="40" spans="1:27" x14ac:dyDescent="0.25">
      <c r="A40" s="846" t="s">
        <v>24</v>
      </c>
      <c r="B40" s="847"/>
      <c r="C40" s="847"/>
      <c r="D40" s="847"/>
      <c r="E40" s="847"/>
      <c r="F40" s="847"/>
      <c r="G40" s="847"/>
      <c r="H40" s="848"/>
      <c r="I40" s="4"/>
      <c r="J40" s="4"/>
      <c r="K40" s="14">
        <v>85</v>
      </c>
      <c r="L40" s="4"/>
      <c r="M40" s="4"/>
      <c r="N40" s="14">
        <v>89</v>
      </c>
      <c r="O40" s="4"/>
      <c r="P40" s="4"/>
      <c r="Q40" s="14">
        <v>89</v>
      </c>
      <c r="R40" s="4"/>
      <c r="S40" s="4"/>
      <c r="T40" s="14"/>
      <c r="U40" s="4"/>
      <c r="V40" s="4"/>
      <c r="W40" s="14"/>
      <c r="X40" s="30"/>
      <c r="Y40" s="30"/>
      <c r="Z40" s="30"/>
      <c r="AA40" s="30"/>
    </row>
    <row r="41" spans="1:27" x14ac:dyDescent="0.25">
      <c r="A41" s="846" t="s">
        <v>1283</v>
      </c>
      <c r="B41" s="847"/>
      <c r="C41" s="847"/>
      <c r="D41" s="847"/>
      <c r="E41" s="847"/>
      <c r="F41" s="847"/>
      <c r="G41" s="847"/>
      <c r="H41" s="848"/>
      <c r="I41" s="4"/>
      <c r="J41" s="4"/>
      <c r="K41" s="14">
        <v>52</v>
      </c>
      <c r="L41" s="4"/>
      <c r="M41" s="4"/>
      <c r="N41" s="14">
        <v>44</v>
      </c>
      <c r="O41" s="4"/>
      <c r="P41" s="4"/>
      <c r="Q41" s="14">
        <v>58</v>
      </c>
      <c r="R41" s="4"/>
      <c r="S41" s="4"/>
      <c r="T41" s="14"/>
      <c r="U41" s="4"/>
      <c r="V41" s="4"/>
      <c r="W41" s="14"/>
      <c r="X41" s="30"/>
      <c r="Y41" s="30"/>
      <c r="Z41" s="30"/>
      <c r="AA41" s="30"/>
    </row>
    <row r="42" spans="1:27" x14ac:dyDescent="0.25">
      <c r="A42" s="846" t="s">
        <v>1339</v>
      </c>
      <c r="B42" s="847"/>
      <c r="C42" s="847"/>
      <c r="D42" s="847"/>
      <c r="E42" s="847"/>
      <c r="F42" s="847"/>
      <c r="G42" s="847"/>
      <c r="H42" s="848"/>
      <c r="I42" s="4"/>
      <c r="J42" s="4"/>
      <c r="K42" s="14">
        <v>10</v>
      </c>
      <c r="L42" s="4"/>
      <c r="M42" s="4"/>
      <c r="N42" s="14">
        <v>14</v>
      </c>
      <c r="O42" s="4"/>
      <c r="P42" s="4"/>
      <c r="Q42" s="14">
        <v>8</v>
      </c>
      <c r="R42" s="4"/>
      <c r="S42" s="4"/>
      <c r="T42" s="14"/>
      <c r="U42" s="4"/>
      <c r="V42" s="4"/>
      <c r="W42" s="14"/>
      <c r="X42" s="30"/>
      <c r="Y42" s="30"/>
      <c r="Z42" s="30"/>
      <c r="AA42" s="30"/>
    </row>
    <row r="43" spans="1:27" x14ac:dyDescent="0.25">
      <c r="A43" s="846" t="s">
        <v>1340</v>
      </c>
      <c r="B43" s="847"/>
      <c r="C43" s="847"/>
      <c r="D43" s="847"/>
      <c r="E43" s="847"/>
      <c r="F43" s="847"/>
      <c r="G43" s="847"/>
      <c r="H43" s="848"/>
      <c r="I43" s="4"/>
      <c r="J43" s="4"/>
      <c r="K43" s="14">
        <v>0</v>
      </c>
      <c r="L43" s="4"/>
      <c r="M43" s="4"/>
      <c r="N43" s="14">
        <v>0</v>
      </c>
      <c r="O43" s="4"/>
      <c r="P43" s="4"/>
      <c r="Q43" s="14">
        <v>0</v>
      </c>
      <c r="R43" s="4"/>
      <c r="S43" s="4"/>
      <c r="T43" s="14"/>
      <c r="U43" s="4"/>
      <c r="V43" s="4"/>
      <c r="W43" s="14"/>
      <c r="X43" s="30"/>
      <c r="Y43" s="30"/>
      <c r="Z43" s="30"/>
      <c r="AA43" s="30"/>
    </row>
    <row r="44" spans="1:27" x14ac:dyDescent="0.25">
      <c r="A44" s="846" t="s">
        <v>1341</v>
      </c>
      <c r="B44" s="847"/>
      <c r="C44" s="847"/>
      <c r="D44" s="847"/>
      <c r="E44" s="847"/>
      <c r="F44" s="847"/>
      <c r="G44" s="847"/>
      <c r="H44" s="848"/>
      <c r="I44" s="4"/>
      <c r="J44" s="4"/>
      <c r="K44" s="14">
        <v>8</v>
      </c>
      <c r="L44" s="4"/>
      <c r="M44" s="4"/>
      <c r="N44" s="14">
        <v>19</v>
      </c>
      <c r="O44" s="4"/>
      <c r="P44" s="4"/>
      <c r="Q44" s="14">
        <v>36</v>
      </c>
      <c r="R44" s="4"/>
      <c r="S44" s="4"/>
      <c r="T44" s="14"/>
      <c r="U44" s="4"/>
      <c r="V44" s="4"/>
      <c r="W44" s="14"/>
      <c r="X44" s="30"/>
      <c r="Y44" s="30"/>
      <c r="Z44" s="30"/>
      <c r="AA44" s="30"/>
    </row>
    <row r="45" spans="1:27" x14ac:dyDescent="0.25">
      <c r="K45" s="32" t="e">
        <f>IF(K7&gt;99.99,100,K7)</f>
        <v>#DIV/0!</v>
      </c>
      <c r="N45" s="32" t="e">
        <f>IF(N7&gt;99.99,100,N7)</f>
        <v>#DIV/0!</v>
      </c>
      <c r="Q45" s="32" t="e">
        <f>IF(Q7&gt;99.99,100,Q7)</f>
        <v>#DIV/0!</v>
      </c>
      <c r="T45" s="32" t="e">
        <f>IF(T7&gt;99.99,100,T7)</f>
        <v>#DIV/0!</v>
      </c>
      <c r="W45" s="32" t="e">
        <f>IF(W7&gt;99.99,100,W7)</f>
        <v>#DIV/0!</v>
      </c>
    </row>
    <row r="46" spans="1:27" x14ac:dyDescent="0.25">
      <c r="H46" s="7">
        <f>(100+100+100+100+60+100+100+100+100+100+100+100)/12</f>
        <v>96.666666666666671</v>
      </c>
      <c r="K46" s="32">
        <f t="shared" ref="K46:K50" si="6">IF(K8&gt;99.99,100,K8)</f>
        <v>100</v>
      </c>
      <c r="N46" s="32">
        <f t="shared" ref="N46:N50" si="7">IF(N8&gt;99.99,100,N8)</f>
        <v>100</v>
      </c>
      <c r="Q46" s="32">
        <f t="shared" ref="Q46:Q50" si="8">IF(Q8&gt;99.99,100,Q8)</f>
        <v>100</v>
      </c>
      <c r="T46" s="32">
        <f t="shared" ref="T46:T50" si="9">IF(T8&gt;99.99,100,T8)</f>
        <v>100</v>
      </c>
      <c r="W46" s="32">
        <f t="shared" ref="W46:W50" si="10">IF(W8&gt;99.99,100,W8)</f>
        <v>100</v>
      </c>
    </row>
    <row r="47" spans="1:27" x14ac:dyDescent="0.25">
      <c r="K47" s="32" t="e">
        <f t="shared" si="6"/>
        <v>#DIV/0!</v>
      </c>
      <c r="N47" s="32" t="e">
        <f t="shared" si="7"/>
        <v>#DIV/0!</v>
      </c>
      <c r="Q47" s="32" t="e">
        <f t="shared" si="8"/>
        <v>#DIV/0!</v>
      </c>
      <c r="T47" s="32">
        <f t="shared" si="9"/>
        <v>0</v>
      </c>
      <c r="W47" s="32">
        <f t="shared" si="10"/>
        <v>0</v>
      </c>
    </row>
    <row r="48" spans="1:27" x14ac:dyDescent="0.25">
      <c r="K48" s="32">
        <f t="shared" si="6"/>
        <v>100</v>
      </c>
      <c r="N48" s="32">
        <f t="shared" si="7"/>
        <v>100</v>
      </c>
      <c r="Q48" s="32">
        <f t="shared" si="8"/>
        <v>100</v>
      </c>
      <c r="T48" s="32">
        <f t="shared" si="9"/>
        <v>100</v>
      </c>
      <c r="W48" s="32">
        <f t="shared" si="10"/>
        <v>100</v>
      </c>
    </row>
    <row r="49" spans="11:23" x14ac:dyDescent="0.25">
      <c r="K49" s="32">
        <f t="shared" si="6"/>
        <v>100</v>
      </c>
      <c r="N49" s="32">
        <f t="shared" si="7"/>
        <v>100</v>
      </c>
      <c r="Q49" s="32">
        <f t="shared" si="8"/>
        <v>100</v>
      </c>
      <c r="T49" s="32">
        <f t="shared" si="9"/>
        <v>100</v>
      </c>
      <c r="W49" s="32">
        <f t="shared" si="10"/>
        <v>100</v>
      </c>
    </row>
    <row r="50" spans="11:23" x14ac:dyDescent="0.25">
      <c r="K50" s="32" t="e">
        <f t="shared" si="6"/>
        <v>#DIV/0!</v>
      </c>
      <c r="N50" s="32" t="e">
        <f t="shared" si="7"/>
        <v>#DIV/0!</v>
      </c>
      <c r="Q50" s="32" t="e">
        <f t="shared" si="8"/>
        <v>#DIV/0!</v>
      </c>
      <c r="T50" s="32">
        <f t="shared" si="9"/>
        <v>40</v>
      </c>
      <c r="W50" s="32">
        <f t="shared" si="10"/>
        <v>40</v>
      </c>
    </row>
    <row r="51" spans="11:23" x14ac:dyDescent="0.25">
      <c r="K51" s="32">
        <f t="shared" ref="K51:K75" si="11">IF(K14&gt;99.99,100,K14)</f>
        <v>40</v>
      </c>
      <c r="N51" s="32">
        <f t="shared" ref="N51:N75" si="12">IF(N14&gt;99.99,100,N14)</f>
        <v>56.000000000000007</v>
      </c>
      <c r="Q51" s="32">
        <f t="shared" ref="Q51:Q75" si="13">IF(Q14&gt;99.99,100,Q14)</f>
        <v>32</v>
      </c>
      <c r="T51" s="32">
        <f t="shared" ref="T51:T75" si="14">IF(T14&gt;99.99,100,T14)</f>
        <v>68</v>
      </c>
      <c r="W51" s="32">
        <f t="shared" ref="W51:W75" si="15">IF(W14&gt;99.99,100,W14)</f>
        <v>49</v>
      </c>
    </row>
    <row r="52" spans="11:23" x14ac:dyDescent="0.25">
      <c r="K52" s="32">
        <f t="shared" si="11"/>
        <v>0</v>
      </c>
      <c r="N52" s="32">
        <f t="shared" si="12"/>
        <v>0</v>
      </c>
      <c r="Q52" s="32">
        <f t="shared" si="13"/>
        <v>0</v>
      </c>
      <c r="T52" s="32">
        <f t="shared" si="14"/>
        <v>0</v>
      </c>
      <c r="W52" s="32">
        <f t="shared" si="15"/>
        <v>0</v>
      </c>
    </row>
    <row r="53" spans="11:23" x14ac:dyDescent="0.25">
      <c r="K53" s="32">
        <f t="shared" si="11"/>
        <v>0</v>
      </c>
      <c r="N53" s="32">
        <f t="shared" si="12"/>
        <v>0</v>
      </c>
      <c r="Q53" s="32">
        <f t="shared" si="13"/>
        <v>0</v>
      </c>
      <c r="T53" s="32">
        <f t="shared" si="14"/>
        <v>0</v>
      </c>
      <c r="W53" s="32">
        <f t="shared" si="15"/>
        <v>0</v>
      </c>
    </row>
    <row r="54" spans="11:23" x14ac:dyDescent="0.25">
      <c r="K54" s="32">
        <f t="shared" si="11"/>
        <v>100</v>
      </c>
      <c r="N54" s="32">
        <f t="shared" si="12"/>
        <v>100</v>
      </c>
      <c r="Q54" s="32">
        <f t="shared" si="13"/>
        <v>100</v>
      </c>
      <c r="T54" s="32">
        <f t="shared" si="14"/>
        <v>40</v>
      </c>
      <c r="W54" s="32">
        <f t="shared" si="15"/>
        <v>85</v>
      </c>
    </row>
    <row r="55" spans="11:23" x14ac:dyDescent="0.25">
      <c r="K55" s="32">
        <f t="shared" si="11"/>
        <v>60</v>
      </c>
      <c r="N55" s="32">
        <f t="shared" si="12"/>
        <v>40</v>
      </c>
      <c r="Q55" s="32">
        <f t="shared" si="13"/>
        <v>0</v>
      </c>
      <c r="T55" s="32">
        <f t="shared" si="14"/>
        <v>100</v>
      </c>
      <c r="W55" s="32">
        <f t="shared" si="15"/>
        <v>75</v>
      </c>
    </row>
    <row r="56" spans="11:23" x14ac:dyDescent="0.25">
      <c r="K56" s="32">
        <f t="shared" si="11"/>
        <v>40</v>
      </c>
      <c r="N56" s="32">
        <f t="shared" si="12"/>
        <v>100</v>
      </c>
      <c r="Q56" s="32">
        <f t="shared" si="13"/>
        <v>60</v>
      </c>
      <c r="T56" s="32">
        <f t="shared" si="14"/>
        <v>100</v>
      </c>
      <c r="W56" s="32">
        <f t="shared" si="15"/>
        <v>85</v>
      </c>
    </row>
    <row r="57" spans="11:23" x14ac:dyDescent="0.25">
      <c r="K57" s="32">
        <f t="shared" si="11"/>
        <v>100</v>
      </c>
      <c r="N57" s="32">
        <f t="shared" si="12"/>
        <v>100</v>
      </c>
      <c r="Q57" s="32">
        <f t="shared" si="13"/>
        <v>100</v>
      </c>
      <c r="T57" s="32">
        <f t="shared" si="14"/>
        <v>100</v>
      </c>
      <c r="W57" s="32">
        <f t="shared" si="15"/>
        <v>100</v>
      </c>
    </row>
    <row r="58" spans="11:23" x14ac:dyDescent="0.25">
      <c r="K58" s="32">
        <f t="shared" si="11"/>
        <v>100</v>
      </c>
      <c r="N58" s="32">
        <f t="shared" si="12"/>
        <v>100</v>
      </c>
      <c r="Q58" s="32">
        <f t="shared" si="13"/>
        <v>100</v>
      </c>
      <c r="T58" s="32">
        <f t="shared" si="14"/>
        <v>0</v>
      </c>
      <c r="W58" s="32">
        <f t="shared" si="15"/>
        <v>75</v>
      </c>
    </row>
    <row r="59" spans="11:23" x14ac:dyDescent="0.25">
      <c r="K59" s="32">
        <f t="shared" si="11"/>
        <v>100</v>
      </c>
      <c r="N59" s="32">
        <f t="shared" si="12"/>
        <v>100</v>
      </c>
      <c r="Q59" s="32">
        <f t="shared" si="13"/>
        <v>100</v>
      </c>
      <c r="T59" s="32">
        <f t="shared" si="14"/>
        <v>0</v>
      </c>
      <c r="W59" s="32">
        <f t="shared" si="15"/>
        <v>75</v>
      </c>
    </row>
    <row r="60" spans="11:23" x14ac:dyDescent="0.25">
      <c r="K60" s="32">
        <f t="shared" si="11"/>
        <v>100</v>
      </c>
      <c r="N60" s="32">
        <f t="shared" si="12"/>
        <v>100</v>
      </c>
      <c r="Q60" s="32">
        <f t="shared" si="13"/>
        <v>100</v>
      </c>
      <c r="T60" s="32">
        <f t="shared" si="14"/>
        <v>100</v>
      </c>
      <c r="W60" s="32">
        <f t="shared" si="15"/>
        <v>100</v>
      </c>
    </row>
    <row r="61" spans="11:23" x14ac:dyDescent="0.25">
      <c r="K61" s="32">
        <f t="shared" si="11"/>
        <v>50</v>
      </c>
      <c r="N61" s="32">
        <f t="shared" si="12"/>
        <v>100</v>
      </c>
      <c r="Q61" s="32">
        <f t="shared" si="13"/>
        <v>50</v>
      </c>
      <c r="T61" s="32">
        <f t="shared" si="14"/>
        <v>0</v>
      </c>
      <c r="W61" s="32">
        <f t="shared" si="15"/>
        <v>50</v>
      </c>
    </row>
    <row r="62" spans="11:23" x14ac:dyDescent="0.25">
      <c r="K62" s="32">
        <f t="shared" si="11"/>
        <v>0</v>
      </c>
      <c r="N62" s="32">
        <f t="shared" si="12"/>
        <v>100</v>
      </c>
      <c r="Q62" s="32">
        <f t="shared" si="13"/>
        <v>100</v>
      </c>
      <c r="T62" s="32">
        <f t="shared" si="14"/>
        <v>100</v>
      </c>
      <c r="W62" s="32">
        <f t="shared" si="15"/>
        <v>100</v>
      </c>
    </row>
    <row r="63" spans="11:23" x14ac:dyDescent="0.25">
      <c r="K63" s="32">
        <f t="shared" si="11"/>
        <v>100</v>
      </c>
      <c r="N63" s="32">
        <f t="shared" si="12"/>
        <v>100</v>
      </c>
      <c r="Q63" s="32">
        <f t="shared" si="13"/>
        <v>0</v>
      </c>
      <c r="T63" s="32">
        <f t="shared" si="14"/>
        <v>100</v>
      </c>
      <c r="W63" s="32">
        <f t="shared" si="15"/>
        <v>100</v>
      </c>
    </row>
    <row r="64" spans="11:23" x14ac:dyDescent="0.25">
      <c r="K64" s="32">
        <f t="shared" si="11"/>
        <v>100</v>
      </c>
      <c r="N64" s="32">
        <f t="shared" si="12"/>
        <v>0</v>
      </c>
      <c r="Q64" s="32">
        <f t="shared" si="13"/>
        <v>0</v>
      </c>
      <c r="T64" s="32">
        <f t="shared" si="14"/>
        <v>0</v>
      </c>
      <c r="W64" s="32">
        <f t="shared" si="15"/>
        <v>25</v>
      </c>
    </row>
    <row r="65" spans="11:23" x14ac:dyDescent="0.25">
      <c r="K65" s="32">
        <f t="shared" si="11"/>
        <v>100</v>
      </c>
      <c r="N65" s="32">
        <f t="shared" si="12"/>
        <v>100</v>
      </c>
      <c r="Q65" s="32">
        <f t="shared" si="13"/>
        <v>100</v>
      </c>
      <c r="T65" s="32">
        <f t="shared" si="14"/>
        <v>100</v>
      </c>
      <c r="W65" s="32">
        <f t="shared" si="15"/>
        <v>100</v>
      </c>
    </row>
    <row r="66" spans="11:23" x14ac:dyDescent="0.25">
      <c r="K66" s="32">
        <f t="shared" si="11"/>
        <v>0</v>
      </c>
      <c r="N66" s="32">
        <f t="shared" si="12"/>
        <v>0</v>
      </c>
      <c r="Q66" s="32">
        <f t="shared" si="13"/>
        <v>0</v>
      </c>
      <c r="T66" s="32" t="e">
        <f t="shared" si="14"/>
        <v>#DIV/0!</v>
      </c>
      <c r="W66" s="32">
        <f t="shared" si="15"/>
        <v>0</v>
      </c>
    </row>
    <row r="67" spans="11:23" x14ac:dyDescent="0.25">
      <c r="K67" s="32">
        <f t="shared" si="11"/>
        <v>0</v>
      </c>
      <c r="N67" s="32">
        <f t="shared" si="12"/>
        <v>100</v>
      </c>
      <c r="Q67" s="32">
        <f t="shared" si="13"/>
        <v>100</v>
      </c>
      <c r="T67" s="32">
        <f t="shared" si="14"/>
        <v>100</v>
      </c>
      <c r="W67" s="32">
        <f t="shared" si="15"/>
        <v>100</v>
      </c>
    </row>
    <row r="68" spans="11:23" x14ac:dyDescent="0.25">
      <c r="K68" s="32" t="e">
        <f t="shared" si="11"/>
        <v>#DIV/0!</v>
      </c>
      <c r="N68" s="32">
        <f t="shared" si="12"/>
        <v>0</v>
      </c>
      <c r="Q68" s="32" t="e">
        <f t="shared" si="13"/>
        <v>#DIV/0!</v>
      </c>
      <c r="T68" s="32">
        <f t="shared" si="14"/>
        <v>0</v>
      </c>
      <c r="W68" s="32">
        <f t="shared" si="15"/>
        <v>0</v>
      </c>
    </row>
    <row r="69" spans="11:23" x14ac:dyDescent="0.25">
      <c r="K69" s="32">
        <f t="shared" si="11"/>
        <v>0</v>
      </c>
      <c r="N69" s="32">
        <f t="shared" si="12"/>
        <v>0</v>
      </c>
      <c r="Q69" s="32">
        <f t="shared" si="13"/>
        <v>0</v>
      </c>
      <c r="T69" s="32">
        <f t="shared" si="14"/>
        <v>0</v>
      </c>
      <c r="W69" s="32">
        <f t="shared" si="15"/>
        <v>0</v>
      </c>
    </row>
    <row r="70" spans="11:23" x14ac:dyDescent="0.25">
      <c r="K70" s="32" t="e">
        <f t="shared" si="11"/>
        <v>#DIV/0!</v>
      </c>
      <c r="N70" s="32" t="e">
        <f t="shared" si="12"/>
        <v>#DIV/0!</v>
      </c>
      <c r="Q70" s="32" t="e">
        <f t="shared" si="13"/>
        <v>#DIV/0!</v>
      </c>
      <c r="T70" s="32">
        <f t="shared" si="14"/>
        <v>100</v>
      </c>
      <c r="W70" s="32">
        <f t="shared" si="15"/>
        <v>100</v>
      </c>
    </row>
    <row r="71" spans="11:23" x14ac:dyDescent="0.25">
      <c r="K71" s="32">
        <f t="shared" si="11"/>
        <v>0</v>
      </c>
      <c r="N71" s="32">
        <f t="shared" si="12"/>
        <v>0</v>
      </c>
      <c r="Q71" s="32">
        <f t="shared" si="13"/>
        <v>0</v>
      </c>
      <c r="T71" s="32">
        <f t="shared" si="14"/>
        <v>100</v>
      </c>
      <c r="W71" s="32">
        <f t="shared" si="15"/>
        <v>25</v>
      </c>
    </row>
    <row r="72" spans="11:23" x14ac:dyDescent="0.25">
      <c r="K72" s="32" t="e">
        <f t="shared" si="11"/>
        <v>#DIV/0!</v>
      </c>
      <c r="N72" s="32">
        <f t="shared" si="12"/>
        <v>0</v>
      </c>
      <c r="Q72" s="32" t="e">
        <f t="shared" si="13"/>
        <v>#DIV/0!</v>
      </c>
      <c r="T72" s="32">
        <f t="shared" si="14"/>
        <v>0</v>
      </c>
      <c r="W72" s="32">
        <f t="shared" si="15"/>
        <v>0</v>
      </c>
    </row>
    <row r="73" spans="11:23" x14ac:dyDescent="0.25">
      <c r="K73" s="32">
        <f t="shared" si="11"/>
        <v>100</v>
      </c>
      <c r="N73" s="32">
        <f t="shared" si="12"/>
        <v>100</v>
      </c>
      <c r="Q73" s="32">
        <f t="shared" si="13"/>
        <v>100</v>
      </c>
      <c r="T73" s="32">
        <f t="shared" si="14"/>
        <v>0</v>
      </c>
      <c r="W73" s="32">
        <f t="shared" si="15"/>
        <v>75</v>
      </c>
    </row>
    <row r="74" spans="11:23" x14ac:dyDescent="0.25">
      <c r="K74" s="32" t="e">
        <f t="shared" si="11"/>
        <v>#DIV/0!</v>
      </c>
      <c r="N74" s="32">
        <f t="shared" si="12"/>
        <v>0</v>
      </c>
      <c r="Q74" s="32" t="e">
        <f t="shared" si="13"/>
        <v>#DIV/0!</v>
      </c>
      <c r="T74" s="32">
        <f t="shared" si="14"/>
        <v>0</v>
      </c>
      <c r="W74" s="32">
        <f t="shared" si="15"/>
        <v>0</v>
      </c>
    </row>
    <row r="75" spans="11:23" x14ac:dyDescent="0.25">
      <c r="K75" s="32" t="e">
        <f t="shared" si="11"/>
        <v>#DIV/0!</v>
      </c>
      <c r="N75" s="32">
        <f t="shared" si="12"/>
        <v>0</v>
      </c>
      <c r="Q75" s="32" t="e">
        <f t="shared" si="13"/>
        <v>#DIV/0!</v>
      </c>
      <c r="T75" s="32">
        <f t="shared" si="14"/>
        <v>0</v>
      </c>
      <c r="W75" s="32">
        <f t="shared" si="15"/>
        <v>0</v>
      </c>
    </row>
  </sheetData>
  <protectedRanges>
    <protectedRange sqref="X7:AA38" name="Rango13_1"/>
  </protectedRanges>
  <mergeCells count="28">
    <mergeCell ref="A41:H41"/>
    <mergeCell ref="A42:H42"/>
    <mergeCell ref="A43:H43"/>
    <mergeCell ref="A44:H44"/>
    <mergeCell ref="A10:A11"/>
    <mergeCell ref="A15:A16"/>
    <mergeCell ref="A40:H40"/>
    <mergeCell ref="X5:X6"/>
    <mergeCell ref="Y5:Y6"/>
    <mergeCell ref="Z5:Z6"/>
    <mergeCell ref="AA5:AA6"/>
    <mergeCell ref="A39:H39"/>
    <mergeCell ref="H5:H6"/>
    <mergeCell ref="I5:K5"/>
    <mergeCell ref="L5:N5"/>
    <mergeCell ref="O5:Q5"/>
    <mergeCell ref="R5:T5"/>
    <mergeCell ref="U5:W5"/>
    <mergeCell ref="A2:W2"/>
    <mergeCell ref="A3:W3"/>
    <mergeCell ref="A4:W4"/>
    <mergeCell ref="A5:A6"/>
    <mergeCell ref="B5:B6"/>
    <mergeCell ref="C5:C6"/>
    <mergeCell ref="D5:D6"/>
    <mergeCell ref="E5:E6"/>
    <mergeCell ref="F5:F6"/>
    <mergeCell ref="G5:G6"/>
  </mergeCells>
  <conditionalFormatting sqref="W7:W38 K7:K38 N14:N38 Q14:Q38 T14:T38">
    <cfRule type="cellIs" dxfId="413" priority="25" stopIfTrue="1" operator="greaterThan">
      <formula>110</formula>
    </cfRule>
    <cfRule type="cellIs" dxfId="412" priority="26" stopIfTrue="1" operator="between">
      <formula>1</formula>
      <formula>90</formula>
    </cfRule>
    <cfRule type="expression" dxfId="411" priority="27" stopIfTrue="1">
      <formula>IF(I7=0,J7=0)</formula>
    </cfRule>
    <cfRule type="cellIs" dxfId="410" priority="28" stopIfTrue="1" operator="between">
      <formula>90</formula>
      <formula>110</formula>
    </cfRule>
    <cfRule type="expression" dxfId="409" priority="29" stopIfTrue="1">
      <formula>IF(I7&gt;0,J7=0)</formula>
    </cfRule>
    <cfRule type="expression" dxfId="408" priority="30" stopIfTrue="1">
      <formula>IF(I7=0,J7&gt;0)</formula>
    </cfRule>
  </conditionalFormatting>
  <conditionalFormatting sqref="N7:N13">
    <cfRule type="cellIs" dxfId="407" priority="43" stopIfTrue="1" operator="greaterThan">
      <formula>110</formula>
    </cfRule>
    <cfRule type="cellIs" dxfId="406" priority="44" stopIfTrue="1" operator="between">
      <formula>1</formula>
      <formula>90</formula>
    </cfRule>
    <cfRule type="expression" dxfId="405" priority="45" stopIfTrue="1">
      <formula>IF(L7=0,M7=0)</formula>
    </cfRule>
    <cfRule type="cellIs" dxfId="404" priority="46" stopIfTrue="1" operator="between">
      <formula>90</formula>
      <formula>110</formula>
    </cfRule>
    <cfRule type="expression" dxfId="403" priority="47" stopIfTrue="1">
      <formula>IF(L7&gt;0,M7=0)</formula>
    </cfRule>
    <cfRule type="expression" dxfId="402" priority="48" stopIfTrue="1">
      <formula>IF(L7=0,M7&gt;0)</formula>
    </cfRule>
  </conditionalFormatting>
  <conditionalFormatting sqref="Q7:Q13">
    <cfRule type="cellIs" dxfId="401" priority="37" stopIfTrue="1" operator="greaterThan">
      <formula>110</formula>
    </cfRule>
    <cfRule type="cellIs" dxfId="400" priority="38" stopIfTrue="1" operator="between">
      <formula>1</formula>
      <formula>90</formula>
    </cfRule>
    <cfRule type="expression" dxfId="399" priority="39" stopIfTrue="1">
      <formula>IF(O7=0,P7=0)</formula>
    </cfRule>
    <cfRule type="cellIs" dxfId="398" priority="40" stopIfTrue="1" operator="between">
      <formula>90</formula>
      <formula>110</formula>
    </cfRule>
    <cfRule type="expression" dxfId="397" priority="41" stopIfTrue="1">
      <formula>IF(O7&gt;0,P7=0)</formula>
    </cfRule>
    <cfRule type="expression" dxfId="396" priority="42" stopIfTrue="1">
      <formula>IF(O7=0,P7&gt;0)</formula>
    </cfRule>
  </conditionalFormatting>
  <conditionalFormatting sqref="T7:T13">
    <cfRule type="cellIs" dxfId="395" priority="31" stopIfTrue="1" operator="greaterThan">
      <formula>110</formula>
    </cfRule>
    <cfRule type="cellIs" dxfId="394" priority="32" stopIfTrue="1" operator="between">
      <formula>1</formula>
      <formula>90</formula>
    </cfRule>
    <cfRule type="expression" dxfId="393" priority="33" stopIfTrue="1">
      <formula>IF(R7=0,S7=0)</formula>
    </cfRule>
    <cfRule type="cellIs" dxfId="392" priority="34" stopIfTrue="1" operator="between">
      <formula>90</formula>
      <formula>110</formula>
    </cfRule>
    <cfRule type="expression" dxfId="391" priority="35" stopIfTrue="1">
      <formula>IF(R7&gt;0,S7=0)</formula>
    </cfRule>
    <cfRule type="expression" dxfId="390" priority="36" stopIfTrue="1">
      <formula>IF(R7=0,S7&gt;0)</formula>
    </cfRule>
  </conditionalFormatting>
  <pageMargins left="0.7" right="0.7" top="0.75" bottom="0.75" header="0.3" footer="0.3"/>
  <pageSetup orientation="portrait" horizontalDpi="4294967293" verticalDpi="0" r:id="rId1"/>
  <legacyDrawing r:id="rId2"/>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W69"/>
  <sheetViews>
    <sheetView workbookViewId="0">
      <pane xSplit="7" ySplit="4" topLeftCell="L5" activePane="bottomRight" state="frozen"/>
      <selection pane="topRight" activeCell="H1" sqref="H1"/>
      <selection pane="bottomLeft" activeCell="A5" sqref="A5"/>
      <selection pane="bottomRight" activeCell="L7" sqref="L7"/>
    </sheetView>
  </sheetViews>
  <sheetFormatPr baseColWidth="10" defaultColWidth="11.42578125" defaultRowHeight="15" x14ac:dyDescent="0.25"/>
  <cols>
    <col min="1" max="1" width="16.85546875" style="7" customWidth="1"/>
    <col min="2" max="2" width="8.7109375" style="7" customWidth="1"/>
    <col min="3" max="3" width="38.28515625" style="7" customWidth="1"/>
    <col min="4" max="4" width="16" style="7" customWidth="1"/>
    <col min="5" max="5" width="24.5703125" style="7" customWidth="1"/>
    <col min="6" max="6" width="12.7109375" style="7" customWidth="1"/>
    <col min="7" max="7" width="8.7109375" style="7" customWidth="1"/>
    <col min="8" max="22" width="6.85546875" style="7" customWidth="1"/>
    <col min="23" max="23" width="51.7109375" style="7" customWidth="1"/>
    <col min="24" max="16384" width="11.42578125" style="7"/>
  </cols>
  <sheetData>
    <row r="1" spans="1:23" ht="15" customHeight="1" x14ac:dyDescent="0.25">
      <c r="A1" s="854" t="s">
        <v>26</v>
      </c>
      <c r="B1" s="854"/>
      <c r="C1" s="854"/>
      <c r="D1" s="854"/>
      <c r="E1" s="854"/>
      <c r="F1" s="854"/>
      <c r="G1" s="854"/>
      <c r="H1" s="854"/>
      <c r="I1" s="854"/>
      <c r="J1" s="854"/>
      <c r="K1" s="854"/>
      <c r="L1" s="854"/>
      <c r="M1" s="854"/>
      <c r="N1" s="854"/>
      <c r="O1" s="854"/>
      <c r="P1" s="854"/>
      <c r="Q1" s="854"/>
      <c r="R1" s="854"/>
      <c r="S1" s="854"/>
      <c r="T1" s="854"/>
      <c r="U1" s="854"/>
      <c r="V1" s="854"/>
    </row>
    <row r="2" spans="1:23" ht="15" customHeight="1" x14ac:dyDescent="0.25">
      <c r="A2" s="854" t="s">
        <v>0</v>
      </c>
      <c r="B2" s="854"/>
      <c r="C2" s="854"/>
      <c r="D2" s="854"/>
      <c r="E2" s="854"/>
      <c r="F2" s="854"/>
      <c r="G2" s="854"/>
      <c r="H2" s="854"/>
      <c r="I2" s="854"/>
      <c r="J2" s="854"/>
      <c r="K2" s="854"/>
      <c r="L2" s="854"/>
      <c r="M2" s="854"/>
      <c r="N2" s="854"/>
      <c r="O2" s="854"/>
      <c r="P2" s="854"/>
      <c r="Q2" s="854"/>
      <c r="R2" s="854"/>
      <c r="S2" s="854"/>
      <c r="T2" s="854"/>
      <c r="U2" s="854"/>
      <c r="V2" s="854"/>
    </row>
    <row r="3" spans="1:23" ht="15" customHeight="1" x14ac:dyDescent="0.25">
      <c r="A3" s="855" t="s">
        <v>1336</v>
      </c>
      <c r="B3" s="855"/>
      <c r="C3" s="855"/>
      <c r="D3" s="855"/>
      <c r="E3" s="855"/>
      <c r="F3" s="855"/>
      <c r="G3" s="855"/>
      <c r="H3" s="855"/>
      <c r="I3" s="855"/>
      <c r="J3" s="855"/>
      <c r="K3" s="855"/>
      <c r="L3" s="855"/>
      <c r="M3" s="855"/>
      <c r="N3" s="855"/>
      <c r="O3" s="855"/>
      <c r="P3" s="855"/>
      <c r="Q3" s="855"/>
      <c r="R3" s="855"/>
      <c r="S3" s="855"/>
      <c r="T3" s="855"/>
      <c r="U3" s="855"/>
      <c r="V3" s="855"/>
    </row>
    <row r="4" spans="1:23" ht="22.5" customHeight="1" x14ac:dyDescent="0.25">
      <c r="A4" s="838" t="s">
        <v>30</v>
      </c>
      <c r="B4" s="856" t="s">
        <v>1</v>
      </c>
      <c r="C4" s="838" t="s">
        <v>28</v>
      </c>
      <c r="D4" s="838" t="s">
        <v>2</v>
      </c>
      <c r="E4" s="838" t="s">
        <v>3</v>
      </c>
      <c r="F4" s="838" t="s">
        <v>4</v>
      </c>
      <c r="G4" s="838" t="s">
        <v>29</v>
      </c>
      <c r="H4" s="853" t="s">
        <v>5</v>
      </c>
      <c r="I4" s="853"/>
      <c r="J4" s="853"/>
      <c r="K4" s="853" t="s">
        <v>6</v>
      </c>
      <c r="L4" s="853"/>
      <c r="M4" s="853"/>
      <c r="N4" s="853" t="s">
        <v>7</v>
      </c>
      <c r="O4" s="853"/>
      <c r="P4" s="853"/>
      <c r="Q4" s="853" t="s">
        <v>8</v>
      </c>
      <c r="R4" s="853"/>
      <c r="S4" s="853"/>
      <c r="T4" s="853" t="s">
        <v>9</v>
      </c>
      <c r="U4" s="853"/>
      <c r="V4" s="853"/>
      <c r="W4" s="838" t="s">
        <v>178</v>
      </c>
    </row>
    <row r="5" spans="1:23" x14ac:dyDescent="0.25">
      <c r="A5" s="838"/>
      <c r="B5" s="856"/>
      <c r="C5" s="838"/>
      <c r="D5" s="839"/>
      <c r="E5" s="839"/>
      <c r="F5" s="839"/>
      <c r="G5" s="839"/>
      <c r="H5" s="5" t="s">
        <v>10</v>
      </c>
      <c r="I5" s="5" t="s">
        <v>11</v>
      </c>
      <c r="J5" s="6" t="s">
        <v>12</v>
      </c>
      <c r="K5" s="5" t="s">
        <v>10</v>
      </c>
      <c r="L5" s="5" t="s">
        <v>11</v>
      </c>
      <c r="M5" s="6" t="s">
        <v>12</v>
      </c>
      <c r="N5" s="5" t="s">
        <v>10</v>
      </c>
      <c r="O5" s="5" t="s">
        <v>11</v>
      </c>
      <c r="P5" s="6" t="s">
        <v>12</v>
      </c>
      <c r="Q5" s="5" t="s">
        <v>10</v>
      </c>
      <c r="R5" s="5" t="s">
        <v>11</v>
      </c>
      <c r="S5" s="6" t="s">
        <v>12</v>
      </c>
      <c r="T5" s="5" t="s">
        <v>10</v>
      </c>
      <c r="U5" s="5" t="s">
        <v>11</v>
      </c>
      <c r="V5" s="6" t="s">
        <v>12</v>
      </c>
      <c r="W5" s="839"/>
    </row>
    <row r="6" spans="1:23" ht="24" customHeight="1" x14ac:dyDescent="0.25">
      <c r="A6" s="979"/>
      <c r="B6" s="979" t="s">
        <v>395</v>
      </c>
      <c r="C6" s="1064" t="s">
        <v>396</v>
      </c>
      <c r="D6" s="979" t="s">
        <v>397</v>
      </c>
      <c r="E6" s="145" t="s">
        <v>61</v>
      </c>
      <c r="F6" s="58" t="s">
        <v>62</v>
      </c>
      <c r="G6" s="95">
        <v>20</v>
      </c>
      <c r="H6" s="2">
        <f>SUM(H8:H11)</f>
        <v>3.5</v>
      </c>
      <c r="I6" s="2">
        <f>SUM(I8:I11)</f>
        <v>1</v>
      </c>
      <c r="J6" s="11">
        <f>I6/H6*100</f>
        <v>28.571428571428569</v>
      </c>
      <c r="K6" s="2">
        <f>SUM(K8:K11)</f>
        <v>4.5</v>
      </c>
      <c r="L6" s="2">
        <f>SUM(L8:L11)</f>
        <v>1.5</v>
      </c>
      <c r="M6" s="12">
        <f>L6/K6*100</f>
        <v>33.333333333333329</v>
      </c>
      <c r="N6" s="2">
        <f>SUM(N8:N11)</f>
        <v>6</v>
      </c>
      <c r="O6" s="2">
        <f>SUM(O8:O11)</f>
        <v>0</v>
      </c>
      <c r="P6" s="12">
        <f>O6/N6*100</f>
        <v>0</v>
      </c>
      <c r="Q6" s="2">
        <f>SUM(Q8:Q11)</f>
        <v>6</v>
      </c>
      <c r="R6" s="2">
        <f>SUM(R8:R11)</f>
        <v>0</v>
      </c>
      <c r="S6" s="12">
        <f>R6/Q6*100</f>
        <v>0</v>
      </c>
      <c r="T6" s="89">
        <f>H6+K6+N6+Q6</f>
        <v>20</v>
      </c>
      <c r="U6" s="89">
        <f>I6+L6+O6+R6</f>
        <v>2.5</v>
      </c>
      <c r="V6" s="12">
        <f>U6/T6*100</f>
        <v>12.5</v>
      </c>
      <c r="W6" s="30"/>
    </row>
    <row r="7" spans="1:23" ht="38.25" x14ac:dyDescent="0.25">
      <c r="A7" s="980"/>
      <c r="B7" s="980"/>
      <c r="C7" s="1065"/>
      <c r="D7" s="980"/>
      <c r="E7" s="41" t="s">
        <v>398</v>
      </c>
      <c r="F7" s="36" t="s">
        <v>62</v>
      </c>
      <c r="G7" s="42">
        <v>3</v>
      </c>
      <c r="H7" s="2"/>
      <c r="I7" s="2"/>
      <c r="J7" s="11" t="e">
        <f>I7/H7*100</f>
        <v>#DIV/0!</v>
      </c>
      <c r="K7" s="2"/>
      <c r="L7" s="2"/>
      <c r="M7" s="12" t="e">
        <f>L7/K7*100</f>
        <v>#DIV/0!</v>
      </c>
      <c r="N7" s="2"/>
      <c r="O7" s="2"/>
      <c r="P7" s="12" t="e">
        <f>O7/N7*100</f>
        <v>#DIV/0!</v>
      </c>
      <c r="Q7" s="2"/>
      <c r="R7" s="2"/>
      <c r="S7" s="12" t="e">
        <f>R7/Q7*100</f>
        <v>#DIV/0!</v>
      </c>
      <c r="T7" s="89">
        <f>H7+K7+N7+Q7</f>
        <v>0</v>
      </c>
      <c r="U7" s="89">
        <f>I7+L7+O7+R7</f>
        <v>0</v>
      </c>
      <c r="V7" s="12" t="e">
        <f>U7/T7*100</f>
        <v>#DIV/0!</v>
      </c>
      <c r="W7" s="30"/>
    </row>
    <row r="8" spans="1:23" ht="48" x14ac:dyDescent="0.25">
      <c r="A8" s="1069" t="s">
        <v>1062</v>
      </c>
      <c r="B8" s="60" t="s">
        <v>1063</v>
      </c>
      <c r="C8" s="21" t="s">
        <v>1064</v>
      </c>
      <c r="D8" s="62" t="s">
        <v>1065</v>
      </c>
      <c r="E8" s="62" t="s">
        <v>1066</v>
      </c>
      <c r="F8" s="80" t="s">
        <v>62</v>
      </c>
      <c r="G8" s="22">
        <v>3</v>
      </c>
      <c r="H8" s="2">
        <v>2</v>
      </c>
      <c r="I8" s="197">
        <v>1</v>
      </c>
      <c r="J8" s="11">
        <f t="shared" ref="J8:J37" si="0">I8/H8*100</f>
        <v>50</v>
      </c>
      <c r="K8" s="2">
        <v>1</v>
      </c>
      <c r="L8" s="2">
        <v>1</v>
      </c>
      <c r="M8" s="12">
        <f t="shared" ref="M8:M37" si="1">L8/K8*100</f>
        <v>100</v>
      </c>
      <c r="N8" s="2">
        <v>0</v>
      </c>
      <c r="O8" s="2"/>
      <c r="P8" s="12" t="e">
        <f t="shared" ref="P8:P37" si="2">O8/N8*100</f>
        <v>#DIV/0!</v>
      </c>
      <c r="Q8" s="2">
        <v>0</v>
      </c>
      <c r="R8" s="2"/>
      <c r="S8" s="12" t="e">
        <f t="shared" ref="S8:S37" si="3">R8/Q8*100</f>
        <v>#DIV/0!</v>
      </c>
      <c r="T8" s="89">
        <f t="shared" ref="T8:U37" si="4">H8+K8+N8+Q8</f>
        <v>3</v>
      </c>
      <c r="U8" s="89">
        <f t="shared" si="4"/>
        <v>2</v>
      </c>
      <c r="V8" s="12">
        <f t="shared" ref="V8:V37" si="5">U8/T8*100</f>
        <v>66.666666666666657</v>
      </c>
      <c r="W8" s="30"/>
    </row>
    <row r="9" spans="1:23" ht="24" x14ac:dyDescent="0.25">
      <c r="A9" s="1069"/>
      <c r="B9" s="60" t="s">
        <v>1067</v>
      </c>
      <c r="C9" s="21" t="s">
        <v>1068</v>
      </c>
      <c r="D9" s="62" t="s">
        <v>1069</v>
      </c>
      <c r="E9" s="62" t="s">
        <v>1070</v>
      </c>
      <c r="F9" s="80" t="s">
        <v>62</v>
      </c>
      <c r="G9" s="22">
        <v>1</v>
      </c>
      <c r="H9" s="2">
        <v>0.5</v>
      </c>
      <c r="I9" s="197">
        <v>0</v>
      </c>
      <c r="J9" s="11">
        <f t="shared" si="0"/>
        <v>0</v>
      </c>
      <c r="K9" s="2">
        <v>0.5</v>
      </c>
      <c r="L9" s="2">
        <v>0.5</v>
      </c>
      <c r="M9" s="12">
        <f t="shared" si="1"/>
        <v>100</v>
      </c>
      <c r="N9" s="2">
        <v>0</v>
      </c>
      <c r="O9" s="2"/>
      <c r="P9" s="12" t="e">
        <f t="shared" si="2"/>
        <v>#DIV/0!</v>
      </c>
      <c r="Q9" s="2">
        <v>0</v>
      </c>
      <c r="R9" s="2"/>
      <c r="S9" s="12" t="e">
        <f t="shared" si="3"/>
        <v>#DIV/0!</v>
      </c>
      <c r="T9" s="89">
        <f t="shared" si="4"/>
        <v>1</v>
      </c>
      <c r="U9" s="89">
        <f t="shared" si="4"/>
        <v>0.5</v>
      </c>
      <c r="V9" s="12">
        <f t="shared" si="5"/>
        <v>50</v>
      </c>
      <c r="W9" s="30"/>
    </row>
    <row r="10" spans="1:23" ht="24" x14ac:dyDescent="0.25">
      <c r="A10" s="1069"/>
      <c r="B10" s="60" t="s">
        <v>1071</v>
      </c>
      <c r="C10" s="21" t="s">
        <v>1072</v>
      </c>
      <c r="D10" s="62" t="s">
        <v>1073</v>
      </c>
      <c r="E10" s="62" t="s">
        <v>1074</v>
      </c>
      <c r="F10" s="80" t="s">
        <v>62</v>
      </c>
      <c r="G10" s="22">
        <v>1</v>
      </c>
      <c r="H10" s="2">
        <v>1</v>
      </c>
      <c r="I10" s="197">
        <v>0</v>
      </c>
      <c r="J10" s="11">
        <f t="shared" si="0"/>
        <v>0</v>
      </c>
      <c r="K10" s="2">
        <v>0</v>
      </c>
      <c r="L10" s="2">
        <v>0</v>
      </c>
      <c r="M10" s="12" t="e">
        <f t="shared" si="1"/>
        <v>#DIV/0!</v>
      </c>
      <c r="N10" s="2">
        <v>0</v>
      </c>
      <c r="O10" s="2"/>
      <c r="P10" s="12" t="e">
        <f t="shared" si="2"/>
        <v>#DIV/0!</v>
      </c>
      <c r="Q10" s="2">
        <v>0</v>
      </c>
      <c r="R10" s="2"/>
      <c r="S10" s="12" t="e">
        <f t="shared" si="3"/>
        <v>#DIV/0!</v>
      </c>
      <c r="T10" s="89">
        <f t="shared" si="4"/>
        <v>1</v>
      </c>
      <c r="U10" s="89">
        <f t="shared" si="4"/>
        <v>0</v>
      </c>
      <c r="V10" s="12">
        <f t="shared" si="5"/>
        <v>0</v>
      </c>
      <c r="W10" s="30"/>
    </row>
    <row r="11" spans="1:23" ht="36" x14ac:dyDescent="0.25">
      <c r="A11" s="1069"/>
      <c r="B11" s="60" t="s">
        <v>1075</v>
      </c>
      <c r="C11" s="21" t="s">
        <v>1076</v>
      </c>
      <c r="D11" s="62"/>
      <c r="E11" s="62" t="s">
        <v>1077</v>
      </c>
      <c r="F11" s="80" t="s">
        <v>62</v>
      </c>
      <c r="G11" s="22">
        <v>15</v>
      </c>
      <c r="H11" s="2">
        <v>0</v>
      </c>
      <c r="I11" s="197">
        <v>0</v>
      </c>
      <c r="J11" s="11" t="e">
        <f t="shared" si="0"/>
        <v>#DIV/0!</v>
      </c>
      <c r="K11" s="2">
        <v>3</v>
      </c>
      <c r="L11" s="2">
        <v>0</v>
      </c>
      <c r="M11" s="12">
        <f t="shared" si="1"/>
        <v>0</v>
      </c>
      <c r="N11" s="2">
        <v>6</v>
      </c>
      <c r="O11" s="2"/>
      <c r="P11" s="12">
        <f t="shared" si="2"/>
        <v>0</v>
      </c>
      <c r="Q11" s="2">
        <v>6</v>
      </c>
      <c r="R11" s="2"/>
      <c r="S11" s="12">
        <f t="shared" si="3"/>
        <v>0</v>
      </c>
      <c r="T11" s="89">
        <f t="shared" si="4"/>
        <v>15</v>
      </c>
      <c r="U11" s="89">
        <f t="shared" si="4"/>
        <v>0</v>
      </c>
      <c r="V11" s="12">
        <f t="shared" si="5"/>
        <v>0</v>
      </c>
      <c r="W11" s="30"/>
    </row>
    <row r="12" spans="1:23" ht="15.75" x14ac:dyDescent="0.25">
      <c r="A12" s="174"/>
      <c r="B12" s="58" t="s">
        <v>162</v>
      </c>
      <c r="C12" s="69" t="s">
        <v>163</v>
      </c>
      <c r="D12" s="69" t="s">
        <v>164</v>
      </c>
      <c r="E12" s="69" t="s">
        <v>165</v>
      </c>
      <c r="F12" s="58" t="s">
        <v>62</v>
      </c>
      <c r="G12" s="283">
        <v>1000</v>
      </c>
      <c r="H12" s="2">
        <v>250</v>
      </c>
      <c r="I12" s="197">
        <v>300</v>
      </c>
      <c r="J12" s="11">
        <f t="shared" si="0"/>
        <v>120</v>
      </c>
      <c r="K12" s="2">
        <v>250</v>
      </c>
      <c r="L12" s="2"/>
      <c r="M12" s="12">
        <f t="shared" si="1"/>
        <v>0</v>
      </c>
      <c r="N12" s="2">
        <v>250</v>
      </c>
      <c r="O12" s="2"/>
      <c r="P12" s="12">
        <f t="shared" si="2"/>
        <v>0</v>
      </c>
      <c r="Q12" s="2">
        <v>250</v>
      </c>
      <c r="R12" s="2"/>
      <c r="S12" s="12">
        <f t="shared" si="3"/>
        <v>0</v>
      </c>
      <c r="T12" s="89">
        <f t="shared" si="4"/>
        <v>1000</v>
      </c>
      <c r="U12" s="89">
        <f t="shared" si="4"/>
        <v>300</v>
      </c>
      <c r="V12" s="12">
        <f t="shared" si="5"/>
        <v>30</v>
      </c>
      <c r="W12" s="30"/>
    </row>
    <row r="13" spans="1:23" ht="36" x14ac:dyDescent="0.25">
      <c r="A13" s="175" t="s">
        <v>1078</v>
      </c>
      <c r="B13" s="60" t="s">
        <v>256</v>
      </c>
      <c r="C13" s="21" t="s">
        <v>1079</v>
      </c>
      <c r="D13" s="62" t="s">
        <v>1080</v>
      </c>
      <c r="E13" s="21" t="s">
        <v>1081</v>
      </c>
      <c r="F13" s="80" t="s">
        <v>1082</v>
      </c>
      <c r="G13" s="22">
        <v>4</v>
      </c>
      <c r="H13" s="2">
        <v>1</v>
      </c>
      <c r="I13" s="197">
        <v>2</v>
      </c>
      <c r="J13" s="11">
        <f t="shared" si="0"/>
        <v>200</v>
      </c>
      <c r="K13" s="2">
        <v>1</v>
      </c>
      <c r="L13" s="2">
        <v>0</v>
      </c>
      <c r="M13" s="12">
        <f t="shared" si="1"/>
        <v>0</v>
      </c>
      <c r="N13" s="2">
        <v>1</v>
      </c>
      <c r="O13" s="2">
        <v>1</v>
      </c>
      <c r="P13" s="12">
        <f t="shared" si="2"/>
        <v>100</v>
      </c>
      <c r="Q13" s="2">
        <v>1</v>
      </c>
      <c r="R13" s="2">
        <v>2</v>
      </c>
      <c r="S13" s="12">
        <f t="shared" si="3"/>
        <v>200</v>
      </c>
      <c r="T13" s="89">
        <f t="shared" si="4"/>
        <v>4</v>
      </c>
      <c r="U13" s="89">
        <f t="shared" si="4"/>
        <v>5</v>
      </c>
      <c r="V13" s="12">
        <f t="shared" si="5"/>
        <v>125</v>
      </c>
      <c r="W13" s="30"/>
    </row>
    <row r="14" spans="1:23" ht="48" x14ac:dyDescent="0.25">
      <c r="A14" s="1069" t="s">
        <v>1083</v>
      </c>
      <c r="B14" s="60" t="s">
        <v>1084</v>
      </c>
      <c r="C14" s="21" t="s">
        <v>1085</v>
      </c>
      <c r="D14" s="62" t="s">
        <v>1080</v>
      </c>
      <c r="E14" s="21" t="s">
        <v>1086</v>
      </c>
      <c r="F14" s="80" t="s">
        <v>1087</v>
      </c>
      <c r="G14" s="22" t="s">
        <v>1088</v>
      </c>
      <c r="H14" s="2">
        <v>0</v>
      </c>
      <c r="I14" s="197">
        <v>0</v>
      </c>
      <c r="J14" s="11" t="e">
        <f t="shared" si="0"/>
        <v>#DIV/0!</v>
      </c>
      <c r="K14" s="2">
        <v>30</v>
      </c>
      <c r="L14" s="2">
        <v>0</v>
      </c>
      <c r="M14" s="11">
        <f t="shared" si="1"/>
        <v>0</v>
      </c>
      <c r="N14" s="2">
        <v>30</v>
      </c>
      <c r="O14" s="2">
        <v>15</v>
      </c>
      <c r="P14" s="11">
        <f t="shared" si="2"/>
        <v>50</v>
      </c>
      <c r="Q14" s="2">
        <v>30</v>
      </c>
      <c r="R14" s="2">
        <v>15</v>
      </c>
      <c r="S14" s="11">
        <f t="shared" si="3"/>
        <v>50</v>
      </c>
      <c r="T14" s="89">
        <f t="shared" si="4"/>
        <v>90</v>
      </c>
      <c r="U14" s="89">
        <f t="shared" si="4"/>
        <v>30</v>
      </c>
      <c r="V14" s="11">
        <f t="shared" si="5"/>
        <v>33.333333333333329</v>
      </c>
      <c r="W14" s="30"/>
    </row>
    <row r="15" spans="1:23" ht="24" x14ac:dyDescent="0.25">
      <c r="A15" s="1069"/>
      <c r="B15" s="60" t="s">
        <v>1089</v>
      </c>
      <c r="C15" s="21" t="s">
        <v>1090</v>
      </c>
      <c r="D15" s="62" t="s">
        <v>1080</v>
      </c>
      <c r="E15" s="21" t="s">
        <v>1091</v>
      </c>
      <c r="F15" s="80" t="s">
        <v>1092</v>
      </c>
      <c r="G15" s="22">
        <v>2</v>
      </c>
      <c r="H15" s="2">
        <v>2</v>
      </c>
      <c r="I15" s="197">
        <v>0</v>
      </c>
      <c r="J15" s="11">
        <f t="shared" si="0"/>
        <v>0</v>
      </c>
      <c r="K15" s="2">
        <v>0</v>
      </c>
      <c r="L15" s="2">
        <v>0</v>
      </c>
      <c r="M15" s="11" t="e">
        <f t="shared" si="1"/>
        <v>#DIV/0!</v>
      </c>
      <c r="N15" s="2">
        <v>0</v>
      </c>
      <c r="O15" s="2"/>
      <c r="P15" s="11" t="e">
        <f t="shared" si="2"/>
        <v>#DIV/0!</v>
      </c>
      <c r="Q15" s="2">
        <v>0</v>
      </c>
      <c r="R15" s="2"/>
      <c r="S15" s="11" t="e">
        <f t="shared" si="3"/>
        <v>#DIV/0!</v>
      </c>
      <c r="T15" s="89">
        <f t="shared" si="4"/>
        <v>2</v>
      </c>
      <c r="U15" s="89">
        <f t="shared" si="4"/>
        <v>0</v>
      </c>
      <c r="V15" s="11">
        <f t="shared" si="5"/>
        <v>0</v>
      </c>
      <c r="W15" s="30"/>
    </row>
    <row r="16" spans="1:23" ht="36" x14ac:dyDescent="0.25">
      <c r="A16" s="174"/>
      <c r="B16" s="58" t="s">
        <v>979</v>
      </c>
      <c r="C16" s="69" t="s">
        <v>574</v>
      </c>
      <c r="D16" s="69" t="s">
        <v>575</v>
      </c>
      <c r="E16" s="69" t="s">
        <v>576</v>
      </c>
      <c r="F16" s="40" t="s">
        <v>577</v>
      </c>
      <c r="G16" s="58">
        <v>2</v>
      </c>
      <c r="H16" s="2">
        <v>0</v>
      </c>
      <c r="I16" s="197">
        <v>0</v>
      </c>
      <c r="J16" s="11" t="e">
        <f t="shared" si="0"/>
        <v>#DIV/0!</v>
      </c>
      <c r="K16" s="2">
        <v>0</v>
      </c>
      <c r="L16" s="2">
        <v>0</v>
      </c>
      <c r="M16" s="11" t="e">
        <f t="shared" si="1"/>
        <v>#DIV/0!</v>
      </c>
      <c r="N16" s="2">
        <v>0</v>
      </c>
      <c r="O16" s="2"/>
      <c r="P16" s="11" t="e">
        <f t="shared" si="2"/>
        <v>#DIV/0!</v>
      </c>
      <c r="Q16" s="2">
        <v>0</v>
      </c>
      <c r="R16" s="2"/>
      <c r="S16" s="11" t="e">
        <f t="shared" si="3"/>
        <v>#DIV/0!</v>
      </c>
      <c r="T16" s="89">
        <f t="shared" si="4"/>
        <v>0</v>
      </c>
      <c r="U16" s="89">
        <f t="shared" si="4"/>
        <v>0</v>
      </c>
      <c r="V16" s="11" t="e">
        <f t="shared" si="5"/>
        <v>#DIV/0!</v>
      </c>
      <c r="W16" s="30"/>
    </row>
    <row r="17" spans="1:23" ht="36" x14ac:dyDescent="0.25">
      <c r="A17" s="1069" t="s">
        <v>1093</v>
      </c>
      <c r="B17" s="60" t="s">
        <v>985</v>
      </c>
      <c r="C17" s="114" t="s">
        <v>1094</v>
      </c>
      <c r="D17" s="62" t="s">
        <v>961</v>
      </c>
      <c r="E17" s="62" t="s">
        <v>1095</v>
      </c>
      <c r="F17" s="80" t="s">
        <v>1096</v>
      </c>
      <c r="G17" s="22">
        <v>3</v>
      </c>
      <c r="H17" s="2">
        <v>0</v>
      </c>
      <c r="I17" s="197">
        <v>0</v>
      </c>
      <c r="J17" s="11" t="e">
        <f t="shared" si="0"/>
        <v>#DIV/0!</v>
      </c>
      <c r="K17" s="2">
        <v>1</v>
      </c>
      <c r="L17" s="2">
        <v>1</v>
      </c>
      <c r="M17" s="11">
        <f t="shared" si="1"/>
        <v>100</v>
      </c>
      <c r="N17" s="2">
        <v>1</v>
      </c>
      <c r="O17" s="2">
        <v>1</v>
      </c>
      <c r="P17" s="11">
        <f t="shared" si="2"/>
        <v>100</v>
      </c>
      <c r="Q17" s="2">
        <v>1</v>
      </c>
      <c r="R17" s="2">
        <v>1</v>
      </c>
      <c r="S17" s="11">
        <f t="shared" si="3"/>
        <v>100</v>
      </c>
      <c r="T17" s="89">
        <f t="shared" si="4"/>
        <v>3</v>
      </c>
      <c r="U17" s="89">
        <f t="shared" si="4"/>
        <v>3</v>
      </c>
      <c r="V17" s="11">
        <f t="shared" si="5"/>
        <v>100</v>
      </c>
      <c r="W17" s="30"/>
    </row>
    <row r="18" spans="1:23" ht="24" x14ac:dyDescent="0.25">
      <c r="A18" s="1069"/>
      <c r="B18" s="60" t="s">
        <v>1097</v>
      </c>
      <c r="C18" s="114" t="s">
        <v>1098</v>
      </c>
      <c r="D18" s="62" t="s">
        <v>961</v>
      </c>
      <c r="E18" s="62" t="s">
        <v>1099</v>
      </c>
      <c r="F18" s="80" t="s">
        <v>1100</v>
      </c>
      <c r="G18" s="22">
        <v>3</v>
      </c>
      <c r="H18" s="2">
        <v>1</v>
      </c>
      <c r="I18" s="197">
        <v>1</v>
      </c>
      <c r="J18" s="11">
        <f t="shared" si="0"/>
        <v>100</v>
      </c>
      <c r="K18" s="2">
        <v>1</v>
      </c>
      <c r="L18" s="2">
        <v>1</v>
      </c>
      <c r="M18" s="11">
        <f t="shared" si="1"/>
        <v>100</v>
      </c>
      <c r="N18" s="2">
        <v>1</v>
      </c>
      <c r="O18" s="2">
        <v>1</v>
      </c>
      <c r="P18" s="11">
        <f t="shared" si="2"/>
        <v>100</v>
      </c>
      <c r="Q18" s="2">
        <v>0</v>
      </c>
      <c r="R18" s="2"/>
      <c r="S18" s="11" t="e">
        <f t="shared" si="3"/>
        <v>#DIV/0!</v>
      </c>
      <c r="T18" s="89">
        <f t="shared" si="4"/>
        <v>3</v>
      </c>
      <c r="U18" s="89">
        <f t="shared" si="4"/>
        <v>3</v>
      </c>
      <c r="V18" s="11">
        <f t="shared" si="5"/>
        <v>100</v>
      </c>
      <c r="W18" s="30"/>
    </row>
    <row r="19" spans="1:23" ht="36" x14ac:dyDescent="0.25">
      <c r="A19" s="174"/>
      <c r="B19" s="58" t="s">
        <v>988</v>
      </c>
      <c r="C19" s="145" t="s">
        <v>989</v>
      </c>
      <c r="D19" s="69" t="s">
        <v>990</v>
      </c>
      <c r="E19" s="69" t="s">
        <v>262</v>
      </c>
      <c r="F19" s="40" t="s">
        <v>62</v>
      </c>
      <c r="G19" s="58">
        <v>33.33</v>
      </c>
      <c r="H19" s="2">
        <f>SUM(H20:H24)</f>
        <v>10</v>
      </c>
      <c r="I19" s="2">
        <f>SUM(I20:I24)</f>
        <v>7</v>
      </c>
      <c r="J19" s="11">
        <f t="shared" si="0"/>
        <v>70</v>
      </c>
      <c r="K19" s="2">
        <f>SUM(K20:K24)</f>
        <v>18.329999999999998</v>
      </c>
      <c r="L19" s="2">
        <f>SUM(L20:L24)</f>
        <v>0</v>
      </c>
      <c r="M19" s="11">
        <f t="shared" si="1"/>
        <v>0</v>
      </c>
      <c r="N19" s="2">
        <f>SUM(N20:N24)</f>
        <v>5</v>
      </c>
      <c r="O19" s="2">
        <f>SUM(O20:O24)</f>
        <v>0</v>
      </c>
      <c r="P19" s="11">
        <f t="shared" si="2"/>
        <v>0</v>
      </c>
      <c r="Q19" s="2">
        <f>SUM(Q20:Q24)</f>
        <v>0</v>
      </c>
      <c r="R19" s="2">
        <f>SUM(R20:R24)</f>
        <v>0</v>
      </c>
      <c r="S19" s="11" t="e">
        <f t="shared" si="3"/>
        <v>#DIV/0!</v>
      </c>
      <c r="T19" s="89">
        <f t="shared" si="4"/>
        <v>33.33</v>
      </c>
      <c r="U19" s="89">
        <f t="shared" si="4"/>
        <v>7</v>
      </c>
      <c r="V19" s="11">
        <f t="shared" si="5"/>
        <v>21.002100210021002</v>
      </c>
      <c r="W19" s="30"/>
    </row>
    <row r="20" spans="1:23" ht="36" x14ac:dyDescent="0.25">
      <c r="A20" s="1069" t="s">
        <v>1101</v>
      </c>
      <c r="B20" s="60" t="s">
        <v>992</v>
      </c>
      <c r="C20" s="21" t="s">
        <v>1102</v>
      </c>
      <c r="D20" s="62" t="s">
        <v>961</v>
      </c>
      <c r="E20" s="62" t="s">
        <v>1103</v>
      </c>
      <c r="F20" s="80" t="s">
        <v>62</v>
      </c>
      <c r="G20" s="124">
        <v>0.05</v>
      </c>
      <c r="H20" s="2">
        <v>5</v>
      </c>
      <c r="I20" s="197">
        <v>5</v>
      </c>
      <c r="J20" s="11">
        <f t="shared" si="0"/>
        <v>100</v>
      </c>
      <c r="K20" s="2">
        <v>0</v>
      </c>
      <c r="L20" s="2">
        <v>0</v>
      </c>
      <c r="M20" s="11" t="e">
        <f t="shared" si="1"/>
        <v>#DIV/0!</v>
      </c>
      <c r="N20" s="2">
        <v>0</v>
      </c>
      <c r="O20" s="2"/>
      <c r="P20" s="11" t="e">
        <f t="shared" si="2"/>
        <v>#DIV/0!</v>
      </c>
      <c r="Q20" s="2">
        <v>0</v>
      </c>
      <c r="R20" s="2"/>
      <c r="S20" s="11" t="e">
        <f t="shared" si="3"/>
        <v>#DIV/0!</v>
      </c>
      <c r="T20" s="89">
        <f t="shared" si="4"/>
        <v>5</v>
      </c>
      <c r="U20" s="89">
        <f t="shared" si="4"/>
        <v>5</v>
      </c>
      <c r="V20" s="11">
        <f t="shared" si="5"/>
        <v>100</v>
      </c>
      <c r="W20" s="30"/>
    </row>
    <row r="21" spans="1:23" ht="36" x14ac:dyDescent="0.25">
      <c r="A21" s="1069"/>
      <c r="B21" s="60" t="s">
        <v>1104</v>
      </c>
      <c r="C21" s="21" t="s">
        <v>1105</v>
      </c>
      <c r="D21" s="21" t="s">
        <v>1106</v>
      </c>
      <c r="E21" s="21" t="s">
        <v>1107</v>
      </c>
      <c r="F21" s="80" t="s">
        <v>62</v>
      </c>
      <c r="G21" s="124">
        <v>0.05</v>
      </c>
      <c r="H21" s="2">
        <v>5</v>
      </c>
      <c r="I21" s="197">
        <v>2</v>
      </c>
      <c r="J21" s="11">
        <f t="shared" si="0"/>
        <v>40</v>
      </c>
      <c r="K21" s="2">
        <v>0</v>
      </c>
      <c r="L21" s="2">
        <v>0</v>
      </c>
      <c r="M21" s="11" t="e">
        <f t="shared" si="1"/>
        <v>#DIV/0!</v>
      </c>
      <c r="N21" s="2">
        <v>0</v>
      </c>
      <c r="O21" s="2"/>
      <c r="P21" s="11" t="e">
        <f t="shared" si="2"/>
        <v>#DIV/0!</v>
      </c>
      <c r="Q21" s="2">
        <v>0</v>
      </c>
      <c r="R21" s="2"/>
      <c r="S21" s="11" t="e">
        <f t="shared" si="3"/>
        <v>#DIV/0!</v>
      </c>
      <c r="T21" s="89">
        <f t="shared" si="4"/>
        <v>5</v>
      </c>
      <c r="U21" s="89">
        <f t="shared" si="4"/>
        <v>2</v>
      </c>
      <c r="V21" s="11">
        <f t="shared" si="5"/>
        <v>40</v>
      </c>
      <c r="W21" s="30"/>
    </row>
    <row r="22" spans="1:23" ht="36" x14ac:dyDescent="0.25">
      <c r="A22" s="1069"/>
      <c r="B22" s="60" t="s">
        <v>1108</v>
      </c>
      <c r="C22" s="21" t="s">
        <v>1109</v>
      </c>
      <c r="D22" s="21" t="s">
        <v>1110</v>
      </c>
      <c r="E22" s="21" t="s">
        <v>1074</v>
      </c>
      <c r="F22" s="80" t="s">
        <v>62</v>
      </c>
      <c r="G22" s="124">
        <v>0.05</v>
      </c>
      <c r="H22" s="2">
        <v>0</v>
      </c>
      <c r="I22" s="197">
        <v>0</v>
      </c>
      <c r="J22" s="11" t="e">
        <f t="shared" si="0"/>
        <v>#DIV/0!</v>
      </c>
      <c r="K22" s="2">
        <v>5</v>
      </c>
      <c r="L22" s="2">
        <v>0</v>
      </c>
      <c r="M22" s="11">
        <f t="shared" si="1"/>
        <v>0</v>
      </c>
      <c r="N22" s="2">
        <v>0</v>
      </c>
      <c r="O22" s="2"/>
      <c r="P22" s="11" t="e">
        <f t="shared" si="2"/>
        <v>#DIV/0!</v>
      </c>
      <c r="Q22" s="2">
        <v>0</v>
      </c>
      <c r="R22" s="2"/>
      <c r="S22" s="11" t="e">
        <f t="shared" si="3"/>
        <v>#DIV/0!</v>
      </c>
      <c r="T22" s="89">
        <f t="shared" si="4"/>
        <v>5</v>
      </c>
      <c r="U22" s="89">
        <f t="shared" si="4"/>
        <v>0</v>
      </c>
      <c r="V22" s="11">
        <f t="shared" si="5"/>
        <v>0</v>
      </c>
      <c r="W22" s="30"/>
    </row>
    <row r="23" spans="1:23" ht="36" x14ac:dyDescent="0.25">
      <c r="A23" s="1069"/>
      <c r="B23" s="60" t="s">
        <v>1111</v>
      </c>
      <c r="C23" s="21" t="s">
        <v>1112</v>
      </c>
      <c r="D23" s="21" t="s">
        <v>961</v>
      </c>
      <c r="E23" s="21" t="s">
        <v>1113</v>
      </c>
      <c r="F23" s="80" t="s">
        <v>62</v>
      </c>
      <c r="G23" s="124">
        <v>0.05</v>
      </c>
      <c r="H23" s="2">
        <v>0</v>
      </c>
      <c r="I23" s="197">
        <v>0</v>
      </c>
      <c r="J23" s="11" t="e">
        <f t="shared" si="0"/>
        <v>#DIV/0!</v>
      </c>
      <c r="K23" s="2">
        <v>5</v>
      </c>
      <c r="L23" s="2">
        <v>0</v>
      </c>
      <c r="M23" s="11">
        <f t="shared" si="1"/>
        <v>0</v>
      </c>
      <c r="N23" s="2">
        <v>0</v>
      </c>
      <c r="O23" s="2"/>
      <c r="P23" s="11" t="e">
        <f t="shared" si="2"/>
        <v>#DIV/0!</v>
      </c>
      <c r="Q23" s="2">
        <v>0</v>
      </c>
      <c r="R23" s="2"/>
      <c r="S23" s="11" t="e">
        <f t="shared" si="3"/>
        <v>#DIV/0!</v>
      </c>
      <c r="T23" s="89">
        <f t="shared" si="4"/>
        <v>5</v>
      </c>
      <c r="U23" s="89">
        <f t="shared" si="4"/>
        <v>0</v>
      </c>
      <c r="V23" s="11">
        <f t="shared" si="5"/>
        <v>0</v>
      </c>
      <c r="W23" s="30"/>
    </row>
    <row r="24" spans="1:23" ht="24" x14ac:dyDescent="0.25">
      <c r="A24" s="1069"/>
      <c r="B24" s="60" t="s">
        <v>1114</v>
      </c>
      <c r="C24" s="21" t="s">
        <v>1115</v>
      </c>
      <c r="D24" s="21" t="s">
        <v>1116</v>
      </c>
      <c r="E24" s="21" t="s">
        <v>1117</v>
      </c>
      <c r="F24" s="80" t="s">
        <v>62</v>
      </c>
      <c r="G24" s="177">
        <v>0.1333</v>
      </c>
      <c r="H24" s="2">
        <v>0</v>
      </c>
      <c r="I24" s="197">
        <v>0</v>
      </c>
      <c r="J24" s="11" t="e">
        <f t="shared" si="0"/>
        <v>#DIV/0!</v>
      </c>
      <c r="K24" s="2">
        <v>8.33</v>
      </c>
      <c r="L24" s="2">
        <v>0</v>
      </c>
      <c r="M24" s="11">
        <f t="shared" si="1"/>
        <v>0</v>
      </c>
      <c r="N24" s="2">
        <v>5</v>
      </c>
      <c r="O24" s="2"/>
      <c r="P24" s="11">
        <f t="shared" si="2"/>
        <v>0</v>
      </c>
      <c r="Q24" s="2">
        <v>0</v>
      </c>
      <c r="R24" s="2"/>
      <c r="S24" s="11" t="e">
        <f t="shared" si="3"/>
        <v>#DIV/0!</v>
      </c>
      <c r="T24" s="89">
        <f t="shared" si="4"/>
        <v>13.33</v>
      </c>
      <c r="U24" s="89">
        <f t="shared" si="4"/>
        <v>0</v>
      </c>
      <c r="V24" s="11">
        <f t="shared" si="5"/>
        <v>0</v>
      </c>
      <c r="W24" s="30"/>
    </row>
    <row r="25" spans="1:23" ht="24" x14ac:dyDescent="0.25">
      <c r="A25" s="174"/>
      <c r="B25" s="58" t="s">
        <v>1026</v>
      </c>
      <c r="C25" s="165" t="s">
        <v>1027</v>
      </c>
      <c r="D25" s="165" t="s">
        <v>1118</v>
      </c>
      <c r="E25" s="165" t="s">
        <v>1029</v>
      </c>
      <c r="F25" s="166" t="s">
        <v>62</v>
      </c>
      <c r="G25" s="58">
        <v>100</v>
      </c>
      <c r="H25" s="2">
        <f>SUM(H26:H28)</f>
        <v>5</v>
      </c>
      <c r="I25" s="2">
        <f>SUM(I26:I28)</f>
        <v>5</v>
      </c>
      <c r="J25" s="11">
        <f t="shared" si="0"/>
        <v>100</v>
      </c>
      <c r="K25" s="2">
        <f>SUM(K26:K28)</f>
        <v>25</v>
      </c>
      <c r="L25" s="2">
        <f>SUM(L26:L28)</f>
        <v>0</v>
      </c>
      <c r="M25" s="11">
        <f t="shared" si="1"/>
        <v>0</v>
      </c>
      <c r="N25" s="2">
        <f>SUM(N26:N28)</f>
        <v>40</v>
      </c>
      <c r="O25" s="2">
        <f>SUM(O26:O28)</f>
        <v>0</v>
      </c>
      <c r="P25" s="11">
        <f t="shared" si="2"/>
        <v>0</v>
      </c>
      <c r="Q25" s="2">
        <f>SUM(Q26:Q28)</f>
        <v>30</v>
      </c>
      <c r="R25" s="2">
        <f>SUM(R26:R28)</f>
        <v>0</v>
      </c>
      <c r="S25" s="11">
        <f t="shared" si="3"/>
        <v>0</v>
      </c>
      <c r="T25" s="89">
        <f t="shared" si="4"/>
        <v>100</v>
      </c>
      <c r="U25" s="89">
        <f t="shared" si="4"/>
        <v>5</v>
      </c>
      <c r="V25" s="11">
        <f t="shared" si="5"/>
        <v>5</v>
      </c>
      <c r="W25" s="30"/>
    </row>
    <row r="26" spans="1:23" ht="24" x14ac:dyDescent="0.25">
      <c r="A26" s="961" t="s">
        <v>1119</v>
      </c>
      <c r="B26" s="60" t="s">
        <v>1031</v>
      </c>
      <c r="C26" s="21" t="s">
        <v>1120</v>
      </c>
      <c r="D26" s="62" t="s">
        <v>961</v>
      </c>
      <c r="E26" s="62" t="s">
        <v>1121</v>
      </c>
      <c r="F26" s="80" t="s">
        <v>62</v>
      </c>
      <c r="G26" s="22">
        <v>15</v>
      </c>
      <c r="H26" s="2">
        <v>5</v>
      </c>
      <c r="I26" s="197">
        <v>5</v>
      </c>
      <c r="J26" s="11">
        <f t="shared" si="0"/>
        <v>100</v>
      </c>
      <c r="K26" s="2">
        <v>10</v>
      </c>
      <c r="L26" s="2">
        <v>0</v>
      </c>
      <c r="M26" s="11">
        <f t="shared" si="1"/>
        <v>0</v>
      </c>
      <c r="N26" s="2">
        <v>0</v>
      </c>
      <c r="O26" s="2"/>
      <c r="P26" s="11" t="e">
        <f t="shared" si="2"/>
        <v>#DIV/0!</v>
      </c>
      <c r="Q26" s="2">
        <v>0</v>
      </c>
      <c r="R26" s="2"/>
      <c r="S26" s="11" t="e">
        <f t="shared" si="3"/>
        <v>#DIV/0!</v>
      </c>
      <c r="T26" s="89">
        <f t="shared" si="4"/>
        <v>15</v>
      </c>
      <c r="U26" s="89">
        <f t="shared" si="4"/>
        <v>5</v>
      </c>
      <c r="V26" s="11">
        <f t="shared" si="5"/>
        <v>33.333333333333329</v>
      </c>
      <c r="W26" s="30"/>
    </row>
    <row r="27" spans="1:23" ht="48" x14ac:dyDescent="0.25">
      <c r="A27" s="973"/>
      <c r="B27" s="60" t="s">
        <v>1122</v>
      </c>
      <c r="C27" s="21" t="s">
        <v>1123</v>
      </c>
      <c r="D27" s="62" t="s">
        <v>961</v>
      </c>
      <c r="E27" s="62" t="s">
        <v>1066</v>
      </c>
      <c r="F27" s="80" t="s">
        <v>62</v>
      </c>
      <c r="G27" s="22">
        <v>15</v>
      </c>
      <c r="H27" s="2">
        <v>0</v>
      </c>
      <c r="I27" s="197">
        <v>0</v>
      </c>
      <c r="J27" s="11" t="e">
        <f t="shared" si="0"/>
        <v>#DIV/0!</v>
      </c>
      <c r="K27" s="2">
        <v>15</v>
      </c>
      <c r="L27" s="2">
        <v>0</v>
      </c>
      <c r="M27" s="11">
        <f t="shared" si="1"/>
        <v>0</v>
      </c>
      <c r="N27" s="2">
        <v>0</v>
      </c>
      <c r="O27" s="2"/>
      <c r="P27" s="11" t="e">
        <f t="shared" si="2"/>
        <v>#DIV/0!</v>
      </c>
      <c r="Q27" s="2">
        <v>0</v>
      </c>
      <c r="R27" s="2"/>
      <c r="S27" s="11" t="e">
        <f t="shared" si="3"/>
        <v>#DIV/0!</v>
      </c>
      <c r="T27" s="89">
        <f t="shared" si="4"/>
        <v>15</v>
      </c>
      <c r="U27" s="89">
        <f t="shared" si="4"/>
        <v>0</v>
      </c>
      <c r="V27" s="11">
        <f t="shared" si="5"/>
        <v>0</v>
      </c>
      <c r="W27" s="30"/>
    </row>
    <row r="28" spans="1:23" ht="24" x14ac:dyDescent="0.25">
      <c r="A28" s="962"/>
      <c r="B28" s="60" t="s">
        <v>1124</v>
      </c>
      <c r="C28" s="21" t="s">
        <v>1125</v>
      </c>
      <c r="D28" s="62" t="s">
        <v>961</v>
      </c>
      <c r="E28" s="62" t="s">
        <v>61</v>
      </c>
      <c r="F28" s="80" t="s">
        <v>62</v>
      </c>
      <c r="G28" s="22">
        <v>70</v>
      </c>
      <c r="H28" s="2">
        <v>0</v>
      </c>
      <c r="I28" s="197">
        <v>0</v>
      </c>
      <c r="J28" s="11" t="e">
        <f t="shared" si="0"/>
        <v>#DIV/0!</v>
      </c>
      <c r="K28" s="2">
        <v>0</v>
      </c>
      <c r="L28" s="2">
        <v>0</v>
      </c>
      <c r="M28" s="11" t="e">
        <f t="shared" si="1"/>
        <v>#DIV/0!</v>
      </c>
      <c r="N28" s="2">
        <v>40</v>
      </c>
      <c r="O28" s="2"/>
      <c r="P28" s="11">
        <f t="shared" si="2"/>
        <v>0</v>
      </c>
      <c r="Q28" s="2">
        <v>30</v>
      </c>
      <c r="R28" s="2"/>
      <c r="S28" s="11">
        <f t="shared" si="3"/>
        <v>0</v>
      </c>
      <c r="T28" s="89">
        <f t="shared" si="4"/>
        <v>70</v>
      </c>
      <c r="U28" s="89">
        <f t="shared" si="4"/>
        <v>0</v>
      </c>
      <c r="V28" s="11">
        <f t="shared" si="5"/>
        <v>0</v>
      </c>
      <c r="W28" s="30"/>
    </row>
    <row r="29" spans="1:23" ht="24" x14ac:dyDescent="0.25">
      <c r="A29" s="174"/>
      <c r="B29" s="58" t="s">
        <v>1051</v>
      </c>
      <c r="C29" s="165" t="s">
        <v>1052</v>
      </c>
      <c r="D29" s="165" t="s">
        <v>1118</v>
      </c>
      <c r="E29" s="165" t="s">
        <v>61</v>
      </c>
      <c r="F29" s="166" t="s">
        <v>62</v>
      </c>
      <c r="G29" s="58">
        <v>20</v>
      </c>
      <c r="H29" s="2">
        <f>SUM(H30:H33)</f>
        <v>4</v>
      </c>
      <c r="I29" s="2">
        <f>SUM(I30:I33)</f>
        <v>4</v>
      </c>
      <c r="J29" s="11">
        <f t="shared" si="0"/>
        <v>100</v>
      </c>
      <c r="K29" s="2">
        <f>SUM(K30:K33)</f>
        <v>5.25</v>
      </c>
      <c r="L29" s="2">
        <f>SUM(L30:L33)</f>
        <v>1</v>
      </c>
      <c r="M29" s="11">
        <f t="shared" si="1"/>
        <v>19.047619047619047</v>
      </c>
      <c r="N29" s="2">
        <f>SUM(N30:N33)</f>
        <v>7</v>
      </c>
      <c r="O29" s="2">
        <f>SUM(O30:O33)</f>
        <v>2</v>
      </c>
      <c r="P29" s="11">
        <f t="shared" si="2"/>
        <v>28.571428571428569</v>
      </c>
      <c r="Q29" s="2">
        <f>SUM(Q30:Q33)</f>
        <v>3.75</v>
      </c>
      <c r="R29" s="2">
        <f>SUM(R30:R33)</f>
        <v>2</v>
      </c>
      <c r="S29" s="11">
        <f t="shared" si="3"/>
        <v>53.333333333333336</v>
      </c>
      <c r="T29" s="89">
        <f t="shared" si="4"/>
        <v>20</v>
      </c>
      <c r="U29" s="89">
        <f t="shared" si="4"/>
        <v>9</v>
      </c>
      <c r="V29" s="11">
        <f t="shared" si="5"/>
        <v>45</v>
      </c>
      <c r="W29" s="30"/>
    </row>
    <row r="30" spans="1:23" ht="15.75" x14ac:dyDescent="0.25">
      <c r="A30" s="1069" t="s">
        <v>1126</v>
      </c>
      <c r="B30" s="60" t="s">
        <v>1054</v>
      </c>
      <c r="C30" s="114" t="s">
        <v>1127</v>
      </c>
      <c r="D30" s="62" t="s">
        <v>961</v>
      </c>
      <c r="E30" s="62" t="s">
        <v>1128</v>
      </c>
      <c r="F30" s="80" t="s">
        <v>62</v>
      </c>
      <c r="G30" s="22">
        <v>3</v>
      </c>
      <c r="H30" s="2">
        <v>2</v>
      </c>
      <c r="I30" s="197">
        <v>2</v>
      </c>
      <c r="J30" s="11">
        <f t="shared" si="0"/>
        <v>100</v>
      </c>
      <c r="K30" s="2">
        <v>1</v>
      </c>
      <c r="L30" s="2">
        <v>0</v>
      </c>
      <c r="M30" s="11">
        <f t="shared" si="1"/>
        <v>0</v>
      </c>
      <c r="N30" s="2">
        <v>0</v>
      </c>
      <c r="O30" s="2"/>
      <c r="P30" s="11" t="e">
        <f t="shared" si="2"/>
        <v>#DIV/0!</v>
      </c>
      <c r="Q30" s="2">
        <v>0</v>
      </c>
      <c r="R30" s="2"/>
      <c r="S30" s="11" t="e">
        <f t="shared" si="3"/>
        <v>#DIV/0!</v>
      </c>
      <c r="T30" s="89">
        <f t="shared" si="4"/>
        <v>3</v>
      </c>
      <c r="U30" s="89">
        <f t="shared" si="4"/>
        <v>2</v>
      </c>
      <c r="V30" s="11">
        <f t="shared" si="5"/>
        <v>66.666666666666657</v>
      </c>
      <c r="W30" s="30"/>
    </row>
    <row r="31" spans="1:23" ht="24" x14ac:dyDescent="0.25">
      <c r="A31" s="1069"/>
      <c r="B31" s="60" t="s">
        <v>1129</v>
      </c>
      <c r="C31" s="114" t="s">
        <v>1130</v>
      </c>
      <c r="D31" s="62" t="s">
        <v>1131</v>
      </c>
      <c r="E31" s="62" t="s">
        <v>1132</v>
      </c>
      <c r="F31" s="80" t="s">
        <v>62</v>
      </c>
      <c r="G31" s="22">
        <v>7</v>
      </c>
      <c r="H31" s="2">
        <v>1</v>
      </c>
      <c r="I31" s="197">
        <v>1</v>
      </c>
      <c r="J31" s="11">
        <f t="shared" si="0"/>
        <v>100</v>
      </c>
      <c r="K31" s="2">
        <v>2</v>
      </c>
      <c r="L31" s="2">
        <v>0</v>
      </c>
      <c r="M31" s="11">
        <f t="shared" si="1"/>
        <v>0</v>
      </c>
      <c r="N31" s="2">
        <v>3</v>
      </c>
      <c r="O31" s="2"/>
      <c r="P31" s="11">
        <f t="shared" si="2"/>
        <v>0</v>
      </c>
      <c r="Q31" s="2">
        <v>1</v>
      </c>
      <c r="R31" s="2"/>
      <c r="S31" s="11">
        <f t="shared" si="3"/>
        <v>0</v>
      </c>
      <c r="T31" s="89">
        <f t="shared" si="4"/>
        <v>7</v>
      </c>
      <c r="U31" s="89">
        <f t="shared" si="4"/>
        <v>1</v>
      </c>
      <c r="V31" s="11">
        <f t="shared" si="5"/>
        <v>14.285714285714285</v>
      </c>
      <c r="W31" s="30"/>
    </row>
    <row r="32" spans="1:23" ht="24" x14ac:dyDescent="0.25">
      <c r="A32" s="1069"/>
      <c r="B32" s="60" t="s">
        <v>1133</v>
      </c>
      <c r="C32" s="114" t="s">
        <v>1134</v>
      </c>
      <c r="D32" s="62" t="s">
        <v>961</v>
      </c>
      <c r="E32" s="62" t="s">
        <v>460</v>
      </c>
      <c r="F32" s="80" t="s">
        <v>62</v>
      </c>
      <c r="G32" s="22">
        <v>8</v>
      </c>
      <c r="H32" s="2">
        <v>1</v>
      </c>
      <c r="I32" s="197">
        <v>1</v>
      </c>
      <c r="J32" s="11">
        <f t="shared" si="0"/>
        <v>100</v>
      </c>
      <c r="K32" s="2">
        <v>2</v>
      </c>
      <c r="L32" s="2">
        <v>1</v>
      </c>
      <c r="M32" s="11">
        <f t="shared" si="1"/>
        <v>50</v>
      </c>
      <c r="N32" s="2">
        <v>3</v>
      </c>
      <c r="O32" s="2">
        <v>2</v>
      </c>
      <c r="P32" s="11">
        <f t="shared" si="2"/>
        <v>66.666666666666657</v>
      </c>
      <c r="Q32" s="2">
        <v>2</v>
      </c>
      <c r="R32" s="2">
        <v>2</v>
      </c>
      <c r="S32" s="11">
        <f t="shared" si="3"/>
        <v>100</v>
      </c>
      <c r="T32" s="89">
        <f t="shared" si="4"/>
        <v>8</v>
      </c>
      <c r="U32" s="89">
        <f t="shared" si="4"/>
        <v>6</v>
      </c>
      <c r="V32" s="11">
        <f t="shared" si="5"/>
        <v>75</v>
      </c>
      <c r="W32" s="30"/>
    </row>
    <row r="33" spans="1:23" ht="15.75" x14ac:dyDescent="0.25">
      <c r="A33" s="1069"/>
      <c r="B33" s="60" t="s">
        <v>1135</v>
      </c>
      <c r="C33" s="114" t="s">
        <v>1136</v>
      </c>
      <c r="D33" s="62" t="s">
        <v>1137</v>
      </c>
      <c r="E33" s="62" t="s">
        <v>1138</v>
      </c>
      <c r="F33" s="80" t="s">
        <v>62</v>
      </c>
      <c r="G33" s="22">
        <v>2</v>
      </c>
      <c r="H33" s="2">
        <v>0</v>
      </c>
      <c r="I33" s="197">
        <v>0</v>
      </c>
      <c r="J33" s="11" t="e">
        <f t="shared" si="0"/>
        <v>#DIV/0!</v>
      </c>
      <c r="K33" s="2">
        <v>0.25</v>
      </c>
      <c r="L33" s="2">
        <v>0</v>
      </c>
      <c r="M33" s="11">
        <f t="shared" si="1"/>
        <v>0</v>
      </c>
      <c r="N33" s="2">
        <v>1</v>
      </c>
      <c r="O33" s="2"/>
      <c r="P33" s="11">
        <f t="shared" si="2"/>
        <v>0</v>
      </c>
      <c r="Q33" s="2">
        <v>0.75</v>
      </c>
      <c r="R33" s="2"/>
      <c r="S33" s="11">
        <f t="shared" si="3"/>
        <v>0</v>
      </c>
      <c r="T33" s="89">
        <f t="shared" si="4"/>
        <v>2</v>
      </c>
      <c r="U33" s="89">
        <f t="shared" si="4"/>
        <v>0</v>
      </c>
      <c r="V33" s="11">
        <f t="shared" si="5"/>
        <v>0</v>
      </c>
      <c r="W33" s="30"/>
    </row>
    <row r="34" spans="1:23" ht="24" x14ac:dyDescent="0.25">
      <c r="A34" s="174"/>
      <c r="B34" s="58" t="s">
        <v>1046</v>
      </c>
      <c r="C34" s="165" t="s">
        <v>1047</v>
      </c>
      <c r="D34" s="165" t="s">
        <v>1118</v>
      </c>
      <c r="E34" s="165" t="s">
        <v>61</v>
      </c>
      <c r="F34" s="166" t="s">
        <v>62</v>
      </c>
      <c r="G34" s="95">
        <v>20</v>
      </c>
      <c r="H34" s="2">
        <f>SUM(H35:H37)</f>
        <v>0</v>
      </c>
      <c r="I34" s="2">
        <f>SUM(I35:I37)</f>
        <v>0</v>
      </c>
      <c r="J34" s="11" t="e">
        <f t="shared" si="0"/>
        <v>#DIV/0!</v>
      </c>
      <c r="K34" s="2">
        <f>SUM(K35:K37)</f>
        <v>10</v>
      </c>
      <c r="L34" s="2">
        <f>SUM(L35:L37)</f>
        <v>0</v>
      </c>
      <c r="M34" s="11">
        <f t="shared" si="1"/>
        <v>0</v>
      </c>
      <c r="N34" s="2">
        <f>SUM(N35:N37)</f>
        <v>5</v>
      </c>
      <c r="O34" s="2">
        <f>SUM(O35:O37)</f>
        <v>0</v>
      </c>
      <c r="P34" s="11">
        <f t="shared" si="2"/>
        <v>0</v>
      </c>
      <c r="Q34" s="2">
        <f>SUM(Q35:Q37)</f>
        <v>5</v>
      </c>
      <c r="R34" s="2">
        <f>SUM(R35:R37)</f>
        <v>0</v>
      </c>
      <c r="S34" s="11">
        <f t="shared" si="3"/>
        <v>0</v>
      </c>
      <c r="T34" s="89">
        <f t="shared" si="4"/>
        <v>20</v>
      </c>
      <c r="U34" s="89">
        <f t="shared" si="4"/>
        <v>0</v>
      </c>
      <c r="V34" s="11">
        <f t="shared" si="5"/>
        <v>0</v>
      </c>
      <c r="W34" s="30"/>
    </row>
    <row r="35" spans="1:23" ht="24" x14ac:dyDescent="0.25">
      <c r="A35" s="1069" t="s">
        <v>1139</v>
      </c>
      <c r="B35" s="60" t="s">
        <v>1049</v>
      </c>
      <c r="C35" s="176" t="s">
        <v>1140</v>
      </c>
      <c r="D35" s="62" t="s">
        <v>961</v>
      </c>
      <c r="E35" s="62" t="s">
        <v>1141</v>
      </c>
      <c r="F35" s="80" t="s">
        <v>62</v>
      </c>
      <c r="G35" s="22">
        <v>5</v>
      </c>
      <c r="H35" s="2">
        <v>0</v>
      </c>
      <c r="I35" s="197">
        <v>0</v>
      </c>
      <c r="J35" s="11" t="e">
        <f t="shared" si="0"/>
        <v>#DIV/0!</v>
      </c>
      <c r="K35" s="2">
        <v>5</v>
      </c>
      <c r="L35" s="2">
        <v>0</v>
      </c>
      <c r="M35" s="11">
        <f t="shared" si="1"/>
        <v>0</v>
      </c>
      <c r="N35" s="2">
        <v>0</v>
      </c>
      <c r="O35" s="2"/>
      <c r="P35" s="11" t="e">
        <f t="shared" si="2"/>
        <v>#DIV/0!</v>
      </c>
      <c r="Q35" s="2">
        <v>0</v>
      </c>
      <c r="R35" s="2"/>
      <c r="S35" s="11" t="e">
        <f t="shared" si="3"/>
        <v>#DIV/0!</v>
      </c>
      <c r="T35" s="89">
        <f t="shared" si="4"/>
        <v>5</v>
      </c>
      <c r="U35" s="89">
        <f t="shared" si="4"/>
        <v>0</v>
      </c>
      <c r="V35" s="11">
        <f t="shared" si="5"/>
        <v>0</v>
      </c>
      <c r="W35" s="30"/>
    </row>
    <row r="36" spans="1:23" ht="24" x14ac:dyDescent="0.25">
      <c r="A36" s="1069"/>
      <c r="B36" s="60" t="s">
        <v>1142</v>
      </c>
      <c r="C36" s="27" t="s">
        <v>1143</v>
      </c>
      <c r="D36" s="27" t="s">
        <v>1110</v>
      </c>
      <c r="E36" s="62" t="s">
        <v>1144</v>
      </c>
      <c r="F36" s="80" t="s">
        <v>62</v>
      </c>
      <c r="G36" s="22">
        <v>5</v>
      </c>
      <c r="H36" s="2">
        <v>0</v>
      </c>
      <c r="I36" s="197">
        <v>0</v>
      </c>
      <c r="J36" s="11" t="e">
        <f t="shared" si="0"/>
        <v>#DIV/0!</v>
      </c>
      <c r="K36" s="2">
        <v>5</v>
      </c>
      <c r="L36" s="2">
        <v>0</v>
      </c>
      <c r="M36" s="11">
        <f t="shared" si="1"/>
        <v>0</v>
      </c>
      <c r="N36" s="2">
        <v>0</v>
      </c>
      <c r="O36" s="2"/>
      <c r="P36" s="11" t="e">
        <f t="shared" si="2"/>
        <v>#DIV/0!</v>
      </c>
      <c r="Q36" s="2">
        <v>0</v>
      </c>
      <c r="R36" s="2"/>
      <c r="S36" s="11" t="e">
        <f t="shared" si="3"/>
        <v>#DIV/0!</v>
      </c>
      <c r="T36" s="89">
        <f t="shared" si="4"/>
        <v>5</v>
      </c>
      <c r="U36" s="89">
        <f t="shared" si="4"/>
        <v>0</v>
      </c>
      <c r="V36" s="11">
        <f t="shared" si="5"/>
        <v>0</v>
      </c>
      <c r="W36" s="30"/>
    </row>
    <row r="37" spans="1:23" ht="24" x14ac:dyDescent="0.25">
      <c r="A37" s="1069"/>
      <c r="B37" s="60" t="s">
        <v>1145</v>
      </c>
      <c r="C37" s="27" t="s">
        <v>1146</v>
      </c>
      <c r="D37" s="27" t="s">
        <v>961</v>
      </c>
      <c r="E37" s="27" t="s">
        <v>1147</v>
      </c>
      <c r="F37" s="80" t="s">
        <v>62</v>
      </c>
      <c r="G37" s="22">
        <v>10</v>
      </c>
      <c r="H37" s="2">
        <v>0</v>
      </c>
      <c r="I37" s="197">
        <v>0</v>
      </c>
      <c r="J37" s="11" t="e">
        <f t="shared" si="0"/>
        <v>#DIV/0!</v>
      </c>
      <c r="K37" s="2">
        <v>0</v>
      </c>
      <c r="L37" s="2">
        <v>0</v>
      </c>
      <c r="M37" s="11" t="e">
        <f t="shared" si="1"/>
        <v>#DIV/0!</v>
      </c>
      <c r="N37" s="2">
        <v>5</v>
      </c>
      <c r="O37" s="2"/>
      <c r="P37" s="11">
        <f t="shared" si="2"/>
        <v>0</v>
      </c>
      <c r="Q37" s="2">
        <v>5</v>
      </c>
      <c r="R37" s="2"/>
      <c r="S37" s="11">
        <f t="shared" si="3"/>
        <v>0</v>
      </c>
      <c r="T37" s="89">
        <f t="shared" si="4"/>
        <v>10</v>
      </c>
      <c r="U37" s="89">
        <f t="shared" si="4"/>
        <v>0</v>
      </c>
      <c r="V37" s="11">
        <f t="shared" si="5"/>
        <v>0</v>
      </c>
      <c r="W37" s="30"/>
    </row>
    <row r="38" spans="1:23" x14ac:dyDescent="0.25">
      <c r="A38" s="10"/>
      <c r="B38" s="843" t="s">
        <v>23</v>
      </c>
      <c r="C38" s="844"/>
      <c r="D38" s="844"/>
      <c r="E38" s="844"/>
      <c r="F38" s="844"/>
      <c r="G38" s="845"/>
      <c r="H38" s="3"/>
      <c r="I38" s="3"/>
      <c r="J38" s="13" t="e">
        <f>SUM(J44:J69)/(COUNTIF(J44:J69,"&lt;&gt;0"))</f>
        <v>#DIV/0!</v>
      </c>
      <c r="K38" s="3"/>
      <c r="L38" s="3"/>
      <c r="M38" s="13" t="e">
        <f>SUM(M44:M69)/(COUNTIF(M44:M69,"&lt;&gt;0"))</f>
        <v>#DIV/0!</v>
      </c>
      <c r="N38" s="3"/>
      <c r="O38" s="3"/>
      <c r="P38" s="13" t="e">
        <f>SUM(P44:P69)/(COUNTIF(P44:P69,"&lt;&gt;0"))</f>
        <v>#DIV/0!</v>
      </c>
      <c r="Q38" s="3"/>
      <c r="R38" s="3"/>
      <c r="S38" s="13" t="e">
        <f>SUM(S44:S69)/(COUNTIF(S44:S69,"&lt;&gt;0"))</f>
        <v>#DIV/0!</v>
      </c>
      <c r="T38" s="3"/>
      <c r="U38" s="3"/>
      <c r="V38" s="13" t="e">
        <f>SUM(V44:V69)/(COUNTIF(V44:V69,"&lt;&gt;0"))</f>
        <v>#DIV/0!</v>
      </c>
      <c r="W38" s="30"/>
    </row>
    <row r="39" spans="1:23" x14ac:dyDescent="0.25">
      <c r="A39" s="10"/>
      <c r="B39" s="846" t="s">
        <v>24</v>
      </c>
      <c r="C39" s="847"/>
      <c r="D39" s="847"/>
      <c r="E39" s="847"/>
      <c r="F39" s="847"/>
      <c r="G39" s="848"/>
      <c r="H39" s="4"/>
      <c r="I39" s="4"/>
      <c r="J39" s="14">
        <v>89</v>
      </c>
      <c r="K39" s="4"/>
      <c r="L39" s="4"/>
      <c r="M39" s="14">
        <v>100</v>
      </c>
      <c r="N39" s="4">
        <v>95</v>
      </c>
      <c r="O39" s="4"/>
      <c r="P39" s="14"/>
      <c r="Q39" s="4"/>
      <c r="R39" s="4"/>
      <c r="S39" s="14"/>
      <c r="T39" s="4"/>
      <c r="U39" s="4"/>
      <c r="V39" s="14"/>
      <c r="W39" s="30"/>
    </row>
    <row r="40" spans="1:23" x14ac:dyDescent="0.25">
      <c r="A40" s="846" t="s">
        <v>1283</v>
      </c>
      <c r="B40" s="847"/>
      <c r="C40" s="847"/>
      <c r="D40" s="847"/>
      <c r="E40" s="847"/>
      <c r="F40" s="847"/>
      <c r="G40" s="848"/>
      <c r="H40" s="4"/>
      <c r="I40" s="4"/>
      <c r="J40" s="14">
        <v>68</v>
      </c>
      <c r="K40" s="4"/>
      <c r="L40" s="4"/>
      <c r="M40" s="14">
        <v>21</v>
      </c>
      <c r="N40" s="4">
        <v>45</v>
      </c>
      <c r="O40" s="4"/>
      <c r="P40" s="14"/>
      <c r="Q40" s="4"/>
      <c r="R40" s="4"/>
      <c r="S40" s="14"/>
      <c r="T40" s="4"/>
      <c r="U40" s="4"/>
      <c r="V40" s="14"/>
      <c r="W40" s="30"/>
    </row>
    <row r="41" spans="1:23" x14ac:dyDescent="0.25">
      <c r="A41" s="846" t="s">
        <v>1339</v>
      </c>
      <c r="B41" s="847"/>
      <c r="C41" s="847"/>
      <c r="D41" s="847"/>
      <c r="E41" s="847"/>
      <c r="F41" s="847"/>
      <c r="G41" s="848"/>
      <c r="H41" s="4"/>
      <c r="I41" s="4"/>
      <c r="J41" s="14">
        <v>3</v>
      </c>
      <c r="K41" s="4"/>
      <c r="L41" s="4"/>
      <c r="M41" s="14">
        <v>19</v>
      </c>
      <c r="N41" s="4">
        <v>22</v>
      </c>
      <c r="O41" s="4"/>
      <c r="P41" s="14"/>
      <c r="Q41" s="4"/>
      <c r="R41" s="4"/>
      <c r="S41" s="14"/>
      <c r="T41" s="4"/>
      <c r="U41" s="4"/>
      <c r="V41" s="14"/>
      <c r="W41" s="292"/>
    </row>
    <row r="42" spans="1:23" x14ac:dyDescent="0.25">
      <c r="A42" s="846" t="s">
        <v>1340</v>
      </c>
      <c r="B42" s="847"/>
      <c r="C42" s="847"/>
      <c r="D42" s="847"/>
      <c r="E42" s="847"/>
      <c r="F42" s="847"/>
      <c r="G42" s="848"/>
      <c r="H42" s="4"/>
      <c r="I42" s="4"/>
      <c r="J42" s="14">
        <v>0</v>
      </c>
      <c r="K42" s="4"/>
      <c r="L42" s="4"/>
      <c r="M42" s="14">
        <v>0</v>
      </c>
      <c r="N42" s="4">
        <v>0</v>
      </c>
      <c r="O42" s="4"/>
      <c r="P42" s="14"/>
      <c r="Q42" s="4"/>
      <c r="R42" s="4"/>
      <c r="S42" s="14"/>
      <c r="T42" s="4"/>
      <c r="U42" s="4"/>
      <c r="V42" s="14"/>
      <c r="W42" s="292"/>
    </row>
    <row r="43" spans="1:23" x14ac:dyDescent="0.25">
      <c r="A43" s="846" t="s">
        <v>1341</v>
      </c>
      <c r="B43" s="847"/>
      <c r="C43" s="847"/>
      <c r="D43" s="847"/>
      <c r="E43" s="847"/>
      <c r="F43" s="847"/>
      <c r="G43" s="848"/>
      <c r="H43" s="4"/>
      <c r="I43" s="4"/>
      <c r="J43" s="14">
        <v>17</v>
      </c>
      <c r="K43" s="4"/>
      <c r="L43" s="4"/>
      <c r="M43" s="14">
        <v>23</v>
      </c>
      <c r="N43" s="4">
        <v>23</v>
      </c>
      <c r="O43" s="4"/>
      <c r="P43" s="14"/>
      <c r="Q43" s="4"/>
      <c r="R43" s="4"/>
      <c r="S43" s="14"/>
      <c r="T43" s="4"/>
      <c r="U43" s="4"/>
      <c r="V43" s="14"/>
      <c r="W43" s="292"/>
    </row>
    <row r="44" spans="1:23" x14ac:dyDescent="0.25">
      <c r="J44" s="32">
        <f t="shared" ref="J44:J54" si="6">IF(J8&gt;99.99,100,J8)</f>
        <v>50</v>
      </c>
      <c r="M44" s="32">
        <f t="shared" ref="M44:M54" si="7">IF(M8&gt;99.99,100,M8)</f>
        <v>100</v>
      </c>
      <c r="P44" s="32" t="e">
        <f t="shared" ref="P44:P54" si="8">IF(P8&gt;99.99,100,P8)</f>
        <v>#DIV/0!</v>
      </c>
      <c r="S44" s="32" t="e">
        <f t="shared" ref="S44:S54" si="9">IF(S8&gt;99.99,100,S8)</f>
        <v>#DIV/0!</v>
      </c>
      <c r="V44" s="32">
        <f t="shared" ref="V44:V54" si="10">IF(V8&gt;99.99,100,V8)</f>
        <v>66.666666666666657</v>
      </c>
    </row>
    <row r="45" spans="1:23" x14ac:dyDescent="0.25">
      <c r="J45" s="32">
        <f t="shared" si="6"/>
        <v>0</v>
      </c>
      <c r="M45" s="32">
        <f t="shared" si="7"/>
        <v>100</v>
      </c>
      <c r="P45" s="32" t="e">
        <f t="shared" si="8"/>
        <v>#DIV/0!</v>
      </c>
      <c r="S45" s="32" t="e">
        <f t="shared" si="9"/>
        <v>#DIV/0!</v>
      </c>
      <c r="V45" s="32">
        <f t="shared" si="10"/>
        <v>50</v>
      </c>
    </row>
    <row r="46" spans="1:23" x14ac:dyDescent="0.25">
      <c r="J46" s="32">
        <f t="shared" si="6"/>
        <v>0</v>
      </c>
      <c r="M46" s="32" t="e">
        <f t="shared" si="7"/>
        <v>#DIV/0!</v>
      </c>
      <c r="P46" s="32" t="e">
        <f t="shared" si="8"/>
        <v>#DIV/0!</v>
      </c>
      <c r="S46" s="32" t="e">
        <f t="shared" si="9"/>
        <v>#DIV/0!</v>
      </c>
      <c r="V46" s="32">
        <f t="shared" si="10"/>
        <v>0</v>
      </c>
    </row>
    <row r="47" spans="1:23" x14ac:dyDescent="0.25">
      <c r="J47" s="32" t="e">
        <f t="shared" si="6"/>
        <v>#DIV/0!</v>
      </c>
      <c r="M47" s="32">
        <f t="shared" si="7"/>
        <v>0</v>
      </c>
      <c r="P47" s="32">
        <f t="shared" si="8"/>
        <v>0</v>
      </c>
      <c r="S47" s="32">
        <f t="shared" si="9"/>
        <v>0</v>
      </c>
      <c r="V47" s="32">
        <f t="shared" si="10"/>
        <v>0</v>
      </c>
    </row>
    <row r="48" spans="1:23" x14ac:dyDescent="0.25">
      <c r="J48" s="32">
        <f t="shared" si="6"/>
        <v>100</v>
      </c>
      <c r="M48" s="32">
        <f t="shared" si="7"/>
        <v>0</v>
      </c>
      <c r="P48" s="32">
        <f t="shared" si="8"/>
        <v>0</v>
      </c>
      <c r="S48" s="32">
        <f t="shared" si="9"/>
        <v>0</v>
      </c>
      <c r="V48" s="32">
        <f t="shared" si="10"/>
        <v>30</v>
      </c>
    </row>
    <row r="49" spans="10:22" x14ac:dyDescent="0.25">
      <c r="J49" s="32">
        <f t="shared" si="6"/>
        <v>100</v>
      </c>
      <c r="M49" s="32">
        <f t="shared" si="7"/>
        <v>0</v>
      </c>
      <c r="P49" s="32">
        <f t="shared" si="8"/>
        <v>100</v>
      </c>
      <c r="S49" s="32">
        <f t="shared" si="9"/>
        <v>100</v>
      </c>
      <c r="V49" s="32">
        <f t="shared" si="10"/>
        <v>100</v>
      </c>
    </row>
    <row r="50" spans="10:22" x14ac:dyDescent="0.25">
      <c r="J50" s="32" t="e">
        <f t="shared" si="6"/>
        <v>#DIV/0!</v>
      </c>
      <c r="M50" s="32">
        <f t="shared" si="7"/>
        <v>0</v>
      </c>
      <c r="P50" s="32">
        <f t="shared" si="8"/>
        <v>50</v>
      </c>
      <c r="S50" s="32">
        <f t="shared" si="9"/>
        <v>50</v>
      </c>
      <c r="V50" s="32">
        <f t="shared" si="10"/>
        <v>33.333333333333329</v>
      </c>
    </row>
    <row r="51" spans="10:22" x14ac:dyDescent="0.25">
      <c r="J51" s="32">
        <f t="shared" si="6"/>
        <v>0</v>
      </c>
      <c r="M51" s="32" t="e">
        <f t="shared" si="7"/>
        <v>#DIV/0!</v>
      </c>
      <c r="P51" s="32" t="e">
        <f t="shared" si="8"/>
        <v>#DIV/0!</v>
      </c>
      <c r="S51" s="32" t="e">
        <f t="shared" si="9"/>
        <v>#DIV/0!</v>
      </c>
      <c r="V51" s="32">
        <f t="shared" si="10"/>
        <v>0</v>
      </c>
    </row>
    <row r="52" spans="10:22" x14ac:dyDescent="0.25">
      <c r="J52" s="32" t="e">
        <f t="shared" si="6"/>
        <v>#DIV/0!</v>
      </c>
      <c r="M52" s="32" t="e">
        <f t="shared" si="7"/>
        <v>#DIV/0!</v>
      </c>
      <c r="P52" s="32" t="e">
        <f t="shared" si="8"/>
        <v>#DIV/0!</v>
      </c>
      <c r="S52" s="32" t="e">
        <f t="shared" si="9"/>
        <v>#DIV/0!</v>
      </c>
      <c r="V52" s="32" t="e">
        <f t="shared" si="10"/>
        <v>#DIV/0!</v>
      </c>
    </row>
    <row r="53" spans="10:22" x14ac:dyDescent="0.25">
      <c r="J53" s="32" t="e">
        <f t="shared" si="6"/>
        <v>#DIV/0!</v>
      </c>
      <c r="M53" s="32">
        <f t="shared" si="7"/>
        <v>100</v>
      </c>
      <c r="P53" s="32">
        <f t="shared" si="8"/>
        <v>100</v>
      </c>
      <c r="S53" s="32">
        <f t="shared" si="9"/>
        <v>100</v>
      </c>
      <c r="V53" s="32">
        <f t="shared" si="10"/>
        <v>100</v>
      </c>
    </row>
    <row r="54" spans="10:22" x14ac:dyDescent="0.25">
      <c r="J54" s="32">
        <f t="shared" si="6"/>
        <v>100</v>
      </c>
      <c r="M54" s="32">
        <f t="shared" si="7"/>
        <v>100</v>
      </c>
      <c r="P54" s="32">
        <f t="shared" si="8"/>
        <v>100</v>
      </c>
      <c r="S54" s="32" t="e">
        <f t="shared" si="9"/>
        <v>#DIV/0!</v>
      </c>
      <c r="V54" s="32">
        <f t="shared" si="10"/>
        <v>100</v>
      </c>
    </row>
    <row r="55" spans="10:22" x14ac:dyDescent="0.25">
      <c r="J55" s="32">
        <f>IF(J20&gt;99.99,100,J20)</f>
        <v>100</v>
      </c>
      <c r="M55" s="32" t="e">
        <f>IF(M20&gt;99.99,100,M20)</f>
        <v>#DIV/0!</v>
      </c>
      <c r="P55" s="32" t="e">
        <f>IF(P20&gt;99.99,100,P20)</f>
        <v>#DIV/0!</v>
      </c>
      <c r="S55" s="32" t="e">
        <f>IF(S20&gt;99.99,100,S20)</f>
        <v>#DIV/0!</v>
      </c>
      <c r="V55" s="32">
        <f>IF(V20&gt;99.99,100,V20)</f>
        <v>100</v>
      </c>
    </row>
    <row r="56" spans="10:22" x14ac:dyDescent="0.25">
      <c r="J56" s="32">
        <f>IF(J21&gt;99.99,100,J21)</f>
        <v>40</v>
      </c>
      <c r="M56" s="32" t="e">
        <f>IF(M21&gt;99.99,100,M21)</f>
        <v>#DIV/0!</v>
      </c>
      <c r="P56" s="32" t="e">
        <f>IF(P21&gt;99.99,100,P21)</f>
        <v>#DIV/0!</v>
      </c>
      <c r="S56" s="32" t="e">
        <f>IF(S21&gt;99.99,100,S21)</f>
        <v>#DIV/0!</v>
      </c>
      <c r="V56" s="32">
        <f>IF(V21&gt;99.99,100,V21)</f>
        <v>40</v>
      </c>
    </row>
    <row r="57" spans="10:22" x14ac:dyDescent="0.25">
      <c r="J57" s="32" t="e">
        <f>IF(J22&gt;99.99,100,J22)</f>
        <v>#DIV/0!</v>
      </c>
      <c r="M57" s="32">
        <f>IF(M22&gt;99.99,100,M22)</f>
        <v>0</v>
      </c>
      <c r="P57" s="32" t="e">
        <f>IF(P22&gt;99.99,100,P22)</f>
        <v>#DIV/0!</v>
      </c>
      <c r="S57" s="32" t="e">
        <f>IF(S22&gt;99.99,100,S22)</f>
        <v>#DIV/0!</v>
      </c>
      <c r="V57" s="32">
        <f>IF(V22&gt;99.99,100,V22)</f>
        <v>0</v>
      </c>
    </row>
    <row r="58" spans="10:22" x14ac:dyDescent="0.25">
      <c r="J58" s="32" t="e">
        <f>IF(J23&gt;99.99,100,J23)</f>
        <v>#DIV/0!</v>
      </c>
      <c r="M58" s="32">
        <f>IF(M23&gt;99.99,100,M23)</f>
        <v>0</v>
      </c>
      <c r="P58" s="32" t="e">
        <f>IF(P23&gt;99.99,100,P23)</f>
        <v>#DIV/0!</v>
      </c>
      <c r="S58" s="32" t="e">
        <f>IF(S23&gt;99.99,100,S23)</f>
        <v>#DIV/0!</v>
      </c>
      <c r="V58" s="32">
        <f>IF(V23&gt;99.99,100,V23)</f>
        <v>0</v>
      </c>
    </row>
    <row r="59" spans="10:22" x14ac:dyDescent="0.25">
      <c r="J59" s="32" t="e">
        <f>IF(J24&gt;99.99,100,J24)</f>
        <v>#DIV/0!</v>
      </c>
      <c r="M59" s="32">
        <f>IF(M24&gt;99.99,100,M24)</f>
        <v>0</v>
      </c>
      <c r="P59" s="32">
        <f>IF(P24&gt;99.99,100,P24)</f>
        <v>0</v>
      </c>
      <c r="S59" s="32" t="e">
        <f>IF(S24&gt;99.99,100,S24)</f>
        <v>#DIV/0!</v>
      </c>
      <c r="V59" s="32">
        <f>IF(V24&gt;99.99,100,V24)</f>
        <v>0</v>
      </c>
    </row>
    <row r="60" spans="10:22" x14ac:dyDescent="0.25">
      <c r="J60" s="32">
        <f>IF(J26&gt;99.99,100,J26)</f>
        <v>100</v>
      </c>
      <c r="M60" s="32">
        <f>IF(M26&gt;99.99,100,M26)</f>
        <v>0</v>
      </c>
      <c r="P60" s="32" t="e">
        <f>IF(P26&gt;99.99,100,P26)</f>
        <v>#DIV/0!</v>
      </c>
      <c r="S60" s="32" t="e">
        <f>IF(S26&gt;99.99,100,S26)</f>
        <v>#DIV/0!</v>
      </c>
      <c r="V60" s="32">
        <f>IF(V26&gt;99.99,100,V26)</f>
        <v>33.333333333333329</v>
      </c>
    </row>
    <row r="61" spans="10:22" x14ac:dyDescent="0.25">
      <c r="J61" s="32" t="e">
        <f>IF(J27&gt;99.99,100,J27)</f>
        <v>#DIV/0!</v>
      </c>
      <c r="M61" s="32">
        <f>IF(M27&gt;99.99,100,M27)</f>
        <v>0</v>
      </c>
      <c r="P61" s="32" t="e">
        <f>IF(P27&gt;99.99,100,P27)</f>
        <v>#DIV/0!</v>
      </c>
      <c r="S61" s="32" t="e">
        <f>IF(S27&gt;99.99,100,S27)</f>
        <v>#DIV/0!</v>
      </c>
      <c r="V61" s="32">
        <f>IF(V27&gt;99.99,100,V27)</f>
        <v>0</v>
      </c>
    </row>
    <row r="62" spans="10:22" x14ac:dyDescent="0.25">
      <c r="J62" s="32" t="e">
        <f>IF(J28&gt;99.99,100,J28)</f>
        <v>#DIV/0!</v>
      </c>
      <c r="M62" s="32" t="e">
        <f>IF(M28&gt;99.99,100,M28)</f>
        <v>#DIV/0!</v>
      </c>
      <c r="P62" s="32">
        <f>IF(P28&gt;99.99,100,P28)</f>
        <v>0</v>
      </c>
      <c r="S62" s="32">
        <f>IF(S28&gt;99.99,100,S28)</f>
        <v>0</v>
      </c>
      <c r="V62" s="32">
        <f>IF(V28&gt;99.99,100,V28)</f>
        <v>0</v>
      </c>
    </row>
    <row r="63" spans="10:22" x14ac:dyDescent="0.25">
      <c r="J63" s="32">
        <f>IF(J30&gt;99.99,100,J30)</f>
        <v>100</v>
      </c>
      <c r="M63" s="32">
        <f>IF(M30&gt;99.99,100,M30)</f>
        <v>0</v>
      </c>
      <c r="P63" s="32" t="e">
        <f>IF(P30&gt;99.99,100,P30)</f>
        <v>#DIV/0!</v>
      </c>
      <c r="S63" s="32" t="e">
        <f>IF(S30&gt;99.99,100,S30)</f>
        <v>#DIV/0!</v>
      </c>
      <c r="V63" s="32">
        <f>IF(V30&gt;99.99,100,V30)</f>
        <v>66.666666666666657</v>
      </c>
    </row>
    <row r="64" spans="10:22" x14ac:dyDescent="0.25">
      <c r="J64" s="32">
        <f>IF(J31&gt;99.99,100,J31)</f>
        <v>100</v>
      </c>
      <c r="M64" s="32">
        <f>IF(M31&gt;99.99,100,M31)</f>
        <v>0</v>
      </c>
      <c r="P64" s="32">
        <f>IF(P31&gt;99.99,100,P31)</f>
        <v>0</v>
      </c>
      <c r="S64" s="32">
        <f>IF(S31&gt;99.99,100,S31)</f>
        <v>0</v>
      </c>
      <c r="V64" s="32">
        <f>IF(V31&gt;99.99,100,V31)</f>
        <v>14.285714285714285</v>
      </c>
    </row>
    <row r="65" spans="10:22" x14ac:dyDescent="0.25">
      <c r="J65" s="32">
        <f>IF(J32&gt;99.99,100,J32)</f>
        <v>100</v>
      </c>
      <c r="M65" s="32">
        <f>IF(M32&gt;99.99,100,M32)</f>
        <v>50</v>
      </c>
      <c r="P65" s="32">
        <f>IF(P32&gt;99.99,100,P32)</f>
        <v>66.666666666666657</v>
      </c>
      <c r="S65" s="32">
        <f>IF(S32&gt;99.99,100,S32)</f>
        <v>100</v>
      </c>
      <c r="V65" s="32">
        <f>IF(V32&gt;99.99,100,V32)</f>
        <v>75</v>
      </c>
    </row>
    <row r="66" spans="10:22" x14ac:dyDescent="0.25">
      <c r="J66" s="32" t="e">
        <f>IF(J33&gt;99.99,100,J33)</f>
        <v>#DIV/0!</v>
      </c>
      <c r="M66" s="32">
        <f>IF(M33&gt;99.99,100,M33)</f>
        <v>0</v>
      </c>
      <c r="P66" s="32">
        <f>IF(P33&gt;99.99,100,P33)</f>
        <v>0</v>
      </c>
      <c r="S66" s="32">
        <f>IF(S33&gt;99.99,100,S33)</f>
        <v>0</v>
      </c>
      <c r="V66" s="32">
        <f>IF(V33&gt;99.99,100,V33)</f>
        <v>0</v>
      </c>
    </row>
    <row r="67" spans="10:22" x14ac:dyDescent="0.25">
      <c r="J67" s="32" t="e">
        <f>IF(J35&gt;99.99,100,J35)</f>
        <v>#DIV/0!</v>
      </c>
      <c r="M67" s="32">
        <f>IF(M35&gt;99.99,100,M35)</f>
        <v>0</v>
      </c>
      <c r="P67" s="32" t="e">
        <f>IF(P35&gt;99.99,100,P35)</f>
        <v>#DIV/0!</v>
      </c>
      <c r="S67" s="32" t="e">
        <f>IF(S35&gt;99.99,100,S35)</f>
        <v>#DIV/0!</v>
      </c>
      <c r="V67" s="32">
        <f>IF(V35&gt;99.99,100,V35)</f>
        <v>0</v>
      </c>
    </row>
    <row r="68" spans="10:22" x14ac:dyDescent="0.25">
      <c r="J68" s="32" t="e">
        <f>IF(J36&gt;99.99,100,J36)</f>
        <v>#DIV/0!</v>
      </c>
      <c r="M68" s="32">
        <f>IF(M36&gt;99.99,100,M36)</f>
        <v>0</v>
      </c>
      <c r="P68" s="32" t="e">
        <f>IF(P36&gt;99.99,100,P36)</f>
        <v>#DIV/0!</v>
      </c>
      <c r="S68" s="32" t="e">
        <f>IF(S36&gt;99.99,100,S36)</f>
        <v>#DIV/0!</v>
      </c>
      <c r="V68" s="32">
        <f>IF(V36&gt;99.99,100,V36)</f>
        <v>0</v>
      </c>
    </row>
    <row r="69" spans="10:22" x14ac:dyDescent="0.25">
      <c r="J69" s="32" t="e">
        <f>IF(J37&gt;99.99,100,J37)</f>
        <v>#DIV/0!</v>
      </c>
      <c r="M69" s="32" t="e">
        <f>IF(M37&gt;99.99,100,M37)</f>
        <v>#DIV/0!</v>
      </c>
      <c r="P69" s="32">
        <f>IF(P37&gt;99.99,100,P37)</f>
        <v>0</v>
      </c>
      <c r="S69" s="32">
        <f>IF(S37&gt;99.99,100,S37)</f>
        <v>0</v>
      </c>
      <c r="V69" s="32">
        <f>IF(V37&gt;99.99,100,V37)</f>
        <v>0</v>
      </c>
    </row>
  </sheetData>
  <mergeCells count="33">
    <mergeCell ref="A1:V1"/>
    <mergeCell ref="A2:V2"/>
    <mergeCell ref="A3:V3"/>
    <mergeCell ref="A4:A5"/>
    <mergeCell ref="B4:B5"/>
    <mergeCell ref="C4:C5"/>
    <mergeCell ref="D4:D5"/>
    <mergeCell ref="E4:E5"/>
    <mergeCell ref="F4:F5"/>
    <mergeCell ref="G4:G5"/>
    <mergeCell ref="H4:J4"/>
    <mergeCell ref="K4:M4"/>
    <mergeCell ref="Q4:S4"/>
    <mergeCell ref="W4:W5"/>
    <mergeCell ref="A30:A33"/>
    <mergeCell ref="A41:G41"/>
    <mergeCell ref="T4:V4"/>
    <mergeCell ref="N4:P4"/>
    <mergeCell ref="A26:A28"/>
    <mergeCell ref="A43:G43"/>
    <mergeCell ref="B6:B7"/>
    <mergeCell ref="D6:D7"/>
    <mergeCell ref="A6:A7"/>
    <mergeCell ref="C6:C7"/>
    <mergeCell ref="A40:G40"/>
    <mergeCell ref="B38:G38"/>
    <mergeCell ref="B39:G39"/>
    <mergeCell ref="A8:A11"/>
    <mergeCell ref="A14:A15"/>
    <mergeCell ref="A17:A18"/>
    <mergeCell ref="A20:A24"/>
    <mergeCell ref="A35:A37"/>
    <mergeCell ref="A42:G42"/>
  </mergeCells>
  <conditionalFormatting sqref="M14:M37 P14:P37 S14:S37 J6:J37 V6:V37">
    <cfRule type="cellIs" dxfId="389" priority="25" stopIfTrue="1" operator="greaterThan">
      <formula>110</formula>
    </cfRule>
    <cfRule type="cellIs" dxfId="388" priority="26" stopIfTrue="1" operator="between">
      <formula>1</formula>
      <formula>90</formula>
    </cfRule>
    <cfRule type="expression" dxfId="387" priority="27" stopIfTrue="1">
      <formula>IF(H6=0,I6=0)</formula>
    </cfRule>
    <cfRule type="cellIs" dxfId="386" priority="28" stopIfTrue="1" operator="between">
      <formula>90</formula>
      <formula>110</formula>
    </cfRule>
    <cfRule type="expression" dxfId="385" priority="29" stopIfTrue="1">
      <formula>IF(H6&gt;0,I6=0)</formula>
    </cfRule>
    <cfRule type="expression" dxfId="384" priority="30" stopIfTrue="1">
      <formula>IF(H6=0,I6&gt;0)</formula>
    </cfRule>
  </conditionalFormatting>
  <conditionalFormatting sqref="M6:M13">
    <cfRule type="cellIs" dxfId="383" priority="43" stopIfTrue="1" operator="greaterThan">
      <formula>110</formula>
    </cfRule>
    <cfRule type="cellIs" dxfId="382" priority="44" stopIfTrue="1" operator="between">
      <formula>1</formula>
      <formula>90</formula>
    </cfRule>
    <cfRule type="expression" dxfId="381" priority="45" stopIfTrue="1">
      <formula>IF(K6=0,L6=0)</formula>
    </cfRule>
    <cfRule type="cellIs" dxfId="380" priority="46" stopIfTrue="1" operator="between">
      <formula>90</formula>
      <formula>110</formula>
    </cfRule>
    <cfRule type="expression" dxfId="379" priority="47" stopIfTrue="1">
      <formula>IF(K6&gt;0,L6=0)</formula>
    </cfRule>
    <cfRule type="expression" dxfId="378" priority="48" stopIfTrue="1">
      <formula>IF(K6=0,L6&gt;0)</formula>
    </cfRule>
  </conditionalFormatting>
  <conditionalFormatting sqref="P6:P13">
    <cfRule type="cellIs" dxfId="377" priority="37" stopIfTrue="1" operator="greaterThan">
      <formula>110</formula>
    </cfRule>
    <cfRule type="cellIs" dxfId="376" priority="38" stopIfTrue="1" operator="between">
      <formula>1</formula>
      <formula>90</formula>
    </cfRule>
    <cfRule type="expression" dxfId="375" priority="39" stopIfTrue="1">
      <formula>IF(N6=0,O6=0)</formula>
    </cfRule>
    <cfRule type="cellIs" dxfId="374" priority="40" stopIfTrue="1" operator="between">
      <formula>90</formula>
      <formula>110</formula>
    </cfRule>
    <cfRule type="expression" dxfId="373" priority="41" stopIfTrue="1">
      <formula>IF(N6&gt;0,O6=0)</formula>
    </cfRule>
    <cfRule type="expression" dxfId="372" priority="42" stopIfTrue="1">
      <formula>IF(N6=0,O6&gt;0)</formula>
    </cfRule>
  </conditionalFormatting>
  <conditionalFormatting sqref="S6:S13">
    <cfRule type="cellIs" dxfId="371" priority="31" stopIfTrue="1" operator="greaterThan">
      <formula>110</formula>
    </cfRule>
    <cfRule type="cellIs" dxfId="370" priority="32" stopIfTrue="1" operator="between">
      <formula>1</formula>
      <formula>90</formula>
    </cfRule>
    <cfRule type="expression" dxfId="369" priority="33" stopIfTrue="1">
      <formula>IF(Q6=0,R6=0)</formula>
    </cfRule>
    <cfRule type="cellIs" dxfId="368" priority="34" stopIfTrue="1" operator="between">
      <formula>90</formula>
      <formula>110</formula>
    </cfRule>
    <cfRule type="expression" dxfId="367" priority="35" stopIfTrue="1">
      <formula>IF(Q6&gt;0,R6=0)</formula>
    </cfRule>
    <cfRule type="expression" dxfId="366" priority="36" stopIfTrue="1">
      <formula>IF(Q6=0,R6&gt;0)</formula>
    </cfRule>
  </conditionalFormatting>
  <pageMargins left="0.7" right="0.7" top="0.75" bottom="0.75" header="0.3" footer="0.3"/>
  <pageSetup orientation="portrait" horizontalDpi="4294967293" verticalDpi="0" r:id="rId1"/>
  <legacyDrawing r:id="rId2"/>
</worksheet>
</file>

<file path=xl/worksheets/sheet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AA59"/>
  <sheetViews>
    <sheetView topLeftCell="B4" workbookViewId="0">
      <pane xSplit="7" ySplit="1" topLeftCell="O17" activePane="bottomRight" state="frozen"/>
      <selection activeCell="B4" sqref="B4"/>
      <selection pane="topRight" activeCell="I4" sqref="I4"/>
      <selection pane="bottomLeft" activeCell="B5" sqref="B5"/>
      <selection pane="bottomRight" activeCell="O19" sqref="O19"/>
    </sheetView>
  </sheetViews>
  <sheetFormatPr baseColWidth="10" defaultColWidth="11.42578125" defaultRowHeight="15" x14ac:dyDescent="0.25"/>
  <cols>
    <col min="1" max="1" width="16.85546875" style="7" customWidth="1"/>
    <col min="2" max="2" width="8.7109375" style="7" customWidth="1"/>
    <col min="3" max="3" width="38.28515625" style="7" customWidth="1"/>
    <col min="4" max="5" width="16" style="7" customWidth="1"/>
    <col min="6" max="6" width="24.5703125" style="7" customWidth="1"/>
    <col min="7" max="7" width="12.7109375" style="7" customWidth="1"/>
    <col min="8" max="8" width="9.85546875" style="7" customWidth="1"/>
    <col min="9" max="14" width="6.85546875" style="7" hidden="1" customWidth="1"/>
    <col min="15" max="19" width="6.85546875" style="7" customWidth="1"/>
    <col min="20" max="20" width="6.7109375" style="7" customWidth="1"/>
    <col min="21" max="23" width="6.85546875" style="7" customWidth="1"/>
    <col min="24" max="27" width="15" style="7" customWidth="1"/>
    <col min="28" max="16384" width="11.42578125" style="7"/>
  </cols>
  <sheetData>
    <row r="1" spans="1:27" ht="15" customHeight="1" x14ac:dyDescent="0.25">
      <c r="A1" s="854" t="s">
        <v>26</v>
      </c>
      <c r="B1" s="854"/>
      <c r="C1" s="854"/>
      <c r="D1" s="854"/>
      <c r="E1" s="854"/>
      <c r="F1" s="854"/>
      <c r="G1" s="854"/>
      <c r="H1" s="854"/>
      <c r="I1" s="854"/>
      <c r="J1" s="854"/>
      <c r="K1" s="854"/>
      <c r="L1" s="854"/>
      <c r="M1" s="854"/>
      <c r="N1" s="854"/>
      <c r="O1" s="854"/>
      <c r="P1" s="854"/>
      <c r="Q1" s="854"/>
      <c r="R1" s="854"/>
      <c r="S1" s="854"/>
      <c r="T1" s="854"/>
      <c r="U1" s="854"/>
      <c r="V1" s="854"/>
      <c r="W1" s="854"/>
    </row>
    <row r="2" spans="1:27" ht="15" customHeight="1" x14ac:dyDescent="0.25">
      <c r="A2" s="854" t="s">
        <v>0</v>
      </c>
      <c r="B2" s="854"/>
      <c r="C2" s="854"/>
      <c r="D2" s="854"/>
      <c r="E2" s="854"/>
      <c r="F2" s="854"/>
      <c r="G2" s="854"/>
      <c r="H2" s="854"/>
      <c r="I2" s="854"/>
      <c r="J2" s="854"/>
      <c r="K2" s="854"/>
      <c r="L2" s="854"/>
      <c r="M2" s="854"/>
      <c r="N2" s="854"/>
      <c r="O2" s="854"/>
      <c r="P2" s="854"/>
      <c r="Q2" s="854"/>
      <c r="R2" s="854"/>
      <c r="S2" s="854"/>
      <c r="T2" s="854"/>
      <c r="U2" s="854"/>
      <c r="V2" s="854"/>
      <c r="W2" s="854"/>
    </row>
    <row r="3" spans="1:27" ht="15" customHeight="1" x14ac:dyDescent="0.25">
      <c r="A3" s="855" t="s">
        <v>1705</v>
      </c>
      <c r="B3" s="855"/>
      <c r="C3" s="855"/>
      <c r="D3" s="855"/>
      <c r="E3" s="855"/>
      <c r="F3" s="855"/>
      <c r="G3" s="855"/>
      <c r="H3" s="855"/>
      <c r="I3" s="855"/>
      <c r="J3" s="855"/>
      <c r="K3" s="855"/>
      <c r="L3" s="855"/>
      <c r="M3" s="855"/>
      <c r="N3" s="855"/>
      <c r="O3" s="855"/>
      <c r="P3" s="855"/>
      <c r="Q3" s="855"/>
      <c r="R3" s="855"/>
      <c r="S3" s="855"/>
      <c r="T3" s="855"/>
      <c r="U3" s="855"/>
      <c r="V3" s="855"/>
      <c r="W3" s="855"/>
    </row>
    <row r="4" spans="1:27" ht="22.5" customHeight="1" x14ac:dyDescent="0.25">
      <c r="A4" s="838" t="s">
        <v>30</v>
      </c>
      <c r="B4" s="856" t="s">
        <v>1</v>
      </c>
      <c r="C4" s="838" t="s">
        <v>28</v>
      </c>
      <c r="D4" s="838" t="s">
        <v>2</v>
      </c>
      <c r="E4" s="839" t="s">
        <v>1475</v>
      </c>
      <c r="F4" s="838" t="s">
        <v>3</v>
      </c>
      <c r="G4" s="838" t="s">
        <v>4</v>
      </c>
      <c r="H4" s="838" t="s">
        <v>1474</v>
      </c>
      <c r="I4" s="853" t="s">
        <v>5</v>
      </c>
      <c r="J4" s="853"/>
      <c r="K4" s="853"/>
      <c r="L4" s="853" t="s">
        <v>6</v>
      </c>
      <c r="M4" s="853"/>
      <c r="N4" s="853"/>
      <c r="O4" s="853" t="s">
        <v>7</v>
      </c>
      <c r="P4" s="853"/>
      <c r="Q4" s="853"/>
      <c r="R4" s="853" t="s">
        <v>8</v>
      </c>
      <c r="S4" s="853"/>
      <c r="T4" s="853"/>
      <c r="U4" s="853" t="s">
        <v>9</v>
      </c>
      <c r="V4" s="853"/>
      <c r="W4" s="853"/>
      <c r="X4" s="838" t="s">
        <v>1489</v>
      </c>
      <c r="Y4" s="838" t="s">
        <v>1490</v>
      </c>
      <c r="Z4" s="838" t="s">
        <v>1491</v>
      </c>
      <c r="AA4" s="838" t="s">
        <v>1492</v>
      </c>
    </row>
    <row r="5" spans="1:27" x14ac:dyDescent="0.25">
      <c r="A5" s="838"/>
      <c r="B5" s="856"/>
      <c r="C5" s="838"/>
      <c r="D5" s="839"/>
      <c r="E5" s="852"/>
      <c r="F5" s="839"/>
      <c r="G5" s="839"/>
      <c r="H5" s="839"/>
      <c r="I5" s="5" t="s">
        <v>10</v>
      </c>
      <c r="J5" s="5" t="s">
        <v>11</v>
      </c>
      <c r="K5" s="6" t="s">
        <v>12</v>
      </c>
      <c r="L5" s="5" t="s">
        <v>10</v>
      </c>
      <c r="M5" s="5" t="s">
        <v>11</v>
      </c>
      <c r="N5" s="6" t="s">
        <v>12</v>
      </c>
      <c r="O5" s="5" t="s">
        <v>10</v>
      </c>
      <c r="P5" s="5" t="s">
        <v>11</v>
      </c>
      <c r="Q5" s="6" t="s">
        <v>12</v>
      </c>
      <c r="R5" s="5" t="s">
        <v>10</v>
      </c>
      <c r="S5" s="5" t="s">
        <v>11</v>
      </c>
      <c r="T5" s="6" t="s">
        <v>12</v>
      </c>
      <c r="U5" s="5" t="s">
        <v>10</v>
      </c>
      <c r="V5" s="5" t="s">
        <v>11</v>
      </c>
      <c r="W5" s="6" t="s">
        <v>12</v>
      </c>
      <c r="X5" s="839"/>
      <c r="Y5" s="839"/>
      <c r="Z5" s="839"/>
      <c r="AA5" s="839"/>
    </row>
    <row r="6" spans="1:27" ht="60" x14ac:dyDescent="0.25">
      <c r="A6" s="77"/>
      <c r="B6" s="77" t="s">
        <v>395</v>
      </c>
      <c r="C6" s="357" t="s">
        <v>396</v>
      </c>
      <c r="D6" s="357" t="s">
        <v>1706</v>
      </c>
      <c r="E6" s="357" t="s">
        <v>1466</v>
      </c>
      <c r="F6" s="357" t="s">
        <v>1707</v>
      </c>
      <c r="G6" s="77" t="s">
        <v>62</v>
      </c>
      <c r="H6" s="407">
        <v>20</v>
      </c>
      <c r="I6" s="2">
        <v>5</v>
      </c>
      <c r="J6" s="2"/>
      <c r="K6" s="11">
        <f>J6/I6*100</f>
        <v>0</v>
      </c>
      <c r="L6" s="2">
        <v>5</v>
      </c>
      <c r="M6" s="2">
        <v>0</v>
      </c>
      <c r="N6" s="12">
        <f>M6/L6*100</f>
        <v>0</v>
      </c>
      <c r="O6" s="2">
        <v>5</v>
      </c>
      <c r="P6" s="2">
        <v>0</v>
      </c>
      <c r="Q6" s="12">
        <f>P6/O6*100</f>
        <v>0</v>
      </c>
      <c r="R6" s="2">
        <v>5</v>
      </c>
      <c r="S6" s="2">
        <v>0</v>
      </c>
      <c r="T6" s="12">
        <f>S6/R6*100</f>
        <v>0</v>
      </c>
      <c r="U6" s="89">
        <f>I6+L6+O6+R6</f>
        <v>20</v>
      </c>
      <c r="V6" s="89">
        <f>J6+M6+P6+S6</f>
        <v>0</v>
      </c>
      <c r="W6" s="12">
        <f>V6/U6*100</f>
        <v>0</v>
      </c>
      <c r="X6" s="30"/>
      <c r="Y6" s="30"/>
      <c r="Z6" s="30"/>
      <c r="AA6" s="30"/>
    </row>
    <row r="7" spans="1:27" ht="36" x14ac:dyDescent="0.25">
      <c r="A7" s="914" t="s">
        <v>1708</v>
      </c>
      <c r="B7" s="914" t="s">
        <v>1709</v>
      </c>
      <c r="C7" s="974" t="s">
        <v>1710</v>
      </c>
      <c r="D7" s="98" t="s">
        <v>1711</v>
      </c>
      <c r="E7" s="98" t="s">
        <v>1712</v>
      </c>
      <c r="F7" s="98" t="s">
        <v>1713</v>
      </c>
      <c r="G7" s="393" t="s">
        <v>17</v>
      </c>
      <c r="H7" s="408">
        <v>0.05</v>
      </c>
      <c r="I7" s="2">
        <v>0</v>
      </c>
      <c r="J7" s="2">
        <v>0</v>
      </c>
      <c r="K7" s="11" t="e">
        <f t="shared" ref="K7:K32" si="0">J7/I7*100</f>
        <v>#DIV/0!</v>
      </c>
      <c r="L7" s="2">
        <v>2</v>
      </c>
      <c r="M7" s="2">
        <v>1</v>
      </c>
      <c r="N7" s="12">
        <f t="shared" ref="N7:N32" si="1">M7/L7*100</f>
        <v>50</v>
      </c>
      <c r="O7" s="2">
        <v>2</v>
      </c>
      <c r="P7" s="2">
        <v>0</v>
      </c>
      <c r="Q7" s="12">
        <f t="shared" ref="Q7:Q32" si="2">P7/O7*100</f>
        <v>0</v>
      </c>
      <c r="R7" s="2">
        <v>1</v>
      </c>
      <c r="S7" s="2">
        <v>1</v>
      </c>
      <c r="T7" s="12">
        <f t="shared" ref="T7:T32" si="3">S7/R7*100</f>
        <v>100</v>
      </c>
      <c r="U7" s="89">
        <f t="shared" ref="U7:V32" si="4">I7+L7+O7+R7</f>
        <v>5</v>
      </c>
      <c r="V7" s="89">
        <f t="shared" si="4"/>
        <v>2</v>
      </c>
      <c r="W7" s="12">
        <f t="shared" ref="W7:W32" si="5">V7/U7*100</f>
        <v>40</v>
      </c>
      <c r="X7" s="30"/>
      <c r="Y7" s="30"/>
      <c r="Z7" s="30"/>
      <c r="AA7" s="30"/>
    </row>
    <row r="8" spans="1:27" ht="36" x14ac:dyDescent="0.25">
      <c r="A8" s="915"/>
      <c r="B8" s="915"/>
      <c r="C8" s="1070"/>
      <c r="D8" s="98" t="s">
        <v>1711</v>
      </c>
      <c r="E8" s="98" t="s">
        <v>1712</v>
      </c>
      <c r="F8" s="98" t="s">
        <v>1714</v>
      </c>
      <c r="G8" s="393" t="s">
        <v>1715</v>
      </c>
      <c r="H8" s="409">
        <v>5000</v>
      </c>
      <c r="I8" s="2">
        <v>0</v>
      </c>
      <c r="J8" s="2">
        <v>0</v>
      </c>
      <c r="K8" s="11" t="e">
        <f t="shared" si="0"/>
        <v>#DIV/0!</v>
      </c>
      <c r="L8" s="2">
        <v>2000</v>
      </c>
      <c r="M8" s="2">
        <v>1000</v>
      </c>
      <c r="N8" s="12">
        <f t="shared" si="1"/>
        <v>50</v>
      </c>
      <c r="O8" s="2">
        <v>2000</v>
      </c>
      <c r="P8" s="2">
        <v>752.85</v>
      </c>
      <c r="Q8" s="12">
        <f t="shared" si="2"/>
        <v>37.642499999999998</v>
      </c>
      <c r="R8" s="2">
        <v>1000</v>
      </c>
      <c r="S8" s="2">
        <v>1000</v>
      </c>
      <c r="T8" s="12">
        <f t="shared" si="3"/>
        <v>100</v>
      </c>
      <c r="U8" s="89">
        <f t="shared" si="4"/>
        <v>5000</v>
      </c>
      <c r="V8" s="89">
        <f t="shared" si="4"/>
        <v>2752.85</v>
      </c>
      <c r="W8" s="12">
        <f t="shared" si="5"/>
        <v>55.057000000000002</v>
      </c>
      <c r="X8" s="30"/>
      <c r="Y8" s="30"/>
      <c r="Z8" s="30"/>
      <c r="AA8" s="30"/>
    </row>
    <row r="9" spans="1:27" ht="36" x14ac:dyDescent="0.25">
      <c r="A9" s="916"/>
      <c r="B9" s="916"/>
      <c r="C9" s="975"/>
      <c r="D9" s="98" t="s">
        <v>1711</v>
      </c>
      <c r="E9" s="98" t="s">
        <v>1712</v>
      </c>
      <c r="F9" s="98" t="s">
        <v>1716</v>
      </c>
      <c r="G9" s="393" t="s">
        <v>1717</v>
      </c>
      <c r="H9" s="410">
        <v>20</v>
      </c>
      <c r="I9" s="2">
        <v>5</v>
      </c>
      <c r="J9" s="2">
        <v>4</v>
      </c>
      <c r="K9" s="11">
        <f t="shared" si="0"/>
        <v>80</v>
      </c>
      <c r="L9" s="2">
        <v>5</v>
      </c>
      <c r="M9" s="2">
        <v>5</v>
      </c>
      <c r="N9" s="12">
        <f t="shared" si="1"/>
        <v>100</v>
      </c>
      <c r="O9" s="2">
        <v>5</v>
      </c>
      <c r="P9" s="2">
        <v>5</v>
      </c>
      <c r="Q9" s="12">
        <f t="shared" si="2"/>
        <v>100</v>
      </c>
      <c r="R9" s="2">
        <v>5</v>
      </c>
      <c r="S9" s="2">
        <v>0</v>
      </c>
      <c r="T9" s="12">
        <f t="shared" si="3"/>
        <v>0</v>
      </c>
      <c r="U9" s="89">
        <f t="shared" si="4"/>
        <v>20</v>
      </c>
      <c r="V9" s="89">
        <f t="shared" si="4"/>
        <v>14</v>
      </c>
      <c r="W9" s="12">
        <f t="shared" si="5"/>
        <v>70</v>
      </c>
      <c r="X9" s="30"/>
      <c r="Y9" s="30"/>
      <c r="Z9" s="30"/>
      <c r="AA9" s="30"/>
    </row>
    <row r="10" spans="1:27" ht="36" x14ac:dyDescent="0.25">
      <c r="A10" s="914" t="s">
        <v>1718</v>
      </c>
      <c r="B10" s="914" t="s">
        <v>1719</v>
      </c>
      <c r="C10" s="974" t="s">
        <v>1720</v>
      </c>
      <c r="D10" s="917" t="s">
        <v>1712</v>
      </c>
      <c r="E10" s="917" t="s">
        <v>1721</v>
      </c>
      <c r="F10" s="98" t="s">
        <v>1722</v>
      </c>
      <c r="G10" s="393" t="s">
        <v>473</v>
      </c>
      <c r="H10" s="360">
        <v>1</v>
      </c>
      <c r="I10" s="2">
        <v>1</v>
      </c>
      <c r="J10" s="2">
        <v>0.7</v>
      </c>
      <c r="K10" s="11">
        <f t="shared" si="0"/>
        <v>70</v>
      </c>
      <c r="L10" s="2">
        <v>0</v>
      </c>
      <c r="M10" s="2">
        <v>0</v>
      </c>
      <c r="N10" s="12" t="e">
        <f t="shared" si="1"/>
        <v>#DIV/0!</v>
      </c>
      <c r="O10" s="2">
        <v>0</v>
      </c>
      <c r="P10" s="2">
        <v>0</v>
      </c>
      <c r="Q10" s="12" t="e">
        <f t="shared" si="2"/>
        <v>#DIV/0!</v>
      </c>
      <c r="R10" s="2">
        <v>0</v>
      </c>
      <c r="S10" s="2">
        <v>0</v>
      </c>
      <c r="T10" s="12" t="e">
        <f t="shared" si="3"/>
        <v>#DIV/0!</v>
      </c>
      <c r="U10" s="89">
        <f t="shared" si="4"/>
        <v>1</v>
      </c>
      <c r="V10" s="89">
        <f t="shared" si="4"/>
        <v>0.7</v>
      </c>
      <c r="W10" s="12">
        <f t="shared" si="5"/>
        <v>70</v>
      </c>
      <c r="X10" s="30"/>
      <c r="Y10" s="30"/>
      <c r="Z10" s="30"/>
      <c r="AA10" s="30"/>
    </row>
    <row r="11" spans="1:27" ht="24" x14ac:dyDescent="0.25">
      <c r="A11" s="915"/>
      <c r="B11" s="915"/>
      <c r="C11" s="1070"/>
      <c r="D11" s="918"/>
      <c r="E11" s="918"/>
      <c r="F11" s="98" t="s">
        <v>1723</v>
      </c>
      <c r="G11" s="393" t="s">
        <v>17</v>
      </c>
      <c r="H11" s="360">
        <v>85</v>
      </c>
      <c r="I11" s="2">
        <v>15</v>
      </c>
      <c r="J11" s="2">
        <v>10</v>
      </c>
      <c r="K11" s="11">
        <f t="shared" si="0"/>
        <v>66.666666666666657</v>
      </c>
      <c r="L11" s="2">
        <v>20</v>
      </c>
      <c r="M11" s="2">
        <v>10</v>
      </c>
      <c r="N11" s="12">
        <f t="shared" si="1"/>
        <v>50</v>
      </c>
      <c r="O11" s="2">
        <v>30</v>
      </c>
      <c r="P11" s="2">
        <v>10</v>
      </c>
      <c r="Q11" s="12">
        <f t="shared" si="2"/>
        <v>33.333333333333329</v>
      </c>
      <c r="R11" s="2">
        <v>20</v>
      </c>
      <c r="S11" s="2">
        <v>10</v>
      </c>
      <c r="T11" s="12">
        <f t="shared" si="3"/>
        <v>50</v>
      </c>
      <c r="U11" s="89">
        <f t="shared" si="4"/>
        <v>85</v>
      </c>
      <c r="V11" s="89">
        <f t="shared" si="4"/>
        <v>40</v>
      </c>
      <c r="W11" s="12">
        <f t="shared" si="5"/>
        <v>47.058823529411761</v>
      </c>
      <c r="X11" s="30"/>
      <c r="Y11" s="30"/>
      <c r="Z11" s="30"/>
      <c r="AA11" s="30"/>
    </row>
    <row r="12" spans="1:27" ht="24" x14ac:dyDescent="0.25">
      <c r="A12" s="916"/>
      <c r="B12" s="916"/>
      <c r="C12" s="975"/>
      <c r="D12" s="919"/>
      <c r="E12" s="919"/>
      <c r="F12" s="98" t="s">
        <v>1724</v>
      </c>
      <c r="G12" s="393" t="s">
        <v>17</v>
      </c>
      <c r="H12" s="360">
        <v>10</v>
      </c>
      <c r="I12" s="2">
        <v>2</v>
      </c>
      <c r="J12" s="2">
        <v>2</v>
      </c>
      <c r="K12" s="11">
        <f t="shared" si="0"/>
        <v>100</v>
      </c>
      <c r="L12" s="2">
        <v>3</v>
      </c>
      <c r="M12" s="2">
        <v>2</v>
      </c>
      <c r="N12" s="12">
        <f t="shared" si="1"/>
        <v>66.666666666666657</v>
      </c>
      <c r="O12" s="2">
        <v>3</v>
      </c>
      <c r="P12" s="2">
        <v>0</v>
      </c>
      <c r="Q12" s="12">
        <f t="shared" si="2"/>
        <v>0</v>
      </c>
      <c r="R12" s="2">
        <v>2</v>
      </c>
      <c r="S12" s="2">
        <v>0</v>
      </c>
      <c r="T12" s="12">
        <f t="shared" si="3"/>
        <v>0</v>
      </c>
      <c r="U12" s="89">
        <f t="shared" si="4"/>
        <v>10</v>
      </c>
      <c r="V12" s="89">
        <f t="shared" si="4"/>
        <v>4</v>
      </c>
      <c r="W12" s="12">
        <f t="shared" si="5"/>
        <v>40</v>
      </c>
      <c r="X12" s="30"/>
      <c r="Y12" s="30"/>
      <c r="Z12" s="30"/>
      <c r="AA12" s="30"/>
    </row>
    <row r="13" spans="1:27" ht="48" x14ac:dyDescent="0.25">
      <c r="A13" s="393" t="s">
        <v>1725</v>
      </c>
      <c r="B13" s="97" t="s">
        <v>1726</v>
      </c>
      <c r="C13" s="73" t="s">
        <v>1727</v>
      </c>
      <c r="D13" s="98" t="s">
        <v>1728</v>
      </c>
      <c r="E13" s="98" t="s">
        <v>1712</v>
      </c>
      <c r="F13" s="98" t="s">
        <v>2615</v>
      </c>
      <c r="G13" s="393" t="s">
        <v>1715</v>
      </c>
      <c r="H13" s="390">
        <v>20000</v>
      </c>
      <c r="I13" s="2">
        <v>0</v>
      </c>
      <c r="J13" s="2">
        <v>0</v>
      </c>
      <c r="K13" s="11" t="e">
        <f t="shared" si="0"/>
        <v>#DIV/0!</v>
      </c>
      <c r="L13" s="2">
        <v>20000</v>
      </c>
      <c r="M13" s="2">
        <v>21468.58</v>
      </c>
      <c r="N13" s="11">
        <f t="shared" si="1"/>
        <v>107.34290000000001</v>
      </c>
      <c r="O13" s="2">
        <v>0</v>
      </c>
      <c r="P13" s="2">
        <v>6000</v>
      </c>
      <c r="Q13" s="11" t="e">
        <f t="shared" si="2"/>
        <v>#DIV/0!</v>
      </c>
      <c r="R13" s="2">
        <v>0</v>
      </c>
      <c r="S13" s="2">
        <v>13262</v>
      </c>
      <c r="T13" s="11" t="e">
        <f t="shared" si="3"/>
        <v>#DIV/0!</v>
      </c>
      <c r="U13" s="89">
        <f t="shared" si="4"/>
        <v>20000</v>
      </c>
      <c r="V13" s="89">
        <f t="shared" si="4"/>
        <v>40730.58</v>
      </c>
      <c r="W13" s="11">
        <f t="shared" si="5"/>
        <v>203.65290000000002</v>
      </c>
      <c r="X13" s="30"/>
      <c r="Y13" s="30"/>
      <c r="Z13" s="30"/>
      <c r="AA13" s="30"/>
    </row>
    <row r="14" spans="1:27" ht="48" x14ac:dyDescent="0.25">
      <c r="A14" s="393" t="s">
        <v>1729</v>
      </c>
      <c r="B14" s="97" t="s">
        <v>1730</v>
      </c>
      <c r="C14" s="73" t="s">
        <v>1731</v>
      </c>
      <c r="D14" s="98" t="s">
        <v>1728</v>
      </c>
      <c r="E14" s="98" t="s">
        <v>1712</v>
      </c>
      <c r="F14" s="98" t="s">
        <v>1732</v>
      </c>
      <c r="G14" s="393" t="s">
        <v>1733</v>
      </c>
      <c r="H14" s="360">
        <v>1</v>
      </c>
      <c r="I14" s="2">
        <v>0</v>
      </c>
      <c r="J14" s="2">
        <v>0</v>
      </c>
      <c r="K14" s="11" t="e">
        <f t="shared" si="0"/>
        <v>#DIV/0!</v>
      </c>
      <c r="L14" s="2">
        <v>0</v>
      </c>
      <c r="M14" s="2">
        <v>0</v>
      </c>
      <c r="N14" s="11" t="e">
        <f t="shared" si="1"/>
        <v>#DIV/0!</v>
      </c>
      <c r="O14" s="2">
        <v>0</v>
      </c>
      <c r="P14" s="2">
        <v>0</v>
      </c>
      <c r="Q14" s="11" t="e">
        <f t="shared" si="2"/>
        <v>#DIV/0!</v>
      </c>
      <c r="R14" s="2">
        <v>1</v>
      </c>
      <c r="S14" s="2">
        <v>1</v>
      </c>
      <c r="T14" s="11">
        <f t="shared" si="3"/>
        <v>100</v>
      </c>
      <c r="U14" s="89">
        <f t="shared" si="4"/>
        <v>1</v>
      </c>
      <c r="V14" s="89">
        <f t="shared" si="4"/>
        <v>1</v>
      </c>
      <c r="W14" s="11">
        <f t="shared" si="5"/>
        <v>100</v>
      </c>
      <c r="X14" s="30"/>
      <c r="Y14" s="30"/>
      <c r="Z14" s="30"/>
      <c r="AA14" s="30"/>
    </row>
    <row r="15" spans="1:27" ht="36" x14ac:dyDescent="0.25">
      <c r="A15" s="394"/>
      <c r="B15" s="77" t="s">
        <v>988</v>
      </c>
      <c r="C15" s="357" t="s">
        <v>989</v>
      </c>
      <c r="D15" s="357" t="s">
        <v>1445</v>
      </c>
      <c r="E15" s="357" t="s">
        <v>1466</v>
      </c>
      <c r="F15" s="357" t="s">
        <v>262</v>
      </c>
      <c r="G15" s="77" t="s">
        <v>62</v>
      </c>
      <c r="H15" s="407">
        <f>33.33/3</f>
        <v>11.11</v>
      </c>
      <c r="I15" s="2">
        <f>(($H$15/2)*I16)+(($H$15/2)*I17)</f>
        <v>11.11</v>
      </c>
      <c r="J15" s="2">
        <f>(($H$15/2)*J16)+(($H$15/2)*J17)</f>
        <v>5.5549999999999997</v>
      </c>
      <c r="K15" s="11">
        <f t="shared" si="0"/>
        <v>50</v>
      </c>
      <c r="L15" s="2">
        <f>(($H$15/2)*L16)+(($H$15/2)*L17)</f>
        <v>0</v>
      </c>
      <c r="M15" s="2">
        <f>(($H$15/2)*M16)+(($H$15/2)*M17)</f>
        <v>0</v>
      </c>
      <c r="N15" s="11" t="e">
        <f t="shared" si="1"/>
        <v>#DIV/0!</v>
      </c>
      <c r="O15" s="2">
        <f>(($H$15/2)*O16)+(($H$15/2)*O17)</f>
        <v>0</v>
      </c>
      <c r="P15" s="2">
        <f>(($H$15/2)*P16)+(($H$15/2)*P17)</f>
        <v>0</v>
      </c>
      <c r="Q15" s="11" t="e">
        <f t="shared" si="2"/>
        <v>#DIV/0!</v>
      </c>
      <c r="R15" s="2">
        <f>(($H$15/2)*R16)+(($H$15/2)*R17)</f>
        <v>0</v>
      </c>
      <c r="S15" s="2">
        <f>(($H$15/2)*S16)+(($H$15/2)*S17)</f>
        <v>0</v>
      </c>
      <c r="T15" s="11" t="e">
        <f t="shared" si="3"/>
        <v>#DIV/0!</v>
      </c>
      <c r="U15" s="89">
        <f t="shared" si="4"/>
        <v>11.11</v>
      </c>
      <c r="V15" s="89">
        <f t="shared" si="4"/>
        <v>5.5549999999999997</v>
      </c>
      <c r="W15" s="11">
        <f t="shared" si="5"/>
        <v>50</v>
      </c>
      <c r="X15" s="30"/>
      <c r="Y15" s="30"/>
      <c r="Z15" s="30"/>
      <c r="AA15" s="30"/>
    </row>
    <row r="16" spans="1:27" ht="36" x14ac:dyDescent="0.25">
      <c r="A16" s="963" t="s">
        <v>1734</v>
      </c>
      <c r="B16" s="967" t="s">
        <v>1735</v>
      </c>
      <c r="C16" s="913" t="s">
        <v>1736</v>
      </c>
      <c r="D16" s="1071" t="s">
        <v>1712</v>
      </c>
      <c r="E16" s="1028"/>
      <c r="F16" s="73" t="s">
        <v>1737</v>
      </c>
      <c r="G16" s="397" t="s">
        <v>89</v>
      </c>
      <c r="H16" s="393">
        <v>1</v>
      </c>
      <c r="I16" s="2">
        <v>1</v>
      </c>
      <c r="J16" s="2">
        <v>0.5</v>
      </c>
      <c r="K16" s="11">
        <f t="shared" si="0"/>
        <v>50</v>
      </c>
      <c r="L16" s="2">
        <v>0</v>
      </c>
      <c r="M16" s="2">
        <v>0</v>
      </c>
      <c r="N16" s="11" t="e">
        <f t="shared" si="1"/>
        <v>#DIV/0!</v>
      </c>
      <c r="O16" s="2">
        <v>0</v>
      </c>
      <c r="P16" s="2">
        <v>0</v>
      </c>
      <c r="Q16" s="11" t="e">
        <f t="shared" si="2"/>
        <v>#DIV/0!</v>
      </c>
      <c r="R16" s="2">
        <v>0</v>
      </c>
      <c r="S16" s="2">
        <v>0</v>
      </c>
      <c r="T16" s="11" t="e">
        <f t="shared" si="3"/>
        <v>#DIV/0!</v>
      </c>
      <c r="U16" s="89">
        <f t="shared" si="4"/>
        <v>1</v>
      </c>
      <c r="V16" s="89">
        <f t="shared" si="4"/>
        <v>0.5</v>
      </c>
      <c r="W16" s="11">
        <f t="shared" si="5"/>
        <v>50</v>
      </c>
      <c r="X16" s="30"/>
      <c r="Y16" s="30"/>
      <c r="Z16" s="30"/>
      <c r="AA16" s="30"/>
    </row>
    <row r="17" spans="1:27" ht="48" x14ac:dyDescent="0.25">
      <c r="A17" s="964"/>
      <c r="B17" s="967"/>
      <c r="C17" s="913"/>
      <c r="D17" s="1071"/>
      <c r="E17" s="1028"/>
      <c r="F17" s="73" t="s">
        <v>1738</v>
      </c>
      <c r="G17" s="397" t="s">
        <v>89</v>
      </c>
      <c r="H17" s="393">
        <v>1</v>
      </c>
      <c r="I17" s="2">
        <v>1</v>
      </c>
      <c r="J17" s="2">
        <v>0.5</v>
      </c>
      <c r="K17" s="11">
        <f t="shared" si="0"/>
        <v>50</v>
      </c>
      <c r="L17" s="2">
        <v>0</v>
      </c>
      <c r="M17" s="2">
        <v>0</v>
      </c>
      <c r="N17" s="11" t="e">
        <f t="shared" si="1"/>
        <v>#DIV/0!</v>
      </c>
      <c r="O17" s="2">
        <v>0</v>
      </c>
      <c r="P17" s="2">
        <v>0</v>
      </c>
      <c r="Q17" s="11" t="e">
        <f t="shared" si="2"/>
        <v>#DIV/0!</v>
      </c>
      <c r="R17" s="2">
        <v>0</v>
      </c>
      <c r="S17" s="2">
        <v>0</v>
      </c>
      <c r="T17" s="11" t="e">
        <f t="shared" si="3"/>
        <v>#DIV/0!</v>
      </c>
      <c r="U17" s="89">
        <f t="shared" si="4"/>
        <v>1</v>
      </c>
      <c r="V17" s="89">
        <f t="shared" si="4"/>
        <v>0.5</v>
      </c>
      <c r="W17" s="11">
        <f t="shared" si="5"/>
        <v>50</v>
      </c>
      <c r="X17" s="30"/>
      <c r="Y17" s="30"/>
      <c r="Z17" s="30"/>
      <c r="AA17" s="30"/>
    </row>
    <row r="18" spans="1:27" ht="36" x14ac:dyDescent="0.25">
      <c r="A18" s="965"/>
      <c r="B18" s="396" t="s">
        <v>1739</v>
      </c>
      <c r="C18" s="98" t="s">
        <v>1740</v>
      </c>
      <c r="D18" s="73" t="s">
        <v>1712</v>
      </c>
      <c r="E18" s="73"/>
      <c r="F18" s="73" t="s">
        <v>1741</v>
      </c>
      <c r="G18" s="397" t="s">
        <v>1742</v>
      </c>
      <c r="H18" s="393">
        <v>2</v>
      </c>
      <c r="I18" s="2"/>
      <c r="J18" s="2">
        <v>0</v>
      </c>
      <c r="K18" s="11" t="e">
        <f t="shared" si="0"/>
        <v>#DIV/0!</v>
      </c>
      <c r="L18" s="2">
        <v>2</v>
      </c>
      <c r="M18" s="2">
        <v>0</v>
      </c>
      <c r="N18" s="11">
        <f t="shared" si="1"/>
        <v>0</v>
      </c>
      <c r="O18" s="2">
        <v>0</v>
      </c>
      <c r="P18" s="2">
        <v>0</v>
      </c>
      <c r="Q18" s="11" t="e">
        <f t="shared" si="2"/>
        <v>#DIV/0!</v>
      </c>
      <c r="R18" s="2">
        <v>0</v>
      </c>
      <c r="S18" s="2">
        <v>0</v>
      </c>
      <c r="T18" s="11" t="e">
        <f t="shared" si="3"/>
        <v>#DIV/0!</v>
      </c>
      <c r="U18" s="89">
        <f t="shared" si="4"/>
        <v>2</v>
      </c>
      <c r="V18" s="89">
        <f t="shared" si="4"/>
        <v>0</v>
      </c>
      <c r="W18" s="11">
        <f t="shared" si="5"/>
        <v>0</v>
      </c>
      <c r="X18" s="30"/>
      <c r="Y18" s="30"/>
      <c r="Z18" s="30"/>
      <c r="AA18" s="30"/>
    </row>
    <row r="19" spans="1:27" ht="24" x14ac:dyDescent="0.25">
      <c r="A19" s="413"/>
      <c r="B19" s="394" t="s">
        <v>1026</v>
      </c>
      <c r="C19" s="414" t="s">
        <v>1743</v>
      </c>
      <c r="D19" s="414" t="s">
        <v>1706</v>
      </c>
      <c r="E19" s="357" t="s">
        <v>1466</v>
      </c>
      <c r="F19" s="414" t="s">
        <v>1029</v>
      </c>
      <c r="G19" s="413" t="s">
        <v>62</v>
      </c>
      <c r="H19" s="394">
        <v>100</v>
      </c>
      <c r="I19" s="2">
        <f>((25/$H$20)*I20)+((25/$H$21)*I21)+((25/$H$22)*I22)+((25/$H$23)*I23)</f>
        <v>25</v>
      </c>
      <c r="J19" s="2">
        <f>((25/$H$20)*J20)+((25/$H$21)*J21)+((25/$H$22)*J22)+((25/$H$23)*J23)</f>
        <v>0</v>
      </c>
      <c r="K19" s="11">
        <f t="shared" si="0"/>
        <v>0</v>
      </c>
      <c r="L19" s="2">
        <f>((25/$H$20)*L20)+((25/$H$21)*L21)+((25/$H$22)*L22)+((25/$H$23)*L23)</f>
        <v>25</v>
      </c>
      <c r="M19" s="2">
        <f>((25/$H$20)*M20)+((25/$H$21)*M21)+((25/$H$22)*M22)+((25/$H$23)*M23)</f>
        <v>0</v>
      </c>
      <c r="N19" s="11">
        <f t="shared" si="1"/>
        <v>0</v>
      </c>
      <c r="O19" s="2">
        <f>((25/$H$20)*O20)+((25/$H$21)*O21)+((25/$H$22)*O22)+((25/$H$23)*O23)</f>
        <v>25</v>
      </c>
      <c r="P19" s="2">
        <f>((25/$H$20)*P20)+((25/$H$21)*P21)+((25/$H$22)*P22)+((25/$H$23)*P23)</f>
        <v>25</v>
      </c>
      <c r="Q19" s="11">
        <f t="shared" si="2"/>
        <v>100</v>
      </c>
      <c r="R19" s="2">
        <f>((25/$H$20)*R20)+((25/$H$21)*R21)+((25/$H$22)*R22)+((25/$H$23)*R23)</f>
        <v>25</v>
      </c>
      <c r="S19" s="2">
        <f>((25/$H$20)*S20)+((25/$H$21)*S21)+((25/$H$22)*S22)+((25/$H$23)*S23)</f>
        <v>0</v>
      </c>
      <c r="T19" s="11">
        <f t="shared" si="3"/>
        <v>0</v>
      </c>
      <c r="U19" s="89">
        <f t="shared" si="4"/>
        <v>100</v>
      </c>
      <c r="V19" s="89">
        <f t="shared" si="4"/>
        <v>25</v>
      </c>
      <c r="W19" s="11">
        <f t="shared" si="5"/>
        <v>25</v>
      </c>
      <c r="X19" s="30"/>
      <c r="Y19" s="30"/>
      <c r="Z19" s="30"/>
      <c r="AA19" s="30"/>
    </row>
    <row r="20" spans="1:27" ht="24" x14ac:dyDescent="0.25">
      <c r="A20" s="1072" t="s">
        <v>1744</v>
      </c>
      <c r="B20" s="393" t="s">
        <v>1745</v>
      </c>
      <c r="C20" s="168" t="s">
        <v>1746</v>
      </c>
      <c r="D20" s="168" t="s">
        <v>1747</v>
      </c>
      <c r="E20" s="168" t="s">
        <v>1748</v>
      </c>
      <c r="F20" s="168" t="s">
        <v>1749</v>
      </c>
      <c r="G20" s="167" t="s">
        <v>89</v>
      </c>
      <c r="H20" s="393">
        <v>1</v>
      </c>
      <c r="I20" s="2">
        <v>1</v>
      </c>
      <c r="J20" s="2">
        <v>0</v>
      </c>
      <c r="K20" s="11">
        <f t="shared" si="0"/>
        <v>0</v>
      </c>
      <c r="L20" s="2">
        <v>0</v>
      </c>
      <c r="M20" s="2">
        <v>0</v>
      </c>
      <c r="N20" s="11" t="e">
        <f t="shared" si="1"/>
        <v>#DIV/0!</v>
      </c>
      <c r="O20" s="2">
        <v>0</v>
      </c>
      <c r="P20" s="2">
        <v>0</v>
      </c>
      <c r="Q20" s="11" t="e">
        <f t="shared" si="2"/>
        <v>#DIV/0!</v>
      </c>
      <c r="R20" s="2">
        <v>0</v>
      </c>
      <c r="S20" s="2">
        <v>0</v>
      </c>
      <c r="T20" s="11" t="e">
        <f t="shared" si="3"/>
        <v>#DIV/0!</v>
      </c>
      <c r="U20" s="89">
        <f t="shared" si="4"/>
        <v>1</v>
      </c>
      <c r="V20" s="89">
        <f t="shared" si="4"/>
        <v>0</v>
      </c>
      <c r="W20" s="11">
        <f t="shared" si="5"/>
        <v>0</v>
      </c>
      <c r="X20" s="30"/>
      <c r="Y20" s="30"/>
      <c r="Z20" s="30"/>
      <c r="AA20" s="30"/>
    </row>
    <row r="21" spans="1:27" ht="15.75" x14ac:dyDescent="0.25">
      <c r="A21" s="1073"/>
      <c r="B21" s="393" t="s">
        <v>1750</v>
      </c>
      <c r="C21" s="168" t="s">
        <v>1751</v>
      </c>
      <c r="D21" s="168" t="s">
        <v>1747</v>
      </c>
      <c r="E21" s="168" t="s">
        <v>1706</v>
      </c>
      <c r="F21" s="168" t="s">
        <v>1752</v>
      </c>
      <c r="G21" s="167" t="s">
        <v>89</v>
      </c>
      <c r="H21" s="393">
        <v>1</v>
      </c>
      <c r="I21" s="2">
        <v>0</v>
      </c>
      <c r="J21" s="2">
        <v>0</v>
      </c>
      <c r="K21" s="11" t="e">
        <f t="shared" si="0"/>
        <v>#DIV/0!</v>
      </c>
      <c r="L21" s="2">
        <v>1</v>
      </c>
      <c r="M21" s="2">
        <v>0</v>
      </c>
      <c r="N21" s="11">
        <f t="shared" si="1"/>
        <v>0</v>
      </c>
      <c r="O21" s="2">
        <v>0</v>
      </c>
      <c r="P21" s="2">
        <v>0</v>
      </c>
      <c r="Q21" s="11" t="e">
        <f t="shared" si="2"/>
        <v>#DIV/0!</v>
      </c>
      <c r="R21" s="2">
        <v>0</v>
      </c>
      <c r="S21" s="2">
        <v>0</v>
      </c>
      <c r="T21" s="11" t="e">
        <f t="shared" si="3"/>
        <v>#DIV/0!</v>
      </c>
      <c r="U21" s="89">
        <f t="shared" si="4"/>
        <v>1</v>
      </c>
      <c r="V21" s="89">
        <f t="shared" si="4"/>
        <v>0</v>
      </c>
      <c r="W21" s="11">
        <f t="shared" si="5"/>
        <v>0</v>
      </c>
      <c r="X21" s="30"/>
      <c r="Y21" s="30"/>
      <c r="Z21" s="30"/>
      <c r="AA21" s="30"/>
    </row>
    <row r="22" spans="1:27" ht="24" x14ac:dyDescent="0.25">
      <c r="A22" s="1073"/>
      <c r="B22" s="393" t="s">
        <v>1753</v>
      </c>
      <c r="C22" s="168" t="s">
        <v>1754</v>
      </c>
      <c r="D22" s="168" t="s">
        <v>1712</v>
      </c>
      <c r="E22" s="168"/>
      <c r="F22" s="168" t="s">
        <v>1755</v>
      </c>
      <c r="G22" s="167" t="s">
        <v>473</v>
      </c>
      <c r="H22" s="393">
        <v>1</v>
      </c>
      <c r="I22" s="2">
        <v>0</v>
      </c>
      <c r="J22" s="2">
        <v>0</v>
      </c>
      <c r="K22" s="11" t="e">
        <f t="shared" si="0"/>
        <v>#DIV/0!</v>
      </c>
      <c r="L22" s="2">
        <v>0</v>
      </c>
      <c r="M22" s="2">
        <v>0</v>
      </c>
      <c r="N22" s="11" t="e">
        <f t="shared" si="1"/>
        <v>#DIV/0!</v>
      </c>
      <c r="O22" s="2">
        <v>1</v>
      </c>
      <c r="P22" s="2">
        <v>1</v>
      </c>
      <c r="Q22" s="11">
        <f t="shared" si="2"/>
        <v>100</v>
      </c>
      <c r="R22" s="2">
        <v>0</v>
      </c>
      <c r="S22" s="2">
        <v>0</v>
      </c>
      <c r="T22" s="11" t="e">
        <f t="shared" si="3"/>
        <v>#DIV/0!</v>
      </c>
      <c r="U22" s="89">
        <f t="shared" si="4"/>
        <v>1</v>
      </c>
      <c r="V22" s="89">
        <f t="shared" si="4"/>
        <v>1</v>
      </c>
      <c r="W22" s="11">
        <f t="shared" si="5"/>
        <v>100</v>
      </c>
      <c r="X22" s="30"/>
      <c r="Y22" s="30"/>
      <c r="Z22" s="30"/>
      <c r="AA22" s="30"/>
    </row>
    <row r="23" spans="1:27" ht="15.75" x14ac:dyDescent="0.25">
      <c r="A23" s="1074"/>
      <c r="B23" s="393" t="s">
        <v>1756</v>
      </c>
      <c r="C23" s="168" t="s">
        <v>1757</v>
      </c>
      <c r="D23" s="168" t="s">
        <v>1404</v>
      </c>
      <c r="E23" s="168" t="s">
        <v>1706</v>
      </c>
      <c r="F23" s="168" t="s">
        <v>1758</v>
      </c>
      <c r="G23" s="167" t="s">
        <v>89</v>
      </c>
      <c r="H23" s="393">
        <v>1</v>
      </c>
      <c r="I23" s="2">
        <v>0</v>
      </c>
      <c r="J23" s="2">
        <v>0</v>
      </c>
      <c r="K23" s="11" t="e">
        <f t="shared" si="0"/>
        <v>#DIV/0!</v>
      </c>
      <c r="L23" s="2">
        <v>0</v>
      </c>
      <c r="M23" s="2">
        <v>0</v>
      </c>
      <c r="N23" s="11" t="e">
        <f t="shared" si="1"/>
        <v>#DIV/0!</v>
      </c>
      <c r="O23" s="2">
        <v>0</v>
      </c>
      <c r="P23" s="2">
        <v>0</v>
      </c>
      <c r="Q23" s="11" t="e">
        <f t="shared" si="2"/>
        <v>#DIV/0!</v>
      </c>
      <c r="R23" s="2">
        <v>1</v>
      </c>
      <c r="S23" s="2">
        <v>0</v>
      </c>
      <c r="T23" s="11">
        <f t="shared" si="3"/>
        <v>0</v>
      </c>
      <c r="U23" s="89">
        <f t="shared" si="4"/>
        <v>1</v>
      </c>
      <c r="V23" s="89">
        <f t="shared" si="4"/>
        <v>0</v>
      </c>
      <c r="W23" s="11">
        <f t="shared" si="5"/>
        <v>0</v>
      </c>
      <c r="X23" s="30"/>
      <c r="Y23" s="30"/>
      <c r="Z23" s="30"/>
      <c r="AA23" s="30"/>
    </row>
    <row r="24" spans="1:27" ht="24" x14ac:dyDescent="0.25">
      <c r="A24" s="413"/>
      <c r="B24" s="394" t="s">
        <v>1046</v>
      </c>
      <c r="C24" s="414" t="s">
        <v>1047</v>
      </c>
      <c r="D24" s="414" t="s">
        <v>1706</v>
      </c>
      <c r="E24" s="357" t="s">
        <v>1466</v>
      </c>
      <c r="F24" s="414" t="s">
        <v>61</v>
      </c>
      <c r="G24" s="413" t="s">
        <v>62</v>
      </c>
      <c r="H24" s="395">
        <v>20</v>
      </c>
      <c r="I24" s="2">
        <f>((5/$H$25)*I25)+((5/$H$26)*I26)+((5/$H$27)*I27)+((5/$H$28)*I28)</f>
        <v>0</v>
      </c>
      <c r="J24" s="2">
        <f>((5/$H$25)*J25)+((5/$H$26)*J26)+((5/$H$27)*J27)+((5/$H$28)*J28)</f>
        <v>5</v>
      </c>
      <c r="K24" s="11" t="e">
        <f t="shared" si="0"/>
        <v>#DIV/0!</v>
      </c>
      <c r="L24" s="2">
        <f>((5/$H$25)*L25)+((5/$H$26)*L26)+((5/$H$27)*L27)+((5/$H$28)*L28)</f>
        <v>10</v>
      </c>
      <c r="M24" s="2">
        <f>((5/$H$25)*M25)+((5/$H$26)*M26)+((5/$H$27)*M27)+((5/$H$28)*M28)</f>
        <v>10</v>
      </c>
      <c r="N24" s="11">
        <f t="shared" si="1"/>
        <v>100</v>
      </c>
      <c r="O24" s="2">
        <f>((5/$H$25)*O25)+((5/$H$26)*O26)+((5/$H$27)*O27)+((5/$H$28)*O28)</f>
        <v>3</v>
      </c>
      <c r="P24" s="2">
        <f>((5/$H$25)*P25)+((5/$H$26)*P26)+((5/$H$27)*P27)+((5/$H$28)*P28)</f>
        <v>0.5</v>
      </c>
      <c r="Q24" s="11">
        <f t="shared" si="2"/>
        <v>16.666666666666664</v>
      </c>
      <c r="R24" s="2">
        <f>((5/$H$25)*R25)+((5/$H$26)*R26)+((5/$H$27)*R27)+((5/$H$28)*R28)</f>
        <v>7</v>
      </c>
      <c r="S24" s="2">
        <f>((5/$H$25)*S25)+((5/$H$26)*S26)+((5/$H$27)*S27)+((5/$H$28)*S28)</f>
        <v>0</v>
      </c>
      <c r="T24" s="11">
        <f t="shared" si="3"/>
        <v>0</v>
      </c>
      <c r="U24" s="89">
        <f t="shared" si="4"/>
        <v>20</v>
      </c>
      <c r="V24" s="89">
        <f t="shared" si="4"/>
        <v>15.5</v>
      </c>
      <c r="W24" s="11">
        <f t="shared" si="5"/>
        <v>77.5</v>
      </c>
      <c r="X24" s="30"/>
      <c r="Y24" s="30"/>
      <c r="Z24" s="30"/>
      <c r="AA24" s="30"/>
    </row>
    <row r="25" spans="1:27" ht="24" x14ac:dyDescent="0.25">
      <c r="A25" s="1072" t="s">
        <v>1759</v>
      </c>
      <c r="B25" s="396" t="s">
        <v>1760</v>
      </c>
      <c r="C25" s="168" t="s">
        <v>1761</v>
      </c>
      <c r="D25" s="168" t="s">
        <v>1712</v>
      </c>
      <c r="E25" s="168" t="s">
        <v>1747</v>
      </c>
      <c r="F25" s="168" t="s">
        <v>1762</v>
      </c>
      <c r="G25" s="167" t="s">
        <v>89</v>
      </c>
      <c r="H25" s="360">
        <v>1</v>
      </c>
      <c r="I25" s="2">
        <v>0</v>
      </c>
      <c r="J25" s="2">
        <v>0</v>
      </c>
      <c r="K25" s="11" t="e">
        <f t="shared" si="0"/>
        <v>#DIV/0!</v>
      </c>
      <c r="L25" s="2">
        <v>1</v>
      </c>
      <c r="M25" s="2">
        <v>1</v>
      </c>
      <c r="N25" s="11">
        <f t="shared" si="1"/>
        <v>100</v>
      </c>
      <c r="O25" s="2">
        <v>0</v>
      </c>
      <c r="P25" s="2">
        <v>0</v>
      </c>
      <c r="Q25" s="11" t="e">
        <f t="shared" si="2"/>
        <v>#DIV/0!</v>
      </c>
      <c r="R25" s="2">
        <v>0</v>
      </c>
      <c r="S25" s="2">
        <v>0</v>
      </c>
      <c r="T25" s="11" t="e">
        <f t="shared" si="3"/>
        <v>#DIV/0!</v>
      </c>
      <c r="U25" s="89">
        <f t="shared" si="4"/>
        <v>1</v>
      </c>
      <c r="V25" s="89">
        <f t="shared" si="4"/>
        <v>1</v>
      </c>
      <c r="W25" s="11">
        <f t="shared" si="5"/>
        <v>100</v>
      </c>
      <c r="X25" s="30"/>
      <c r="Y25" s="30"/>
      <c r="Z25" s="30"/>
      <c r="AA25" s="30"/>
    </row>
    <row r="26" spans="1:27" ht="15.75" x14ac:dyDescent="0.25">
      <c r="A26" s="1073"/>
      <c r="B26" s="396" t="s">
        <v>1763</v>
      </c>
      <c r="C26" s="96" t="s">
        <v>1764</v>
      </c>
      <c r="D26" s="27" t="s">
        <v>1747</v>
      </c>
      <c r="E26" s="27" t="s">
        <v>1712</v>
      </c>
      <c r="F26" s="96" t="s">
        <v>1765</v>
      </c>
      <c r="G26" s="20" t="s">
        <v>89</v>
      </c>
      <c r="H26" s="20">
        <v>1</v>
      </c>
      <c r="I26" s="2">
        <v>0</v>
      </c>
      <c r="J26" s="2">
        <v>1</v>
      </c>
      <c r="K26" s="11" t="e">
        <f t="shared" si="0"/>
        <v>#DIV/0!</v>
      </c>
      <c r="L26" s="2">
        <v>1</v>
      </c>
      <c r="M26" s="2">
        <v>1</v>
      </c>
      <c r="N26" s="11">
        <f t="shared" si="1"/>
        <v>100</v>
      </c>
      <c r="O26" s="2">
        <v>0</v>
      </c>
      <c r="P26" s="2">
        <v>0</v>
      </c>
      <c r="Q26" s="11" t="e">
        <f t="shared" si="2"/>
        <v>#DIV/0!</v>
      </c>
      <c r="R26" s="2">
        <v>0</v>
      </c>
      <c r="S26" s="2">
        <v>0</v>
      </c>
      <c r="T26" s="11" t="e">
        <f t="shared" si="3"/>
        <v>#DIV/0!</v>
      </c>
      <c r="U26" s="89">
        <f t="shared" si="4"/>
        <v>1</v>
      </c>
      <c r="V26" s="89">
        <f t="shared" si="4"/>
        <v>2</v>
      </c>
      <c r="W26" s="11">
        <f t="shared" si="5"/>
        <v>200</v>
      </c>
      <c r="X26" s="30"/>
      <c r="Y26" s="30"/>
      <c r="Z26" s="30"/>
      <c r="AA26" s="30"/>
    </row>
    <row r="27" spans="1:27" ht="15.75" x14ac:dyDescent="0.25">
      <c r="A27" s="1073"/>
      <c r="B27" s="396" t="s">
        <v>1766</v>
      </c>
      <c r="C27" s="96" t="s">
        <v>1767</v>
      </c>
      <c r="D27" s="27" t="s">
        <v>1747</v>
      </c>
      <c r="E27" s="27" t="s">
        <v>1712</v>
      </c>
      <c r="F27" s="27" t="s">
        <v>1768</v>
      </c>
      <c r="G27" s="20" t="s">
        <v>1769</v>
      </c>
      <c r="H27" s="20">
        <v>10</v>
      </c>
      <c r="I27" s="2">
        <v>0</v>
      </c>
      <c r="J27" s="2">
        <v>0</v>
      </c>
      <c r="K27" s="11" t="e">
        <f t="shared" si="0"/>
        <v>#DIV/0!</v>
      </c>
      <c r="L27" s="2">
        <v>0</v>
      </c>
      <c r="M27" s="2">
        <v>0</v>
      </c>
      <c r="N27" s="11" t="e">
        <f t="shared" si="1"/>
        <v>#DIV/0!</v>
      </c>
      <c r="O27" s="2">
        <v>6</v>
      </c>
      <c r="P27" s="2">
        <v>1</v>
      </c>
      <c r="Q27" s="11">
        <f t="shared" si="2"/>
        <v>16.666666666666664</v>
      </c>
      <c r="R27" s="2">
        <v>4</v>
      </c>
      <c r="S27" s="2">
        <v>0</v>
      </c>
      <c r="T27" s="11">
        <f t="shared" si="3"/>
        <v>0</v>
      </c>
      <c r="U27" s="89">
        <f t="shared" si="4"/>
        <v>10</v>
      </c>
      <c r="V27" s="89">
        <f t="shared" si="4"/>
        <v>1</v>
      </c>
      <c r="W27" s="11">
        <f t="shared" si="5"/>
        <v>10</v>
      </c>
      <c r="X27" s="30"/>
      <c r="Y27" s="30"/>
      <c r="Z27" s="30"/>
      <c r="AA27" s="30"/>
    </row>
    <row r="28" spans="1:27" ht="24" x14ac:dyDescent="0.25">
      <c r="A28" s="1074"/>
      <c r="B28" s="396" t="s">
        <v>1770</v>
      </c>
      <c r="C28" s="96" t="s">
        <v>1771</v>
      </c>
      <c r="D28" s="27" t="s">
        <v>1706</v>
      </c>
      <c r="E28" s="27" t="s">
        <v>1772</v>
      </c>
      <c r="F28" s="27" t="s">
        <v>1773</v>
      </c>
      <c r="G28" s="20" t="s">
        <v>89</v>
      </c>
      <c r="H28" s="20">
        <v>10</v>
      </c>
      <c r="I28" s="2">
        <v>0</v>
      </c>
      <c r="J28" s="2">
        <v>0</v>
      </c>
      <c r="K28" s="11" t="e">
        <f t="shared" si="0"/>
        <v>#DIV/0!</v>
      </c>
      <c r="L28" s="2">
        <v>0</v>
      </c>
      <c r="M28" s="2">
        <v>0</v>
      </c>
      <c r="N28" s="11" t="e">
        <f t="shared" si="1"/>
        <v>#DIV/0!</v>
      </c>
      <c r="O28" s="2">
        <v>0</v>
      </c>
      <c r="P28" s="2">
        <v>0</v>
      </c>
      <c r="Q28" s="11" t="e">
        <f t="shared" si="2"/>
        <v>#DIV/0!</v>
      </c>
      <c r="R28" s="2">
        <v>10</v>
      </c>
      <c r="S28" s="2">
        <v>0</v>
      </c>
      <c r="T28" s="11">
        <f t="shared" si="3"/>
        <v>0</v>
      </c>
      <c r="U28" s="89">
        <f t="shared" si="4"/>
        <v>10</v>
      </c>
      <c r="V28" s="89">
        <f t="shared" si="4"/>
        <v>0</v>
      </c>
      <c r="W28" s="11">
        <f t="shared" si="5"/>
        <v>0</v>
      </c>
      <c r="X28" s="30"/>
      <c r="Y28" s="30"/>
      <c r="Z28" s="30"/>
      <c r="AA28" s="30"/>
    </row>
    <row r="29" spans="1:27" ht="24" x14ac:dyDescent="0.25">
      <c r="A29" s="413"/>
      <c r="B29" s="394" t="s">
        <v>1051</v>
      </c>
      <c r="C29" s="414" t="s">
        <v>1052</v>
      </c>
      <c r="D29" s="357" t="s">
        <v>1466</v>
      </c>
      <c r="E29" s="414" t="s">
        <v>1706</v>
      </c>
      <c r="F29" s="414" t="s">
        <v>61</v>
      </c>
      <c r="G29" s="413" t="s">
        <v>62</v>
      </c>
      <c r="H29" s="394">
        <v>20</v>
      </c>
      <c r="I29" s="2">
        <f>(20*I30)</f>
        <v>0</v>
      </c>
      <c r="J29" s="2">
        <f>(20*J30)</f>
        <v>0</v>
      </c>
      <c r="K29" s="11" t="e">
        <f t="shared" si="0"/>
        <v>#DIV/0!</v>
      </c>
      <c r="L29" s="2">
        <f>(20*L30)</f>
        <v>20</v>
      </c>
      <c r="M29" s="2">
        <f>(20*M30)</f>
        <v>0</v>
      </c>
      <c r="N29" s="11">
        <f t="shared" si="1"/>
        <v>0</v>
      </c>
      <c r="O29" s="2">
        <f>(20*O30)</f>
        <v>0</v>
      </c>
      <c r="P29" s="2">
        <f>(20*P30)</f>
        <v>0</v>
      </c>
      <c r="Q29" s="11" t="e">
        <f t="shared" si="2"/>
        <v>#DIV/0!</v>
      </c>
      <c r="R29" s="2">
        <f>(20*R30)</f>
        <v>0</v>
      </c>
      <c r="S29" s="2">
        <f>(20*S30)</f>
        <v>0</v>
      </c>
      <c r="T29" s="11" t="e">
        <f t="shared" si="3"/>
        <v>#DIV/0!</v>
      </c>
      <c r="U29" s="89">
        <f t="shared" si="4"/>
        <v>20</v>
      </c>
      <c r="V29" s="89">
        <f t="shared" si="4"/>
        <v>0</v>
      </c>
      <c r="W29" s="11">
        <f t="shared" si="5"/>
        <v>0</v>
      </c>
      <c r="X29" s="30"/>
      <c r="Y29" s="30"/>
      <c r="Z29" s="30"/>
      <c r="AA29" s="30"/>
    </row>
    <row r="30" spans="1:27" ht="36" x14ac:dyDescent="0.25">
      <c r="A30" s="396" t="s">
        <v>1774</v>
      </c>
      <c r="B30" s="415" t="s">
        <v>1775</v>
      </c>
      <c r="C30" s="98" t="s">
        <v>1776</v>
      </c>
      <c r="D30" s="96" t="s">
        <v>1466</v>
      </c>
      <c r="E30" s="96" t="s">
        <v>1706</v>
      </c>
      <c r="F30" s="98" t="s">
        <v>1777</v>
      </c>
      <c r="G30" s="184" t="s">
        <v>89</v>
      </c>
      <c r="H30" s="184">
        <v>1</v>
      </c>
      <c r="I30" s="2">
        <v>0</v>
      </c>
      <c r="J30" s="2"/>
      <c r="K30" s="11" t="e">
        <f t="shared" si="0"/>
        <v>#DIV/0!</v>
      </c>
      <c r="L30" s="2">
        <v>1</v>
      </c>
      <c r="M30" s="2">
        <v>0</v>
      </c>
      <c r="N30" s="11">
        <f t="shared" si="1"/>
        <v>0</v>
      </c>
      <c r="O30" s="2">
        <v>0</v>
      </c>
      <c r="P30" s="2">
        <v>0</v>
      </c>
      <c r="Q30" s="11" t="e">
        <f t="shared" si="2"/>
        <v>#DIV/0!</v>
      </c>
      <c r="R30" s="2">
        <v>0</v>
      </c>
      <c r="S30" s="2">
        <v>0</v>
      </c>
      <c r="T30" s="11" t="e">
        <f t="shared" si="3"/>
        <v>#DIV/0!</v>
      </c>
      <c r="U30" s="89">
        <f t="shared" si="4"/>
        <v>1</v>
      </c>
      <c r="V30" s="89">
        <f t="shared" si="4"/>
        <v>0</v>
      </c>
      <c r="W30" s="11">
        <f t="shared" si="5"/>
        <v>0</v>
      </c>
      <c r="X30" s="30"/>
      <c r="Y30" s="30"/>
      <c r="Z30" s="30"/>
      <c r="AA30" s="30"/>
    </row>
    <row r="31" spans="1:27" ht="15.75" x14ac:dyDescent="0.25">
      <c r="A31" s="10"/>
      <c r="B31" s="10"/>
      <c r="C31" s="10"/>
      <c r="D31" s="10"/>
      <c r="E31" s="10"/>
      <c r="F31" s="10"/>
      <c r="G31" s="10"/>
      <c r="H31" s="10"/>
      <c r="I31" s="2"/>
      <c r="J31" s="2"/>
      <c r="K31" s="11" t="e">
        <f t="shared" si="0"/>
        <v>#DIV/0!</v>
      </c>
      <c r="L31" s="2"/>
      <c r="M31" s="2"/>
      <c r="N31" s="11" t="e">
        <f t="shared" si="1"/>
        <v>#DIV/0!</v>
      </c>
      <c r="O31" s="2"/>
      <c r="P31" s="2"/>
      <c r="Q31" s="11" t="e">
        <f t="shared" si="2"/>
        <v>#DIV/0!</v>
      </c>
      <c r="R31" s="2"/>
      <c r="S31" s="2"/>
      <c r="T31" s="11" t="e">
        <f t="shared" si="3"/>
        <v>#DIV/0!</v>
      </c>
      <c r="U31" s="89">
        <f t="shared" si="4"/>
        <v>0</v>
      </c>
      <c r="V31" s="89">
        <f t="shared" si="4"/>
        <v>0</v>
      </c>
      <c r="W31" s="11" t="e">
        <f t="shared" si="5"/>
        <v>#DIV/0!</v>
      </c>
      <c r="X31" s="30"/>
      <c r="Y31" s="30"/>
      <c r="Z31" s="30"/>
      <c r="AA31" s="30"/>
    </row>
    <row r="32" spans="1:27" ht="15.75" x14ac:dyDescent="0.25">
      <c r="A32" s="10"/>
      <c r="B32" s="10"/>
      <c r="C32" s="10"/>
      <c r="D32" s="10"/>
      <c r="E32" s="10"/>
      <c r="F32" s="10"/>
      <c r="G32" s="10"/>
      <c r="H32" s="10"/>
      <c r="I32" s="2"/>
      <c r="J32" s="2"/>
      <c r="K32" s="11" t="e">
        <f t="shared" si="0"/>
        <v>#DIV/0!</v>
      </c>
      <c r="L32" s="2"/>
      <c r="M32" s="2"/>
      <c r="N32" s="11" t="e">
        <f t="shared" si="1"/>
        <v>#DIV/0!</v>
      </c>
      <c r="O32" s="2"/>
      <c r="P32" s="2"/>
      <c r="Q32" s="11" t="e">
        <f t="shared" si="2"/>
        <v>#DIV/0!</v>
      </c>
      <c r="R32" s="2"/>
      <c r="S32" s="2"/>
      <c r="T32" s="11" t="e">
        <f t="shared" si="3"/>
        <v>#DIV/0!</v>
      </c>
      <c r="U32" s="89">
        <f t="shared" si="4"/>
        <v>0</v>
      </c>
      <c r="V32" s="89">
        <f t="shared" si="4"/>
        <v>0</v>
      </c>
      <c r="W32" s="11" t="e">
        <f t="shared" si="5"/>
        <v>#DIV/0!</v>
      </c>
      <c r="X32" s="30"/>
      <c r="Y32" s="30"/>
      <c r="Z32" s="30"/>
      <c r="AA32" s="30"/>
    </row>
    <row r="33" spans="1:27" x14ac:dyDescent="0.25">
      <c r="A33" s="843" t="s">
        <v>23</v>
      </c>
      <c r="B33" s="844"/>
      <c r="C33" s="844"/>
      <c r="D33" s="844"/>
      <c r="E33" s="844"/>
      <c r="F33" s="844"/>
      <c r="G33" s="844"/>
      <c r="H33" s="845"/>
      <c r="I33" s="3"/>
      <c r="J33" s="3"/>
      <c r="K33" s="13" t="e">
        <f>SUM(K39:K59)/(COUNTIF(K39:K59,"&lt;&gt;0"))</f>
        <v>#DIV/0!</v>
      </c>
      <c r="L33" s="3"/>
      <c r="M33" s="3"/>
      <c r="N33" s="13" t="e">
        <f>SUM(N39:N59)/(COUNTIF(N39:N59,"&lt;&gt;0"))</f>
        <v>#DIV/0!</v>
      </c>
      <c r="O33" s="3"/>
      <c r="P33" s="3"/>
      <c r="Q33" s="13" t="e">
        <f>SUM(Q39:Q59)/(COUNTIF(Q39:Q59,"&lt;&gt;0"))</f>
        <v>#DIV/0!</v>
      </c>
      <c r="R33" s="3"/>
      <c r="S33" s="3"/>
      <c r="T33" s="13" t="e">
        <f>SUM(T39:T59)/(COUNTIF(T39:T59,"&lt;&gt;0"))</f>
        <v>#DIV/0!</v>
      </c>
      <c r="U33" s="3"/>
      <c r="V33" s="3"/>
      <c r="W33" s="13">
        <f>SUM(W39:W59)/(COUNTIF(W39:W59,"&lt;&gt;0"))</f>
        <v>66.579701680672272</v>
      </c>
      <c r="X33" s="30"/>
      <c r="Y33" s="30"/>
      <c r="Z33" s="30"/>
      <c r="AA33" s="30"/>
    </row>
    <row r="34" spans="1:27" x14ac:dyDescent="0.25">
      <c r="A34" s="846" t="s">
        <v>24</v>
      </c>
      <c r="B34" s="847"/>
      <c r="C34" s="847"/>
      <c r="D34" s="847"/>
      <c r="E34" s="847"/>
      <c r="F34" s="847"/>
      <c r="G34" s="847"/>
      <c r="H34" s="848"/>
      <c r="I34" s="4"/>
      <c r="J34" s="4"/>
      <c r="K34" s="14">
        <v>69</v>
      </c>
      <c r="L34" s="4"/>
      <c r="M34" s="4"/>
      <c r="N34" s="14">
        <v>77</v>
      </c>
      <c r="O34" s="4"/>
      <c r="P34" s="4"/>
      <c r="Q34" s="14">
        <v>58</v>
      </c>
      <c r="R34" s="4"/>
      <c r="S34" s="4"/>
      <c r="T34" s="14"/>
      <c r="U34" s="4"/>
      <c r="V34" s="4"/>
      <c r="W34" s="14"/>
      <c r="X34" s="30"/>
      <c r="Y34" s="30"/>
      <c r="Z34" s="30"/>
      <c r="AA34" s="30"/>
    </row>
    <row r="35" spans="1:27" x14ac:dyDescent="0.25">
      <c r="A35" s="846" t="s">
        <v>1283</v>
      </c>
      <c r="B35" s="847"/>
      <c r="C35" s="847"/>
      <c r="D35" s="847"/>
      <c r="E35" s="847"/>
      <c r="F35" s="847"/>
      <c r="G35" s="847"/>
      <c r="H35" s="848"/>
      <c r="I35" s="4"/>
      <c r="J35" s="4"/>
      <c r="K35" s="14">
        <v>52</v>
      </c>
      <c r="L35" s="4"/>
      <c r="M35" s="4"/>
      <c r="N35" s="14">
        <v>51</v>
      </c>
      <c r="O35" s="4"/>
      <c r="P35" s="4"/>
      <c r="Q35" s="14">
        <v>36</v>
      </c>
      <c r="R35" s="4"/>
      <c r="S35" s="4"/>
      <c r="T35" s="14"/>
      <c r="U35" s="4"/>
      <c r="V35" s="4"/>
      <c r="W35" s="14"/>
      <c r="X35" s="30"/>
      <c r="Y35" s="30"/>
      <c r="Z35" s="30"/>
      <c r="AA35" s="30"/>
    </row>
    <row r="36" spans="1:27" x14ac:dyDescent="0.25">
      <c r="A36" s="846" t="s">
        <v>1339</v>
      </c>
      <c r="B36" s="847"/>
      <c r="C36" s="847"/>
      <c r="D36" s="847"/>
      <c r="E36" s="847"/>
      <c r="F36" s="847"/>
      <c r="G36" s="847"/>
      <c r="H36" s="848"/>
      <c r="I36" s="4"/>
      <c r="J36" s="4"/>
      <c r="K36" s="14">
        <v>3</v>
      </c>
      <c r="L36" s="4"/>
      <c r="M36" s="4"/>
      <c r="N36" s="14">
        <v>4</v>
      </c>
      <c r="O36" s="4"/>
      <c r="P36" s="4"/>
      <c r="Q36" s="14">
        <v>3</v>
      </c>
      <c r="R36" s="4"/>
      <c r="S36" s="4"/>
      <c r="T36" s="14"/>
      <c r="U36" s="4"/>
      <c r="V36" s="4"/>
      <c r="W36" s="14"/>
      <c r="X36" s="30"/>
      <c r="Y36" s="30"/>
      <c r="Z36" s="30"/>
      <c r="AA36" s="30"/>
    </row>
    <row r="37" spans="1:27" x14ac:dyDescent="0.25">
      <c r="A37" s="846" t="s">
        <v>1340</v>
      </c>
      <c r="B37" s="847"/>
      <c r="C37" s="847"/>
      <c r="D37" s="847"/>
      <c r="E37" s="847"/>
      <c r="F37" s="847"/>
      <c r="G37" s="847"/>
      <c r="H37" s="848"/>
      <c r="I37" s="4"/>
      <c r="J37" s="4"/>
      <c r="K37" s="14">
        <v>1</v>
      </c>
      <c r="L37" s="4"/>
      <c r="M37" s="4"/>
      <c r="N37" s="14"/>
      <c r="O37" s="4"/>
      <c r="P37" s="4"/>
      <c r="Q37" s="14">
        <v>1</v>
      </c>
      <c r="R37" s="4"/>
      <c r="S37" s="4"/>
      <c r="T37" s="14"/>
      <c r="U37" s="4"/>
      <c r="V37" s="4"/>
      <c r="W37" s="14"/>
      <c r="X37" s="30"/>
      <c r="Y37" s="30"/>
      <c r="Z37" s="30"/>
      <c r="AA37" s="30"/>
    </row>
    <row r="38" spans="1:27" x14ac:dyDescent="0.25">
      <c r="A38" s="846" t="s">
        <v>1341</v>
      </c>
      <c r="B38" s="847"/>
      <c r="C38" s="847"/>
      <c r="D38" s="847"/>
      <c r="E38" s="847"/>
      <c r="F38" s="847"/>
      <c r="G38" s="847"/>
      <c r="H38" s="848"/>
      <c r="I38" s="4"/>
      <c r="J38" s="4"/>
      <c r="K38" s="14"/>
      <c r="L38" s="4"/>
      <c r="M38" s="4"/>
      <c r="N38" s="14">
        <v>29</v>
      </c>
      <c r="O38" s="4"/>
      <c r="P38" s="4"/>
      <c r="Q38" s="14">
        <v>37</v>
      </c>
      <c r="R38" s="4"/>
      <c r="S38" s="4"/>
      <c r="T38" s="14"/>
      <c r="U38" s="4"/>
      <c r="V38" s="4"/>
      <c r="W38" s="14"/>
      <c r="X38" s="30"/>
      <c r="Y38" s="30"/>
      <c r="Z38" s="30"/>
      <c r="AA38" s="30"/>
    </row>
    <row r="39" spans="1:27" x14ac:dyDescent="0.25">
      <c r="K39" s="32">
        <f>IF(K6&gt;99.99,100,K6)</f>
        <v>0</v>
      </c>
      <c r="N39" s="32">
        <f>IF(N6&gt;99.99,100,N6)</f>
        <v>0</v>
      </c>
      <c r="Q39" s="32">
        <f>IF(Q6&gt;99.99,100,Q6)</f>
        <v>0</v>
      </c>
      <c r="T39" s="32">
        <f>IF(T6&gt;99.99,100,T6)</f>
        <v>0</v>
      </c>
      <c r="W39" s="32">
        <f>IF(W6&gt;99.99,100,W6)</f>
        <v>0</v>
      </c>
    </row>
    <row r="40" spans="1:27" x14ac:dyDescent="0.25">
      <c r="K40" s="32" t="e">
        <f t="shared" ref="K40:K47" si="6">IF(K7&gt;99.99,100,K7)</f>
        <v>#DIV/0!</v>
      </c>
      <c r="N40" s="32">
        <f t="shared" ref="N40:N47" si="7">IF(N7&gt;99.99,100,N7)</f>
        <v>50</v>
      </c>
      <c r="Q40" s="32">
        <f t="shared" ref="Q40:Q47" si="8">IF(Q7&gt;99.99,100,Q7)</f>
        <v>0</v>
      </c>
      <c r="T40" s="32">
        <f t="shared" ref="T40:T47" si="9">IF(T7&gt;99.99,100,T7)</f>
        <v>100</v>
      </c>
      <c r="W40" s="32">
        <f t="shared" ref="W40:W47" si="10">IF(W7&gt;99.99,100,W7)</f>
        <v>40</v>
      </c>
    </row>
    <row r="41" spans="1:27" x14ac:dyDescent="0.25">
      <c r="K41" s="32" t="e">
        <f t="shared" si="6"/>
        <v>#DIV/0!</v>
      </c>
      <c r="N41" s="32">
        <f t="shared" si="7"/>
        <v>50</v>
      </c>
      <c r="Q41" s="32">
        <f t="shared" si="8"/>
        <v>37.642499999999998</v>
      </c>
      <c r="T41" s="32">
        <f t="shared" si="9"/>
        <v>100</v>
      </c>
      <c r="W41" s="32">
        <f t="shared" si="10"/>
        <v>55.057000000000002</v>
      </c>
    </row>
    <row r="42" spans="1:27" x14ac:dyDescent="0.25">
      <c r="K42" s="32">
        <f t="shared" si="6"/>
        <v>80</v>
      </c>
      <c r="N42" s="32">
        <f t="shared" si="7"/>
        <v>100</v>
      </c>
      <c r="Q42" s="32">
        <f t="shared" si="8"/>
        <v>100</v>
      </c>
      <c r="T42" s="32">
        <f t="shared" si="9"/>
        <v>0</v>
      </c>
      <c r="W42" s="32">
        <f t="shared" si="10"/>
        <v>70</v>
      </c>
    </row>
    <row r="43" spans="1:27" x14ac:dyDescent="0.25">
      <c r="K43" s="32">
        <f t="shared" si="6"/>
        <v>70</v>
      </c>
      <c r="N43" s="32" t="e">
        <f t="shared" si="7"/>
        <v>#DIV/0!</v>
      </c>
      <c r="Q43" s="32" t="e">
        <f t="shared" si="8"/>
        <v>#DIV/0!</v>
      </c>
      <c r="T43" s="32" t="e">
        <f t="shared" si="9"/>
        <v>#DIV/0!</v>
      </c>
      <c r="W43" s="32">
        <f t="shared" si="10"/>
        <v>70</v>
      </c>
    </row>
    <row r="44" spans="1:27" x14ac:dyDescent="0.25">
      <c r="K44" s="32">
        <f t="shared" si="6"/>
        <v>66.666666666666657</v>
      </c>
      <c r="N44" s="32">
        <f t="shared" si="7"/>
        <v>50</v>
      </c>
      <c r="Q44" s="32">
        <f t="shared" si="8"/>
        <v>33.333333333333329</v>
      </c>
      <c r="T44" s="32">
        <f t="shared" si="9"/>
        <v>50</v>
      </c>
      <c r="W44" s="32">
        <f t="shared" si="10"/>
        <v>47.058823529411761</v>
      </c>
    </row>
    <row r="45" spans="1:27" x14ac:dyDescent="0.25">
      <c r="K45" s="32">
        <f t="shared" si="6"/>
        <v>100</v>
      </c>
      <c r="N45" s="32">
        <f t="shared" si="7"/>
        <v>66.666666666666657</v>
      </c>
      <c r="Q45" s="32">
        <f t="shared" si="8"/>
        <v>0</v>
      </c>
      <c r="T45" s="32">
        <f t="shared" si="9"/>
        <v>0</v>
      </c>
      <c r="W45" s="32">
        <f t="shared" si="10"/>
        <v>40</v>
      </c>
    </row>
    <row r="46" spans="1:27" x14ac:dyDescent="0.25">
      <c r="K46" s="32" t="e">
        <f t="shared" si="6"/>
        <v>#DIV/0!</v>
      </c>
      <c r="N46" s="32">
        <f t="shared" si="7"/>
        <v>100</v>
      </c>
      <c r="Q46" s="32" t="e">
        <f t="shared" si="8"/>
        <v>#DIV/0!</v>
      </c>
      <c r="T46" s="32" t="e">
        <f t="shared" si="9"/>
        <v>#DIV/0!</v>
      </c>
      <c r="W46" s="32">
        <f t="shared" si="10"/>
        <v>100</v>
      </c>
    </row>
    <row r="47" spans="1:27" x14ac:dyDescent="0.25">
      <c r="K47" s="32" t="e">
        <f t="shared" si="6"/>
        <v>#DIV/0!</v>
      </c>
      <c r="N47" s="32" t="e">
        <f t="shared" si="7"/>
        <v>#DIV/0!</v>
      </c>
      <c r="Q47" s="32" t="e">
        <f t="shared" si="8"/>
        <v>#DIV/0!</v>
      </c>
      <c r="T47" s="32">
        <f t="shared" si="9"/>
        <v>100</v>
      </c>
      <c r="W47" s="32">
        <f t="shared" si="10"/>
        <v>100</v>
      </c>
    </row>
    <row r="48" spans="1:27" x14ac:dyDescent="0.25">
      <c r="K48" s="32">
        <f>IF(K16&gt;99.99,100,K16)</f>
        <v>50</v>
      </c>
      <c r="N48" s="32" t="e">
        <f>IF(N16&gt;99.99,100,N16)</f>
        <v>#DIV/0!</v>
      </c>
      <c r="Q48" s="32" t="e">
        <f>IF(Q16&gt;99.99,100,Q16)</f>
        <v>#DIV/0!</v>
      </c>
      <c r="T48" s="32" t="e">
        <f>IF(T16&gt;99.99,100,T16)</f>
        <v>#DIV/0!</v>
      </c>
      <c r="W48" s="32">
        <f>IF(W16&gt;99.99,100,W16)</f>
        <v>50</v>
      </c>
    </row>
    <row r="49" spans="11:23" x14ac:dyDescent="0.25">
      <c r="K49" s="32">
        <f>IF(K17&gt;99.99,100,K17)</f>
        <v>50</v>
      </c>
      <c r="N49" s="32" t="e">
        <f>IF(N17&gt;99.99,100,N17)</f>
        <v>#DIV/0!</v>
      </c>
      <c r="Q49" s="32" t="e">
        <f>IF(Q17&gt;99.99,100,Q17)</f>
        <v>#DIV/0!</v>
      </c>
      <c r="T49" s="32" t="e">
        <f>IF(T17&gt;99.99,100,T17)</f>
        <v>#DIV/0!</v>
      </c>
      <c r="W49" s="32">
        <f>IF(W17&gt;99.99,100,W17)</f>
        <v>50</v>
      </c>
    </row>
    <row r="50" spans="11:23" x14ac:dyDescent="0.25">
      <c r="K50" s="32" t="e">
        <f>IF(K18&gt;99.99,100,K18)</f>
        <v>#DIV/0!</v>
      </c>
      <c r="N50" s="32">
        <f>IF(N18&gt;99.99,100,N18)</f>
        <v>0</v>
      </c>
      <c r="Q50" s="32" t="e">
        <f>IF(Q18&gt;99.99,100,Q18)</f>
        <v>#DIV/0!</v>
      </c>
      <c r="T50" s="32" t="e">
        <f>IF(T18&gt;99.99,100,T18)</f>
        <v>#DIV/0!</v>
      </c>
      <c r="W50" s="32">
        <f>IF(W18&gt;99.99,100,W18)</f>
        <v>0</v>
      </c>
    </row>
    <row r="51" spans="11:23" x14ac:dyDescent="0.25">
      <c r="K51" s="32">
        <f>IF(K20&gt;99.99,100,K20)</f>
        <v>0</v>
      </c>
      <c r="N51" s="32" t="e">
        <f>IF(N20&gt;99.99,100,N20)</f>
        <v>#DIV/0!</v>
      </c>
      <c r="Q51" s="32" t="e">
        <f>IF(Q20&gt;99.99,100,Q20)</f>
        <v>#DIV/0!</v>
      </c>
      <c r="T51" s="32" t="e">
        <f>IF(T20&gt;99.99,100,T20)</f>
        <v>#DIV/0!</v>
      </c>
      <c r="W51" s="32">
        <f>IF(W20&gt;99.99,100,W20)</f>
        <v>0</v>
      </c>
    </row>
    <row r="52" spans="11:23" x14ac:dyDescent="0.25">
      <c r="K52" s="32" t="e">
        <f>IF(K21&gt;99.99,100,K21)</f>
        <v>#DIV/0!</v>
      </c>
      <c r="N52" s="32">
        <f>IF(N21&gt;99.99,100,N21)</f>
        <v>0</v>
      </c>
      <c r="Q52" s="32" t="e">
        <f>IF(Q21&gt;99.99,100,Q21)</f>
        <v>#DIV/0!</v>
      </c>
      <c r="T52" s="32" t="e">
        <f>IF(T21&gt;99.99,100,T21)</f>
        <v>#DIV/0!</v>
      </c>
      <c r="W52" s="32">
        <f>IF(W21&gt;99.99,100,W21)</f>
        <v>0</v>
      </c>
    </row>
    <row r="53" spans="11:23" x14ac:dyDescent="0.25">
      <c r="K53" s="32" t="e">
        <f>IF(K22&gt;99.99,100,K22)</f>
        <v>#DIV/0!</v>
      </c>
      <c r="N53" s="32" t="e">
        <f>IF(N22&gt;99.99,100,N22)</f>
        <v>#DIV/0!</v>
      </c>
      <c r="Q53" s="32">
        <f>IF(Q22&gt;99.99,100,Q22)</f>
        <v>100</v>
      </c>
      <c r="T53" s="32" t="e">
        <f>IF(T22&gt;99.99,100,T22)</f>
        <v>#DIV/0!</v>
      </c>
      <c r="W53" s="32">
        <f>IF(W22&gt;99.99,100,W22)</f>
        <v>100</v>
      </c>
    </row>
    <row r="54" spans="11:23" x14ac:dyDescent="0.25">
      <c r="K54" s="32" t="e">
        <f>IF(K23&gt;99.99,100,K23)</f>
        <v>#DIV/0!</v>
      </c>
      <c r="N54" s="32" t="e">
        <f>IF(N23&gt;99.99,100,N23)</f>
        <v>#DIV/0!</v>
      </c>
      <c r="Q54" s="32" t="e">
        <f>IF(Q23&gt;99.99,100,Q23)</f>
        <v>#DIV/0!</v>
      </c>
      <c r="T54" s="32">
        <f>IF(T23&gt;99.99,100,T23)</f>
        <v>0</v>
      </c>
      <c r="W54" s="32">
        <f>IF(W23&gt;99.99,100,W23)</f>
        <v>0</v>
      </c>
    </row>
    <row r="55" spans="11:23" x14ac:dyDescent="0.25">
      <c r="K55" s="32" t="e">
        <f>IF(K25&gt;99.99,100,K25)</f>
        <v>#DIV/0!</v>
      </c>
      <c r="N55" s="32">
        <f>IF(N25&gt;99.99,100,N25)</f>
        <v>100</v>
      </c>
      <c r="Q55" s="32" t="e">
        <f>IF(Q25&gt;99.99,100,Q25)</f>
        <v>#DIV/0!</v>
      </c>
      <c r="T55" s="32" t="e">
        <f>IF(T25&gt;99.99,100,T25)</f>
        <v>#DIV/0!</v>
      </c>
      <c r="W55" s="32">
        <f>IF(W25&gt;99.99,100,W25)</f>
        <v>100</v>
      </c>
    </row>
    <row r="56" spans="11:23" x14ac:dyDescent="0.25">
      <c r="K56" s="32" t="e">
        <f>IF(K26&gt;99.99,100,K26)</f>
        <v>#DIV/0!</v>
      </c>
      <c r="N56" s="32">
        <f>IF(N26&gt;99.99,100,N26)</f>
        <v>100</v>
      </c>
      <c r="Q56" s="32" t="e">
        <f>IF(Q26&gt;99.99,100,Q26)</f>
        <v>#DIV/0!</v>
      </c>
      <c r="T56" s="32" t="e">
        <f>IF(T26&gt;99.99,100,T26)</f>
        <v>#DIV/0!</v>
      </c>
      <c r="W56" s="32">
        <f>IF(W26&gt;99.99,100,W26)</f>
        <v>100</v>
      </c>
    </row>
    <row r="57" spans="11:23" x14ac:dyDescent="0.25">
      <c r="K57" s="32" t="e">
        <f>IF(K27&gt;99.99,100,K27)</f>
        <v>#DIV/0!</v>
      </c>
      <c r="N57" s="32" t="e">
        <f>IF(N27&gt;99.99,100,N27)</f>
        <v>#DIV/0!</v>
      </c>
      <c r="Q57" s="32">
        <f>IF(Q27&gt;99.99,100,Q27)</f>
        <v>16.666666666666664</v>
      </c>
      <c r="T57" s="32">
        <f>IF(T27&gt;99.99,100,T27)</f>
        <v>0</v>
      </c>
      <c r="W57" s="32">
        <f>IF(W27&gt;99.99,100,W27)</f>
        <v>10</v>
      </c>
    </row>
    <row r="58" spans="11:23" x14ac:dyDescent="0.25">
      <c r="K58" s="32" t="e">
        <f>IF(K28&gt;99.99,100,K28)</f>
        <v>#DIV/0!</v>
      </c>
      <c r="N58" s="32" t="e">
        <f>IF(N28&gt;99.99,100,N28)</f>
        <v>#DIV/0!</v>
      </c>
      <c r="Q58" s="32" t="e">
        <f>IF(Q28&gt;99.99,100,Q28)</f>
        <v>#DIV/0!</v>
      </c>
      <c r="T58" s="32">
        <f>IF(T28&gt;99.99,100,T28)</f>
        <v>0</v>
      </c>
      <c r="W58" s="32">
        <f>IF(W28&gt;99.99,100,W28)</f>
        <v>0</v>
      </c>
    </row>
    <row r="59" spans="11:23" x14ac:dyDescent="0.25">
      <c r="K59" s="32" t="e">
        <f>IF(K30&gt;99.99,100,K30)</f>
        <v>#DIV/0!</v>
      </c>
      <c r="N59" s="32">
        <f>IF(N30&gt;99.99,100,N30)</f>
        <v>0</v>
      </c>
      <c r="Q59" s="32" t="e">
        <f>IF(Q30&gt;99.99,100,Q30)</f>
        <v>#DIV/0!</v>
      </c>
      <c r="T59" s="32" t="e">
        <f>IF(T30&gt;99.99,100,T30)</f>
        <v>#DIV/0!</v>
      </c>
      <c r="W59" s="32">
        <f>IF(W30&gt;99.99,100,W30)</f>
        <v>0</v>
      </c>
    </row>
  </sheetData>
  <mergeCells count="41">
    <mergeCell ref="A35:H35"/>
    <mergeCell ref="A36:H36"/>
    <mergeCell ref="A37:H37"/>
    <mergeCell ref="A38:H38"/>
    <mergeCell ref="A7:A9"/>
    <mergeCell ref="B7:B9"/>
    <mergeCell ref="C7:C9"/>
    <mergeCell ref="A10:A12"/>
    <mergeCell ref="B10:B12"/>
    <mergeCell ref="C10:C12"/>
    <mergeCell ref="A34:H34"/>
    <mergeCell ref="C16:C17"/>
    <mergeCell ref="D16:D17"/>
    <mergeCell ref="E16:E17"/>
    <mergeCell ref="A20:A23"/>
    <mergeCell ref="A25:A28"/>
    <mergeCell ref="X4:X5"/>
    <mergeCell ref="Y4:Y5"/>
    <mergeCell ref="Z4:Z5"/>
    <mergeCell ref="AA4:AA5"/>
    <mergeCell ref="A33:H33"/>
    <mergeCell ref="D10:D12"/>
    <mergeCell ref="E10:E12"/>
    <mergeCell ref="A16:A18"/>
    <mergeCell ref="B16:B17"/>
    <mergeCell ref="H4:H5"/>
    <mergeCell ref="I4:K4"/>
    <mergeCell ref="L4:N4"/>
    <mergeCell ref="O4:Q4"/>
    <mergeCell ref="R4:T4"/>
    <mergeCell ref="U4:W4"/>
    <mergeCell ref="A1:W1"/>
    <mergeCell ref="A2:W2"/>
    <mergeCell ref="A3:W3"/>
    <mergeCell ref="A4:A5"/>
    <mergeCell ref="B4:B5"/>
    <mergeCell ref="C4:C5"/>
    <mergeCell ref="D4:D5"/>
    <mergeCell ref="E4:E5"/>
    <mergeCell ref="F4:F5"/>
    <mergeCell ref="G4:G5"/>
  </mergeCells>
  <conditionalFormatting sqref="W6:W32 K6:K32 N13:N32 Q13:Q32 T13:T32">
    <cfRule type="cellIs" dxfId="365" priority="25" stopIfTrue="1" operator="greaterThan">
      <formula>110</formula>
    </cfRule>
    <cfRule type="cellIs" dxfId="364" priority="26" stopIfTrue="1" operator="between">
      <formula>1</formula>
      <formula>90</formula>
    </cfRule>
    <cfRule type="expression" dxfId="363" priority="27" stopIfTrue="1">
      <formula>IF(I6=0,J6=0)</formula>
    </cfRule>
    <cfRule type="cellIs" dxfId="362" priority="28" stopIfTrue="1" operator="between">
      <formula>90</formula>
      <formula>110</formula>
    </cfRule>
    <cfRule type="expression" dxfId="361" priority="29" stopIfTrue="1">
      <formula>IF(I6&gt;0,J6=0)</formula>
    </cfRule>
    <cfRule type="expression" dxfId="360" priority="30" stopIfTrue="1">
      <formula>IF(I6=0,J6&gt;0)</formula>
    </cfRule>
  </conditionalFormatting>
  <conditionalFormatting sqref="N6:N12">
    <cfRule type="cellIs" dxfId="359" priority="43" stopIfTrue="1" operator="greaterThan">
      <formula>110</formula>
    </cfRule>
    <cfRule type="cellIs" dxfId="358" priority="44" stopIfTrue="1" operator="between">
      <formula>1</formula>
      <formula>90</formula>
    </cfRule>
    <cfRule type="expression" dxfId="357" priority="45" stopIfTrue="1">
      <formula>IF(L6=0,M6=0)</formula>
    </cfRule>
    <cfRule type="cellIs" dxfId="356" priority="46" stopIfTrue="1" operator="between">
      <formula>90</formula>
      <formula>110</formula>
    </cfRule>
    <cfRule type="expression" dxfId="355" priority="47" stopIfTrue="1">
      <formula>IF(L6&gt;0,M6=0)</formula>
    </cfRule>
    <cfRule type="expression" dxfId="354" priority="48" stopIfTrue="1">
      <formula>IF(L6=0,M6&gt;0)</formula>
    </cfRule>
  </conditionalFormatting>
  <conditionalFormatting sqref="Q6:Q12">
    <cfRule type="cellIs" dxfId="353" priority="37" stopIfTrue="1" operator="greaterThan">
      <formula>110</formula>
    </cfRule>
    <cfRule type="cellIs" dxfId="352" priority="38" stopIfTrue="1" operator="between">
      <formula>1</formula>
      <formula>90</formula>
    </cfRule>
    <cfRule type="expression" dxfId="351" priority="39" stopIfTrue="1">
      <formula>IF(O6=0,P6=0)</formula>
    </cfRule>
    <cfRule type="cellIs" dxfId="350" priority="40" stopIfTrue="1" operator="between">
      <formula>90</formula>
      <formula>110</formula>
    </cfRule>
    <cfRule type="expression" dxfId="349" priority="41" stopIfTrue="1">
      <formula>IF(O6&gt;0,P6=0)</formula>
    </cfRule>
    <cfRule type="expression" dxfId="348" priority="42" stopIfTrue="1">
      <formula>IF(O6=0,P6&gt;0)</formula>
    </cfRule>
  </conditionalFormatting>
  <conditionalFormatting sqref="T6:T12">
    <cfRule type="cellIs" dxfId="347" priority="31" stopIfTrue="1" operator="greaterThan">
      <formula>110</formula>
    </cfRule>
    <cfRule type="cellIs" dxfId="346" priority="32" stopIfTrue="1" operator="between">
      <formula>1</formula>
      <formula>90</formula>
    </cfRule>
    <cfRule type="expression" dxfId="345" priority="33" stopIfTrue="1">
      <formula>IF(R6=0,S6=0)</formula>
    </cfRule>
    <cfRule type="cellIs" dxfId="344" priority="34" stopIfTrue="1" operator="between">
      <formula>90</formula>
      <formula>110</formula>
    </cfRule>
    <cfRule type="expression" dxfId="343" priority="35" stopIfTrue="1">
      <formula>IF(R6&gt;0,S6=0)</formula>
    </cfRule>
    <cfRule type="expression" dxfId="342" priority="36" stopIfTrue="1">
      <formula>IF(R6=0,S6&gt;0)</formula>
    </cfRule>
  </conditionalFormatting>
  <pageMargins left="0.7" right="0.7" top="0.75" bottom="0.75" header="0.3" footer="0.3"/>
  <pageSetup orientation="portrait" horizontalDpi="4294967293" verticalDpi="0" r:id="rId1"/>
  <legacyDrawing r:id="rId2"/>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2:AI41"/>
  <sheetViews>
    <sheetView showGridLines="0" topLeftCell="G16" workbookViewId="0">
      <selection activeCell="AG22" sqref="AG22"/>
    </sheetView>
  </sheetViews>
  <sheetFormatPr baseColWidth="10" defaultColWidth="11.42578125" defaultRowHeight="15" x14ac:dyDescent="0.25"/>
  <cols>
    <col min="1" max="2" width="16.85546875" style="7" customWidth="1"/>
    <col min="3" max="3" width="26.85546875" style="7" customWidth="1"/>
    <col min="4" max="4" width="10.28515625" style="7" customWidth="1"/>
    <col min="5" max="5" width="10.7109375" style="7" customWidth="1"/>
    <col min="6" max="6" width="14.42578125" style="7" customWidth="1"/>
    <col min="7" max="7" width="9.7109375" style="7" customWidth="1"/>
    <col min="8" max="8" width="53.28515625" style="7" customWidth="1"/>
    <col min="9" max="11" width="12.7109375" style="7" customWidth="1"/>
    <col min="12" max="12" width="8.7109375" style="7" customWidth="1"/>
    <col min="13" max="13" width="13.42578125" style="7" customWidth="1"/>
    <col min="14" max="14" width="12.5703125" style="7" customWidth="1"/>
    <col min="15" max="17" width="6.85546875" style="7" customWidth="1"/>
    <col min="18" max="18" width="20.85546875" style="7" hidden="1" customWidth="1"/>
    <col min="19" max="21" width="6.85546875" style="7" customWidth="1"/>
    <col min="22" max="22" width="20.85546875" style="7" hidden="1" customWidth="1"/>
    <col min="23" max="25" width="6.85546875" style="7" customWidth="1"/>
    <col min="26" max="26" width="20.85546875" style="7" hidden="1" customWidth="1"/>
    <col min="27" max="29" width="6.85546875" style="7" customWidth="1"/>
    <col min="30" max="30" width="20.42578125" style="7" hidden="1" customWidth="1"/>
    <col min="31" max="33" width="6.85546875" style="7" customWidth="1"/>
    <col min="34" max="16384" width="11.42578125" style="7"/>
  </cols>
  <sheetData>
    <row r="2" spans="1:35" ht="15.75" customHeight="1" x14ac:dyDescent="0.25">
      <c r="A2" s="925" t="s">
        <v>2795</v>
      </c>
      <c r="B2" s="925"/>
      <c r="C2" s="925"/>
      <c r="D2" s="925"/>
      <c r="E2" s="925"/>
      <c r="F2" s="925"/>
      <c r="G2" s="925"/>
      <c r="H2" s="925"/>
      <c r="I2" s="925"/>
      <c r="J2" s="925"/>
      <c r="K2" s="925"/>
      <c r="L2" s="925"/>
      <c r="M2" s="925"/>
      <c r="N2" s="925"/>
      <c r="O2" s="925"/>
      <c r="P2" s="925"/>
      <c r="Q2" s="925"/>
      <c r="R2" s="925"/>
      <c r="S2" s="925"/>
      <c r="T2" s="925"/>
      <c r="U2" s="925"/>
      <c r="V2" s="925"/>
      <c r="W2" s="925"/>
      <c r="X2" s="925"/>
      <c r="Y2" s="925"/>
      <c r="Z2" s="925"/>
      <c r="AA2" s="925"/>
      <c r="AB2" s="925"/>
      <c r="AC2" s="925"/>
      <c r="AD2" s="925"/>
      <c r="AE2" s="925"/>
      <c r="AF2" s="925"/>
      <c r="AG2" s="925"/>
      <c r="AH2" s="651"/>
      <c r="AI2" s="651"/>
    </row>
    <row r="3" spans="1:35" ht="15" customHeight="1" x14ac:dyDescent="0.25">
      <c r="A3" s="925" t="s">
        <v>2796</v>
      </c>
      <c r="B3" s="925"/>
      <c r="C3" s="925"/>
      <c r="D3" s="925"/>
      <c r="E3" s="925"/>
      <c r="F3" s="925"/>
      <c r="G3" s="925"/>
      <c r="H3" s="925"/>
      <c r="I3" s="925"/>
      <c r="J3" s="925"/>
      <c r="K3" s="925"/>
      <c r="L3" s="925"/>
      <c r="M3" s="925"/>
      <c r="N3" s="925"/>
      <c r="O3" s="925"/>
      <c r="P3" s="925"/>
      <c r="Q3" s="925"/>
      <c r="R3" s="925"/>
      <c r="S3" s="925"/>
      <c r="T3" s="925"/>
      <c r="U3" s="925"/>
      <c r="V3" s="925"/>
      <c r="W3" s="925"/>
      <c r="X3" s="925"/>
      <c r="Y3" s="925"/>
      <c r="Z3" s="925"/>
      <c r="AA3" s="925"/>
      <c r="AB3" s="925"/>
      <c r="AC3" s="925"/>
      <c r="AD3" s="925"/>
      <c r="AE3" s="925"/>
      <c r="AF3" s="925"/>
      <c r="AG3" s="925"/>
      <c r="AH3" s="651"/>
      <c r="AI3" s="651"/>
    </row>
    <row r="4" spans="1:35" ht="15" customHeight="1" x14ac:dyDescent="0.25">
      <c r="A4" s="925" t="s">
        <v>3935</v>
      </c>
      <c r="B4" s="925"/>
      <c r="C4" s="925"/>
      <c r="D4" s="925"/>
      <c r="E4" s="925"/>
      <c r="F4" s="925"/>
      <c r="G4" s="925"/>
      <c r="H4" s="925"/>
      <c r="I4" s="925"/>
      <c r="J4" s="925"/>
      <c r="K4" s="925"/>
      <c r="L4" s="925"/>
      <c r="M4" s="925"/>
      <c r="N4" s="925"/>
      <c r="O4" s="925"/>
      <c r="P4" s="925"/>
      <c r="Q4" s="925"/>
      <c r="R4" s="925"/>
      <c r="S4" s="925"/>
      <c r="T4" s="925"/>
      <c r="U4" s="925"/>
      <c r="V4" s="925"/>
      <c r="W4" s="925"/>
      <c r="X4" s="925"/>
      <c r="Y4" s="925"/>
      <c r="Z4" s="925"/>
      <c r="AA4" s="925"/>
      <c r="AB4" s="925"/>
      <c r="AC4" s="925"/>
      <c r="AD4" s="925"/>
      <c r="AE4" s="925"/>
      <c r="AF4" s="925"/>
      <c r="AG4" s="925"/>
      <c r="AH4" s="652"/>
      <c r="AI4" s="652"/>
    </row>
    <row r="5" spans="1:35" ht="15" customHeight="1" x14ac:dyDescent="0.25">
      <c r="A5" s="649" t="s">
        <v>2798</v>
      </c>
      <c r="B5" s="960" t="s">
        <v>3936</v>
      </c>
      <c r="C5" s="960"/>
      <c r="D5" s="960"/>
      <c r="E5" s="960"/>
      <c r="F5" s="960"/>
      <c r="G5" s="960"/>
      <c r="H5" s="960"/>
      <c r="I5" s="960"/>
      <c r="J5" s="960"/>
      <c r="K5" s="960"/>
      <c r="L5" s="960"/>
      <c r="M5" s="960"/>
      <c r="N5" s="960"/>
      <c r="O5" s="960"/>
      <c r="P5" s="960"/>
      <c r="Q5" s="960"/>
      <c r="R5" s="960"/>
      <c r="S5" s="960"/>
      <c r="T5" s="960"/>
      <c r="U5" s="960"/>
      <c r="V5" s="960"/>
      <c r="W5" s="960"/>
      <c r="X5" s="960"/>
      <c r="Y5" s="960"/>
      <c r="Z5" s="960"/>
      <c r="AA5" s="960"/>
      <c r="AB5" s="960"/>
      <c r="AC5" s="960"/>
      <c r="AD5" s="960"/>
      <c r="AE5" s="960"/>
      <c r="AF5" s="960"/>
      <c r="AG5" s="960"/>
      <c r="AH5" s="653"/>
      <c r="AI5" s="653"/>
    </row>
    <row r="6" spans="1:35" ht="22.5" customHeight="1" x14ac:dyDescent="0.25">
      <c r="A6" s="933" t="s">
        <v>2799</v>
      </c>
      <c r="B6" s="933" t="s">
        <v>2800</v>
      </c>
      <c r="C6" s="933" t="s">
        <v>2801</v>
      </c>
      <c r="D6" s="930" t="s">
        <v>2802</v>
      </c>
      <c r="E6" s="931"/>
      <c r="F6" s="932"/>
      <c r="G6" s="933" t="s">
        <v>2804</v>
      </c>
      <c r="H6" s="933" t="s">
        <v>28</v>
      </c>
      <c r="I6" s="928" t="s">
        <v>2</v>
      </c>
      <c r="J6" s="928" t="s">
        <v>1475</v>
      </c>
      <c r="K6" s="928" t="s">
        <v>4</v>
      </c>
      <c r="L6" s="933" t="s">
        <v>2805</v>
      </c>
      <c r="M6" s="928" t="s">
        <v>2806</v>
      </c>
      <c r="N6" s="928" t="s">
        <v>2807</v>
      </c>
      <c r="O6" s="934" t="s">
        <v>5</v>
      </c>
      <c r="P6" s="935"/>
      <c r="Q6" s="935"/>
      <c r="R6" s="936"/>
      <c r="S6" s="934" t="s">
        <v>6</v>
      </c>
      <c r="T6" s="935"/>
      <c r="U6" s="935"/>
      <c r="V6" s="936"/>
      <c r="W6" s="934" t="s">
        <v>7</v>
      </c>
      <c r="X6" s="935"/>
      <c r="Y6" s="935"/>
      <c r="Z6" s="936"/>
      <c r="AA6" s="934" t="s">
        <v>8</v>
      </c>
      <c r="AB6" s="935"/>
      <c r="AC6" s="935"/>
      <c r="AD6" s="936"/>
      <c r="AE6" s="934" t="s">
        <v>9</v>
      </c>
      <c r="AF6" s="935"/>
      <c r="AG6" s="936"/>
    </row>
    <row r="7" spans="1:35" x14ac:dyDescent="0.25">
      <c r="A7" s="933"/>
      <c r="B7" s="933"/>
      <c r="C7" s="933"/>
      <c r="D7" s="797" t="s">
        <v>10</v>
      </c>
      <c r="E7" s="797" t="s">
        <v>11</v>
      </c>
      <c r="F7" s="797" t="s">
        <v>2803</v>
      </c>
      <c r="G7" s="928"/>
      <c r="H7" s="928"/>
      <c r="I7" s="929"/>
      <c r="J7" s="929"/>
      <c r="K7" s="929"/>
      <c r="L7" s="928"/>
      <c r="M7" s="929"/>
      <c r="N7" s="929"/>
      <c r="O7" s="5" t="s">
        <v>10</v>
      </c>
      <c r="P7" s="5" t="s">
        <v>11</v>
      </c>
      <c r="Q7" s="6" t="s">
        <v>12</v>
      </c>
      <c r="R7" s="6" t="s">
        <v>2956</v>
      </c>
      <c r="S7" s="5" t="s">
        <v>10</v>
      </c>
      <c r="T7" s="5" t="s">
        <v>11</v>
      </c>
      <c r="U7" s="6" t="s">
        <v>12</v>
      </c>
      <c r="V7" s="6" t="s">
        <v>2956</v>
      </c>
      <c r="W7" s="5" t="s">
        <v>10</v>
      </c>
      <c r="X7" s="5" t="s">
        <v>11</v>
      </c>
      <c r="Y7" s="6" t="s">
        <v>12</v>
      </c>
      <c r="Z7" s="6" t="s">
        <v>2956</v>
      </c>
      <c r="AA7" s="5" t="s">
        <v>10</v>
      </c>
      <c r="AB7" s="5" t="s">
        <v>11</v>
      </c>
      <c r="AC7" s="6" t="s">
        <v>12</v>
      </c>
      <c r="AD7" s="6" t="s">
        <v>2956</v>
      </c>
      <c r="AE7" s="5" t="s">
        <v>10</v>
      </c>
      <c r="AF7" s="5" t="s">
        <v>11</v>
      </c>
      <c r="AG7" s="6" t="s">
        <v>12</v>
      </c>
    </row>
    <row r="8" spans="1:35" ht="51" x14ac:dyDescent="0.25">
      <c r="A8" s="968" t="s">
        <v>3937</v>
      </c>
      <c r="B8" s="968" t="s">
        <v>3938</v>
      </c>
      <c r="C8" s="968" t="s">
        <v>3939</v>
      </c>
      <c r="D8" s="951">
        <v>10</v>
      </c>
      <c r="E8" s="969"/>
      <c r="F8" s="894">
        <f>E8/D8*100</f>
        <v>0</v>
      </c>
      <c r="G8" s="795" t="s">
        <v>3952</v>
      </c>
      <c r="H8" s="796" t="s">
        <v>3953</v>
      </c>
      <c r="I8" s="795" t="s">
        <v>3954</v>
      </c>
      <c r="J8" s="795" t="s">
        <v>1706</v>
      </c>
      <c r="K8" s="795" t="s">
        <v>3955</v>
      </c>
      <c r="L8" s="795">
        <v>40</v>
      </c>
      <c r="M8" s="795"/>
      <c r="N8" s="795" t="s">
        <v>3956</v>
      </c>
      <c r="O8" s="2">
        <v>10</v>
      </c>
      <c r="P8" s="2"/>
      <c r="Q8" s="11">
        <f>P8/O8*100</f>
        <v>0</v>
      </c>
      <c r="R8" s="12"/>
      <c r="S8" s="2">
        <v>10</v>
      </c>
      <c r="T8" s="2"/>
      <c r="U8" s="12">
        <f>T8/S8*100</f>
        <v>0</v>
      </c>
      <c r="V8" s="12"/>
      <c r="W8" s="2">
        <v>10</v>
      </c>
      <c r="X8" s="2"/>
      <c r="Y8" s="12">
        <f>X8/W8*100</f>
        <v>0</v>
      </c>
      <c r="Z8" s="12"/>
      <c r="AA8" s="2">
        <v>10</v>
      </c>
      <c r="AB8" s="2"/>
      <c r="AC8" s="12">
        <f>AB8/AA8*100</f>
        <v>0</v>
      </c>
      <c r="AD8" s="12"/>
      <c r="AE8" s="89">
        <f t="shared" ref="AE8:AF21" si="0">O8+S8+W8+AA8</f>
        <v>40</v>
      </c>
      <c r="AF8" s="89">
        <f t="shared" si="0"/>
        <v>0</v>
      </c>
      <c r="AG8" s="12">
        <f>AF8/AE8*100</f>
        <v>0</v>
      </c>
    </row>
    <row r="9" spans="1:35" ht="38.25" x14ac:dyDescent="0.25">
      <c r="A9" s="968"/>
      <c r="B9" s="968"/>
      <c r="C9" s="968"/>
      <c r="D9" s="952"/>
      <c r="E9" s="971"/>
      <c r="F9" s="895"/>
      <c r="G9" s="795" t="s">
        <v>3957</v>
      </c>
      <c r="H9" s="796" t="s">
        <v>3958</v>
      </c>
      <c r="I9" s="795" t="s">
        <v>3954</v>
      </c>
      <c r="J9" s="795" t="s">
        <v>1706</v>
      </c>
      <c r="K9" s="795" t="s">
        <v>17</v>
      </c>
      <c r="L9" s="671">
        <v>0.85</v>
      </c>
      <c r="M9" s="671"/>
      <c r="N9" s="795" t="s">
        <v>3959</v>
      </c>
      <c r="O9" s="2">
        <v>21.25</v>
      </c>
      <c r="P9" s="2"/>
      <c r="Q9" s="11">
        <f t="shared" ref="Q9:Q21" si="1">P9/O9*100</f>
        <v>0</v>
      </c>
      <c r="R9" s="12"/>
      <c r="S9" s="2">
        <v>21.25</v>
      </c>
      <c r="T9" s="2"/>
      <c r="U9" s="12">
        <f t="shared" ref="U9:U21" si="2">T9/S9*100</f>
        <v>0</v>
      </c>
      <c r="V9" s="12"/>
      <c r="W9" s="2">
        <v>21.25</v>
      </c>
      <c r="X9" s="2"/>
      <c r="Y9" s="12">
        <f t="shared" ref="Y9:Y21" si="3">X9/W9*100</f>
        <v>0</v>
      </c>
      <c r="Z9" s="12"/>
      <c r="AA9" s="2">
        <v>21.25</v>
      </c>
      <c r="AB9" s="2"/>
      <c r="AC9" s="12">
        <f t="shared" ref="AC9:AC21" si="4">AB9/AA9*100</f>
        <v>0</v>
      </c>
      <c r="AD9" s="12"/>
      <c r="AE9" s="89">
        <f t="shared" si="0"/>
        <v>85</v>
      </c>
      <c r="AF9" s="89">
        <f t="shared" si="0"/>
        <v>0</v>
      </c>
      <c r="AG9" s="12">
        <f t="shared" ref="AG9:AG21" si="5">AF9/AE9*100</f>
        <v>0</v>
      </c>
    </row>
    <row r="10" spans="1:35" ht="15.75" x14ac:dyDescent="0.25">
      <c r="A10" s="968"/>
      <c r="B10" s="968"/>
      <c r="C10" s="968"/>
      <c r="D10" s="953"/>
      <c r="E10" s="970"/>
      <c r="F10" s="896"/>
      <c r="G10" s="795" t="s">
        <v>3960</v>
      </c>
      <c r="H10" s="796" t="s">
        <v>3961</v>
      </c>
      <c r="I10" s="795" t="s">
        <v>1706</v>
      </c>
      <c r="J10" s="795" t="s">
        <v>3669</v>
      </c>
      <c r="K10" s="795" t="s">
        <v>2608</v>
      </c>
      <c r="L10" s="795">
        <v>1</v>
      </c>
      <c r="M10" s="795"/>
      <c r="N10" s="795" t="s">
        <v>3962</v>
      </c>
      <c r="O10" s="2">
        <v>0</v>
      </c>
      <c r="P10" s="2"/>
      <c r="Q10" s="11" t="e">
        <f t="shared" si="1"/>
        <v>#DIV/0!</v>
      </c>
      <c r="R10" s="12"/>
      <c r="S10" s="2">
        <v>1</v>
      </c>
      <c r="T10" s="2"/>
      <c r="U10" s="12">
        <f t="shared" si="2"/>
        <v>0</v>
      </c>
      <c r="V10" s="12"/>
      <c r="W10" s="2">
        <v>0</v>
      </c>
      <c r="X10" s="2"/>
      <c r="Y10" s="12" t="e">
        <f t="shared" si="3"/>
        <v>#DIV/0!</v>
      </c>
      <c r="Z10" s="12"/>
      <c r="AA10" s="2">
        <v>0</v>
      </c>
      <c r="AB10" s="2"/>
      <c r="AC10" s="12" t="e">
        <f t="shared" si="4"/>
        <v>#DIV/0!</v>
      </c>
      <c r="AD10" s="12"/>
      <c r="AE10" s="89">
        <f t="shared" si="0"/>
        <v>1</v>
      </c>
      <c r="AF10" s="89">
        <f t="shared" si="0"/>
        <v>0</v>
      </c>
      <c r="AG10" s="12">
        <f t="shared" si="5"/>
        <v>0</v>
      </c>
    </row>
    <row r="11" spans="1:35" ht="15.75" x14ac:dyDescent="0.25">
      <c r="A11" s="968" t="s">
        <v>3940</v>
      </c>
      <c r="B11" s="968" t="s">
        <v>3941</v>
      </c>
      <c r="C11" s="968" t="s">
        <v>3939</v>
      </c>
      <c r="D11" s="877">
        <v>10</v>
      </c>
      <c r="E11" s="969"/>
      <c r="F11" s="894">
        <f>E11/D11*100</f>
        <v>0</v>
      </c>
      <c r="G11" s="795" t="s">
        <v>3963</v>
      </c>
      <c r="H11" s="796" t="s">
        <v>3964</v>
      </c>
      <c r="I11" s="795" t="s">
        <v>1706</v>
      </c>
      <c r="J11" s="795" t="s">
        <v>3965</v>
      </c>
      <c r="K11" s="795" t="s">
        <v>3964</v>
      </c>
      <c r="L11" s="795">
        <v>1</v>
      </c>
      <c r="M11" s="795"/>
      <c r="N11" s="795" t="s">
        <v>3962</v>
      </c>
      <c r="O11" s="2">
        <v>1</v>
      </c>
      <c r="P11" s="2"/>
      <c r="Q11" s="11">
        <f t="shared" si="1"/>
        <v>0</v>
      </c>
      <c r="R11" s="12"/>
      <c r="S11" s="2">
        <v>0</v>
      </c>
      <c r="T11" s="2"/>
      <c r="U11" s="12" t="e">
        <f t="shared" si="2"/>
        <v>#DIV/0!</v>
      </c>
      <c r="V11" s="12"/>
      <c r="W11" s="2">
        <v>0</v>
      </c>
      <c r="X11" s="2"/>
      <c r="Y11" s="12" t="e">
        <f t="shared" si="3"/>
        <v>#DIV/0!</v>
      </c>
      <c r="Z11" s="12"/>
      <c r="AA11" s="2">
        <v>0</v>
      </c>
      <c r="AB11" s="2"/>
      <c r="AC11" s="12" t="e">
        <f t="shared" si="4"/>
        <v>#DIV/0!</v>
      </c>
      <c r="AD11" s="12"/>
      <c r="AE11" s="89">
        <f t="shared" si="0"/>
        <v>1</v>
      </c>
      <c r="AF11" s="89">
        <f t="shared" si="0"/>
        <v>0</v>
      </c>
      <c r="AG11" s="12">
        <f t="shared" si="5"/>
        <v>0</v>
      </c>
    </row>
    <row r="12" spans="1:35" ht="15.75" x14ac:dyDescent="0.25">
      <c r="A12" s="968"/>
      <c r="B12" s="968"/>
      <c r="C12" s="968"/>
      <c r="D12" s="878"/>
      <c r="E12" s="971"/>
      <c r="F12" s="895"/>
      <c r="G12" s="795" t="s">
        <v>3966</v>
      </c>
      <c r="H12" s="796" t="s">
        <v>3967</v>
      </c>
      <c r="I12" s="795" t="s">
        <v>3968</v>
      </c>
      <c r="J12" s="795" t="s">
        <v>1706</v>
      </c>
      <c r="K12" s="795" t="s">
        <v>3969</v>
      </c>
      <c r="L12" s="795">
        <v>2</v>
      </c>
      <c r="M12" s="795"/>
      <c r="N12" s="795" t="s">
        <v>3962</v>
      </c>
      <c r="O12" s="2">
        <v>0</v>
      </c>
      <c r="P12" s="2"/>
      <c r="Q12" s="11" t="e">
        <f t="shared" si="1"/>
        <v>#DIV/0!</v>
      </c>
      <c r="R12" s="12"/>
      <c r="S12" s="2">
        <v>1</v>
      </c>
      <c r="T12" s="2"/>
      <c r="U12" s="12">
        <f t="shared" si="2"/>
        <v>0</v>
      </c>
      <c r="V12" s="12"/>
      <c r="W12" s="2">
        <v>0</v>
      </c>
      <c r="X12" s="2"/>
      <c r="Y12" s="12" t="e">
        <f t="shared" si="3"/>
        <v>#DIV/0!</v>
      </c>
      <c r="Z12" s="12"/>
      <c r="AA12" s="2">
        <v>1</v>
      </c>
      <c r="AB12" s="2"/>
      <c r="AC12" s="12">
        <f t="shared" si="4"/>
        <v>0</v>
      </c>
      <c r="AD12" s="12"/>
      <c r="AE12" s="89">
        <f t="shared" si="0"/>
        <v>2</v>
      </c>
      <c r="AF12" s="89">
        <f t="shared" si="0"/>
        <v>0</v>
      </c>
      <c r="AG12" s="12">
        <f t="shared" si="5"/>
        <v>0</v>
      </c>
    </row>
    <row r="13" spans="1:35" ht="15.75" x14ac:dyDescent="0.25">
      <c r="A13" s="968"/>
      <c r="B13" s="968"/>
      <c r="C13" s="968"/>
      <c r="D13" s="879"/>
      <c r="E13" s="970"/>
      <c r="F13" s="896"/>
      <c r="G13" s="795" t="s">
        <v>3970</v>
      </c>
      <c r="H13" s="796" t="s">
        <v>3971</v>
      </c>
      <c r="I13" s="795" t="s">
        <v>3968</v>
      </c>
      <c r="J13" s="795" t="s">
        <v>1706</v>
      </c>
      <c r="K13" s="795" t="s">
        <v>2608</v>
      </c>
      <c r="L13" s="795">
        <v>1</v>
      </c>
      <c r="M13" s="795"/>
      <c r="N13" s="795" t="s">
        <v>3962</v>
      </c>
      <c r="O13" s="2">
        <v>0</v>
      </c>
      <c r="P13" s="2"/>
      <c r="Q13" s="11" t="e">
        <f t="shared" si="1"/>
        <v>#DIV/0!</v>
      </c>
      <c r="R13" s="12"/>
      <c r="S13" s="2">
        <v>0</v>
      </c>
      <c r="T13" s="2"/>
      <c r="U13" s="12" t="e">
        <f t="shared" si="2"/>
        <v>#DIV/0!</v>
      </c>
      <c r="V13" s="12"/>
      <c r="W13" s="2">
        <v>0</v>
      </c>
      <c r="X13" s="2"/>
      <c r="Y13" s="12" t="e">
        <f t="shared" si="3"/>
        <v>#DIV/0!</v>
      </c>
      <c r="Z13" s="12"/>
      <c r="AA13" s="2">
        <v>1</v>
      </c>
      <c r="AB13" s="2"/>
      <c r="AC13" s="12">
        <f t="shared" si="4"/>
        <v>0</v>
      </c>
      <c r="AD13" s="12"/>
      <c r="AE13" s="89">
        <f t="shared" si="0"/>
        <v>1</v>
      </c>
      <c r="AF13" s="89">
        <f t="shared" si="0"/>
        <v>0</v>
      </c>
      <c r="AG13" s="12">
        <f t="shared" si="5"/>
        <v>0</v>
      </c>
    </row>
    <row r="14" spans="1:35" ht="25.5" x14ac:dyDescent="0.25">
      <c r="A14" s="968" t="s">
        <v>3942</v>
      </c>
      <c r="B14" s="968" t="s">
        <v>3943</v>
      </c>
      <c r="C14" s="968" t="s">
        <v>3944</v>
      </c>
      <c r="D14" s="888">
        <v>20</v>
      </c>
      <c r="E14" s="969"/>
      <c r="F14" s="894">
        <f>E14/D14*100</f>
        <v>0</v>
      </c>
      <c r="G14" s="795" t="s">
        <v>3972</v>
      </c>
      <c r="H14" s="796" t="s">
        <v>3973</v>
      </c>
      <c r="I14" s="795" t="s">
        <v>3974</v>
      </c>
      <c r="J14" s="795" t="s">
        <v>1706</v>
      </c>
      <c r="K14" s="795" t="s">
        <v>3975</v>
      </c>
      <c r="L14" s="795">
        <v>10</v>
      </c>
      <c r="M14" s="795"/>
      <c r="N14" s="795" t="s">
        <v>3976</v>
      </c>
      <c r="O14" s="2">
        <v>0</v>
      </c>
      <c r="P14" s="2"/>
      <c r="Q14" s="11" t="e">
        <f t="shared" si="1"/>
        <v>#DIV/0!</v>
      </c>
      <c r="R14" s="12"/>
      <c r="S14" s="2">
        <v>0</v>
      </c>
      <c r="T14" s="2"/>
      <c r="U14" s="12" t="e">
        <f t="shared" si="2"/>
        <v>#DIV/0!</v>
      </c>
      <c r="V14" s="12"/>
      <c r="W14" s="2">
        <v>0</v>
      </c>
      <c r="X14" s="2"/>
      <c r="Y14" s="12" t="e">
        <f t="shared" si="3"/>
        <v>#DIV/0!</v>
      </c>
      <c r="Z14" s="12"/>
      <c r="AA14" s="2">
        <v>10</v>
      </c>
      <c r="AB14" s="2"/>
      <c r="AC14" s="12">
        <f t="shared" si="4"/>
        <v>0</v>
      </c>
      <c r="AD14" s="12"/>
      <c r="AE14" s="89">
        <f t="shared" si="0"/>
        <v>10</v>
      </c>
      <c r="AF14" s="89">
        <f t="shared" si="0"/>
        <v>0</v>
      </c>
      <c r="AG14" s="12">
        <f t="shared" si="5"/>
        <v>0</v>
      </c>
    </row>
    <row r="15" spans="1:35" ht="15.75" x14ac:dyDescent="0.25">
      <c r="A15" s="968"/>
      <c r="B15" s="968"/>
      <c r="C15" s="968"/>
      <c r="D15" s="888"/>
      <c r="E15" s="970"/>
      <c r="F15" s="896"/>
      <c r="G15" s="795" t="s">
        <v>3977</v>
      </c>
      <c r="H15" s="796" t="s">
        <v>3978</v>
      </c>
      <c r="I15" s="795" t="s">
        <v>1706</v>
      </c>
      <c r="J15" s="795" t="s">
        <v>1562</v>
      </c>
      <c r="K15" s="795" t="s">
        <v>2608</v>
      </c>
      <c r="L15" s="795">
        <v>1</v>
      </c>
      <c r="M15" s="795"/>
      <c r="N15" s="795" t="s">
        <v>3962</v>
      </c>
      <c r="O15" s="2">
        <v>0</v>
      </c>
      <c r="P15" s="2"/>
      <c r="Q15" s="11" t="e">
        <f t="shared" si="1"/>
        <v>#DIV/0!</v>
      </c>
      <c r="R15" s="12"/>
      <c r="S15" s="2">
        <v>0</v>
      </c>
      <c r="T15" s="2"/>
      <c r="U15" s="11" t="e">
        <f t="shared" si="2"/>
        <v>#DIV/0!</v>
      </c>
      <c r="V15" s="12"/>
      <c r="W15" s="2">
        <v>1</v>
      </c>
      <c r="X15" s="2"/>
      <c r="Y15" s="11">
        <f t="shared" si="3"/>
        <v>0</v>
      </c>
      <c r="Z15" s="12"/>
      <c r="AA15" s="2">
        <v>0</v>
      </c>
      <c r="AB15" s="2"/>
      <c r="AC15" s="11" t="e">
        <f t="shared" si="4"/>
        <v>#DIV/0!</v>
      </c>
      <c r="AD15" s="12"/>
      <c r="AE15" s="89">
        <f t="shared" si="0"/>
        <v>1</v>
      </c>
      <c r="AF15" s="89">
        <f t="shared" si="0"/>
        <v>0</v>
      </c>
      <c r="AG15" s="11">
        <f t="shared" si="5"/>
        <v>0</v>
      </c>
    </row>
    <row r="16" spans="1:35" ht="38.25" x14ac:dyDescent="0.25">
      <c r="A16" s="951" t="s">
        <v>3945</v>
      </c>
      <c r="B16" s="951" t="s">
        <v>3946</v>
      </c>
      <c r="C16" s="951" t="s">
        <v>3947</v>
      </c>
      <c r="D16" s="951">
        <v>15</v>
      </c>
      <c r="E16" s="969"/>
      <c r="F16" s="894">
        <f>E16/D16*100</f>
        <v>0</v>
      </c>
      <c r="G16" s="795" t="s">
        <v>3979</v>
      </c>
      <c r="H16" s="802" t="s">
        <v>3980</v>
      </c>
      <c r="I16" s="795" t="s">
        <v>1706</v>
      </c>
      <c r="J16" s="795"/>
      <c r="K16" s="795" t="s">
        <v>1769</v>
      </c>
      <c r="L16" s="795">
        <v>3</v>
      </c>
      <c r="M16" s="795"/>
      <c r="N16" s="795" t="s">
        <v>3962</v>
      </c>
      <c r="O16" s="2">
        <v>1</v>
      </c>
      <c r="P16" s="2"/>
      <c r="Q16" s="11">
        <f t="shared" si="1"/>
        <v>0</v>
      </c>
      <c r="R16" s="12"/>
      <c r="S16" s="2">
        <v>2</v>
      </c>
      <c r="T16" s="2"/>
      <c r="U16" s="11">
        <f t="shared" si="2"/>
        <v>0</v>
      </c>
      <c r="V16" s="12"/>
      <c r="W16" s="2">
        <v>0</v>
      </c>
      <c r="X16" s="2"/>
      <c r="Y16" s="11" t="e">
        <f t="shared" si="3"/>
        <v>#DIV/0!</v>
      </c>
      <c r="Z16" s="12"/>
      <c r="AA16" s="2">
        <v>0</v>
      </c>
      <c r="AB16" s="2"/>
      <c r="AC16" s="11" t="e">
        <f t="shared" si="4"/>
        <v>#DIV/0!</v>
      </c>
      <c r="AD16" s="12"/>
      <c r="AE16" s="89">
        <f t="shared" si="0"/>
        <v>3</v>
      </c>
      <c r="AF16" s="89">
        <f t="shared" si="0"/>
        <v>0</v>
      </c>
      <c r="AG16" s="11">
        <f t="shared" si="5"/>
        <v>0</v>
      </c>
    </row>
    <row r="17" spans="1:33" ht="15.75" x14ac:dyDescent="0.25">
      <c r="A17" s="952"/>
      <c r="B17" s="952"/>
      <c r="C17" s="952"/>
      <c r="D17" s="952"/>
      <c r="E17" s="970"/>
      <c r="F17" s="896"/>
      <c r="G17" s="795" t="s">
        <v>3979</v>
      </c>
      <c r="H17" s="796" t="s">
        <v>3981</v>
      </c>
      <c r="I17" s="795" t="s">
        <v>1706</v>
      </c>
      <c r="J17" s="795"/>
      <c r="K17" s="795" t="s">
        <v>1668</v>
      </c>
      <c r="L17" s="795">
        <v>15</v>
      </c>
      <c r="M17" s="795"/>
      <c r="N17" s="795" t="s">
        <v>3962</v>
      </c>
      <c r="O17" s="2">
        <v>6</v>
      </c>
      <c r="P17" s="2"/>
      <c r="Q17" s="11">
        <f t="shared" si="1"/>
        <v>0</v>
      </c>
      <c r="R17" s="12"/>
      <c r="S17" s="2">
        <v>6</v>
      </c>
      <c r="T17" s="2"/>
      <c r="U17" s="11">
        <f t="shared" si="2"/>
        <v>0</v>
      </c>
      <c r="V17" s="12"/>
      <c r="W17" s="2">
        <v>3</v>
      </c>
      <c r="X17" s="2"/>
      <c r="Y17" s="11">
        <f t="shared" si="3"/>
        <v>0</v>
      </c>
      <c r="Z17" s="12"/>
      <c r="AA17" s="2">
        <v>0</v>
      </c>
      <c r="AB17" s="2"/>
      <c r="AC17" s="11" t="e">
        <f t="shared" si="4"/>
        <v>#DIV/0!</v>
      </c>
      <c r="AD17" s="12"/>
      <c r="AE17" s="89">
        <f t="shared" si="0"/>
        <v>15</v>
      </c>
      <c r="AF17" s="89">
        <f t="shared" si="0"/>
        <v>0</v>
      </c>
      <c r="AG17" s="11">
        <f t="shared" si="5"/>
        <v>0</v>
      </c>
    </row>
    <row r="18" spans="1:33" ht="89.25" x14ac:dyDescent="0.25">
      <c r="A18" s="888" t="s">
        <v>1326</v>
      </c>
      <c r="B18" s="888" t="s">
        <v>3948</v>
      </c>
      <c r="C18" s="968" t="s">
        <v>3666</v>
      </c>
      <c r="D18" s="968">
        <v>100</v>
      </c>
      <c r="E18" s="969"/>
      <c r="F18" s="894">
        <f>E18/D18*100</f>
        <v>0</v>
      </c>
      <c r="G18" s="824" t="s">
        <v>3982</v>
      </c>
      <c r="H18" s="41" t="s">
        <v>396</v>
      </c>
      <c r="I18" s="795" t="s">
        <v>3983</v>
      </c>
      <c r="J18" s="795"/>
      <c r="K18" s="795" t="s">
        <v>1434</v>
      </c>
      <c r="L18" s="795">
        <v>10</v>
      </c>
      <c r="M18" s="795"/>
      <c r="N18" s="795" t="s">
        <v>387</v>
      </c>
      <c r="O18" s="2">
        <v>0</v>
      </c>
      <c r="P18" s="2"/>
      <c r="Q18" s="11" t="e">
        <f t="shared" si="1"/>
        <v>#DIV/0!</v>
      </c>
      <c r="R18" s="12"/>
      <c r="S18" s="2">
        <v>0</v>
      </c>
      <c r="T18" s="2"/>
      <c r="U18" s="11" t="e">
        <f t="shared" si="2"/>
        <v>#DIV/0!</v>
      </c>
      <c r="V18" s="12"/>
      <c r="W18" s="2">
        <v>0</v>
      </c>
      <c r="X18" s="2"/>
      <c r="Y18" s="11" t="e">
        <f t="shared" si="3"/>
        <v>#DIV/0!</v>
      </c>
      <c r="Z18" s="12"/>
      <c r="AA18" s="2">
        <v>10</v>
      </c>
      <c r="AB18" s="2"/>
      <c r="AC18" s="11">
        <f t="shared" si="4"/>
        <v>0</v>
      </c>
      <c r="AD18" s="12"/>
      <c r="AE18" s="89">
        <f t="shared" si="0"/>
        <v>10</v>
      </c>
      <c r="AF18" s="89">
        <f t="shared" si="0"/>
        <v>0</v>
      </c>
      <c r="AG18" s="11">
        <f t="shared" si="5"/>
        <v>0</v>
      </c>
    </row>
    <row r="19" spans="1:33" ht="25.5" x14ac:dyDescent="0.25">
      <c r="A19" s="888"/>
      <c r="B19" s="888"/>
      <c r="C19" s="968"/>
      <c r="D19" s="968"/>
      <c r="E19" s="970"/>
      <c r="F19" s="896"/>
      <c r="G19" s="795" t="s">
        <v>395</v>
      </c>
      <c r="H19" s="796" t="s">
        <v>3984</v>
      </c>
      <c r="I19" s="795" t="s">
        <v>1706</v>
      </c>
      <c r="J19" s="795" t="s">
        <v>3669</v>
      </c>
      <c r="K19" s="795" t="s">
        <v>3985</v>
      </c>
      <c r="L19" s="795">
        <v>2</v>
      </c>
      <c r="M19" s="795"/>
      <c r="N19" s="795" t="s">
        <v>3986</v>
      </c>
      <c r="O19" s="2">
        <v>0</v>
      </c>
      <c r="P19" s="2"/>
      <c r="Q19" s="11" t="e">
        <f t="shared" si="1"/>
        <v>#DIV/0!</v>
      </c>
      <c r="R19" s="12"/>
      <c r="S19" s="2">
        <v>1</v>
      </c>
      <c r="T19" s="2"/>
      <c r="U19" s="11">
        <f t="shared" si="2"/>
        <v>0</v>
      </c>
      <c r="V19" s="12"/>
      <c r="W19" s="2">
        <v>0</v>
      </c>
      <c r="X19" s="2"/>
      <c r="Y19" s="11" t="e">
        <f t="shared" si="3"/>
        <v>#DIV/0!</v>
      </c>
      <c r="Z19" s="12"/>
      <c r="AA19" s="2">
        <v>1</v>
      </c>
      <c r="AB19" s="2"/>
      <c r="AC19" s="11">
        <f t="shared" si="4"/>
        <v>0</v>
      </c>
      <c r="AD19" s="12"/>
      <c r="AE19" s="89">
        <f t="shared" si="0"/>
        <v>2</v>
      </c>
      <c r="AF19" s="89">
        <f t="shared" si="0"/>
        <v>0</v>
      </c>
      <c r="AG19" s="11">
        <f t="shared" si="5"/>
        <v>0</v>
      </c>
    </row>
    <row r="20" spans="1:33" ht="15.75" x14ac:dyDescent="0.25">
      <c r="A20" s="968" t="s">
        <v>3949</v>
      </c>
      <c r="B20" s="968" t="s">
        <v>3950</v>
      </c>
      <c r="C20" s="888" t="s">
        <v>3951</v>
      </c>
      <c r="D20" s="888">
        <v>1</v>
      </c>
      <c r="E20" s="969"/>
      <c r="F20" s="894">
        <f>E20/D20*100</f>
        <v>0</v>
      </c>
      <c r="G20" s="824" t="s">
        <v>3987</v>
      </c>
      <c r="H20" s="41" t="s">
        <v>3988</v>
      </c>
      <c r="I20" s="795" t="s">
        <v>1706</v>
      </c>
      <c r="J20" s="795" t="s">
        <v>3965</v>
      </c>
      <c r="K20" s="795" t="s">
        <v>1257</v>
      </c>
      <c r="L20" s="795">
        <v>1</v>
      </c>
      <c r="M20" s="795"/>
      <c r="N20" s="795" t="s">
        <v>3962</v>
      </c>
      <c r="O20" s="2">
        <v>1</v>
      </c>
      <c r="P20" s="2"/>
      <c r="Q20" s="11">
        <f t="shared" si="1"/>
        <v>0</v>
      </c>
      <c r="R20" s="12"/>
      <c r="S20" s="2">
        <v>0</v>
      </c>
      <c r="T20" s="2"/>
      <c r="U20" s="11" t="e">
        <f t="shared" si="2"/>
        <v>#DIV/0!</v>
      </c>
      <c r="V20" s="12"/>
      <c r="W20" s="2">
        <v>0</v>
      </c>
      <c r="X20" s="2"/>
      <c r="Y20" s="11" t="e">
        <f t="shared" si="3"/>
        <v>#DIV/0!</v>
      </c>
      <c r="Z20" s="12"/>
      <c r="AA20" s="2">
        <v>0</v>
      </c>
      <c r="AB20" s="2"/>
      <c r="AC20" s="11" t="e">
        <f t="shared" si="4"/>
        <v>#DIV/0!</v>
      </c>
      <c r="AD20" s="12"/>
      <c r="AE20" s="89">
        <f t="shared" si="0"/>
        <v>1</v>
      </c>
      <c r="AF20" s="89">
        <f t="shared" si="0"/>
        <v>0</v>
      </c>
      <c r="AG20" s="11">
        <f t="shared" si="5"/>
        <v>0</v>
      </c>
    </row>
    <row r="21" spans="1:33" ht="25.5" x14ac:dyDescent="0.25">
      <c r="A21" s="968"/>
      <c r="B21" s="968"/>
      <c r="C21" s="888"/>
      <c r="D21" s="888"/>
      <c r="E21" s="970"/>
      <c r="F21" s="896"/>
      <c r="G21" s="795" t="s">
        <v>3989</v>
      </c>
      <c r="H21" s="796" t="s">
        <v>3990</v>
      </c>
      <c r="I21" s="795" t="s">
        <v>1706</v>
      </c>
      <c r="J21" s="795"/>
      <c r="K21" s="795" t="s">
        <v>595</v>
      </c>
      <c r="L21" s="795">
        <v>1</v>
      </c>
      <c r="M21" s="795"/>
      <c r="N21" s="795" t="s">
        <v>3991</v>
      </c>
      <c r="O21" s="2">
        <v>1</v>
      </c>
      <c r="P21" s="2"/>
      <c r="Q21" s="11">
        <f t="shared" si="1"/>
        <v>0</v>
      </c>
      <c r="R21" s="12"/>
      <c r="S21" s="2">
        <v>0</v>
      </c>
      <c r="T21" s="2"/>
      <c r="U21" s="11" t="e">
        <f t="shared" si="2"/>
        <v>#DIV/0!</v>
      </c>
      <c r="V21" s="12"/>
      <c r="W21" s="2">
        <v>0</v>
      </c>
      <c r="X21" s="2"/>
      <c r="Y21" s="11" t="e">
        <f t="shared" si="3"/>
        <v>#DIV/0!</v>
      </c>
      <c r="Z21" s="12"/>
      <c r="AA21" s="2">
        <v>0</v>
      </c>
      <c r="AB21" s="2"/>
      <c r="AC21" s="11" t="e">
        <f t="shared" si="4"/>
        <v>#DIV/0!</v>
      </c>
      <c r="AD21" s="12"/>
      <c r="AE21" s="89">
        <f t="shared" si="0"/>
        <v>1</v>
      </c>
      <c r="AF21" s="89">
        <f t="shared" si="0"/>
        <v>0</v>
      </c>
      <c r="AG21" s="11">
        <f t="shared" si="5"/>
        <v>0</v>
      </c>
    </row>
    <row r="22" spans="1:33" x14ac:dyDescent="0.25">
      <c r="A22" s="843" t="s">
        <v>23</v>
      </c>
      <c r="B22" s="844"/>
      <c r="C22" s="844"/>
      <c r="D22" s="844"/>
      <c r="E22" s="844"/>
      <c r="F22" s="844"/>
      <c r="G22" s="844"/>
      <c r="H22" s="844"/>
      <c r="I22" s="844"/>
      <c r="J22" s="844"/>
      <c r="K22" s="844"/>
      <c r="L22" s="845"/>
      <c r="M22" s="792"/>
      <c r="N22" s="792"/>
      <c r="O22" s="3"/>
      <c r="P22" s="3"/>
      <c r="Q22" s="13" t="e">
        <f>SUM(Q28:Q41)/(COUNTIF(Q28:Q41,"&lt;&gt;0"))</f>
        <v>#DIV/0!</v>
      </c>
      <c r="R22" s="654"/>
      <c r="S22" s="3"/>
      <c r="T22" s="3"/>
      <c r="U22" s="13" t="e">
        <f>SUM(U28:U41)/(COUNTIF(U28:U41,"&lt;&gt;0"))</f>
        <v>#DIV/0!</v>
      </c>
      <c r="V22" s="654"/>
      <c r="W22" s="3"/>
      <c r="X22" s="3"/>
      <c r="Y22" s="13" t="e">
        <f>SUM(Y28:Y41)/(COUNTIF(Y28:Y41,"&lt;&gt;0"))</f>
        <v>#DIV/0!</v>
      </c>
      <c r="Z22" s="654"/>
      <c r="AA22" s="3"/>
      <c r="AB22" s="3"/>
      <c r="AC22" s="13" t="e">
        <f>SUM(AC28:AC41)/(COUNTIF(AC28:AC41,"&lt;&gt;0"))</f>
        <v>#DIV/0!</v>
      </c>
      <c r="AD22" s="654"/>
      <c r="AE22" s="3"/>
      <c r="AF22" s="3"/>
      <c r="AG22" s="13" t="e">
        <f>SUM(AG28:AG41)/(COUNTIF(AG28:AG41,"&lt;&gt;0"))</f>
        <v>#DIV/0!</v>
      </c>
    </row>
    <row r="23" spans="1:33" x14ac:dyDescent="0.25">
      <c r="A23" s="846" t="s">
        <v>24</v>
      </c>
      <c r="B23" s="847"/>
      <c r="C23" s="847"/>
      <c r="D23" s="847"/>
      <c r="E23" s="847"/>
      <c r="F23" s="847"/>
      <c r="G23" s="847"/>
      <c r="H23" s="847"/>
      <c r="I23" s="847"/>
      <c r="J23" s="847"/>
      <c r="K23" s="847"/>
      <c r="L23" s="848"/>
      <c r="M23" s="793"/>
      <c r="N23" s="793"/>
      <c r="O23" s="787"/>
      <c r="P23" s="787"/>
      <c r="Q23" s="787"/>
      <c r="R23" s="14"/>
      <c r="S23" s="787"/>
      <c r="T23" s="787"/>
      <c r="U23" s="787"/>
      <c r="V23" s="14"/>
      <c r="W23" s="787"/>
      <c r="X23" s="787"/>
      <c r="Y23" s="787"/>
      <c r="Z23" s="14"/>
      <c r="AA23" s="787"/>
      <c r="AB23" s="787"/>
      <c r="AC23" s="787"/>
      <c r="AD23" s="14"/>
      <c r="AE23" s="787"/>
      <c r="AF23" s="787"/>
      <c r="AG23" s="787"/>
    </row>
    <row r="24" spans="1:33" x14ac:dyDescent="0.25">
      <c r="A24" s="846" t="s">
        <v>1283</v>
      </c>
      <c r="B24" s="847"/>
      <c r="C24" s="847"/>
      <c r="D24" s="847"/>
      <c r="E24" s="847"/>
      <c r="F24" s="847"/>
      <c r="G24" s="847"/>
      <c r="H24" s="847"/>
      <c r="I24" s="847"/>
      <c r="J24" s="847"/>
      <c r="K24" s="847"/>
      <c r="L24" s="848"/>
      <c r="M24" s="793"/>
      <c r="N24" s="793"/>
      <c r="O24" s="787"/>
      <c r="P24" s="787"/>
      <c r="Q24" s="787"/>
      <c r="R24" s="14"/>
      <c r="S24" s="787"/>
      <c r="T24" s="787"/>
      <c r="U24" s="787"/>
      <c r="V24" s="14"/>
      <c r="W24" s="787"/>
      <c r="X24" s="787"/>
      <c r="Y24" s="787"/>
      <c r="Z24" s="14"/>
      <c r="AA24" s="787"/>
      <c r="AB24" s="787"/>
      <c r="AC24" s="787"/>
      <c r="AD24" s="14"/>
      <c r="AE24" s="787"/>
      <c r="AF24" s="787"/>
      <c r="AG24" s="787"/>
    </row>
    <row r="25" spans="1:33" x14ac:dyDescent="0.25">
      <c r="A25" s="846" t="s">
        <v>1339</v>
      </c>
      <c r="B25" s="847"/>
      <c r="C25" s="847"/>
      <c r="D25" s="847"/>
      <c r="E25" s="847"/>
      <c r="F25" s="847"/>
      <c r="G25" s="847"/>
      <c r="H25" s="847"/>
      <c r="I25" s="847"/>
      <c r="J25" s="847"/>
      <c r="K25" s="847"/>
      <c r="L25" s="848"/>
      <c r="M25" s="793"/>
      <c r="N25" s="793"/>
      <c r="O25" s="787"/>
      <c r="P25" s="787"/>
      <c r="Q25" s="787"/>
      <c r="R25" s="14"/>
      <c r="S25" s="787"/>
      <c r="T25" s="787"/>
      <c r="U25" s="787"/>
      <c r="V25" s="14"/>
      <c r="W25" s="787"/>
      <c r="X25" s="787"/>
      <c r="Y25" s="787"/>
      <c r="Z25" s="14"/>
      <c r="AA25" s="787"/>
      <c r="AB25" s="787"/>
      <c r="AC25" s="787"/>
      <c r="AD25" s="14"/>
      <c r="AE25" s="787"/>
      <c r="AF25" s="787"/>
      <c r="AG25" s="787"/>
    </row>
    <row r="26" spans="1:33" x14ac:dyDescent="0.25">
      <c r="A26" s="846" t="s">
        <v>1340</v>
      </c>
      <c r="B26" s="847"/>
      <c r="C26" s="847"/>
      <c r="D26" s="847"/>
      <c r="E26" s="847"/>
      <c r="F26" s="847"/>
      <c r="G26" s="847"/>
      <c r="H26" s="847"/>
      <c r="I26" s="847"/>
      <c r="J26" s="847"/>
      <c r="K26" s="847"/>
      <c r="L26" s="848"/>
      <c r="M26" s="793"/>
      <c r="N26" s="793"/>
      <c r="O26" s="787"/>
      <c r="P26" s="787"/>
      <c r="Q26" s="787"/>
      <c r="R26" s="14"/>
      <c r="S26" s="787"/>
      <c r="T26" s="787"/>
      <c r="U26" s="787"/>
      <c r="V26" s="14"/>
      <c r="W26" s="787"/>
      <c r="X26" s="787"/>
      <c r="Y26" s="787"/>
      <c r="Z26" s="14"/>
      <c r="AA26" s="787"/>
      <c r="AB26" s="787"/>
      <c r="AC26" s="787"/>
      <c r="AD26" s="14"/>
      <c r="AE26" s="787"/>
      <c r="AF26" s="787"/>
      <c r="AG26" s="787"/>
    </row>
    <row r="27" spans="1:33" x14ac:dyDescent="0.25">
      <c r="A27" s="846" t="s">
        <v>1341</v>
      </c>
      <c r="B27" s="847"/>
      <c r="C27" s="847"/>
      <c r="D27" s="847"/>
      <c r="E27" s="847"/>
      <c r="F27" s="847"/>
      <c r="G27" s="847"/>
      <c r="H27" s="847"/>
      <c r="I27" s="847"/>
      <c r="J27" s="847"/>
      <c r="K27" s="847"/>
      <c r="L27" s="848"/>
      <c r="M27" s="793"/>
      <c r="N27" s="793"/>
      <c r="O27" s="787"/>
      <c r="P27" s="787"/>
      <c r="Q27" s="787"/>
      <c r="R27" s="14"/>
      <c r="S27" s="787"/>
      <c r="T27" s="787"/>
      <c r="U27" s="787"/>
      <c r="V27" s="14"/>
      <c r="W27" s="787"/>
      <c r="X27" s="787"/>
      <c r="Y27" s="787"/>
      <c r="Z27" s="14"/>
      <c r="AA27" s="787"/>
      <c r="AB27" s="787"/>
      <c r="AC27" s="787"/>
      <c r="AD27" s="14"/>
      <c r="AE27" s="787"/>
      <c r="AF27" s="787"/>
      <c r="AG27" s="787"/>
    </row>
    <row r="28" spans="1:33" x14ac:dyDescent="0.25">
      <c r="Q28" s="32">
        <f>IF(Q8&gt;99.99,100,Q8)</f>
        <v>0</v>
      </c>
      <c r="R28" s="32"/>
      <c r="U28" s="32">
        <f>IF(U8&gt;99.99,100,U8)</f>
        <v>0</v>
      </c>
      <c r="Y28" s="32">
        <f>IF(Y8&gt;99.99,100,Y8)</f>
        <v>0</v>
      </c>
      <c r="AC28" s="32">
        <f>IF(AC8&gt;99.99,100,AC8)</f>
        <v>0</v>
      </c>
      <c r="AG28" s="32">
        <f>IF(AG8&gt;99.99,100,AG8)</f>
        <v>0</v>
      </c>
    </row>
    <row r="29" spans="1:33" x14ac:dyDescent="0.25">
      <c r="Q29" s="32">
        <f t="shared" ref="Q29:Q41" si="6">IF(Q9&gt;99.99,100,Q9)</f>
        <v>0</v>
      </c>
      <c r="U29" s="32">
        <f t="shared" ref="U29:U41" si="7">IF(U9&gt;99.99,100,U9)</f>
        <v>0</v>
      </c>
      <c r="Y29" s="32">
        <f t="shared" ref="Y29:Y41" si="8">IF(Y9&gt;99.99,100,Y9)</f>
        <v>0</v>
      </c>
      <c r="AC29" s="32">
        <f t="shared" ref="AC29:AC41" si="9">IF(AC9&gt;99.99,100,AC9)</f>
        <v>0</v>
      </c>
      <c r="AG29" s="32">
        <f t="shared" ref="AG29:AG41" si="10">IF(AG9&gt;99.99,100,AG9)</f>
        <v>0</v>
      </c>
    </row>
    <row r="30" spans="1:33" x14ac:dyDescent="0.25">
      <c r="Q30" s="32" t="e">
        <f t="shared" si="6"/>
        <v>#DIV/0!</v>
      </c>
      <c r="U30" s="32">
        <f t="shared" si="7"/>
        <v>0</v>
      </c>
      <c r="Y30" s="32" t="e">
        <f t="shared" si="8"/>
        <v>#DIV/0!</v>
      </c>
      <c r="AC30" s="32" t="e">
        <f t="shared" si="9"/>
        <v>#DIV/0!</v>
      </c>
      <c r="AG30" s="32">
        <f t="shared" si="10"/>
        <v>0</v>
      </c>
    </row>
    <row r="31" spans="1:33" x14ac:dyDescent="0.25">
      <c r="Q31" s="32">
        <f t="shared" si="6"/>
        <v>0</v>
      </c>
      <c r="U31" s="32" t="e">
        <f t="shared" si="7"/>
        <v>#DIV/0!</v>
      </c>
      <c r="Y31" s="32" t="e">
        <f t="shared" si="8"/>
        <v>#DIV/0!</v>
      </c>
      <c r="AC31" s="32" t="e">
        <f t="shared" si="9"/>
        <v>#DIV/0!</v>
      </c>
      <c r="AG31" s="32">
        <f t="shared" si="10"/>
        <v>0</v>
      </c>
    </row>
    <row r="32" spans="1:33" x14ac:dyDescent="0.25">
      <c r="Q32" s="32" t="e">
        <f t="shared" si="6"/>
        <v>#DIV/0!</v>
      </c>
      <c r="U32" s="32">
        <f t="shared" si="7"/>
        <v>0</v>
      </c>
      <c r="Y32" s="32" t="e">
        <f t="shared" si="8"/>
        <v>#DIV/0!</v>
      </c>
      <c r="AC32" s="32">
        <f t="shared" si="9"/>
        <v>0</v>
      </c>
      <c r="AG32" s="32">
        <f t="shared" si="10"/>
        <v>0</v>
      </c>
    </row>
    <row r="33" spans="17:33" x14ac:dyDescent="0.25">
      <c r="Q33" s="32" t="e">
        <f t="shared" si="6"/>
        <v>#DIV/0!</v>
      </c>
      <c r="U33" s="32" t="e">
        <f t="shared" si="7"/>
        <v>#DIV/0!</v>
      </c>
      <c r="Y33" s="32" t="e">
        <f t="shared" si="8"/>
        <v>#DIV/0!</v>
      </c>
      <c r="AC33" s="32">
        <f t="shared" si="9"/>
        <v>0</v>
      </c>
      <c r="AG33" s="32">
        <f t="shared" si="10"/>
        <v>0</v>
      </c>
    </row>
    <row r="34" spans="17:33" x14ac:dyDescent="0.25">
      <c r="Q34" s="32" t="e">
        <f t="shared" si="6"/>
        <v>#DIV/0!</v>
      </c>
      <c r="U34" s="32" t="e">
        <f t="shared" si="7"/>
        <v>#DIV/0!</v>
      </c>
      <c r="Y34" s="32" t="e">
        <f t="shared" si="8"/>
        <v>#DIV/0!</v>
      </c>
      <c r="AC34" s="32">
        <f t="shared" si="9"/>
        <v>0</v>
      </c>
      <c r="AG34" s="32">
        <f t="shared" si="10"/>
        <v>0</v>
      </c>
    </row>
    <row r="35" spans="17:33" x14ac:dyDescent="0.25">
      <c r="Q35" s="32" t="e">
        <f t="shared" si="6"/>
        <v>#DIV/0!</v>
      </c>
      <c r="U35" s="32" t="e">
        <f t="shared" si="7"/>
        <v>#DIV/0!</v>
      </c>
      <c r="Y35" s="32">
        <f t="shared" si="8"/>
        <v>0</v>
      </c>
      <c r="AC35" s="32" t="e">
        <f t="shared" si="9"/>
        <v>#DIV/0!</v>
      </c>
      <c r="AG35" s="32">
        <f t="shared" si="10"/>
        <v>0</v>
      </c>
    </row>
    <row r="36" spans="17:33" x14ac:dyDescent="0.25">
      <c r="Q36" s="32">
        <f t="shared" si="6"/>
        <v>0</v>
      </c>
      <c r="U36" s="32">
        <f t="shared" si="7"/>
        <v>0</v>
      </c>
      <c r="Y36" s="32" t="e">
        <f t="shared" si="8"/>
        <v>#DIV/0!</v>
      </c>
      <c r="AC36" s="32" t="e">
        <f t="shared" si="9"/>
        <v>#DIV/0!</v>
      </c>
      <c r="AG36" s="32">
        <f t="shared" si="10"/>
        <v>0</v>
      </c>
    </row>
    <row r="37" spans="17:33" x14ac:dyDescent="0.25">
      <c r="Q37" s="32">
        <f t="shared" si="6"/>
        <v>0</v>
      </c>
      <c r="U37" s="32">
        <f t="shared" si="7"/>
        <v>0</v>
      </c>
      <c r="Y37" s="32">
        <f t="shared" si="8"/>
        <v>0</v>
      </c>
      <c r="AC37" s="32" t="e">
        <f t="shared" si="9"/>
        <v>#DIV/0!</v>
      </c>
      <c r="AG37" s="32">
        <f t="shared" si="10"/>
        <v>0</v>
      </c>
    </row>
    <row r="38" spans="17:33" x14ac:dyDescent="0.25">
      <c r="Q38" s="32" t="e">
        <f t="shared" si="6"/>
        <v>#DIV/0!</v>
      </c>
      <c r="U38" s="32" t="e">
        <f t="shared" si="7"/>
        <v>#DIV/0!</v>
      </c>
      <c r="Y38" s="32" t="e">
        <f t="shared" si="8"/>
        <v>#DIV/0!</v>
      </c>
      <c r="AC38" s="32">
        <f t="shared" si="9"/>
        <v>0</v>
      </c>
      <c r="AG38" s="32">
        <f t="shared" si="10"/>
        <v>0</v>
      </c>
    </row>
    <row r="39" spans="17:33" x14ac:dyDescent="0.25">
      <c r="Q39" s="32" t="e">
        <f t="shared" si="6"/>
        <v>#DIV/0!</v>
      </c>
      <c r="U39" s="32">
        <f t="shared" si="7"/>
        <v>0</v>
      </c>
      <c r="Y39" s="32" t="e">
        <f t="shared" si="8"/>
        <v>#DIV/0!</v>
      </c>
      <c r="AC39" s="32">
        <f t="shared" si="9"/>
        <v>0</v>
      </c>
      <c r="AG39" s="32">
        <f t="shared" si="10"/>
        <v>0</v>
      </c>
    </row>
    <row r="40" spans="17:33" x14ac:dyDescent="0.25">
      <c r="Q40" s="32">
        <f t="shared" si="6"/>
        <v>0</v>
      </c>
      <c r="U40" s="32" t="e">
        <f t="shared" si="7"/>
        <v>#DIV/0!</v>
      </c>
      <c r="Y40" s="32" t="e">
        <f t="shared" si="8"/>
        <v>#DIV/0!</v>
      </c>
      <c r="AC40" s="32" t="e">
        <f t="shared" si="9"/>
        <v>#DIV/0!</v>
      </c>
      <c r="AG40" s="32">
        <f t="shared" si="10"/>
        <v>0</v>
      </c>
    </row>
    <row r="41" spans="17:33" x14ac:dyDescent="0.25">
      <c r="Q41" s="32">
        <f t="shared" si="6"/>
        <v>0</v>
      </c>
      <c r="U41" s="32" t="e">
        <f t="shared" si="7"/>
        <v>#DIV/0!</v>
      </c>
      <c r="Y41" s="32" t="e">
        <f t="shared" si="8"/>
        <v>#DIV/0!</v>
      </c>
      <c r="AC41" s="32" t="e">
        <f t="shared" si="9"/>
        <v>#DIV/0!</v>
      </c>
      <c r="AG41" s="32">
        <f t="shared" si="10"/>
        <v>0</v>
      </c>
    </row>
  </sheetData>
  <mergeCells count="63">
    <mergeCell ref="N6:N7"/>
    <mergeCell ref="A2:AG2"/>
    <mergeCell ref="A3:AG3"/>
    <mergeCell ref="A4:AG4"/>
    <mergeCell ref="B5:AG5"/>
    <mergeCell ref="A6:A7"/>
    <mergeCell ref="B6:B7"/>
    <mergeCell ref="C6:C7"/>
    <mergeCell ref="D6:F6"/>
    <mergeCell ref="G6:G7"/>
    <mergeCell ref="H6:H7"/>
    <mergeCell ref="I6:I7"/>
    <mergeCell ref="J6:J7"/>
    <mergeCell ref="K6:K7"/>
    <mergeCell ref="L6:L7"/>
    <mergeCell ref="M6:M7"/>
    <mergeCell ref="A22:L22"/>
    <mergeCell ref="B11:B13"/>
    <mergeCell ref="C11:C13"/>
    <mergeCell ref="D11:D13"/>
    <mergeCell ref="A14:A15"/>
    <mergeCell ref="B14:B15"/>
    <mergeCell ref="C14:C15"/>
    <mergeCell ref="D14:D15"/>
    <mergeCell ref="A16:A17"/>
    <mergeCell ref="B16:B17"/>
    <mergeCell ref="C16:C17"/>
    <mergeCell ref="D16:D17"/>
    <mergeCell ref="A18:A19"/>
    <mergeCell ref="B18:B19"/>
    <mergeCell ref="C18:C19"/>
    <mergeCell ref="D18:D19"/>
    <mergeCell ref="O6:R6"/>
    <mergeCell ref="S6:V6"/>
    <mergeCell ref="W6:Z6"/>
    <mergeCell ref="AA6:AD6"/>
    <mergeCell ref="AE6:AG6"/>
    <mergeCell ref="A8:A10"/>
    <mergeCell ref="B8:B10"/>
    <mergeCell ref="C8:C10"/>
    <mergeCell ref="D8:D10"/>
    <mergeCell ref="A11:A13"/>
    <mergeCell ref="A23:L23"/>
    <mergeCell ref="A24:L24"/>
    <mergeCell ref="A25:L25"/>
    <mergeCell ref="A26:L26"/>
    <mergeCell ref="A27:L27"/>
    <mergeCell ref="A20:A21"/>
    <mergeCell ref="B20:B21"/>
    <mergeCell ref="C20:C21"/>
    <mergeCell ref="D20:D21"/>
    <mergeCell ref="F8:F10"/>
    <mergeCell ref="F11:F13"/>
    <mergeCell ref="F14:F15"/>
    <mergeCell ref="F16:F17"/>
    <mergeCell ref="F18:F19"/>
    <mergeCell ref="F20:F21"/>
    <mergeCell ref="E8:E10"/>
    <mergeCell ref="E11:E13"/>
    <mergeCell ref="E14:E15"/>
    <mergeCell ref="E16:E17"/>
    <mergeCell ref="E18:E19"/>
    <mergeCell ref="E20:E21"/>
  </mergeCells>
  <conditionalFormatting sqref="AG8:AG21 Q8:Q21 U15:U21 Y15:Y21 AC15:AC21">
    <cfRule type="cellIs" dxfId="341" priority="31" stopIfTrue="1" operator="greaterThan">
      <formula>110</formula>
    </cfRule>
    <cfRule type="cellIs" dxfId="340" priority="32" stopIfTrue="1" operator="between">
      <formula>1</formula>
      <formula>90</formula>
    </cfRule>
    <cfRule type="expression" dxfId="339" priority="33" stopIfTrue="1">
      <formula>IF(O8=0,P8=0)</formula>
    </cfRule>
    <cfRule type="cellIs" dxfId="338" priority="34" stopIfTrue="1" operator="between">
      <formula>90</formula>
      <formula>110</formula>
    </cfRule>
    <cfRule type="expression" dxfId="337" priority="35" stopIfTrue="1">
      <formula>IF(O8&gt;0,P8=0)</formula>
    </cfRule>
    <cfRule type="expression" dxfId="336" priority="36" stopIfTrue="1">
      <formula>IF(O8=0,P8&gt;0)</formula>
    </cfRule>
  </conditionalFormatting>
  <conditionalFormatting sqref="U8:U14">
    <cfRule type="cellIs" dxfId="335" priority="49" stopIfTrue="1" operator="greaterThan">
      <formula>110</formula>
    </cfRule>
    <cfRule type="cellIs" dxfId="334" priority="50" stopIfTrue="1" operator="between">
      <formula>1</formula>
      <formula>90</formula>
    </cfRule>
    <cfRule type="expression" dxfId="333" priority="51" stopIfTrue="1">
      <formula>IF(S8=0,T8=0)</formula>
    </cfRule>
    <cfRule type="cellIs" dxfId="332" priority="52" stopIfTrue="1" operator="between">
      <formula>90</formula>
      <formula>110</formula>
    </cfRule>
    <cfRule type="expression" dxfId="331" priority="53" stopIfTrue="1">
      <formula>IF(S8&gt;0,T8=0)</formula>
    </cfRule>
    <cfRule type="expression" dxfId="330" priority="54" stopIfTrue="1">
      <formula>IF(S8=0,T8&gt;0)</formula>
    </cfRule>
  </conditionalFormatting>
  <conditionalFormatting sqref="Y8:Y14">
    <cfRule type="cellIs" dxfId="329" priority="43" stopIfTrue="1" operator="greaterThan">
      <formula>110</formula>
    </cfRule>
    <cfRule type="cellIs" dxfId="328" priority="44" stopIfTrue="1" operator="between">
      <formula>1</formula>
      <formula>90</formula>
    </cfRule>
    <cfRule type="expression" dxfId="327" priority="45" stopIfTrue="1">
      <formula>IF(W8=0,X8=0)</formula>
    </cfRule>
    <cfRule type="cellIs" dxfId="326" priority="46" stopIfTrue="1" operator="between">
      <formula>90</formula>
      <formula>110</formula>
    </cfRule>
    <cfRule type="expression" dxfId="325" priority="47" stopIfTrue="1">
      <formula>IF(W8&gt;0,X8=0)</formula>
    </cfRule>
    <cfRule type="expression" dxfId="324" priority="48" stopIfTrue="1">
      <formula>IF(W8=0,X8&gt;0)</formula>
    </cfRule>
  </conditionalFormatting>
  <conditionalFormatting sqref="AC8:AC14">
    <cfRule type="cellIs" dxfId="323" priority="37" stopIfTrue="1" operator="greaterThan">
      <formula>110</formula>
    </cfRule>
    <cfRule type="cellIs" dxfId="322" priority="38" stopIfTrue="1" operator="between">
      <formula>1</formula>
      <formula>90</formula>
    </cfRule>
    <cfRule type="expression" dxfId="321" priority="39" stopIfTrue="1">
      <formula>IF(AA8=0,AB8=0)</formula>
    </cfRule>
    <cfRule type="cellIs" dxfId="320" priority="40" stopIfTrue="1" operator="between">
      <formula>90</formula>
      <formula>110</formula>
    </cfRule>
    <cfRule type="expression" dxfId="319" priority="41" stopIfTrue="1">
      <formula>IF(AA8&gt;0,AB8=0)</formula>
    </cfRule>
    <cfRule type="expression" dxfId="318" priority="42" stopIfTrue="1">
      <formula>IF(AA8=0,AB8&gt;0)</formula>
    </cfRule>
  </conditionalFormatting>
  <conditionalFormatting sqref="F8 F11 F14 F16 F18 F20">
    <cfRule type="cellIs" dxfId="317" priority="1" stopIfTrue="1" operator="greaterThan">
      <formula>110</formula>
    </cfRule>
    <cfRule type="cellIs" dxfId="316" priority="2" stopIfTrue="1" operator="between">
      <formula>1</formula>
      <formula>90</formula>
    </cfRule>
    <cfRule type="expression" dxfId="315" priority="3" stopIfTrue="1">
      <formula>IF(D8=0,E8=0)</formula>
    </cfRule>
    <cfRule type="cellIs" dxfId="314" priority="4" stopIfTrue="1" operator="between">
      <formula>90</formula>
      <formula>110</formula>
    </cfRule>
    <cfRule type="expression" dxfId="313" priority="5" stopIfTrue="1">
      <formula>IF(D8&gt;0,E8=0)</formula>
    </cfRule>
    <cfRule type="expression" dxfId="312" priority="6" stopIfTrue="1">
      <formula>IF(D8=0,E8&gt;0)</formula>
    </cfRule>
  </conditionalFormatting>
  <pageMargins left="0.7" right="0.7" top="0.75" bottom="0.75" header="0.3" footer="0.3"/>
  <pageSetup orientation="portrait" horizontalDpi="4294967293" verticalDpi="0" r:id="rId1"/>
  <legacyDrawing r:id="rId2"/>
</worksheet>
</file>

<file path=xl/worksheets/sheet6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53"/>
  <sheetViews>
    <sheetView topLeftCell="B4" workbookViewId="0">
      <pane xSplit="7" ySplit="1" topLeftCell="I20" activePane="bottomRight" state="frozen"/>
      <selection activeCell="B4" sqref="B4"/>
      <selection pane="topRight" activeCell="I4" sqref="I4"/>
      <selection pane="bottomLeft" activeCell="B5" sqref="B5"/>
      <selection pane="bottomRight" activeCell="D25" sqref="D25"/>
    </sheetView>
  </sheetViews>
  <sheetFormatPr baseColWidth="10" defaultColWidth="11.42578125" defaultRowHeight="15" x14ac:dyDescent="0.25"/>
  <cols>
    <col min="1" max="1" width="16.85546875" style="7" customWidth="1"/>
    <col min="2" max="2" width="8.7109375" style="7" customWidth="1"/>
    <col min="3" max="3" width="38.28515625" style="7" customWidth="1"/>
    <col min="4" max="5" width="16" style="7" customWidth="1"/>
    <col min="6" max="6" width="24.5703125" style="7" customWidth="1"/>
    <col min="7" max="7" width="12.7109375" style="7" customWidth="1"/>
    <col min="8" max="8" width="8.7109375" style="7" customWidth="1"/>
    <col min="9" max="23" width="6.85546875" style="7" customWidth="1"/>
    <col min="24" max="24" width="51.7109375" style="7" customWidth="1"/>
    <col min="25" max="16384" width="11.42578125" style="7"/>
  </cols>
  <sheetData>
    <row r="1" spans="1:24" ht="15" customHeight="1" x14ac:dyDescent="0.25">
      <c r="A1" s="854" t="s">
        <v>26</v>
      </c>
      <c r="B1" s="854"/>
      <c r="C1" s="854"/>
      <c r="D1" s="854"/>
      <c r="E1" s="854"/>
      <c r="F1" s="854"/>
      <c r="G1" s="854"/>
      <c r="H1" s="854"/>
      <c r="I1" s="854"/>
      <c r="J1" s="854"/>
      <c r="K1" s="854"/>
      <c r="L1" s="854"/>
      <c r="M1" s="854"/>
      <c r="N1" s="854"/>
      <c r="O1" s="854"/>
      <c r="P1" s="854"/>
      <c r="Q1" s="854"/>
      <c r="R1" s="854"/>
      <c r="S1" s="854"/>
      <c r="T1" s="854"/>
      <c r="U1" s="854"/>
      <c r="V1" s="854"/>
      <c r="W1" s="854"/>
    </row>
    <row r="2" spans="1:24" ht="15" customHeight="1" x14ac:dyDescent="0.25">
      <c r="A2" s="854" t="s">
        <v>0</v>
      </c>
      <c r="B2" s="854"/>
      <c r="C2" s="854"/>
      <c r="D2" s="854"/>
      <c r="E2" s="854"/>
      <c r="F2" s="854"/>
      <c r="G2" s="854"/>
      <c r="H2" s="854"/>
      <c r="I2" s="854"/>
      <c r="J2" s="854"/>
      <c r="K2" s="854"/>
      <c r="L2" s="854"/>
      <c r="M2" s="854"/>
      <c r="N2" s="854"/>
      <c r="O2" s="854"/>
      <c r="P2" s="854"/>
      <c r="Q2" s="854"/>
      <c r="R2" s="854"/>
      <c r="S2" s="854"/>
      <c r="T2" s="854"/>
      <c r="U2" s="854"/>
      <c r="V2" s="854"/>
      <c r="W2" s="854"/>
    </row>
    <row r="3" spans="1:24" ht="15" customHeight="1" x14ac:dyDescent="0.25">
      <c r="A3" s="855" t="s">
        <v>1148</v>
      </c>
      <c r="B3" s="855"/>
      <c r="C3" s="855"/>
      <c r="D3" s="855"/>
      <c r="E3" s="855"/>
      <c r="F3" s="855"/>
      <c r="G3" s="855"/>
      <c r="H3" s="855"/>
      <c r="I3" s="855"/>
      <c r="J3" s="855"/>
      <c r="K3" s="855"/>
      <c r="L3" s="855"/>
      <c r="M3" s="855"/>
      <c r="N3" s="855"/>
      <c r="O3" s="855"/>
      <c r="P3" s="855"/>
      <c r="Q3" s="855"/>
      <c r="R3" s="855"/>
      <c r="S3" s="855"/>
      <c r="T3" s="855"/>
      <c r="U3" s="855"/>
      <c r="V3" s="855"/>
      <c r="W3" s="855"/>
    </row>
    <row r="4" spans="1:24" ht="22.5" customHeight="1" x14ac:dyDescent="0.25">
      <c r="A4" s="838" t="s">
        <v>30</v>
      </c>
      <c r="B4" s="856" t="s">
        <v>1</v>
      </c>
      <c r="C4" s="838" t="s">
        <v>28</v>
      </c>
      <c r="D4" s="838" t="s">
        <v>2</v>
      </c>
      <c r="E4" s="147"/>
      <c r="F4" s="838" t="s">
        <v>3</v>
      </c>
      <c r="G4" s="838" t="s">
        <v>4</v>
      </c>
      <c r="H4" s="838" t="s">
        <v>29</v>
      </c>
      <c r="I4" s="853" t="s">
        <v>5</v>
      </c>
      <c r="J4" s="853"/>
      <c r="K4" s="853"/>
      <c r="L4" s="853" t="s">
        <v>6</v>
      </c>
      <c r="M4" s="853"/>
      <c r="N4" s="853"/>
      <c r="O4" s="853" t="s">
        <v>7</v>
      </c>
      <c r="P4" s="853"/>
      <c r="Q4" s="853"/>
      <c r="R4" s="853" t="s">
        <v>8</v>
      </c>
      <c r="S4" s="853"/>
      <c r="T4" s="853"/>
      <c r="U4" s="853" t="s">
        <v>9</v>
      </c>
      <c r="V4" s="853"/>
      <c r="W4" s="853"/>
      <c r="X4" s="838" t="s">
        <v>178</v>
      </c>
    </row>
    <row r="5" spans="1:24" x14ac:dyDescent="0.25">
      <c r="A5" s="838"/>
      <c r="B5" s="856"/>
      <c r="C5" s="838"/>
      <c r="D5" s="839"/>
      <c r="E5" s="148"/>
      <c r="F5" s="839"/>
      <c r="G5" s="839"/>
      <c r="H5" s="839"/>
      <c r="I5" s="5" t="s">
        <v>10</v>
      </c>
      <c r="J5" s="5" t="s">
        <v>11</v>
      </c>
      <c r="K5" s="6" t="s">
        <v>12</v>
      </c>
      <c r="L5" s="5" t="s">
        <v>10</v>
      </c>
      <c r="M5" s="5" t="s">
        <v>11</v>
      </c>
      <c r="N5" s="6" t="s">
        <v>12</v>
      </c>
      <c r="O5" s="5" t="s">
        <v>10</v>
      </c>
      <c r="P5" s="5" t="s">
        <v>11</v>
      </c>
      <c r="Q5" s="6" t="s">
        <v>12</v>
      </c>
      <c r="R5" s="5" t="s">
        <v>10</v>
      </c>
      <c r="S5" s="5" t="s">
        <v>11</v>
      </c>
      <c r="T5" s="6" t="s">
        <v>12</v>
      </c>
      <c r="U5" s="5" t="s">
        <v>10</v>
      </c>
      <c r="V5" s="5" t="s">
        <v>11</v>
      </c>
      <c r="W5" s="6" t="s">
        <v>12</v>
      </c>
      <c r="X5" s="839"/>
    </row>
    <row r="6" spans="1:24" ht="24" x14ac:dyDescent="0.25">
      <c r="A6" s="191"/>
      <c r="B6" s="179" t="s">
        <v>505</v>
      </c>
      <c r="C6" s="69" t="s">
        <v>506</v>
      </c>
      <c r="D6" s="181" t="s">
        <v>1234</v>
      </c>
      <c r="E6" s="181"/>
      <c r="F6" s="181" t="s">
        <v>508</v>
      </c>
      <c r="G6" s="179" t="s">
        <v>21</v>
      </c>
      <c r="H6" s="179">
        <v>1</v>
      </c>
      <c r="I6" s="2">
        <v>0</v>
      </c>
      <c r="J6" s="2">
        <v>0</v>
      </c>
      <c r="K6" s="11" t="e">
        <f>J6/I6*100</f>
        <v>#DIV/0!</v>
      </c>
      <c r="L6" s="2">
        <v>0</v>
      </c>
      <c r="M6" s="2">
        <v>0</v>
      </c>
      <c r="N6" s="12" t="e">
        <f>M6/L6*100</f>
        <v>#DIV/0!</v>
      </c>
      <c r="O6" s="2">
        <v>0</v>
      </c>
      <c r="P6" s="2"/>
      <c r="Q6" s="12" t="e">
        <f>P6/O6*100</f>
        <v>#DIV/0!</v>
      </c>
      <c r="R6" s="2">
        <v>1</v>
      </c>
      <c r="S6" s="2">
        <v>1</v>
      </c>
      <c r="T6" s="12">
        <f>S6/R6*100</f>
        <v>100</v>
      </c>
      <c r="U6" s="89">
        <f>I6+L6+O6+R6</f>
        <v>1</v>
      </c>
      <c r="V6" s="89">
        <f>J6+M6+P6+S6</f>
        <v>1</v>
      </c>
      <c r="W6" s="12">
        <f>V6/U6*100</f>
        <v>100</v>
      </c>
      <c r="X6" s="30"/>
    </row>
    <row r="7" spans="1:24" ht="72" x14ac:dyDescent="0.25">
      <c r="A7" s="20"/>
      <c r="B7" s="178" t="s">
        <v>510</v>
      </c>
      <c r="C7" s="62" t="s">
        <v>1235</v>
      </c>
      <c r="D7" s="62" t="s">
        <v>512</v>
      </c>
      <c r="E7" s="62" t="s">
        <v>1236</v>
      </c>
      <c r="F7" s="62" t="s">
        <v>1237</v>
      </c>
      <c r="G7" s="178" t="s">
        <v>1238</v>
      </c>
      <c r="H7" s="22">
        <v>2</v>
      </c>
      <c r="I7" s="2">
        <v>0</v>
      </c>
      <c r="J7" s="2">
        <v>0</v>
      </c>
      <c r="K7" s="11" t="e">
        <f t="shared" ref="K7:K26" si="0">J7/I7*100</f>
        <v>#DIV/0!</v>
      </c>
      <c r="L7" s="2">
        <v>0</v>
      </c>
      <c r="M7" s="2">
        <v>0</v>
      </c>
      <c r="N7" s="12" t="e">
        <f t="shared" ref="N7:N26" si="1">M7/L7*100</f>
        <v>#DIV/0!</v>
      </c>
      <c r="O7" s="2">
        <v>1</v>
      </c>
      <c r="P7" s="2">
        <v>1</v>
      </c>
      <c r="Q7" s="12">
        <f t="shared" ref="Q7:Q26" si="2">P7/O7*100</f>
        <v>100</v>
      </c>
      <c r="R7" s="2">
        <v>1</v>
      </c>
      <c r="S7" s="2">
        <v>1</v>
      </c>
      <c r="T7" s="12">
        <f t="shared" ref="T7:T26" si="3">S7/R7*100</f>
        <v>100</v>
      </c>
      <c r="U7" s="89">
        <f t="shared" ref="U7:V26" si="4">I7+L7+O7+R7</f>
        <v>2</v>
      </c>
      <c r="V7" s="89">
        <f t="shared" si="4"/>
        <v>2</v>
      </c>
      <c r="W7" s="12">
        <f t="shared" ref="W7:W26" si="5">V7/U7*100</f>
        <v>100</v>
      </c>
      <c r="X7" s="30"/>
    </row>
    <row r="8" spans="1:24" ht="24" x14ac:dyDescent="0.25">
      <c r="A8" s="191"/>
      <c r="B8" s="179" t="s">
        <v>513</v>
      </c>
      <c r="C8" s="69" t="s">
        <v>1239</v>
      </c>
      <c r="D8" s="181" t="s">
        <v>1240</v>
      </c>
      <c r="E8" s="181"/>
      <c r="F8" s="181" t="s">
        <v>61</v>
      </c>
      <c r="G8" s="179" t="s">
        <v>62</v>
      </c>
      <c r="H8" s="179">
        <v>100</v>
      </c>
      <c r="I8" s="2">
        <v>0</v>
      </c>
      <c r="J8" s="2">
        <v>0</v>
      </c>
      <c r="K8" s="11" t="e">
        <f t="shared" si="0"/>
        <v>#DIV/0!</v>
      </c>
      <c r="L8" s="2">
        <v>34</v>
      </c>
      <c r="M8" s="2">
        <v>10</v>
      </c>
      <c r="N8" s="12">
        <f t="shared" si="1"/>
        <v>29.411764705882355</v>
      </c>
      <c r="O8" s="2">
        <v>33</v>
      </c>
      <c r="P8" s="2">
        <v>25</v>
      </c>
      <c r="Q8" s="12">
        <f t="shared" si="2"/>
        <v>75.757575757575751</v>
      </c>
      <c r="R8" s="2">
        <v>33</v>
      </c>
      <c r="S8" s="2">
        <v>45</v>
      </c>
      <c r="T8" s="12">
        <f t="shared" si="3"/>
        <v>136.36363636363635</v>
      </c>
      <c r="U8" s="89">
        <f t="shared" si="4"/>
        <v>100</v>
      </c>
      <c r="V8" s="89">
        <f t="shared" si="4"/>
        <v>80</v>
      </c>
      <c r="W8" s="12">
        <f t="shared" si="5"/>
        <v>80</v>
      </c>
      <c r="X8" s="30"/>
    </row>
    <row r="9" spans="1:24" ht="36" x14ac:dyDescent="0.25">
      <c r="A9" s="20"/>
      <c r="B9" s="182" t="s">
        <v>516</v>
      </c>
      <c r="C9" s="98" t="s">
        <v>1241</v>
      </c>
      <c r="D9" s="98" t="s">
        <v>512</v>
      </c>
      <c r="E9" s="98" t="s">
        <v>1242</v>
      </c>
      <c r="F9" s="98" t="s">
        <v>1243</v>
      </c>
      <c r="G9" s="182" t="s">
        <v>1244</v>
      </c>
      <c r="H9" s="22">
        <v>1</v>
      </c>
      <c r="I9" s="2">
        <v>1</v>
      </c>
      <c r="J9" s="2">
        <v>0</v>
      </c>
      <c r="K9" s="11">
        <f t="shared" si="0"/>
        <v>0</v>
      </c>
      <c r="L9" s="2">
        <v>0</v>
      </c>
      <c r="M9" s="2">
        <v>0.1</v>
      </c>
      <c r="N9" s="12" t="e">
        <f t="shared" si="1"/>
        <v>#DIV/0!</v>
      </c>
      <c r="O9" s="2">
        <v>0</v>
      </c>
      <c r="P9" s="2">
        <v>0.25</v>
      </c>
      <c r="Q9" s="12" t="e">
        <f t="shared" si="2"/>
        <v>#DIV/0!</v>
      </c>
      <c r="R9" s="2">
        <v>0</v>
      </c>
      <c r="S9" s="2">
        <v>0.45</v>
      </c>
      <c r="T9" s="12" t="e">
        <f t="shared" si="3"/>
        <v>#DIV/0!</v>
      </c>
      <c r="U9" s="89">
        <f t="shared" si="4"/>
        <v>1</v>
      </c>
      <c r="V9" s="89">
        <f t="shared" si="4"/>
        <v>0.8</v>
      </c>
      <c r="W9" s="12">
        <f t="shared" si="5"/>
        <v>80</v>
      </c>
      <c r="X9" s="30"/>
    </row>
    <row r="10" spans="1:24" ht="24" x14ac:dyDescent="0.25">
      <c r="A10" s="191"/>
      <c r="B10" s="179" t="s">
        <v>1026</v>
      </c>
      <c r="C10" s="183" t="s">
        <v>1027</v>
      </c>
      <c r="D10" s="183" t="s">
        <v>1118</v>
      </c>
      <c r="E10" s="183"/>
      <c r="F10" s="183" t="s">
        <v>1029</v>
      </c>
      <c r="G10" s="166" t="s">
        <v>62</v>
      </c>
      <c r="H10" s="179">
        <v>100</v>
      </c>
      <c r="I10" s="2">
        <v>25</v>
      </c>
      <c r="J10" s="2">
        <v>0</v>
      </c>
      <c r="K10" s="11">
        <f t="shared" si="0"/>
        <v>0</v>
      </c>
      <c r="L10" s="2">
        <v>25</v>
      </c>
      <c r="M10" s="2">
        <v>0</v>
      </c>
      <c r="N10" s="12">
        <f t="shared" si="1"/>
        <v>0</v>
      </c>
      <c r="O10" s="2">
        <v>25</v>
      </c>
      <c r="P10" s="2">
        <v>2</v>
      </c>
      <c r="Q10" s="12">
        <f t="shared" si="2"/>
        <v>8</v>
      </c>
      <c r="R10" s="2">
        <v>25</v>
      </c>
      <c r="S10" s="2">
        <v>6</v>
      </c>
      <c r="T10" s="12">
        <f t="shared" si="3"/>
        <v>24</v>
      </c>
      <c r="U10" s="89">
        <f t="shared" si="4"/>
        <v>100</v>
      </c>
      <c r="V10" s="89">
        <f t="shared" si="4"/>
        <v>8</v>
      </c>
      <c r="W10" s="12">
        <f t="shared" si="5"/>
        <v>8</v>
      </c>
      <c r="X10" s="30"/>
    </row>
    <row r="11" spans="1:24" ht="36" x14ac:dyDescent="0.25">
      <c r="A11" s="20"/>
      <c r="B11" s="178" t="s">
        <v>1031</v>
      </c>
      <c r="C11" s="62" t="s">
        <v>1245</v>
      </c>
      <c r="D11" s="62" t="s">
        <v>512</v>
      </c>
      <c r="E11" s="62" t="s">
        <v>1246</v>
      </c>
      <c r="F11" s="62" t="s">
        <v>1247</v>
      </c>
      <c r="G11" s="178" t="s">
        <v>1248</v>
      </c>
      <c r="H11" s="22">
        <v>2</v>
      </c>
      <c r="I11" s="2">
        <v>0</v>
      </c>
      <c r="J11" s="2">
        <v>0</v>
      </c>
      <c r="K11" s="11" t="e">
        <f t="shared" si="0"/>
        <v>#DIV/0!</v>
      </c>
      <c r="L11" s="2">
        <v>0</v>
      </c>
      <c r="M11" s="2">
        <v>0</v>
      </c>
      <c r="N11" s="12" t="e">
        <f t="shared" si="1"/>
        <v>#DIV/0!</v>
      </c>
      <c r="O11" s="2">
        <v>0</v>
      </c>
      <c r="P11" s="2">
        <v>0.2</v>
      </c>
      <c r="Q11" s="12" t="e">
        <f t="shared" si="2"/>
        <v>#DIV/0!</v>
      </c>
      <c r="R11" s="2">
        <v>2</v>
      </c>
      <c r="S11" s="2">
        <v>0.6</v>
      </c>
      <c r="T11" s="12">
        <f t="shared" si="3"/>
        <v>30</v>
      </c>
      <c r="U11" s="89">
        <f t="shared" si="4"/>
        <v>2</v>
      </c>
      <c r="V11" s="89">
        <f t="shared" si="4"/>
        <v>0.8</v>
      </c>
      <c r="W11" s="12">
        <f t="shared" si="5"/>
        <v>40</v>
      </c>
      <c r="X11" s="30"/>
    </row>
    <row r="12" spans="1:24" ht="24" x14ac:dyDescent="0.25">
      <c r="A12" s="20"/>
      <c r="B12" s="178" t="s">
        <v>1122</v>
      </c>
      <c r="C12" s="62" t="s">
        <v>1249</v>
      </c>
      <c r="D12" s="62" t="s">
        <v>512</v>
      </c>
      <c r="E12" s="62" t="s">
        <v>1246</v>
      </c>
      <c r="F12" s="62" t="s">
        <v>1279</v>
      </c>
      <c r="G12" s="180" t="s">
        <v>1250</v>
      </c>
      <c r="H12" s="22">
        <v>1</v>
      </c>
      <c r="I12" s="2">
        <v>0</v>
      </c>
      <c r="J12" s="2">
        <v>0</v>
      </c>
      <c r="K12" s="11" t="e">
        <f t="shared" si="0"/>
        <v>#DIV/0!</v>
      </c>
      <c r="L12" s="2">
        <v>1</v>
      </c>
      <c r="M12" s="2">
        <v>1</v>
      </c>
      <c r="N12" s="12">
        <f t="shared" si="1"/>
        <v>100</v>
      </c>
      <c r="O12" s="2">
        <v>0</v>
      </c>
      <c r="P12" s="2"/>
      <c r="Q12" s="12" t="e">
        <f t="shared" si="2"/>
        <v>#DIV/0!</v>
      </c>
      <c r="R12" s="2">
        <v>1</v>
      </c>
      <c r="S12" s="2">
        <v>0</v>
      </c>
      <c r="T12" s="12">
        <f t="shared" si="3"/>
        <v>0</v>
      </c>
      <c r="U12" s="89">
        <f t="shared" si="4"/>
        <v>2</v>
      </c>
      <c r="V12" s="89">
        <f t="shared" si="4"/>
        <v>1</v>
      </c>
      <c r="W12" s="12">
        <f t="shared" si="5"/>
        <v>50</v>
      </c>
      <c r="X12" s="30"/>
    </row>
    <row r="13" spans="1:24" ht="15.75" customHeight="1" x14ac:dyDescent="0.25">
      <c r="A13" s="1020"/>
      <c r="B13" s="981" t="s">
        <v>1033</v>
      </c>
      <c r="C13" s="1068" t="s">
        <v>1251</v>
      </c>
      <c r="D13" s="1068" t="s">
        <v>1252</v>
      </c>
      <c r="E13" s="183"/>
      <c r="F13" s="69" t="s">
        <v>1253</v>
      </c>
      <c r="G13" s="191" t="s">
        <v>1254</v>
      </c>
      <c r="H13" s="179">
        <v>1</v>
      </c>
      <c r="I13" s="2">
        <v>0</v>
      </c>
      <c r="J13" s="2">
        <v>0</v>
      </c>
      <c r="K13" s="11" t="e">
        <f t="shared" si="0"/>
        <v>#DIV/0!</v>
      </c>
      <c r="L13" s="2">
        <v>0</v>
      </c>
      <c r="M13" s="2">
        <v>0</v>
      </c>
      <c r="N13" s="11" t="e">
        <f t="shared" si="1"/>
        <v>#DIV/0!</v>
      </c>
      <c r="O13" s="2">
        <v>1</v>
      </c>
      <c r="P13" s="2"/>
      <c r="Q13" s="11">
        <f t="shared" si="2"/>
        <v>0</v>
      </c>
      <c r="R13" s="2">
        <v>0</v>
      </c>
      <c r="S13" s="2">
        <v>0</v>
      </c>
      <c r="T13" s="11" t="e">
        <f t="shared" si="3"/>
        <v>#DIV/0!</v>
      </c>
      <c r="U13" s="89">
        <f t="shared" si="4"/>
        <v>1</v>
      </c>
      <c r="V13" s="89">
        <f t="shared" si="4"/>
        <v>0</v>
      </c>
      <c r="W13" s="11">
        <f t="shared" si="5"/>
        <v>0</v>
      </c>
      <c r="X13" s="30"/>
    </row>
    <row r="14" spans="1:24" ht="24" x14ac:dyDescent="0.25">
      <c r="A14" s="1020"/>
      <c r="B14" s="981"/>
      <c r="C14" s="1068"/>
      <c r="D14" s="1068"/>
      <c r="E14" s="183"/>
      <c r="F14" s="183" t="s">
        <v>1037</v>
      </c>
      <c r="G14" s="171" t="s">
        <v>62</v>
      </c>
      <c r="H14" s="172">
        <v>7.5</v>
      </c>
      <c r="I14" s="2">
        <v>0</v>
      </c>
      <c r="J14" s="2">
        <v>0</v>
      </c>
      <c r="K14" s="11" t="e">
        <f t="shared" si="0"/>
        <v>#DIV/0!</v>
      </c>
      <c r="L14" s="2">
        <v>0</v>
      </c>
      <c r="M14" s="2">
        <v>0</v>
      </c>
      <c r="N14" s="11" t="e">
        <f t="shared" si="1"/>
        <v>#DIV/0!</v>
      </c>
      <c r="O14" s="2">
        <v>0</v>
      </c>
      <c r="P14" s="2"/>
      <c r="Q14" s="11" t="e">
        <f t="shared" si="2"/>
        <v>#DIV/0!</v>
      </c>
      <c r="R14" s="2">
        <v>7.5</v>
      </c>
      <c r="S14" s="2">
        <v>0</v>
      </c>
      <c r="T14" s="11">
        <f t="shared" si="3"/>
        <v>0</v>
      </c>
      <c r="U14" s="89">
        <f t="shared" si="4"/>
        <v>7.5</v>
      </c>
      <c r="V14" s="89">
        <f t="shared" si="4"/>
        <v>0</v>
      </c>
      <c r="W14" s="11">
        <f t="shared" si="5"/>
        <v>0</v>
      </c>
      <c r="X14" s="30"/>
    </row>
    <row r="15" spans="1:24" ht="24" x14ac:dyDescent="0.25">
      <c r="A15" s="20"/>
      <c r="B15" s="178" t="s">
        <v>1039</v>
      </c>
      <c r="C15" s="62" t="s">
        <v>1255</v>
      </c>
      <c r="D15" s="62"/>
      <c r="E15" s="62"/>
      <c r="F15" s="62" t="s">
        <v>1256</v>
      </c>
      <c r="G15" s="178" t="s">
        <v>1257</v>
      </c>
      <c r="H15" s="22">
        <v>1</v>
      </c>
      <c r="I15" s="2">
        <v>0</v>
      </c>
      <c r="J15" s="2">
        <v>0</v>
      </c>
      <c r="K15" s="11" t="e">
        <f t="shared" si="0"/>
        <v>#DIV/0!</v>
      </c>
      <c r="L15" s="2">
        <v>0</v>
      </c>
      <c r="M15" s="2">
        <v>0</v>
      </c>
      <c r="N15" s="11" t="e">
        <f t="shared" si="1"/>
        <v>#DIV/0!</v>
      </c>
      <c r="O15" s="2">
        <v>0</v>
      </c>
      <c r="P15" s="2"/>
      <c r="Q15" s="11" t="e">
        <f t="shared" si="2"/>
        <v>#DIV/0!</v>
      </c>
      <c r="R15" s="2">
        <v>1</v>
      </c>
      <c r="S15" s="2">
        <v>0</v>
      </c>
      <c r="T15" s="11">
        <f t="shared" si="3"/>
        <v>0</v>
      </c>
      <c r="U15" s="89">
        <f t="shared" si="4"/>
        <v>1</v>
      </c>
      <c r="V15" s="89">
        <f t="shared" si="4"/>
        <v>0</v>
      </c>
      <c r="W15" s="11">
        <f t="shared" si="5"/>
        <v>0</v>
      </c>
      <c r="X15" s="30"/>
    </row>
    <row r="16" spans="1:24" ht="24" x14ac:dyDescent="0.25">
      <c r="A16" s="191"/>
      <c r="B16" s="179" t="s">
        <v>1046</v>
      </c>
      <c r="C16" s="183" t="s">
        <v>1047</v>
      </c>
      <c r="D16" s="183" t="s">
        <v>1118</v>
      </c>
      <c r="E16" s="183"/>
      <c r="F16" s="183" t="s">
        <v>61</v>
      </c>
      <c r="G16" s="166" t="s">
        <v>62</v>
      </c>
      <c r="H16" s="95">
        <v>20</v>
      </c>
      <c r="I16" s="2">
        <v>0</v>
      </c>
      <c r="J16" s="2">
        <v>0</v>
      </c>
      <c r="K16" s="11" t="e">
        <f t="shared" si="0"/>
        <v>#DIV/0!</v>
      </c>
      <c r="L16" s="2">
        <v>0</v>
      </c>
      <c r="M16" s="2">
        <v>0</v>
      </c>
      <c r="N16" s="11" t="e">
        <f t="shared" si="1"/>
        <v>#DIV/0!</v>
      </c>
      <c r="O16" s="2">
        <v>0</v>
      </c>
      <c r="P16" s="2">
        <v>11.25</v>
      </c>
      <c r="Q16" s="11" t="e">
        <f t="shared" si="2"/>
        <v>#DIV/0!</v>
      </c>
      <c r="R16" s="2">
        <v>0</v>
      </c>
      <c r="S16" s="2">
        <v>1.25</v>
      </c>
      <c r="T16" s="11" t="e">
        <f t="shared" si="3"/>
        <v>#DIV/0!</v>
      </c>
      <c r="U16" s="89">
        <f t="shared" si="4"/>
        <v>0</v>
      </c>
      <c r="V16" s="89">
        <f t="shared" si="4"/>
        <v>12.5</v>
      </c>
      <c r="W16" s="11" t="e">
        <f t="shared" si="5"/>
        <v>#DIV/0!</v>
      </c>
      <c r="X16" s="30"/>
    </row>
    <row r="17" spans="1:24" ht="72" x14ac:dyDescent="0.25">
      <c r="A17" s="20"/>
      <c r="B17" s="178" t="s">
        <v>1049</v>
      </c>
      <c r="C17" s="62" t="s">
        <v>1258</v>
      </c>
      <c r="D17" s="62" t="s">
        <v>512</v>
      </c>
      <c r="E17" s="62" t="s">
        <v>1259</v>
      </c>
      <c r="F17" s="62" t="s">
        <v>1260</v>
      </c>
      <c r="G17" s="178" t="s">
        <v>1261</v>
      </c>
      <c r="H17" s="22">
        <v>3</v>
      </c>
      <c r="I17" s="2">
        <v>0</v>
      </c>
      <c r="J17" s="2">
        <v>1</v>
      </c>
      <c r="K17" s="11" t="e">
        <f t="shared" si="0"/>
        <v>#DIV/0!</v>
      </c>
      <c r="L17" s="2">
        <v>3</v>
      </c>
      <c r="M17" s="2">
        <v>1</v>
      </c>
      <c r="N17" s="11">
        <f t="shared" si="1"/>
        <v>33.333333333333329</v>
      </c>
      <c r="O17" s="2">
        <v>0</v>
      </c>
      <c r="P17" s="2">
        <v>2</v>
      </c>
      <c r="Q17" s="11" t="e">
        <f t="shared" si="2"/>
        <v>#DIV/0!</v>
      </c>
      <c r="R17" s="2">
        <v>0</v>
      </c>
      <c r="S17" s="2">
        <v>0</v>
      </c>
      <c r="T17" s="11" t="e">
        <f t="shared" si="3"/>
        <v>#DIV/0!</v>
      </c>
      <c r="U17" s="89">
        <f t="shared" si="4"/>
        <v>3</v>
      </c>
      <c r="V17" s="89">
        <f t="shared" si="4"/>
        <v>4</v>
      </c>
      <c r="W17" s="11">
        <f t="shared" si="5"/>
        <v>133.33333333333331</v>
      </c>
      <c r="X17" s="30"/>
    </row>
    <row r="18" spans="1:24" ht="72" x14ac:dyDescent="0.25">
      <c r="A18" s="20"/>
      <c r="B18" s="961" t="s">
        <v>1142</v>
      </c>
      <c r="C18" s="961" t="s">
        <v>1262</v>
      </c>
      <c r="D18" s="62" t="s">
        <v>512</v>
      </c>
      <c r="E18" s="62" t="s">
        <v>1263</v>
      </c>
      <c r="F18" s="62" t="s">
        <v>1264</v>
      </c>
      <c r="G18" s="178" t="s">
        <v>1265</v>
      </c>
      <c r="H18" s="22">
        <v>4</v>
      </c>
      <c r="I18" s="2">
        <v>0</v>
      </c>
      <c r="J18" s="2">
        <v>1</v>
      </c>
      <c r="K18" s="11" t="e">
        <f t="shared" si="0"/>
        <v>#DIV/0!</v>
      </c>
      <c r="L18" s="2">
        <v>0</v>
      </c>
      <c r="M18" s="2">
        <v>1</v>
      </c>
      <c r="N18" s="11" t="e">
        <f t="shared" si="1"/>
        <v>#DIV/0!</v>
      </c>
      <c r="O18" s="2">
        <v>0</v>
      </c>
      <c r="P18" s="2">
        <v>1</v>
      </c>
      <c r="Q18" s="11" t="e">
        <f t="shared" si="2"/>
        <v>#DIV/0!</v>
      </c>
      <c r="R18" s="2">
        <v>4</v>
      </c>
      <c r="S18" s="2">
        <v>1</v>
      </c>
      <c r="T18" s="11">
        <f t="shared" si="3"/>
        <v>25</v>
      </c>
      <c r="U18" s="89">
        <f t="shared" si="4"/>
        <v>4</v>
      </c>
      <c r="V18" s="89">
        <f t="shared" si="4"/>
        <v>4</v>
      </c>
      <c r="W18" s="11">
        <f t="shared" si="5"/>
        <v>100</v>
      </c>
      <c r="X18" s="30"/>
    </row>
    <row r="19" spans="1:24" ht="60" x14ac:dyDescent="0.25">
      <c r="A19" s="20"/>
      <c r="B19" s="962"/>
      <c r="C19" s="962"/>
      <c r="D19" s="315" t="s">
        <v>512</v>
      </c>
      <c r="E19" s="315" t="s">
        <v>1280</v>
      </c>
      <c r="F19" s="315" t="s">
        <v>1281</v>
      </c>
      <c r="G19" s="316" t="s">
        <v>1282</v>
      </c>
      <c r="H19" s="317">
        <v>9</v>
      </c>
      <c r="I19" s="2">
        <v>3</v>
      </c>
      <c r="J19" s="2">
        <v>6</v>
      </c>
      <c r="K19" s="11">
        <f t="shared" si="0"/>
        <v>200</v>
      </c>
      <c r="L19" s="2">
        <v>2</v>
      </c>
      <c r="M19" s="2">
        <v>0</v>
      </c>
      <c r="N19" s="11">
        <f t="shared" si="1"/>
        <v>0</v>
      </c>
      <c r="O19" s="2">
        <v>3</v>
      </c>
      <c r="P19" s="2"/>
      <c r="Q19" s="11">
        <f t="shared" si="2"/>
        <v>0</v>
      </c>
      <c r="R19" s="2">
        <v>1</v>
      </c>
      <c r="S19" s="2">
        <v>35</v>
      </c>
      <c r="T19" s="11">
        <f t="shared" si="3"/>
        <v>3500</v>
      </c>
      <c r="U19" s="89">
        <f t="shared" si="4"/>
        <v>9</v>
      </c>
      <c r="V19" s="89">
        <f t="shared" si="4"/>
        <v>41</v>
      </c>
      <c r="W19" s="11">
        <f t="shared" si="5"/>
        <v>455.55555555555554</v>
      </c>
      <c r="X19" s="30"/>
    </row>
    <row r="20" spans="1:24" ht="24" x14ac:dyDescent="0.25">
      <c r="A20" s="191"/>
      <c r="B20" s="179" t="s">
        <v>1051</v>
      </c>
      <c r="C20" s="183" t="s">
        <v>1052</v>
      </c>
      <c r="D20" s="183" t="s">
        <v>1118</v>
      </c>
      <c r="E20" s="183"/>
      <c r="F20" s="183" t="s">
        <v>61</v>
      </c>
      <c r="G20" s="166" t="s">
        <v>62</v>
      </c>
      <c r="H20" s="179">
        <v>20</v>
      </c>
      <c r="I20" s="2">
        <f>((10/1)*(I21))+((10/2)*(I22))</f>
        <v>0</v>
      </c>
      <c r="J20" s="2">
        <f>((10/1)*(J21))+((10/2)*(J22))</f>
        <v>5</v>
      </c>
      <c r="K20" s="11" t="e">
        <f t="shared" si="0"/>
        <v>#DIV/0!</v>
      </c>
      <c r="L20" s="2">
        <f>((10/1)*(L21))+((10/2)*(L22))</f>
        <v>0</v>
      </c>
      <c r="M20" s="2">
        <f>((10/1)*(M21))+((10/2)*(M22))</f>
        <v>0</v>
      </c>
      <c r="N20" s="11" t="e">
        <f t="shared" si="1"/>
        <v>#DIV/0!</v>
      </c>
      <c r="O20" s="2">
        <f>((10/1)*(O21))+((10/2)*(O22))</f>
        <v>0</v>
      </c>
      <c r="P20" s="2">
        <f>((10/1)*(P21))+((10/2)*(P22))</f>
        <v>0</v>
      </c>
      <c r="Q20" s="11" t="e">
        <f t="shared" si="2"/>
        <v>#DIV/0!</v>
      </c>
      <c r="R20" s="2">
        <f>((10/1)*(R21))+((10/2)*(R22))</f>
        <v>20</v>
      </c>
      <c r="S20" s="2">
        <v>3</v>
      </c>
      <c r="T20" s="11">
        <f t="shared" si="3"/>
        <v>15</v>
      </c>
      <c r="U20" s="89">
        <f t="shared" si="4"/>
        <v>20</v>
      </c>
      <c r="V20" s="89">
        <f t="shared" si="4"/>
        <v>8</v>
      </c>
      <c r="W20" s="11">
        <f t="shared" si="5"/>
        <v>40</v>
      </c>
      <c r="X20" s="30"/>
    </row>
    <row r="21" spans="1:24" ht="48" x14ac:dyDescent="0.25">
      <c r="A21" s="20"/>
      <c r="B21" s="178" t="s">
        <v>1054</v>
      </c>
      <c r="C21" s="62" t="s">
        <v>1266</v>
      </c>
      <c r="D21" s="62" t="s">
        <v>1259</v>
      </c>
      <c r="E21" s="62"/>
      <c r="F21" s="62" t="s">
        <v>1267</v>
      </c>
      <c r="G21" s="180" t="s">
        <v>1268</v>
      </c>
      <c r="H21" s="22">
        <v>1</v>
      </c>
      <c r="I21" s="2">
        <v>0</v>
      </c>
      <c r="J21" s="2">
        <v>0</v>
      </c>
      <c r="K21" s="11" t="e">
        <f t="shared" si="0"/>
        <v>#DIV/0!</v>
      </c>
      <c r="L21" s="2">
        <v>0</v>
      </c>
      <c r="M21" s="2"/>
      <c r="N21" s="11" t="e">
        <f t="shared" si="1"/>
        <v>#DIV/0!</v>
      </c>
      <c r="O21" s="2">
        <v>0</v>
      </c>
      <c r="P21" s="2"/>
      <c r="Q21" s="11" t="e">
        <f t="shared" si="2"/>
        <v>#DIV/0!</v>
      </c>
      <c r="R21" s="2">
        <v>1</v>
      </c>
      <c r="S21" s="2">
        <v>1</v>
      </c>
      <c r="T21" s="11">
        <f t="shared" si="3"/>
        <v>100</v>
      </c>
      <c r="U21" s="89">
        <f t="shared" si="4"/>
        <v>1</v>
      </c>
      <c r="V21" s="89">
        <f t="shared" si="4"/>
        <v>1</v>
      </c>
      <c r="W21" s="11">
        <f t="shared" si="5"/>
        <v>100</v>
      </c>
      <c r="X21" s="30"/>
    </row>
    <row r="22" spans="1:24" ht="48" x14ac:dyDescent="0.25">
      <c r="A22" s="20"/>
      <c r="B22" s="178" t="s">
        <v>1129</v>
      </c>
      <c r="C22" s="62" t="s">
        <v>1269</v>
      </c>
      <c r="D22" s="96" t="s">
        <v>512</v>
      </c>
      <c r="E22" s="62" t="s">
        <v>1246</v>
      </c>
      <c r="F22" s="62" t="s">
        <v>1270</v>
      </c>
      <c r="G22" s="180" t="s">
        <v>1271</v>
      </c>
      <c r="H22" s="192">
        <v>2</v>
      </c>
      <c r="I22" s="2">
        <v>0</v>
      </c>
      <c r="J22" s="2">
        <v>1</v>
      </c>
      <c r="K22" s="11" t="e">
        <f t="shared" si="0"/>
        <v>#DIV/0!</v>
      </c>
      <c r="L22" s="2">
        <v>0</v>
      </c>
      <c r="M22" s="2"/>
      <c r="N22" s="11" t="e">
        <f t="shared" si="1"/>
        <v>#DIV/0!</v>
      </c>
      <c r="O22" s="2">
        <v>0</v>
      </c>
      <c r="P22" s="2"/>
      <c r="Q22" s="11" t="e">
        <f t="shared" si="2"/>
        <v>#DIV/0!</v>
      </c>
      <c r="R22" s="2">
        <v>2</v>
      </c>
      <c r="S22" s="2">
        <v>0</v>
      </c>
      <c r="T22" s="11">
        <f t="shared" si="3"/>
        <v>0</v>
      </c>
      <c r="U22" s="89">
        <f t="shared" si="4"/>
        <v>2</v>
      </c>
      <c r="V22" s="89">
        <f t="shared" si="4"/>
        <v>1</v>
      </c>
      <c r="W22" s="11">
        <f t="shared" si="5"/>
        <v>50</v>
      </c>
      <c r="X22" s="30"/>
    </row>
    <row r="23" spans="1:24" ht="36" x14ac:dyDescent="0.25">
      <c r="A23" s="191"/>
      <c r="B23" s="179" t="s">
        <v>1011</v>
      </c>
      <c r="C23" s="69" t="s">
        <v>1012</v>
      </c>
      <c r="D23" s="181" t="s">
        <v>512</v>
      </c>
      <c r="E23" s="181"/>
      <c r="F23" s="181" t="s">
        <v>61</v>
      </c>
      <c r="G23" s="179" t="s">
        <v>62</v>
      </c>
      <c r="H23" s="179">
        <v>33.33</v>
      </c>
      <c r="I23" s="2">
        <v>0</v>
      </c>
      <c r="J23" s="2">
        <v>0</v>
      </c>
      <c r="K23" s="11" t="e">
        <f t="shared" si="0"/>
        <v>#DIV/0!</v>
      </c>
      <c r="L23" s="2">
        <v>0</v>
      </c>
      <c r="M23" s="2">
        <v>0</v>
      </c>
      <c r="N23" s="11" t="e">
        <f t="shared" si="1"/>
        <v>#DIV/0!</v>
      </c>
      <c r="O23" s="2">
        <v>0</v>
      </c>
      <c r="P23" s="2"/>
      <c r="Q23" s="11" t="e">
        <f t="shared" si="2"/>
        <v>#DIV/0!</v>
      </c>
      <c r="R23" s="2">
        <v>33.33</v>
      </c>
      <c r="S23" s="2">
        <v>0</v>
      </c>
      <c r="T23" s="11">
        <f t="shared" si="3"/>
        <v>0</v>
      </c>
      <c r="U23" s="89">
        <f t="shared" si="4"/>
        <v>33.33</v>
      </c>
      <c r="V23" s="89">
        <f t="shared" si="4"/>
        <v>0</v>
      </c>
      <c r="W23" s="11">
        <f t="shared" si="5"/>
        <v>0</v>
      </c>
      <c r="X23" s="30"/>
    </row>
    <row r="24" spans="1:24" ht="48" x14ac:dyDescent="0.25">
      <c r="A24" s="20"/>
      <c r="B24" s="178" t="s">
        <v>1014</v>
      </c>
      <c r="C24" s="62" t="s">
        <v>1272</v>
      </c>
      <c r="D24" s="62" t="s">
        <v>512</v>
      </c>
      <c r="E24" s="62" t="s">
        <v>1246</v>
      </c>
      <c r="F24" s="62" t="s">
        <v>1273</v>
      </c>
      <c r="G24" s="180" t="s">
        <v>1274</v>
      </c>
      <c r="H24" s="192">
        <v>33.33</v>
      </c>
      <c r="I24" s="2">
        <v>0</v>
      </c>
      <c r="J24" s="2">
        <v>0</v>
      </c>
      <c r="K24" s="11" t="e">
        <f t="shared" si="0"/>
        <v>#DIV/0!</v>
      </c>
      <c r="L24" s="2">
        <v>0</v>
      </c>
      <c r="M24" s="2">
        <v>33.33</v>
      </c>
      <c r="N24" s="11" t="e">
        <f t="shared" si="1"/>
        <v>#DIV/0!</v>
      </c>
      <c r="O24" s="2">
        <v>33.33</v>
      </c>
      <c r="P24" s="2"/>
      <c r="Q24" s="11">
        <f t="shared" si="2"/>
        <v>0</v>
      </c>
      <c r="R24" s="2">
        <v>0</v>
      </c>
      <c r="S24" s="2">
        <v>0</v>
      </c>
      <c r="T24" s="11" t="e">
        <f t="shared" si="3"/>
        <v>#DIV/0!</v>
      </c>
      <c r="U24" s="89">
        <f t="shared" si="4"/>
        <v>33.33</v>
      </c>
      <c r="V24" s="89">
        <f t="shared" si="4"/>
        <v>33.33</v>
      </c>
      <c r="W24" s="11">
        <f t="shared" si="5"/>
        <v>100</v>
      </c>
      <c r="X24" s="30"/>
    </row>
    <row r="25" spans="1:24" ht="38.25" x14ac:dyDescent="0.25">
      <c r="A25" s="193"/>
      <c r="B25" s="36" t="s">
        <v>260</v>
      </c>
      <c r="C25" s="194" t="s">
        <v>261</v>
      </c>
      <c r="D25" s="37" t="s">
        <v>251</v>
      </c>
      <c r="E25" s="37"/>
      <c r="F25" s="41" t="s">
        <v>262</v>
      </c>
      <c r="G25" s="38" t="s">
        <v>62</v>
      </c>
      <c r="H25" s="42">
        <v>25</v>
      </c>
      <c r="I25" s="2">
        <v>0</v>
      </c>
      <c r="J25" s="2">
        <v>0</v>
      </c>
      <c r="K25" s="11" t="e">
        <f t="shared" si="0"/>
        <v>#DIV/0!</v>
      </c>
      <c r="L25" s="2">
        <v>0</v>
      </c>
      <c r="M25" s="2">
        <v>25</v>
      </c>
      <c r="N25" s="11" t="e">
        <f t="shared" si="1"/>
        <v>#DIV/0!</v>
      </c>
      <c r="O25" s="2">
        <v>0</v>
      </c>
      <c r="P25" s="2">
        <v>10</v>
      </c>
      <c r="Q25" s="11" t="e">
        <f t="shared" si="2"/>
        <v>#DIV/0!</v>
      </c>
      <c r="R25" s="2">
        <v>0</v>
      </c>
      <c r="S25" s="2">
        <v>35</v>
      </c>
      <c r="T25" s="11" t="e">
        <f t="shared" si="3"/>
        <v>#DIV/0!</v>
      </c>
      <c r="U25" s="89">
        <f t="shared" si="4"/>
        <v>0</v>
      </c>
      <c r="V25" s="89">
        <f t="shared" si="4"/>
        <v>70</v>
      </c>
      <c r="W25" s="11" t="e">
        <f t="shared" si="5"/>
        <v>#DIV/0!</v>
      </c>
      <c r="X25" s="30"/>
    </row>
    <row r="26" spans="1:24" ht="48" x14ac:dyDescent="0.25">
      <c r="A26" s="20"/>
      <c r="B26" s="178" t="s">
        <v>264</v>
      </c>
      <c r="C26" s="62" t="s">
        <v>1275</v>
      </c>
      <c r="D26" s="96" t="s">
        <v>512</v>
      </c>
      <c r="E26" s="62" t="s">
        <v>1276</v>
      </c>
      <c r="F26" s="62" t="s">
        <v>1277</v>
      </c>
      <c r="G26" s="178" t="s">
        <v>1278</v>
      </c>
      <c r="H26" s="195">
        <v>0.5</v>
      </c>
      <c r="I26" s="2">
        <v>0</v>
      </c>
      <c r="J26" s="2">
        <v>45</v>
      </c>
      <c r="K26" s="11" t="e">
        <f t="shared" si="0"/>
        <v>#DIV/0!</v>
      </c>
      <c r="L26" s="2">
        <v>25</v>
      </c>
      <c r="M26" s="2">
        <v>25</v>
      </c>
      <c r="N26" s="11">
        <f t="shared" si="1"/>
        <v>100</v>
      </c>
      <c r="O26" s="2">
        <v>25</v>
      </c>
      <c r="P26" s="2">
        <v>10</v>
      </c>
      <c r="Q26" s="11">
        <f t="shared" si="2"/>
        <v>40</v>
      </c>
      <c r="R26" s="2">
        <v>0</v>
      </c>
      <c r="S26" s="2">
        <v>35</v>
      </c>
      <c r="T26" s="11" t="e">
        <f t="shared" si="3"/>
        <v>#DIV/0!</v>
      </c>
      <c r="U26" s="89">
        <f t="shared" si="4"/>
        <v>50</v>
      </c>
      <c r="V26" s="89">
        <f t="shared" si="4"/>
        <v>115</v>
      </c>
      <c r="W26" s="11">
        <f t="shared" si="5"/>
        <v>229.99999999999997</v>
      </c>
      <c r="X26" s="30"/>
    </row>
    <row r="27" spans="1:24" x14ac:dyDescent="0.25">
      <c r="A27" s="10"/>
      <c r="B27" s="843" t="s">
        <v>23</v>
      </c>
      <c r="C27" s="844"/>
      <c r="D27" s="844"/>
      <c r="E27" s="844"/>
      <c r="F27" s="844"/>
      <c r="G27" s="844"/>
      <c r="H27" s="845"/>
      <c r="I27" s="3"/>
      <c r="J27" s="3"/>
      <c r="K27" s="13" t="e">
        <f>SUM(K33:K53)/(COUNTIF(K33:K53,"&lt;&gt;0"))</f>
        <v>#DIV/0!</v>
      </c>
      <c r="L27" s="3"/>
      <c r="M27" s="3"/>
      <c r="N27" s="13" t="e">
        <f>SUM(N33:N53)/(COUNTIF(N33:N53,"&lt;&gt;0"))</f>
        <v>#DIV/0!</v>
      </c>
      <c r="O27" s="3"/>
      <c r="P27" s="3"/>
      <c r="Q27" s="13" t="e">
        <f>SUM(Q33:Q53)/(COUNTIF(Q33:Q53,"&lt;&gt;0"))</f>
        <v>#DIV/0!</v>
      </c>
      <c r="R27" s="3"/>
      <c r="S27" s="3"/>
      <c r="T27" s="13" t="e">
        <f>SUM(T33:T53)/(COUNTIF(T33:T53,"&lt;&gt;0"))</f>
        <v>#DIV/0!</v>
      </c>
      <c r="U27" s="3"/>
      <c r="V27" s="3"/>
      <c r="W27" s="13" t="e">
        <f>SUM(W33:W53)/(COUNTIF(W33:W53,"&lt;&gt;0"))</f>
        <v>#DIV/0!</v>
      </c>
      <c r="X27" s="30"/>
    </row>
    <row r="28" spans="1:24" x14ac:dyDescent="0.25">
      <c r="A28" s="846" t="s">
        <v>24</v>
      </c>
      <c r="B28" s="847"/>
      <c r="C28" s="847"/>
      <c r="D28" s="847"/>
      <c r="E28" s="847"/>
      <c r="F28" s="847"/>
      <c r="G28" s="847"/>
      <c r="H28" s="848"/>
      <c r="I28" s="4"/>
      <c r="J28" s="10"/>
      <c r="K28" s="14">
        <v>100</v>
      </c>
      <c r="L28" s="4"/>
      <c r="M28" s="14"/>
      <c r="N28" s="4">
        <v>58</v>
      </c>
      <c r="O28" s="4">
        <v>79</v>
      </c>
      <c r="P28" s="14"/>
      <c r="Q28" s="4"/>
      <c r="R28" s="4"/>
      <c r="S28" s="14"/>
      <c r="T28" s="4"/>
      <c r="U28" s="4"/>
      <c r="V28" s="14"/>
      <c r="W28" s="14"/>
      <c r="X28" s="30"/>
    </row>
    <row r="29" spans="1:24" x14ac:dyDescent="0.25">
      <c r="A29" s="846" t="s">
        <v>1283</v>
      </c>
      <c r="B29" s="847"/>
      <c r="C29" s="847"/>
      <c r="D29" s="847"/>
      <c r="E29" s="847"/>
      <c r="F29" s="847"/>
      <c r="G29" s="847"/>
      <c r="H29" s="848"/>
      <c r="I29" s="4"/>
      <c r="J29" s="10"/>
      <c r="K29" s="14">
        <v>33</v>
      </c>
      <c r="L29" s="4"/>
      <c r="M29" s="14"/>
      <c r="N29" s="4">
        <v>39</v>
      </c>
      <c r="O29" s="4">
        <v>36</v>
      </c>
      <c r="P29" s="14"/>
      <c r="Q29" s="4"/>
      <c r="R29" s="4"/>
      <c r="S29" s="14"/>
      <c r="T29" s="4"/>
      <c r="U29" s="4"/>
      <c r="V29" s="14"/>
      <c r="W29" s="14"/>
      <c r="X29" s="30"/>
    </row>
    <row r="30" spans="1:24" x14ac:dyDescent="0.25">
      <c r="A30" s="846" t="s">
        <v>1339</v>
      </c>
      <c r="B30" s="847"/>
      <c r="C30" s="847"/>
      <c r="D30" s="847"/>
      <c r="E30" s="847"/>
      <c r="F30" s="847"/>
      <c r="G30" s="847"/>
      <c r="H30" s="848"/>
      <c r="I30" s="4"/>
      <c r="J30" s="10"/>
      <c r="K30" s="14">
        <v>2</v>
      </c>
      <c r="L30" s="4"/>
      <c r="M30" s="14"/>
      <c r="N30" s="4">
        <v>3</v>
      </c>
      <c r="O30" s="4">
        <v>5</v>
      </c>
      <c r="P30" s="14"/>
      <c r="Q30" s="4"/>
      <c r="R30" s="4"/>
      <c r="S30" s="14"/>
      <c r="T30" s="4"/>
      <c r="U30" s="4"/>
      <c r="V30" s="14"/>
      <c r="W30" s="14"/>
      <c r="X30" s="292"/>
    </row>
    <row r="31" spans="1:24" x14ac:dyDescent="0.25">
      <c r="A31" s="846" t="s">
        <v>1340</v>
      </c>
      <c r="B31" s="847"/>
      <c r="C31" s="847"/>
      <c r="D31" s="847"/>
      <c r="E31" s="847"/>
      <c r="F31" s="847"/>
      <c r="G31" s="847"/>
      <c r="H31" s="848"/>
      <c r="I31" s="4"/>
      <c r="J31" s="10"/>
      <c r="K31" s="14">
        <v>5</v>
      </c>
      <c r="L31" s="4"/>
      <c r="M31" s="14"/>
      <c r="N31" s="4">
        <v>3</v>
      </c>
      <c r="O31" s="4">
        <v>8</v>
      </c>
      <c r="P31" s="14"/>
      <c r="Q31" s="4"/>
      <c r="R31" s="4"/>
      <c r="S31" s="14"/>
      <c r="T31" s="4"/>
      <c r="U31" s="4"/>
      <c r="V31" s="14"/>
      <c r="W31" s="14"/>
      <c r="X31" s="292"/>
    </row>
    <row r="32" spans="1:24" x14ac:dyDescent="0.25">
      <c r="A32" s="846" t="s">
        <v>1341</v>
      </c>
      <c r="B32" s="847"/>
      <c r="C32" s="847"/>
      <c r="D32" s="847"/>
      <c r="E32" s="847"/>
      <c r="F32" s="847"/>
      <c r="G32" s="847"/>
      <c r="H32" s="848"/>
      <c r="I32" s="4"/>
      <c r="J32" s="10"/>
      <c r="K32" s="14">
        <v>15</v>
      </c>
      <c r="L32" s="4"/>
      <c r="M32" s="14"/>
      <c r="N32" s="4">
        <v>27</v>
      </c>
      <c r="O32" s="4">
        <v>27</v>
      </c>
      <c r="P32" s="14"/>
      <c r="Q32" s="4"/>
      <c r="R32" s="4"/>
      <c r="S32" s="14"/>
      <c r="T32" s="4"/>
      <c r="U32" s="4"/>
      <c r="V32" s="14"/>
      <c r="W32" s="14"/>
      <c r="X32" s="292"/>
    </row>
    <row r="33" spans="11:23" x14ac:dyDescent="0.25">
      <c r="K33" s="32" t="e">
        <f>IF(K6&gt;99.99,100,K6)</f>
        <v>#DIV/0!</v>
      </c>
      <c r="N33" s="32" t="e">
        <f>IF(N6&gt;99.99,100,N6)</f>
        <v>#DIV/0!</v>
      </c>
      <c r="Q33" s="32" t="e">
        <f>IF(Q6&gt;99.99,100,Q6)</f>
        <v>#DIV/0!</v>
      </c>
      <c r="T33" s="32">
        <f>IF(T6&gt;99.99,100,T6)</f>
        <v>100</v>
      </c>
      <c r="W33" s="32">
        <f>IF(W6&gt;99.99,100,W6)</f>
        <v>100</v>
      </c>
    </row>
    <row r="34" spans="11:23" x14ac:dyDescent="0.25">
      <c r="K34" s="32" t="e">
        <f t="shared" ref="K34:K53" si="6">IF(K7&gt;99.99,100,K7)</f>
        <v>#DIV/0!</v>
      </c>
      <c r="N34" s="32" t="e">
        <f t="shared" ref="N34:N53" si="7">IF(N7&gt;99.99,100,N7)</f>
        <v>#DIV/0!</v>
      </c>
      <c r="Q34" s="32">
        <f t="shared" ref="Q34:Q53" si="8">IF(Q7&gt;99.99,100,Q7)</f>
        <v>100</v>
      </c>
      <c r="T34" s="32">
        <f t="shared" ref="T34:T53" si="9">IF(T7&gt;99.99,100,T7)</f>
        <v>100</v>
      </c>
      <c r="W34" s="32">
        <f t="shared" ref="W34:W53" si="10">IF(W7&gt;99.99,100,W7)</f>
        <v>100</v>
      </c>
    </row>
    <row r="35" spans="11:23" x14ac:dyDescent="0.25">
      <c r="K35" s="32" t="e">
        <f t="shared" si="6"/>
        <v>#DIV/0!</v>
      </c>
      <c r="N35" s="32">
        <f t="shared" si="7"/>
        <v>29.411764705882355</v>
      </c>
      <c r="Q35" s="32">
        <f t="shared" si="8"/>
        <v>75.757575757575751</v>
      </c>
      <c r="T35" s="32">
        <f t="shared" si="9"/>
        <v>100</v>
      </c>
      <c r="W35" s="32">
        <f t="shared" si="10"/>
        <v>80</v>
      </c>
    </row>
    <row r="36" spans="11:23" x14ac:dyDescent="0.25">
      <c r="K36" s="32">
        <f t="shared" si="6"/>
        <v>0</v>
      </c>
      <c r="N36" s="32" t="e">
        <f t="shared" si="7"/>
        <v>#DIV/0!</v>
      </c>
      <c r="Q36" s="32" t="e">
        <f t="shared" si="8"/>
        <v>#DIV/0!</v>
      </c>
      <c r="T36" s="32" t="e">
        <f t="shared" si="9"/>
        <v>#DIV/0!</v>
      </c>
      <c r="W36" s="32">
        <f t="shared" si="10"/>
        <v>80</v>
      </c>
    </row>
    <row r="37" spans="11:23" x14ac:dyDescent="0.25">
      <c r="K37" s="32">
        <f t="shared" si="6"/>
        <v>0</v>
      </c>
      <c r="N37" s="32">
        <f t="shared" si="7"/>
        <v>0</v>
      </c>
      <c r="Q37" s="32">
        <f t="shared" si="8"/>
        <v>8</v>
      </c>
      <c r="T37" s="32">
        <f t="shared" si="9"/>
        <v>24</v>
      </c>
      <c r="W37" s="32">
        <f t="shared" si="10"/>
        <v>8</v>
      </c>
    </row>
    <row r="38" spans="11:23" x14ac:dyDescent="0.25">
      <c r="K38" s="32" t="e">
        <f t="shared" si="6"/>
        <v>#DIV/0!</v>
      </c>
      <c r="N38" s="32" t="e">
        <f t="shared" si="7"/>
        <v>#DIV/0!</v>
      </c>
      <c r="Q38" s="32" t="e">
        <f t="shared" si="8"/>
        <v>#DIV/0!</v>
      </c>
      <c r="T38" s="32">
        <f t="shared" si="9"/>
        <v>30</v>
      </c>
      <c r="W38" s="32">
        <f t="shared" si="10"/>
        <v>40</v>
      </c>
    </row>
    <row r="39" spans="11:23" x14ac:dyDescent="0.25">
      <c r="K39" s="32" t="e">
        <f t="shared" si="6"/>
        <v>#DIV/0!</v>
      </c>
      <c r="N39" s="32">
        <f t="shared" si="7"/>
        <v>100</v>
      </c>
      <c r="Q39" s="32" t="e">
        <f t="shared" si="8"/>
        <v>#DIV/0!</v>
      </c>
      <c r="T39" s="32">
        <f t="shared" si="9"/>
        <v>0</v>
      </c>
      <c r="W39" s="32">
        <f t="shared" si="10"/>
        <v>50</v>
      </c>
    </row>
    <row r="40" spans="11:23" x14ac:dyDescent="0.25">
      <c r="K40" s="32" t="e">
        <f t="shared" si="6"/>
        <v>#DIV/0!</v>
      </c>
      <c r="N40" s="32" t="e">
        <f t="shared" si="7"/>
        <v>#DIV/0!</v>
      </c>
      <c r="Q40" s="32">
        <f t="shared" si="8"/>
        <v>0</v>
      </c>
      <c r="T40" s="32" t="e">
        <f t="shared" si="9"/>
        <v>#DIV/0!</v>
      </c>
      <c r="W40" s="32">
        <f t="shared" si="10"/>
        <v>0</v>
      </c>
    </row>
    <row r="41" spans="11:23" x14ac:dyDescent="0.25">
      <c r="K41" s="32" t="e">
        <f t="shared" si="6"/>
        <v>#DIV/0!</v>
      </c>
      <c r="N41" s="32" t="e">
        <f t="shared" si="7"/>
        <v>#DIV/0!</v>
      </c>
      <c r="Q41" s="32" t="e">
        <f t="shared" si="8"/>
        <v>#DIV/0!</v>
      </c>
      <c r="T41" s="32">
        <f t="shared" si="9"/>
        <v>0</v>
      </c>
      <c r="W41" s="32">
        <f t="shared" si="10"/>
        <v>0</v>
      </c>
    </row>
    <row r="42" spans="11:23" x14ac:dyDescent="0.25">
      <c r="K42" s="32" t="e">
        <f t="shared" si="6"/>
        <v>#DIV/0!</v>
      </c>
      <c r="N42" s="32" t="e">
        <f t="shared" si="7"/>
        <v>#DIV/0!</v>
      </c>
      <c r="Q42" s="32" t="e">
        <f t="shared" si="8"/>
        <v>#DIV/0!</v>
      </c>
      <c r="T42" s="32">
        <f t="shared" si="9"/>
        <v>0</v>
      </c>
      <c r="W42" s="32">
        <f t="shared" si="10"/>
        <v>0</v>
      </c>
    </row>
    <row r="43" spans="11:23" x14ac:dyDescent="0.25">
      <c r="K43" s="32" t="e">
        <f t="shared" si="6"/>
        <v>#DIV/0!</v>
      </c>
      <c r="N43" s="32" t="e">
        <f t="shared" si="7"/>
        <v>#DIV/0!</v>
      </c>
      <c r="Q43" s="32" t="e">
        <f t="shared" si="8"/>
        <v>#DIV/0!</v>
      </c>
      <c r="T43" s="32" t="e">
        <f t="shared" si="9"/>
        <v>#DIV/0!</v>
      </c>
      <c r="W43" s="32" t="e">
        <f t="shared" si="10"/>
        <v>#DIV/0!</v>
      </c>
    </row>
    <row r="44" spans="11:23" x14ac:dyDescent="0.25">
      <c r="K44" s="32" t="e">
        <f t="shared" si="6"/>
        <v>#DIV/0!</v>
      </c>
      <c r="N44" s="32">
        <f t="shared" si="7"/>
        <v>33.333333333333329</v>
      </c>
      <c r="Q44" s="32" t="e">
        <f t="shared" si="8"/>
        <v>#DIV/0!</v>
      </c>
      <c r="T44" s="32" t="e">
        <f t="shared" si="9"/>
        <v>#DIV/0!</v>
      </c>
      <c r="W44" s="32">
        <f t="shared" si="10"/>
        <v>100</v>
      </c>
    </row>
    <row r="45" spans="11:23" x14ac:dyDescent="0.25">
      <c r="K45" s="32" t="e">
        <f t="shared" si="6"/>
        <v>#DIV/0!</v>
      </c>
      <c r="N45" s="32" t="e">
        <f t="shared" si="7"/>
        <v>#DIV/0!</v>
      </c>
      <c r="Q45" s="32" t="e">
        <f t="shared" si="8"/>
        <v>#DIV/0!</v>
      </c>
      <c r="T45" s="32">
        <f t="shared" si="9"/>
        <v>25</v>
      </c>
      <c r="W45" s="32">
        <f t="shared" si="10"/>
        <v>100</v>
      </c>
    </row>
    <row r="46" spans="11:23" x14ac:dyDescent="0.25">
      <c r="K46" s="32">
        <f t="shared" si="6"/>
        <v>100</v>
      </c>
      <c r="N46" s="32">
        <f t="shared" si="7"/>
        <v>0</v>
      </c>
      <c r="Q46" s="32">
        <f t="shared" si="8"/>
        <v>0</v>
      </c>
      <c r="T46" s="32">
        <f t="shared" si="9"/>
        <v>100</v>
      </c>
      <c r="W46" s="32">
        <f t="shared" si="10"/>
        <v>100</v>
      </c>
    </row>
    <row r="47" spans="11:23" x14ac:dyDescent="0.25">
      <c r="K47" s="32" t="e">
        <f t="shared" si="6"/>
        <v>#DIV/0!</v>
      </c>
      <c r="N47" s="32" t="e">
        <f t="shared" si="7"/>
        <v>#DIV/0!</v>
      </c>
      <c r="Q47" s="32" t="e">
        <f t="shared" si="8"/>
        <v>#DIV/0!</v>
      </c>
      <c r="T47" s="32">
        <f t="shared" si="9"/>
        <v>15</v>
      </c>
      <c r="W47" s="32">
        <f t="shared" si="10"/>
        <v>40</v>
      </c>
    </row>
    <row r="48" spans="11:23" x14ac:dyDescent="0.25">
      <c r="K48" s="32" t="e">
        <f t="shared" si="6"/>
        <v>#DIV/0!</v>
      </c>
      <c r="N48" s="32" t="e">
        <f t="shared" si="7"/>
        <v>#DIV/0!</v>
      </c>
      <c r="Q48" s="32" t="e">
        <f t="shared" si="8"/>
        <v>#DIV/0!</v>
      </c>
      <c r="T48" s="32">
        <f t="shared" si="9"/>
        <v>100</v>
      </c>
      <c r="W48" s="32">
        <f t="shared" si="10"/>
        <v>100</v>
      </c>
    </row>
    <row r="49" spans="11:23" x14ac:dyDescent="0.25">
      <c r="K49" s="32" t="e">
        <f t="shared" si="6"/>
        <v>#DIV/0!</v>
      </c>
      <c r="N49" s="32" t="e">
        <f t="shared" si="7"/>
        <v>#DIV/0!</v>
      </c>
      <c r="Q49" s="32" t="e">
        <f t="shared" si="8"/>
        <v>#DIV/0!</v>
      </c>
      <c r="T49" s="32">
        <f t="shared" si="9"/>
        <v>0</v>
      </c>
      <c r="W49" s="32">
        <f t="shared" si="10"/>
        <v>50</v>
      </c>
    </row>
    <row r="50" spans="11:23" x14ac:dyDescent="0.25">
      <c r="K50" s="32" t="e">
        <f t="shared" si="6"/>
        <v>#DIV/0!</v>
      </c>
      <c r="N50" s="32" t="e">
        <f t="shared" si="7"/>
        <v>#DIV/0!</v>
      </c>
      <c r="Q50" s="32" t="e">
        <f t="shared" si="8"/>
        <v>#DIV/0!</v>
      </c>
      <c r="T50" s="32">
        <f t="shared" si="9"/>
        <v>0</v>
      </c>
      <c r="W50" s="32">
        <f t="shared" si="10"/>
        <v>0</v>
      </c>
    </row>
    <row r="51" spans="11:23" x14ac:dyDescent="0.25">
      <c r="K51" s="32" t="e">
        <f t="shared" si="6"/>
        <v>#DIV/0!</v>
      </c>
      <c r="N51" s="32" t="e">
        <f t="shared" si="7"/>
        <v>#DIV/0!</v>
      </c>
      <c r="Q51" s="32">
        <f t="shared" si="8"/>
        <v>0</v>
      </c>
      <c r="T51" s="32" t="e">
        <f t="shared" si="9"/>
        <v>#DIV/0!</v>
      </c>
      <c r="W51" s="32">
        <f t="shared" si="10"/>
        <v>100</v>
      </c>
    </row>
    <row r="52" spans="11:23" x14ac:dyDescent="0.25">
      <c r="K52" s="32" t="e">
        <f t="shared" si="6"/>
        <v>#DIV/0!</v>
      </c>
      <c r="N52" s="32" t="e">
        <f t="shared" si="7"/>
        <v>#DIV/0!</v>
      </c>
      <c r="Q52" s="32" t="e">
        <f t="shared" si="8"/>
        <v>#DIV/0!</v>
      </c>
      <c r="T52" s="32" t="e">
        <f t="shared" si="9"/>
        <v>#DIV/0!</v>
      </c>
      <c r="W52" s="32" t="e">
        <f t="shared" si="10"/>
        <v>#DIV/0!</v>
      </c>
    </row>
    <row r="53" spans="11:23" x14ac:dyDescent="0.25">
      <c r="K53" s="32" t="e">
        <f t="shared" si="6"/>
        <v>#DIV/0!</v>
      </c>
      <c r="N53" s="32">
        <f t="shared" si="7"/>
        <v>100</v>
      </c>
      <c r="Q53" s="32">
        <f t="shared" si="8"/>
        <v>40</v>
      </c>
      <c r="T53" s="32" t="e">
        <f t="shared" si="9"/>
        <v>#DIV/0!</v>
      </c>
      <c r="W53" s="32">
        <f t="shared" si="10"/>
        <v>100</v>
      </c>
    </row>
  </sheetData>
  <mergeCells count="28">
    <mergeCell ref="O4:Q4"/>
    <mergeCell ref="R4:T4"/>
    <mergeCell ref="U4:W4"/>
    <mergeCell ref="X4:X5"/>
    <mergeCell ref="A1:W1"/>
    <mergeCell ref="A2:W2"/>
    <mergeCell ref="A3:W3"/>
    <mergeCell ref="A4:A5"/>
    <mergeCell ref="B4:B5"/>
    <mergeCell ref="C4:C5"/>
    <mergeCell ref="D4:D5"/>
    <mergeCell ref="F4:F5"/>
    <mergeCell ref="G4:G5"/>
    <mergeCell ref="H4:H5"/>
    <mergeCell ref="I4:K4"/>
    <mergeCell ref="L4:N4"/>
    <mergeCell ref="A30:H30"/>
    <mergeCell ref="A31:H31"/>
    <mergeCell ref="A32:H32"/>
    <mergeCell ref="A13:A14"/>
    <mergeCell ref="B13:B14"/>
    <mergeCell ref="C13:C14"/>
    <mergeCell ref="D13:D14"/>
    <mergeCell ref="B27:H27"/>
    <mergeCell ref="B18:B19"/>
    <mergeCell ref="C18:C19"/>
    <mergeCell ref="A28:H28"/>
    <mergeCell ref="A29:H29"/>
  </mergeCells>
  <conditionalFormatting sqref="W6:W26 K6:K26 N13:N26 Q13:Q26 T13:T26">
    <cfRule type="cellIs" dxfId="311" priority="25" stopIfTrue="1" operator="greaterThan">
      <formula>110</formula>
    </cfRule>
    <cfRule type="cellIs" dxfId="310" priority="26" stopIfTrue="1" operator="between">
      <formula>1</formula>
      <formula>90</formula>
    </cfRule>
    <cfRule type="expression" dxfId="309" priority="27" stopIfTrue="1">
      <formula>IF(I6=0,J6=0)</formula>
    </cfRule>
    <cfRule type="cellIs" dxfId="308" priority="28" stopIfTrue="1" operator="between">
      <formula>90</formula>
      <formula>110</formula>
    </cfRule>
    <cfRule type="expression" dxfId="307" priority="29" stopIfTrue="1">
      <formula>IF(I6&gt;0,J6=0)</formula>
    </cfRule>
    <cfRule type="expression" dxfId="306" priority="30" stopIfTrue="1">
      <formula>IF(I6=0,J6&gt;0)</formula>
    </cfRule>
  </conditionalFormatting>
  <conditionalFormatting sqref="N6:N12">
    <cfRule type="cellIs" dxfId="305" priority="43" stopIfTrue="1" operator="greaterThan">
      <formula>110</formula>
    </cfRule>
    <cfRule type="cellIs" dxfId="304" priority="44" stopIfTrue="1" operator="between">
      <formula>1</formula>
      <formula>90</formula>
    </cfRule>
    <cfRule type="expression" dxfId="303" priority="45" stopIfTrue="1">
      <formula>IF(L6=0,M6=0)</formula>
    </cfRule>
    <cfRule type="cellIs" dxfId="302" priority="46" stopIfTrue="1" operator="between">
      <formula>90</formula>
      <formula>110</formula>
    </cfRule>
    <cfRule type="expression" dxfId="301" priority="47" stopIfTrue="1">
      <formula>IF(L6&gt;0,M6=0)</formula>
    </cfRule>
    <cfRule type="expression" dxfId="300" priority="48" stopIfTrue="1">
      <formula>IF(L6=0,M6&gt;0)</formula>
    </cfRule>
  </conditionalFormatting>
  <conditionalFormatting sqref="Q6:Q12">
    <cfRule type="cellIs" dxfId="299" priority="37" stopIfTrue="1" operator="greaterThan">
      <formula>110</formula>
    </cfRule>
    <cfRule type="cellIs" dxfId="298" priority="38" stopIfTrue="1" operator="between">
      <formula>1</formula>
      <formula>90</formula>
    </cfRule>
    <cfRule type="expression" dxfId="297" priority="39" stopIfTrue="1">
      <formula>IF(O6=0,P6=0)</formula>
    </cfRule>
    <cfRule type="cellIs" dxfId="296" priority="40" stopIfTrue="1" operator="between">
      <formula>90</formula>
      <formula>110</formula>
    </cfRule>
    <cfRule type="expression" dxfId="295" priority="41" stopIfTrue="1">
      <formula>IF(O6&gt;0,P6=0)</formula>
    </cfRule>
    <cfRule type="expression" dxfId="294" priority="42" stopIfTrue="1">
      <formula>IF(O6=0,P6&gt;0)</formula>
    </cfRule>
  </conditionalFormatting>
  <conditionalFormatting sqref="T6:T12">
    <cfRule type="cellIs" dxfId="293" priority="31" stopIfTrue="1" operator="greaterThan">
      <formula>110</formula>
    </cfRule>
    <cfRule type="cellIs" dxfId="292" priority="32" stopIfTrue="1" operator="between">
      <formula>1</formula>
      <formula>90</formula>
    </cfRule>
    <cfRule type="expression" dxfId="291" priority="33" stopIfTrue="1">
      <formula>IF(R6=0,S6=0)</formula>
    </cfRule>
    <cfRule type="cellIs" dxfId="290" priority="34" stopIfTrue="1" operator="between">
      <formula>90</formula>
      <formula>110</formula>
    </cfRule>
    <cfRule type="expression" dxfId="289" priority="35" stopIfTrue="1">
      <formula>IF(R6&gt;0,S6=0)</formula>
    </cfRule>
    <cfRule type="expression" dxfId="288" priority="36" stopIfTrue="1">
      <formula>IF(R6=0,S6&gt;0)</formula>
    </cfRule>
  </conditionalFormatting>
  <pageMargins left="0.7" right="0.7" top="0.75" bottom="0.75" header="0.3" footer="0.3"/>
  <pageSetup orientation="portrait" horizontalDpi="4294967293" verticalDpi="0" r:id="rId1"/>
  <legacyDrawing r:id="rId2"/>
</worksheet>
</file>

<file path=xl/worksheets/sheet6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64"/>
  <sheetViews>
    <sheetView topLeftCell="B4" zoomScale="70" zoomScaleNormal="70" workbookViewId="0">
      <pane xSplit="7" ySplit="1" topLeftCell="I5" activePane="bottomRight" state="frozen"/>
      <selection activeCell="B4" sqref="B4"/>
      <selection pane="topRight" activeCell="I4" sqref="I4"/>
      <selection pane="bottomLeft" activeCell="B5" sqref="B5"/>
      <selection pane="bottomRight" activeCell="X18" sqref="X18"/>
    </sheetView>
  </sheetViews>
  <sheetFormatPr baseColWidth="10" defaultColWidth="11.42578125" defaultRowHeight="15" x14ac:dyDescent="0.25"/>
  <cols>
    <col min="1" max="1" width="16.85546875" style="7" customWidth="1"/>
    <col min="2" max="2" width="8.7109375" style="7" customWidth="1"/>
    <col min="3" max="3" width="38.28515625" style="7" customWidth="1"/>
    <col min="4" max="5" width="16" style="7" customWidth="1"/>
    <col min="6" max="6" width="24.5703125" style="7" customWidth="1"/>
    <col min="7" max="7" width="12.7109375" style="7" customWidth="1"/>
    <col min="8" max="8" width="8.7109375" style="7" customWidth="1"/>
    <col min="9" max="20" width="6.85546875" style="7" customWidth="1"/>
    <col min="21" max="21" width="8.7109375" style="7" customWidth="1"/>
    <col min="22" max="23" width="6.85546875" style="7" customWidth="1"/>
    <col min="24" max="24" width="39.5703125" style="7" customWidth="1"/>
    <col min="25" max="25" width="38.42578125" style="7" customWidth="1"/>
    <col min="26" max="27" width="15" style="7" customWidth="1"/>
    <col min="28" max="16384" width="11.42578125" style="7"/>
  </cols>
  <sheetData>
    <row r="1" spans="1:27" ht="15" customHeight="1" x14ac:dyDescent="0.25">
      <c r="A1" s="854" t="s">
        <v>26</v>
      </c>
      <c r="B1" s="854"/>
      <c r="C1" s="854"/>
      <c r="D1" s="854"/>
      <c r="E1" s="854"/>
      <c r="F1" s="854"/>
      <c r="G1" s="854"/>
      <c r="H1" s="854"/>
      <c r="I1" s="854"/>
      <c r="J1" s="854"/>
      <c r="K1" s="854"/>
      <c r="L1" s="854"/>
      <c r="M1" s="854"/>
      <c r="N1" s="854"/>
      <c r="O1" s="854"/>
      <c r="P1" s="854"/>
      <c r="Q1" s="854"/>
      <c r="R1" s="854"/>
      <c r="S1" s="854"/>
      <c r="T1" s="854"/>
      <c r="U1" s="854"/>
      <c r="V1" s="854"/>
      <c r="W1" s="854"/>
    </row>
    <row r="2" spans="1:27" ht="15" customHeight="1" x14ac:dyDescent="0.25">
      <c r="A2" s="854" t="s">
        <v>0</v>
      </c>
      <c r="B2" s="854"/>
      <c r="C2" s="854"/>
      <c r="D2" s="854"/>
      <c r="E2" s="854"/>
      <c r="F2" s="854"/>
      <c r="G2" s="854"/>
      <c r="H2" s="854"/>
      <c r="I2" s="854"/>
      <c r="J2" s="854"/>
      <c r="K2" s="854"/>
      <c r="L2" s="854"/>
      <c r="M2" s="854"/>
      <c r="N2" s="854"/>
      <c r="O2" s="854"/>
      <c r="P2" s="854"/>
      <c r="Q2" s="854"/>
      <c r="R2" s="854"/>
      <c r="S2" s="854"/>
      <c r="T2" s="854"/>
      <c r="U2" s="854"/>
      <c r="V2" s="854"/>
      <c r="W2" s="854"/>
    </row>
    <row r="3" spans="1:27" ht="15" customHeight="1" x14ac:dyDescent="0.25">
      <c r="A3" s="855" t="s">
        <v>1850</v>
      </c>
      <c r="B3" s="855"/>
      <c r="C3" s="855"/>
      <c r="D3" s="855"/>
      <c r="E3" s="855"/>
      <c r="F3" s="855"/>
      <c r="G3" s="855"/>
      <c r="H3" s="855"/>
      <c r="I3" s="855"/>
      <c r="J3" s="855"/>
      <c r="K3" s="855"/>
      <c r="L3" s="855"/>
      <c r="M3" s="855"/>
      <c r="N3" s="855"/>
      <c r="O3" s="855"/>
      <c r="P3" s="855"/>
      <c r="Q3" s="855"/>
      <c r="R3" s="855"/>
      <c r="S3" s="855"/>
      <c r="T3" s="855"/>
      <c r="U3" s="855"/>
      <c r="V3" s="855"/>
      <c r="W3" s="855"/>
    </row>
    <row r="4" spans="1:27" ht="22.5" customHeight="1" x14ac:dyDescent="0.25">
      <c r="A4" s="838" t="s">
        <v>30</v>
      </c>
      <c r="B4" s="856" t="s">
        <v>1</v>
      </c>
      <c r="C4" s="838" t="s">
        <v>28</v>
      </c>
      <c r="D4" s="838" t="s">
        <v>2</v>
      </c>
      <c r="E4" s="839" t="s">
        <v>1475</v>
      </c>
      <c r="F4" s="838" t="s">
        <v>3</v>
      </c>
      <c r="G4" s="838" t="s">
        <v>4</v>
      </c>
      <c r="H4" s="838" t="s">
        <v>1474</v>
      </c>
      <c r="I4" s="853" t="s">
        <v>5</v>
      </c>
      <c r="J4" s="853"/>
      <c r="K4" s="853"/>
      <c r="L4" s="853" t="s">
        <v>6</v>
      </c>
      <c r="M4" s="853"/>
      <c r="N4" s="853"/>
      <c r="O4" s="853" t="s">
        <v>7</v>
      </c>
      <c r="P4" s="853"/>
      <c r="Q4" s="853"/>
      <c r="R4" s="853" t="s">
        <v>8</v>
      </c>
      <c r="S4" s="853"/>
      <c r="T4" s="853"/>
      <c r="U4" s="853" t="s">
        <v>9</v>
      </c>
      <c r="V4" s="853"/>
      <c r="W4" s="853"/>
      <c r="X4" s="838" t="s">
        <v>1489</v>
      </c>
      <c r="Y4" s="838" t="s">
        <v>1490</v>
      </c>
      <c r="Z4" s="838" t="s">
        <v>1491</v>
      </c>
      <c r="AA4" s="838" t="s">
        <v>1492</v>
      </c>
    </row>
    <row r="5" spans="1:27" x14ac:dyDescent="0.25">
      <c r="A5" s="838"/>
      <c r="B5" s="856"/>
      <c r="C5" s="838"/>
      <c r="D5" s="839"/>
      <c r="E5" s="852"/>
      <c r="F5" s="839"/>
      <c r="G5" s="839"/>
      <c r="H5" s="839"/>
      <c r="I5" s="5" t="s">
        <v>10</v>
      </c>
      <c r="J5" s="5" t="s">
        <v>11</v>
      </c>
      <c r="K5" s="6" t="s">
        <v>12</v>
      </c>
      <c r="L5" s="5" t="s">
        <v>10</v>
      </c>
      <c r="M5" s="5" t="s">
        <v>11</v>
      </c>
      <c r="N5" s="6" t="s">
        <v>12</v>
      </c>
      <c r="O5" s="5" t="s">
        <v>10</v>
      </c>
      <c r="P5" s="5" t="s">
        <v>11</v>
      </c>
      <c r="Q5" s="6" t="s">
        <v>12</v>
      </c>
      <c r="R5" s="5" t="s">
        <v>10</v>
      </c>
      <c r="S5" s="5" t="s">
        <v>11</v>
      </c>
      <c r="T5" s="6" t="s">
        <v>12</v>
      </c>
      <c r="U5" s="5" t="s">
        <v>10</v>
      </c>
      <c r="V5" s="5" t="s">
        <v>11</v>
      </c>
      <c r="W5" s="6" t="s">
        <v>12</v>
      </c>
      <c r="X5" s="839"/>
      <c r="Y5" s="839"/>
      <c r="Z5" s="839"/>
      <c r="AA5" s="839"/>
    </row>
    <row r="6" spans="1:27" ht="15.6" customHeight="1" x14ac:dyDescent="0.25">
      <c r="A6" s="624" t="s">
        <v>1778</v>
      </c>
      <c r="B6" s="625"/>
      <c r="C6" s="625"/>
      <c r="D6" s="625"/>
      <c r="E6" s="625"/>
      <c r="F6" s="625"/>
      <c r="G6" s="625"/>
      <c r="H6" s="626"/>
      <c r="I6" s="2"/>
      <c r="J6" s="2"/>
      <c r="K6" s="11" t="e">
        <f>J6/I6*100</f>
        <v>#DIV/0!</v>
      </c>
      <c r="L6" s="2"/>
      <c r="M6" s="2"/>
      <c r="N6" s="12" t="e">
        <f>M6/L6*100</f>
        <v>#DIV/0!</v>
      </c>
      <c r="O6" s="2"/>
      <c r="P6" s="2">
        <v>0</v>
      </c>
      <c r="Q6" s="12" t="e">
        <f>P6/O6*100</f>
        <v>#DIV/0!</v>
      </c>
      <c r="R6" s="2"/>
      <c r="S6" s="2"/>
      <c r="T6" s="12" t="e">
        <f>S6/R6*100</f>
        <v>#DIV/0!</v>
      </c>
      <c r="U6" s="89"/>
      <c r="V6" s="89"/>
      <c r="W6" s="12" t="e">
        <f>V6/U6*100</f>
        <v>#DIV/0!</v>
      </c>
      <c r="X6" s="309"/>
      <c r="Y6" s="309"/>
      <c r="Z6" s="325"/>
      <c r="AA6" s="30"/>
    </row>
    <row r="7" spans="1:27" ht="25.5" x14ac:dyDescent="0.25">
      <c r="A7" s="40"/>
      <c r="B7" s="35" t="s">
        <v>505</v>
      </c>
      <c r="C7" s="419" t="s">
        <v>506</v>
      </c>
      <c r="D7" s="420" t="s">
        <v>1779</v>
      </c>
      <c r="E7" s="421"/>
      <c r="F7" s="422" t="s">
        <v>508</v>
      </c>
      <c r="G7" s="35" t="s">
        <v>21</v>
      </c>
      <c r="H7" s="35">
        <v>1</v>
      </c>
      <c r="I7" s="2">
        <v>0</v>
      </c>
      <c r="J7" s="2">
        <v>0</v>
      </c>
      <c r="K7" s="11" t="e">
        <f t="shared" ref="K7:K33" si="0">J7/I7*100</f>
        <v>#DIV/0!</v>
      </c>
      <c r="L7" s="2">
        <v>0</v>
      </c>
      <c r="M7" s="2">
        <v>0</v>
      </c>
      <c r="N7" s="12" t="e">
        <f t="shared" ref="N7:N33" si="1">M7/L7*100</f>
        <v>#DIV/0!</v>
      </c>
      <c r="O7" s="2">
        <v>0</v>
      </c>
      <c r="P7" s="2">
        <v>0</v>
      </c>
      <c r="Q7" s="12" t="e">
        <f t="shared" ref="Q7:Q33" si="2">P7/O7*100</f>
        <v>#DIV/0!</v>
      </c>
      <c r="R7" s="2">
        <v>1</v>
      </c>
      <c r="S7" s="2">
        <v>0</v>
      </c>
      <c r="T7" s="12">
        <f t="shared" ref="T7:T33" si="3">S7/R7*100</f>
        <v>0</v>
      </c>
      <c r="U7" s="89">
        <f t="shared" ref="U7:V33" si="4">I7+L7+O7+R7</f>
        <v>1</v>
      </c>
      <c r="V7" s="89">
        <f t="shared" si="4"/>
        <v>0</v>
      </c>
      <c r="W7" s="12">
        <f t="shared" ref="W7:W33" si="5">V7/U7*100</f>
        <v>0</v>
      </c>
      <c r="X7" s="309"/>
      <c r="Y7" s="309"/>
      <c r="Z7" s="432"/>
      <c r="AA7" s="432"/>
    </row>
    <row r="8" spans="1:27" ht="77.25" thickBot="1" x14ac:dyDescent="0.3">
      <c r="A8" s="966" t="s">
        <v>1780</v>
      </c>
      <c r="B8" s="404" t="s">
        <v>1781</v>
      </c>
      <c r="C8" s="176" t="s">
        <v>1782</v>
      </c>
      <c r="D8" s="1075" t="s">
        <v>1783</v>
      </c>
      <c r="E8" s="1075" t="s">
        <v>1784</v>
      </c>
      <c r="F8" s="27" t="s">
        <v>1785</v>
      </c>
      <c r="G8" s="404" t="s">
        <v>62</v>
      </c>
      <c r="H8" s="423">
        <v>100</v>
      </c>
      <c r="I8" s="2">
        <v>0</v>
      </c>
      <c r="J8" s="2">
        <v>0</v>
      </c>
      <c r="K8" s="11" t="e">
        <f t="shared" si="0"/>
        <v>#DIV/0!</v>
      </c>
      <c r="L8" s="2">
        <v>33.339999999999996</v>
      </c>
      <c r="M8" s="2">
        <v>0</v>
      </c>
      <c r="N8" s="12">
        <f t="shared" si="1"/>
        <v>0</v>
      </c>
      <c r="O8" s="2">
        <v>33.33</v>
      </c>
      <c r="P8" s="2">
        <v>22.22</v>
      </c>
      <c r="Q8" s="12">
        <f t="shared" si="2"/>
        <v>66.666666666666657</v>
      </c>
      <c r="R8" s="2">
        <v>33.33</v>
      </c>
      <c r="S8" s="2">
        <v>39.989999999999995</v>
      </c>
      <c r="T8" s="12">
        <f t="shared" si="3"/>
        <v>119.98199819981998</v>
      </c>
      <c r="U8" s="89">
        <f t="shared" si="4"/>
        <v>99.999999999999986</v>
      </c>
      <c r="V8" s="89">
        <f t="shared" si="4"/>
        <v>62.209999999999994</v>
      </c>
      <c r="W8" s="12">
        <f t="shared" si="5"/>
        <v>62.21</v>
      </c>
      <c r="X8" s="433" t="s">
        <v>1851</v>
      </c>
      <c r="Y8" s="435" t="s">
        <v>1852</v>
      </c>
      <c r="Z8" s="636" t="s">
        <v>2725</v>
      </c>
      <c r="AA8" s="636" t="s">
        <v>2726</v>
      </c>
    </row>
    <row r="9" spans="1:27" ht="281.25" thickBot="1" x14ac:dyDescent="0.3">
      <c r="A9" s="966"/>
      <c r="B9" s="404" t="s">
        <v>1786</v>
      </c>
      <c r="C9" s="176" t="s">
        <v>1787</v>
      </c>
      <c r="D9" s="1075"/>
      <c r="E9" s="1075"/>
      <c r="F9" s="27" t="s">
        <v>1788</v>
      </c>
      <c r="G9" s="404" t="s">
        <v>62</v>
      </c>
      <c r="H9" s="423">
        <v>100</v>
      </c>
      <c r="I9" s="2">
        <v>100</v>
      </c>
      <c r="J9" s="2">
        <v>50</v>
      </c>
      <c r="K9" s="11">
        <f t="shared" si="0"/>
        <v>50</v>
      </c>
      <c r="L9" s="2">
        <v>0</v>
      </c>
      <c r="M9" s="2">
        <v>10</v>
      </c>
      <c r="N9" s="12" t="e">
        <f t="shared" si="1"/>
        <v>#DIV/0!</v>
      </c>
      <c r="O9" s="2">
        <v>0</v>
      </c>
      <c r="P9" s="2">
        <v>0</v>
      </c>
      <c r="Q9" s="12" t="e">
        <f t="shared" si="2"/>
        <v>#DIV/0!</v>
      </c>
      <c r="R9" s="2">
        <v>0</v>
      </c>
      <c r="S9" s="2">
        <v>10</v>
      </c>
      <c r="T9" s="12" t="e">
        <f t="shared" si="3"/>
        <v>#DIV/0!</v>
      </c>
      <c r="U9" s="89">
        <f t="shared" si="4"/>
        <v>100</v>
      </c>
      <c r="V9" s="89">
        <f t="shared" si="4"/>
        <v>70</v>
      </c>
      <c r="W9" s="12">
        <f t="shared" si="5"/>
        <v>70</v>
      </c>
      <c r="X9" s="434" t="s">
        <v>1853</v>
      </c>
      <c r="Y9" s="435" t="s">
        <v>1854</v>
      </c>
      <c r="Z9" s="636" t="s">
        <v>2727</v>
      </c>
      <c r="AA9" s="636" t="s">
        <v>2728</v>
      </c>
    </row>
    <row r="10" spans="1:27" ht="166.5" thickBot="1" x14ac:dyDescent="0.3">
      <c r="A10" s="966"/>
      <c r="B10" s="404" t="s">
        <v>1789</v>
      </c>
      <c r="C10" s="176" t="s">
        <v>1790</v>
      </c>
      <c r="D10" s="1075"/>
      <c r="E10" s="1075"/>
      <c r="F10" s="27" t="s">
        <v>1791</v>
      </c>
      <c r="G10" s="404" t="s">
        <v>387</v>
      </c>
      <c r="H10" s="424">
        <v>6</v>
      </c>
      <c r="I10" s="2">
        <v>2</v>
      </c>
      <c r="J10" s="2">
        <v>1</v>
      </c>
      <c r="K10" s="11">
        <f t="shared" si="0"/>
        <v>50</v>
      </c>
      <c r="L10" s="2">
        <v>1</v>
      </c>
      <c r="M10" s="2">
        <v>0</v>
      </c>
      <c r="N10" s="12">
        <f t="shared" si="1"/>
        <v>0</v>
      </c>
      <c r="O10" s="2">
        <v>2</v>
      </c>
      <c r="P10" s="2">
        <v>2</v>
      </c>
      <c r="Q10" s="12">
        <f t="shared" si="2"/>
        <v>100</v>
      </c>
      <c r="R10" s="2">
        <v>1</v>
      </c>
      <c r="S10" s="2">
        <v>2</v>
      </c>
      <c r="T10" s="12">
        <f t="shared" si="3"/>
        <v>200</v>
      </c>
      <c r="U10" s="89">
        <f t="shared" si="4"/>
        <v>6</v>
      </c>
      <c r="V10" s="89">
        <f t="shared" si="4"/>
        <v>5</v>
      </c>
      <c r="W10" s="12">
        <f t="shared" si="5"/>
        <v>83.333333333333343</v>
      </c>
      <c r="X10" s="433" t="s">
        <v>1855</v>
      </c>
      <c r="Y10" s="1080" t="s">
        <v>1856</v>
      </c>
      <c r="Z10" s="636" t="s">
        <v>2729</v>
      </c>
      <c r="AA10" s="636" t="s">
        <v>2730</v>
      </c>
    </row>
    <row r="11" spans="1:27" ht="51.75" thickBot="1" x14ac:dyDescent="0.3">
      <c r="A11" s="966"/>
      <c r="B11" s="404" t="s">
        <v>1792</v>
      </c>
      <c r="C11" s="176" t="s">
        <v>1793</v>
      </c>
      <c r="D11" s="1075"/>
      <c r="E11" s="1075"/>
      <c r="F11" s="27" t="s">
        <v>1794</v>
      </c>
      <c r="G11" s="404" t="s">
        <v>387</v>
      </c>
      <c r="H11" s="424">
        <v>3</v>
      </c>
      <c r="I11" s="2">
        <v>0</v>
      </c>
      <c r="J11" s="2">
        <v>0</v>
      </c>
      <c r="K11" s="11" t="e">
        <f t="shared" si="0"/>
        <v>#DIV/0!</v>
      </c>
      <c r="L11" s="2">
        <v>1</v>
      </c>
      <c r="M11" s="2">
        <v>0</v>
      </c>
      <c r="N11" s="12">
        <f t="shared" si="1"/>
        <v>0</v>
      </c>
      <c r="O11" s="2">
        <v>1</v>
      </c>
      <c r="P11" s="2">
        <v>0</v>
      </c>
      <c r="Q11" s="12">
        <f t="shared" si="2"/>
        <v>0</v>
      </c>
      <c r="R11" s="2">
        <v>1</v>
      </c>
      <c r="S11" s="2">
        <v>0.6</v>
      </c>
      <c r="T11" s="12">
        <f t="shared" si="3"/>
        <v>60</v>
      </c>
      <c r="U11" s="89">
        <f t="shared" si="4"/>
        <v>3</v>
      </c>
      <c r="V11" s="89">
        <f t="shared" si="4"/>
        <v>0.6</v>
      </c>
      <c r="W11" s="12">
        <f t="shared" si="5"/>
        <v>20</v>
      </c>
      <c r="X11" s="433" t="s">
        <v>1851</v>
      </c>
      <c r="Y11" s="1080"/>
      <c r="Z11" s="636" t="s">
        <v>2731</v>
      </c>
      <c r="AA11" s="636" t="s">
        <v>2732</v>
      </c>
    </row>
    <row r="12" spans="1:27" ht="25.5" x14ac:dyDescent="0.25">
      <c r="A12" s="402"/>
      <c r="B12" s="35" t="s">
        <v>513</v>
      </c>
      <c r="C12" s="425" t="s">
        <v>514</v>
      </c>
      <c r="D12" s="420" t="s">
        <v>1779</v>
      </c>
      <c r="E12" s="420"/>
      <c r="F12" s="422" t="s">
        <v>61</v>
      </c>
      <c r="G12" s="35" t="s">
        <v>62</v>
      </c>
      <c r="H12" s="35">
        <v>100</v>
      </c>
      <c r="I12" s="2">
        <f>I13</f>
        <v>100</v>
      </c>
      <c r="J12" s="2">
        <f>J13</f>
        <v>0</v>
      </c>
      <c r="K12" s="11">
        <f t="shared" si="0"/>
        <v>0</v>
      </c>
      <c r="L12" s="2">
        <f>L13</f>
        <v>0</v>
      </c>
      <c r="M12" s="2">
        <f>M13</f>
        <v>85</v>
      </c>
      <c r="N12" s="12" t="e">
        <f t="shared" si="1"/>
        <v>#DIV/0!</v>
      </c>
      <c r="O12" s="2">
        <f>O13</f>
        <v>0</v>
      </c>
      <c r="P12" s="2">
        <v>0</v>
      </c>
      <c r="Q12" s="12" t="e">
        <f t="shared" si="2"/>
        <v>#DIV/0!</v>
      </c>
      <c r="R12" s="2">
        <f>R13</f>
        <v>0</v>
      </c>
      <c r="S12" s="2">
        <v>0</v>
      </c>
      <c r="T12" s="12" t="e">
        <f t="shared" si="3"/>
        <v>#DIV/0!</v>
      </c>
      <c r="U12" s="89">
        <f t="shared" si="4"/>
        <v>100</v>
      </c>
      <c r="V12" s="89">
        <f t="shared" si="4"/>
        <v>85</v>
      </c>
      <c r="W12" s="12">
        <f t="shared" si="5"/>
        <v>85</v>
      </c>
      <c r="X12" s="309"/>
      <c r="Y12" s="435"/>
      <c r="Z12" s="432"/>
      <c r="AA12" s="432"/>
    </row>
    <row r="13" spans="1:27" ht="153.75" thickBot="1" x14ac:dyDescent="0.3">
      <c r="A13" s="912" t="s">
        <v>1795</v>
      </c>
      <c r="B13" s="404" t="s">
        <v>1796</v>
      </c>
      <c r="C13" s="412" t="s">
        <v>1797</v>
      </c>
      <c r="D13" s="913" t="s">
        <v>1783</v>
      </c>
      <c r="E13" s="913" t="s">
        <v>1798</v>
      </c>
      <c r="F13" s="411" t="s">
        <v>1799</v>
      </c>
      <c r="G13" s="404" t="s">
        <v>62</v>
      </c>
      <c r="H13" s="423">
        <v>100</v>
      </c>
      <c r="I13" s="2">
        <v>100</v>
      </c>
      <c r="J13" s="2">
        <v>0</v>
      </c>
      <c r="K13" s="11">
        <f t="shared" si="0"/>
        <v>0</v>
      </c>
      <c r="L13" s="2">
        <v>0</v>
      </c>
      <c r="M13" s="2">
        <v>85</v>
      </c>
      <c r="N13" s="11" t="e">
        <f t="shared" si="1"/>
        <v>#DIV/0!</v>
      </c>
      <c r="O13" s="2">
        <v>0</v>
      </c>
      <c r="P13" s="2">
        <v>0</v>
      </c>
      <c r="Q13" s="11" t="e">
        <f t="shared" si="2"/>
        <v>#DIV/0!</v>
      </c>
      <c r="R13" s="2">
        <v>0</v>
      </c>
      <c r="S13" s="2">
        <v>85</v>
      </c>
      <c r="T13" s="11" t="e">
        <f t="shared" si="3"/>
        <v>#DIV/0!</v>
      </c>
      <c r="U13" s="89">
        <f t="shared" si="4"/>
        <v>100</v>
      </c>
      <c r="V13" s="89">
        <f t="shared" si="4"/>
        <v>170</v>
      </c>
      <c r="W13" s="11">
        <f t="shared" si="5"/>
        <v>170</v>
      </c>
      <c r="X13" s="433" t="s">
        <v>1857</v>
      </c>
      <c r="Y13" s="435" t="s">
        <v>1858</v>
      </c>
      <c r="Z13" s="636" t="s">
        <v>1858</v>
      </c>
      <c r="AA13" s="636" t="s">
        <v>2733</v>
      </c>
    </row>
    <row r="14" spans="1:27" ht="63.75" x14ac:dyDescent="0.25">
      <c r="A14" s="912"/>
      <c r="B14" s="404" t="s">
        <v>1800</v>
      </c>
      <c r="C14" s="412" t="s">
        <v>1801</v>
      </c>
      <c r="D14" s="913"/>
      <c r="E14" s="913"/>
      <c r="F14" s="411" t="s">
        <v>1802</v>
      </c>
      <c r="G14" s="404" t="s">
        <v>89</v>
      </c>
      <c r="H14" s="426">
        <v>500</v>
      </c>
      <c r="I14" s="2">
        <v>500</v>
      </c>
      <c r="J14" s="2">
        <v>0</v>
      </c>
      <c r="K14" s="11">
        <f t="shared" si="0"/>
        <v>0</v>
      </c>
      <c r="L14" s="2">
        <v>0</v>
      </c>
      <c r="M14" s="2">
        <v>0</v>
      </c>
      <c r="N14" s="11" t="e">
        <f t="shared" si="1"/>
        <v>#DIV/0!</v>
      </c>
      <c r="O14" s="2">
        <v>0</v>
      </c>
      <c r="P14" s="2">
        <v>0</v>
      </c>
      <c r="Q14" s="11" t="e">
        <f t="shared" si="2"/>
        <v>#DIV/0!</v>
      </c>
      <c r="R14" s="2">
        <v>0</v>
      </c>
      <c r="S14" s="2">
        <v>0</v>
      </c>
      <c r="T14" s="11" t="e">
        <f t="shared" si="3"/>
        <v>#DIV/0!</v>
      </c>
      <c r="U14" s="89">
        <f t="shared" si="4"/>
        <v>500</v>
      </c>
      <c r="V14" s="89">
        <f t="shared" si="4"/>
        <v>0</v>
      </c>
      <c r="W14" s="11">
        <f t="shared" si="5"/>
        <v>0</v>
      </c>
      <c r="X14" s="433" t="s">
        <v>1857</v>
      </c>
      <c r="Y14" s="433" t="s">
        <v>1859</v>
      </c>
      <c r="Z14" s="637" t="s">
        <v>2734</v>
      </c>
      <c r="AA14" s="637" t="s">
        <v>2735</v>
      </c>
    </row>
    <row r="15" spans="1:27" ht="217.5" thickBot="1" x14ac:dyDescent="0.3">
      <c r="A15" s="912"/>
      <c r="B15" s="404" t="s">
        <v>1803</v>
      </c>
      <c r="C15" s="412" t="s">
        <v>1804</v>
      </c>
      <c r="D15" s="913"/>
      <c r="E15" s="913"/>
      <c r="F15" s="411" t="s">
        <v>1804</v>
      </c>
      <c r="G15" s="404" t="s">
        <v>1805</v>
      </c>
      <c r="H15" s="426">
        <v>1</v>
      </c>
      <c r="I15" s="2">
        <v>1</v>
      </c>
      <c r="J15" s="2">
        <v>0</v>
      </c>
      <c r="K15" s="11">
        <f t="shared" si="0"/>
        <v>0</v>
      </c>
      <c r="L15" s="2">
        <v>0</v>
      </c>
      <c r="M15" s="2">
        <v>1</v>
      </c>
      <c r="N15" s="11" t="e">
        <f t="shared" si="1"/>
        <v>#DIV/0!</v>
      </c>
      <c r="O15" s="2">
        <v>0</v>
      </c>
      <c r="P15" s="2">
        <v>0</v>
      </c>
      <c r="Q15" s="11" t="e">
        <f t="shared" si="2"/>
        <v>#DIV/0!</v>
      </c>
      <c r="R15" s="2">
        <v>0</v>
      </c>
      <c r="S15" s="2">
        <v>1</v>
      </c>
      <c r="T15" s="11" t="e">
        <f t="shared" si="3"/>
        <v>#DIV/0!</v>
      </c>
      <c r="U15" s="89">
        <f t="shared" si="4"/>
        <v>1</v>
      </c>
      <c r="V15" s="89">
        <f t="shared" si="4"/>
        <v>2</v>
      </c>
      <c r="W15" s="11">
        <f t="shared" si="5"/>
        <v>200</v>
      </c>
      <c r="X15" s="433" t="s">
        <v>1857</v>
      </c>
      <c r="Y15" s="433" t="s">
        <v>1860</v>
      </c>
      <c r="Z15" s="636" t="s">
        <v>2736</v>
      </c>
      <c r="AA15" s="636" t="s">
        <v>2737</v>
      </c>
    </row>
    <row r="16" spans="1:27" ht="15.6" customHeight="1" x14ac:dyDescent="0.25">
      <c r="A16" s="624" t="s">
        <v>1806</v>
      </c>
      <c r="B16" s="625"/>
      <c r="C16" s="625"/>
      <c r="D16" s="625"/>
      <c r="E16" s="625"/>
      <c r="F16" s="625"/>
      <c r="G16" s="625"/>
      <c r="H16" s="626"/>
      <c r="I16" s="2">
        <v>0</v>
      </c>
      <c r="J16" s="2">
        <v>0</v>
      </c>
      <c r="K16" s="11" t="e">
        <f t="shared" si="0"/>
        <v>#DIV/0!</v>
      </c>
      <c r="L16" s="2">
        <v>0</v>
      </c>
      <c r="M16" s="2">
        <v>0</v>
      </c>
      <c r="N16" s="11" t="e">
        <f t="shared" si="1"/>
        <v>#DIV/0!</v>
      </c>
      <c r="O16" s="2">
        <v>0</v>
      </c>
      <c r="P16" s="2">
        <v>0</v>
      </c>
      <c r="Q16" s="11" t="e">
        <f t="shared" si="2"/>
        <v>#DIV/0!</v>
      </c>
      <c r="R16" s="2">
        <v>0</v>
      </c>
      <c r="S16" s="2">
        <v>0</v>
      </c>
      <c r="T16" s="11" t="e">
        <f t="shared" si="3"/>
        <v>#DIV/0!</v>
      </c>
      <c r="U16" s="89">
        <f t="shared" si="4"/>
        <v>0</v>
      </c>
      <c r="V16" s="89">
        <f t="shared" si="4"/>
        <v>0</v>
      </c>
      <c r="W16" s="11" t="e">
        <f t="shared" si="5"/>
        <v>#DIV/0!</v>
      </c>
      <c r="X16" s="309"/>
      <c r="Y16" s="309"/>
      <c r="Z16" s="432"/>
      <c r="AA16" s="432"/>
    </row>
    <row r="17" spans="1:27" ht="51.75" thickBot="1" x14ac:dyDescent="0.3">
      <c r="A17" s="40"/>
      <c r="B17" s="35" t="s">
        <v>1011</v>
      </c>
      <c r="C17" s="425" t="s">
        <v>1012</v>
      </c>
      <c r="D17" s="420" t="s">
        <v>1470</v>
      </c>
      <c r="E17" s="420"/>
      <c r="F17" s="422" t="s">
        <v>61</v>
      </c>
      <c r="G17" s="35" t="s">
        <v>62</v>
      </c>
      <c r="H17" s="35">
        <v>33.33</v>
      </c>
      <c r="I17" s="2">
        <f>((I18*$H$17)/$H$18)</f>
        <v>0</v>
      </c>
      <c r="J17" s="2">
        <f>((J18*$H$17)/$H$18)</f>
        <v>0</v>
      </c>
      <c r="K17" s="11" t="e">
        <f t="shared" si="0"/>
        <v>#DIV/0!</v>
      </c>
      <c r="L17" s="2">
        <f>((L18*$H$17)/$H$18)</f>
        <v>0</v>
      </c>
      <c r="M17" s="2">
        <f>((M18*$H$17)/$H$18)</f>
        <v>0</v>
      </c>
      <c r="N17" s="11" t="e">
        <f t="shared" si="1"/>
        <v>#DIV/0!</v>
      </c>
      <c r="O17" s="279">
        <f>((O18*$H$17)/$H$18)</f>
        <v>16.664999999999999</v>
      </c>
      <c r="P17" s="280">
        <f>((P18*$H$17)/$H$18)</f>
        <v>16.664999999999999</v>
      </c>
      <c r="Q17" s="11">
        <f t="shared" si="2"/>
        <v>100</v>
      </c>
      <c r="R17" s="279">
        <f>((R18*$H$17)/$H$18)</f>
        <v>16.664999999999999</v>
      </c>
      <c r="S17" s="280">
        <v>0</v>
      </c>
      <c r="T17" s="11">
        <f t="shared" si="3"/>
        <v>0</v>
      </c>
      <c r="U17" s="89">
        <f t="shared" si="4"/>
        <v>33.33</v>
      </c>
      <c r="V17" s="89">
        <f t="shared" si="4"/>
        <v>16.664999999999999</v>
      </c>
      <c r="W17" s="11">
        <f t="shared" si="5"/>
        <v>50</v>
      </c>
      <c r="X17" s="309"/>
      <c r="Y17" s="309"/>
      <c r="Z17" s="432"/>
      <c r="AA17" s="432"/>
    </row>
    <row r="18" spans="1:27" ht="64.5" thickBot="1" x14ac:dyDescent="0.3">
      <c r="A18" s="401" t="s">
        <v>1807</v>
      </c>
      <c r="B18" s="404" t="s">
        <v>1808</v>
      </c>
      <c r="C18" s="412" t="s">
        <v>1458</v>
      </c>
      <c r="D18" s="411" t="s">
        <v>1809</v>
      </c>
      <c r="E18" s="411"/>
      <c r="F18" s="411" t="s">
        <v>1810</v>
      </c>
      <c r="G18" s="404" t="s">
        <v>62</v>
      </c>
      <c r="H18" s="423">
        <v>50</v>
      </c>
      <c r="I18" s="2">
        <v>0</v>
      </c>
      <c r="J18" s="2">
        <v>0</v>
      </c>
      <c r="K18" s="11" t="e">
        <f t="shared" si="0"/>
        <v>#DIV/0!</v>
      </c>
      <c r="L18" s="2">
        <v>0</v>
      </c>
      <c r="M18" s="2">
        <v>0</v>
      </c>
      <c r="N18" s="11" t="e">
        <f t="shared" si="1"/>
        <v>#DIV/0!</v>
      </c>
      <c r="O18" s="2">
        <v>25</v>
      </c>
      <c r="P18" s="2">
        <v>25</v>
      </c>
      <c r="Q18" s="11">
        <f t="shared" si="2"/>
        <v>100</v>
      </c>
      <c r="R18" s="2">
        <v>25</v>
      </c>
      <c r="S18" s="2">
        <v>0</v>
      </c>
      <c r="T18" s="11">
        <f t="shared" si="3"/>
        <v>0</v>
      </c>
      <c r="U18" s="89">
        <f t="shared" si="4"/>
        <v>50</v>
      </c>
      <c r="V18" s="89">
        <f t="shared" si="4"/>
        <v>25</v>
      </c>
      <c r="W18" s="11">
        <f t="shared" si="5"/>
        <v>50</v>
      </c>
      <c r="X18" s="433" t="s">
        <v>1851</v>
      </c>
      <c r="Y18" s="435" t="s">
        <v>1861</v>
      </c>
      <c r="Z18" s="638" t="s">
        <v>2738</v>
      </c>
      <c r="AA18" s="638" t="s">
        <v>2739</v>
      </c>
    </row>
    <row r="19" spans="1:27" ht="15.6" customHeight="1" x14ac:dyDescent="0.25">
      <c r="A19" s="624" t="s">
        <v>1811</v>
      </c>
      <c r="B19" s="625"/>
      <c r="C19" s="625"/>
      <c r="D19" s="625"/>
      <c r="E19" s="625"/>
      <c r="F19" s="625"/>
      <c r="G19" s="625"/>
      <c r="H19" s="626"/>
      <c r="I19" s="2">
        <v>0</v>
      </c>
      <c r="J19" s="2">
        <v>0</v>
      </c>
      <c r="K19" s="11" t="e">
        <f t="shared" si="0"/>
        <v>#DIV/0!</v>
      </c>
      <c r="L19" s="2">
        <v>0</v>
      </c>
      <c r="M19" s="2">
        <v>0</v>
      </c>
      <c r="N19" s="11" t="e">
        <f t="shared" si="1"/>
        <v>#DIV/0!</v>
      </c>
      <c r="O19" s="2">
        <v>0</v>
      </c>
      <c r="P19" s="2">
        <v>0</v>
      </c>
      <c r="Q19" s="11" t="e">
        <f t="shared" si="2"/>
        <v>#DIV/0!</v>
      </c>
      <c r="R19" s="2">
        <v>0</v>
      </c>
      <c r="S19" s="2">
        <v>0</v>
      </c>
      <c r="T19" s="11" t="e">
        <f t="shared" si="3"/>
        <v>#DIV/0!</v>
      </c>
      <c r="U19" s="89">
        <f t="shared" si="4"/>
        <v>0</v>
      </c>
      <c r="V19" s="89">
        <f t="shared" si="4"/>
        <v>0</v>
      </c>
      <c r="W19" s="11" t="e">
        <f t="shared" si="5"/>
        <v>#DIV/0!</v>
      </c>
      <c r="X19" s="309"/>
      <c r="Y19" s="309"/>
      <c r="Z19" s="432"/>
      <c r="AA19" s="432"/>
    </row>
    <row r="20" spans="1:27" ht="15.75" x14ac:dyDescent="0.25">
      <c r="A20" s="1021"/>
      <c r="B20" s="1076" t="s">
        <v>1469</v>
      </c>
      <c r="C20" s="1077" t="s">
        <v>1034</v>
      </c>
      <c r="D20" s="1077" t="s">
        <v>1812</v>
      </c>
      <c r="E20" s="427"/>
      <c r="F20" s="428" t="s">
        <v>1035</v>
      </c>
      <c r="G20" s="35" t="s">
        <v>1010</v>
      </c>
      <c r="H20" s="35">
        <v>1</v>
      </c>
      <c r="I20" s="2">
        <f>I23</f>
        <v>1</v>
      </c>
      <c r="J20" s="2">
        <f>J23</f>
        <v>0</v>
      </c>
      <c r="K20" s="11">
        <f t="shared" si="0"/>
        <v>0</v>
      </c>
      <c r="L20" s="2">
        <f>L23</f>
        <v>0</v>
      </c>
      <c r="M20" s="2">
        <f>M23</f>
        <v>0</v>
      </c>
      <c r="N20" s="11" t="e">
        <f t="shared" si="1"/>
        <v>#DIV/0!</v>
      </c>
      <c r="O20" s="2">
        <f>O23</f>
        <v>0</v>
      </c>
      <c r="P20" s="2">
        <f>P23</f>
        <v>0</v>
      </c>
      <c r="Q20" s="11" t="e">
        <f t="shared" si="2"/>
        <v>#DIV/0!</v>
      </c>
      <c r="R20" s="2">
        <f>R23</f>
        <v>0</v>
      </c>
      <c r="S20" s="2">
        <v>0.6</v>
      </c>
      <c r="T20" s="11" t="e">
        <f t="shared" si="3"/>
        <v>#DIV/0!</v>
      </c>
      <c r="U20" s="89">
        <f t="shared" si="4"/>
        <v>1</v>
      </c>
      <c r="V20" s="89">
        <f t="shared" si="4"/>
        <v>0.6</v>
      </c>
      <c r="W20" s="11">
        <f t="shared" si="5"/>
        <v>60</v>
      </c>
      <c r="X20" s="309"/>
      <c r="Y20" s="309"/>
      <c r="Z20" s="432"/>
      <c r="AA20" s="432"/>
    </row>
    <row r="21" spans="1:27" ht="38.25" x14ac:dyDescent="0.25">
      <c r="A21" s="1021"/>
      <c r="B21" s="1076"/>
      <c r="C21" s="1077"/>
      <c r="D21" s="1077"/>
      <c r="E21" s="427"/>
      <c r="F21" s="427" t="s">
        <v>1813</v>
      </c>
      <c r="G21" s="429" t="s">
        <v>62</v>
      </c>
      <c r="H21" s="430" t="s">
        <v>1814</v>
      </c>
      <c r="I21" s="2">
        <f>I22</f>
        <v>0</v>
      </c>
      <c r="J21" s="2">
        <f>J22</f>
        <v>0</v>
      </c>
      <c r="K21" s="11" t="e">
        <f t="shared" si="0"/>
        <v>#DIV/0!</v>
      </c>
      <c r="L21" s="2">
        <f>L22</f>
        <v>0</v>
      </c>
      <c r="M21" s="2">
        <f>M22</f>
        <v>0</v>
      </c>
      <c r="N21" s="11" t="e">
        <f t="shared" si="1"/>
        <v>#DIV/0!</v>
      </c>
      <c r="O21" s="2">
        <f>O22</f>
        <v>0</v>
      </c>
      <c r="P21" s="2">
        <f>P22</f>
        <v>0</v>
      </c>
      <c r="Q21" s="11" t="e">
        <f t="shared" si="2"/>
        <v>#DIV/0!</v>
      </c>
      <c r="R21" s="2">
        <f>R22</f>
        <v>4</v>
      </c>
      <c r="S21" s="2">
        <v>0</v>
      </c>
      <c r="T21" s="11">
        <f t="shared" si="3"/>
        <v>0</v>
      </c>
      <c r="U21" s="89">
        <f t="shared" si="4"/>
        <v>4</v>
      </c>
      <c r="V21" s="89">
        <f t="shared" si="4"/>
        <v>0</v>
      </c>
      <c r="W21" s="11">
        <f t="shared" si="5"/>
        <v>0</v>
      </c>
      <c r="X21" s="309"/>
      <c r="Y21" s="309"/>
      <c r="Z21" s="432"/>
      <c r="AA21" s="432"/>
    </row>
    <row r="22" spans="1:27" ht="24" x14ac:dyDescent="0.25">
      <c r="A22" s="912" t="s">
        <v>1815</v>
      </c>
      <c r="B22" s="404" t="s">
        <v>2675</v>
      </c>
      <c r="C22" s="412" t="s">
        <v>1816</v>
      </c>
      <c r="D22" s="1061" t="s">
        <v>1817</v>
      </c>
      <c r="E22" s="411"/>
      <c r="F22" s="411" t="s">
        <v>1818</v>
      </c>
      <c r="G22" s="404" t="s">
        <v>62</v>
      </c>
      <c r="H22" s="423">
        <v>4</v>
      </c>
      <c r="I22" s="2">
        <v>0</v>
      </c>
      <c r="J22" s="2">
        <v>0</v>
      </c>
      <c r="K22" s="11" t="e">
        <f t="shared" si="0"/>
        <v>#DIV/0!</v>
      </c>
      <c r="L22" s="2">
        <v>0</v>
      </c>
      <c r="M22" s="2">
        <v>0</v>
      </c>
      <c r="N22" s="11" t="e">
        <f t="shared" si="1"/>
        <v>#DIV/0!</v>
      </c>
      <c r="O22" s="2">
        <v>0</v>
      </c>
      <c r="P22" s="2">
        <v>0</v>
      </c>
      <c r="Q22" s="11" t="e">
        <f t="shared" si="2"/>
        <v>#DIV/0!</v>
      </c>
      <c r="R22" s="2">
        <v>4</v>
      </c>
      <c r="S22" s="2">
        <v>0</v>
      </c>
      <c r="T22" s="11">
        <f t="shared" si="3"/>
        <v>0</v>
      </c>
      <c r="U22" s="89">
        <f t="shared" si="4"/>
        <v>4</v>
      </c>
      <c r="V22" s="89">
        <f t="shared" si="4"/>
        <v>0</v>
      </c>
      <c r="W22" s="11">
        <f t="shared" si="5"/>
        <v>0</v>
      </c>
      <c r="X22" s="309"/>
      <c r="Y22" s="436"/>
      <c r="Z22" s="432"/>
      <c r="AA22" s="432"/>
    </row>
    <row r="23" spans="1:27" ht="268.5" thickBot="1" x14ac:dyDescent="0.3">
      <c r="A23" s="912"/>
      <c r="B23" s="404" t="s">
        <v>2676</v>
      </c>
      <c r="C23" s="412" t="s">
        <v>1819</v>
      </c>
      <c r="D23" s="1061"/>
      <c r="E23" s="411"/>
      <c r="F23" s="411" t="s">
        <v>1820</v>
      </c>
      <c r="G23" s="404" t="s">
        <v>89</v>
      </c>
      <c r="H23" s="424">
        <v>1</v>
      </c>
      <c r="I23" s="2">
        <v>1</v>
      </c>
      <c r="J23" s="2">
        <v>0</v>
      </c>
      <c r="K23" s="11">
        <f t="shared" si="0"/>
        <v>0</v>
      </c>
      <c r="L23" s="2">
        <v>0</v>
      </c>
      <c r="M23" s="2">
        <v>0</v>
      </c>
      <c r="N23" s="11" t="e">
        <f t="shared" si="1"/>
        <v>#DIV/0!</v>
      </c>
      <c r="O23" s="2">
        <v>0</v>
      </c>
      <c r="P23" s="2">
        <v>0</v>
      </c>
      <c r="Q23" s="11" t="e">
        <f t="shared" si="2"/>
        <v>#DIV/0!</v>
      </c>
      <c r="R23" s="2">
        <v>0</v>
      </c>
      <c r="S23" s="2">
        <v>0.6</v>
      </c>
      <c r="T23" s="11" t="e">
        <f t="shared" si="3"/>
        <v>#DIV/0!</v>
      </c>
      <c r="U23" s="89">
        <f t="shared" si="4"/>
        <v>1</v>
      </c>
      <c r="V23" s="89">
        <f t="shared" si="4"/>
        <v>0.6</v>
      </c>
      <c r="W23" s="11">
        <f t="shared" si="5"/>
        <v>60</v>
      </c>
      <c r="X23" s="433" t="s">
        <v>1862</v>
      </c>
      <c r="Y23" s="435" t="s">
        <v>1863</v>
      </c>
      <c r="Z23" s="636" t="s">
        <v>1863</v>
      </c>
      <c r="AA23" s="636" t="s">
        <v>2740</v>
      </c>
    </row>
    <row r="24" spans="1:27" ht="36.75" thickBot="1" x14ac:dyDescent="0.3">
      <c r="A24" s="966" t="s">
        <v>1821</v>
      </c>
      <c r="B24" s="404" t="s">
        <v>1822</v>
      </c>
      <c r="C24" s="176" t="s">
        <v>1823</v>
      </c>
      <c r="D24" s="1061" t="s">
        <v>1783</v>
      </c>
      <c r="E24" s="1075" t="s">
        <v>1824</v>
      </c>
      <c r="F24" s="62" t="s">
        <v>1825</v>
      </c>
      <c r="G24" s="404" t="s">
        <v>62</v>
      </c>
      <c r="H24" s="423">
        <v>3</v>
      </c>
      <c r="I24" s="2">
        <v>0</v>
      </c>
      <c r="J24" s="2">
        <v>0</v>
      </c>
      <c r="K24" s="11" t="e">
        <f t="shared" si="0"/>
        <v>#DIV/0!</v>
      </c>
      <c r="L24" s="2">
        <v>0</v>
      </c>
      <c r="M24" s="2">
        <v>0</v>
      </c>
      <c r="N24" s="11" t="e">
        <f t="shared" si="1"/>
        <v>#DIV/0!</v>
      </c>
      <c r="O24" s="2">
        <v>0</v>
      </c>
      <c r="P24" s="2">
        <v>0</v>
      </c>
      <c r="Q24" s="11" t="e">
        <f t="shared" si="2"/>
        <v>#DIV/0!</v>
      </c>
      <c r="R24" s="2">
        <v>3</v>
      </c>
      <c r="S24" s="2">
        <v>0</v>
      </c>
      <c r="T24" s="11">
        <f t="shared" si="3"/>
        <v>0</v>
      </c>
      <c r="U24" s="89">
        <f t="shared" si="4"/>
        <v>3</v>
      </c>
      <c r="V24" s="89">
        <f t="shared" si="4"/>
        <v>0</v>
      </c>
      <c r="W24" s="11">
        <f t="shared" si="5"/>
        <v>0</v>
      </c>
      <c r="X24" s="309"/>
      <c r="Y24" s="436"/>
      <c r="Z24" s="432"/>
      <c r="AA24" s="432"/>
    </row>
    <row r="25" spans="1:27" ht="38.25" customHeight="1" x14ac:dyDescent="0.25">
      <c r="A25" s="966"/>
      <c r="B25" s="404" t="s">
        <v>1826</v>
      </c>
      <c r="C25" s="176" t="s">
        <v>1827</v>
      </c>
      <c r="D25" s="1061"/>
      <c r="E25" s="1075"/>
      <c r="F25" s="62" t="s">
        <v>1828</v>
      </c>
      <c r="G25" s="404" t="s">
        <v>89</v>
      </c>
      <c r="H25" s="426">
        <v>1</v>
      </c>
      <c r="I25" s="2">
        <v>1</v>
      </c>
      <c r="J25" s="2">
        <v>0</v>
      </c>
      <c r="K25" s="11">
        <f t="shared" si="0"/>
        <v>0</v>
      </c>
      <c r="L25" s="2">
        <v>0</v>
      </c>
      <c r="M25" s="2">
        <v>0</v>
      </c>
      <c r="N25" s="11" t="e">
        <f t="shared" si="1"/>
        <v>#DIV/0!</v>
      </c>
      <c r="O25" s="2">
        <v>0</v>
      </c>
      <c r="P25" s="2">
        <v>0</v>
      </c>
      <c r="Q25" s="11" t="e">
        <f t="shared" si="2"/>
        <v>#DIV/0!</v>
      </c>
      <c r="R25" s="2">
        <v>0</v>
      </c>
      <c r="S25" s="2">
        <v>0</v>
      </c>
      <c r="T25" s="11" t="e">
        <f t="shared" si="3"/>
        <v>#DIV/0!</v>
      </c>
      <c r="U25" s="89">
        <f t="shared" si="4"/>
        <v>1</v>
      </c>
      <c r="V25" s="89">
        <f t="shared" si="4"/>
        <v>0</v>
      </c>
      <c r="W25" s="11">
        <f t="shared" si="5"/>
        <v>0</v>
      </c>
      <c r="X25" s="433" t="s">
        <v>1862</v>
      </c>
      <c r="Y25" s="1080" t="s">
        <v>1864</v>
      </c>
      <c r="Z25" s="1078" t="s">
        <v>2741</v>
      </c>
      <c r="AA25" s="1078" t="s">
        <v>2742</v>
      </c>
    </row>
    <row r="26" spans="1:27" ht="24.75" thickBot="1" x14ac:dyDescent="0.3">
      <c r="A26" s="966"/>
      <c r="B26" s="404" t="s">
        <v>1829</v>
      </c>
      <c r="C26" s="176" t="s">
        <v>1830</v>
      </c>
      <c r="D26" s="1061"/>
      <c r="E26" s="1075"/>
      <c r="F26" s="62" t="s">
        <v>1828</v>
      </c>
      <c r="G26" s="404" t="s">
        <v>89</v>
      </c>
      <c r="H26" s="426">
        <v>1</v>
      </c>
      <c r="I26" s="2">
        <v>0</v>
      </c>
      <c r="J26" s="2">
        <v>0</v>
      </c>
      <c r="K26" s="11" t="e">
        <f t="shared" si="0"/>
        <v>#DIV/0!</v>
      </c>
      <c r="L26" s="2">
        <v>1</v>
      </c>
      <c r="M26" s="2">
        <v>0</v>
      </c>
      <c r="N26" s="11">
        <f t="shared" si="1"/>
        <v>0</v>
      </c>
      <c r="O26" s="2">
        <v>0</v>
      </c>
      <c r="P26" s="2">
        <v>0</v>
      </c>
      <c r="Q26" s="11" t="e">
        <f t="shared" si="2"/>
        <v>#DIV/0!</v>
      </c>
      <c r="R26" s="2">
        <v>0</v>
      </c>
      <c r="S26" s="2">
        <v>0.25</v>
      </c>
      <c r="T26" s="11" t="e">
        <f t="shared" si="3"/>
        <v>#DIV/0!</v>
      </c>
      <c r="U26" s="89">
        <f t="shared" si="4"/>
        <v>1</v>
      </c>
      <c r="V26" s="89">
        <f t="shared" si="4"/>
        <v>0.25</v>
      </c>
      <c r="W26" s="11">
        <f t="shared" si="5"/>
        <v>25</v>
      </c>
      <c r="X26" s="309"/>
      <c r="Y26" s="1080"/>
      <c r="Z26" s="1079"/>
      <c r="AA26" s="1079"/>
    </row>
    <row r="27" spans="1:27" ht="115.5" thickBot="1" x14ac:dyDescent="0.3">
      <c r="A27" s="401" t="s">
        <v>1831</v>
      </c>
      <c r="B27" s="404" t="s">
        <v>1832</v>
      </c>
      <c r="C27" s="412" t="s">
        <v>1833</v>
      </c>
      <c r="D27" s="27" t="s">
        <v>1783</v>
      </c>
      <c r="E27" s="411" t="s">
        <v>1834</v>
      </c>
      <c r="F27" s="62" t="s">
        <v>1835</v>
      </c>
      <c r="G27" s="404" t="s">
        <v>1836</v>
      </c>
      <c r="H27" s="423">
        <v>10000</v>
      </c>
      <c r="I27" s="2">
        <v>5000</v>
      </c>
      <c r="J27" s="2">
        <v>5000</v>
      </c>
      <c r="K27" s="11">
        <f t="shared" si="0"/>
        <v>100</v>
      </c>
      <c r="L27" s="2">
        <v>0</v>
      </c>
      <c r="M27" s="2">
        <v>0</v>
      </c>
      <c r="N27" s="11" t="e">
        <f t="shared" si="1"/>
        <v>#DIV/0!</v>
      </c>
      <c r="O27" s="2">
        <v>5000</v>
      </c>
      <c r="P27" s="2">
        <v>0</v>
      </c>
      <c r="Q27" s="11">
        <f t="shared" si="2"/>
        <v>0</v>
      </c>
      <c r="R27" s="2">
        <v>0</v>
      </c>
      <c r="S27" s="2">
        <v>0</v>
      </c>
      <c r="T27" s="11" t="e">
        <f t="shared" si="3"/>
        <v>#DIV/0!</v>
      </c>
      <c r="U27" s="89">
        <f t="shared" si="4"/>
        <v>10000</v>
      </c>
      <c r="V27" s="89">
        <f t="shared" si="4"/>
        <v>5000</v>
      </c>
      <c r="W27" s="11">
        <f t="shared" si="5"/>
        <v>50</v>
      </c>
      <c r="X27" s="433" t="s">
        <v>1865</v>
      </c>
      <c r="Y27" s="435" t="s">
        <v>1866</v>
      </c>
      <c r="Z27" s="636" t="s">
        <v>2743</v>
      </c>
      <c r="AA27" s="636" t="s">
        <v>2744</v>
      </c>
    </row>
    <row r="28" spans="1:27" ht="15.6" customHeight="1" thickBot="1" x14ac:dyDescent="0.3">
      <c r="A28" s="624" t="s">
        <v>1837</v>
      </c>
      <c r="B28" s="625"/>
      <c r="C28" s="625"/>
      <c r="D28" s="625"/>
      <c r="E28" s="625"/>
      <c r="F28" s="625"/>
      <c r="G28" s="625"/>
      <c r="H28" s="626"/>
      <c r="I28" s="2">
        <v>0</v>
      </c>
      <c r="J28" s="2">
        <v>0</v>
      </c>
      <c r="K28" s="11" t="e">
        <f t="shared" si="0"/>
        <v>#DIV/0!</v>
      </c>
      <c r="L28" s="2">
        <v>0</v>
      </c>
      <c r="M28" s="2">
        <v>0</v>
      </c>
      <c r="N28" s="11" t="e">
        <f t="shared" si="1"/>
        <v>#DIV/0!</v>
      </c>
      <c r="O28" s="2">
        <v>0</v>
      </c>
      <c r="P28" s="2">
        <v>0</v>
      </c>
      <c r="Q28" s="11" t="e">
        <f t="shared" si="2"/>
        <v>#DIV/0!</v>
      </c>
      <c r="R28" s="2">
        <v>0</v>
      </c>
      <c r="S28" s="2">
        <v>0</v>
      </c>
      <c r="T28" s="11" t="e">
        <f t="shared" si="3"/>
        <v>#DIV/0!</v>
      </c>
      <c r="U28" s="89">
        <f t="shared" si="4"/>
        <v>0</v>
      </c>
      <c r="V28" s="89">
        <f t="shared" si="4"/>
        <v>0</v>
      </c>
      <c r="W28" s="11" t="e">
        <f t="shared" si="5"/>
        <v>#DIV/0!</v>
      </c>
      <c r="X28" s="309"/>
      <c r="Y28" s="309"/>
      <c r="Z28" s="432"/>
      <c r="AA28" s="432"/>
    </row>
    <row r="29" spans="1:27" ht="102.75" thickBot="1" x14ac:dyDescent="0.3">
      <c r="A29" s="401" t="s">
        <v>1838</v>
      </c>
      <c r="B29" s="404" t="s">
        <v>1839</v>
      </c>
      <c r="C29" s="1071" t="s">
        <v>1262</v>
      </c>
      <c r="D29" s="411" t="s">
        <v>1280</v>
      </c>
      <c r="E29" s="411"/>
      <c r="F29" s="411" t="s">
        <v>1840</v>
      </c>
      <c r="G29" s="404" t="s">
        <v>387</v>
      </c>
      <c r="H29" s="426">
        <v>3</v>
      </c>
      <c r="I29" s="2">
        <v>0</v>
      </c>
      <c r="J29" s="2">
        <v>0</v>
      </c>
      <c r="K29" s="11" t="e">
        <f t="shared" si="0"/>
        <v>#DIV/0!</v>
      </c>
      <c r="L29" s="2">
        <v>1</v>
      </c>
      <c r="M29" s="2">
        <v>0</v>
      </c>
      <c r="N29" s="11">
        <f t="shared" si="1"/>
        <v>0</v>
      </c>
      <c r="O29" s="2">
        <v>1</v>
      </c>
      <c r="P29" s="2">
        <v>1</v>
      </c>
      <c r="Q29" s="11">
        <f t="shared" si="2"/>
        <v>100</v>
      </c>
      <c r="R29" s="2">
        <v>1</v>
      </c>
      <c r="S29" s="2">
        <v>1</v>
      </c>
      <c r="T29" s="11">
        <f t="shared" si="3"/>
        <v>100</v>
      </c>
      <c r="U29" s="89">
        <f t="shared" si="4"/>
        <v>3</v>
      </c>
      <c r="V29" s="89">
        <f t="shared" si="4"/>
        <v>2</v>
      </c>
      <c r="W29" s="11">
        <f t="shared" si="5"/>
        <v>66.666666666666657</v>
      </c>
      <c r="X29" s="433" t="s">
        <v>1851</v>
      </c>
      <c r="Y29" s="435" t="s">
        <v>1867</v>
      </c>
      <c r="Z29" s="638" t="s">
        <v>2745</v>
      </c>
      <c r="AA29" s="638" t="s">
        <v>2746</v>
      </c>
    </row>
    <row r="30" spans="1:27" ht="90" thickBot="1" x14ac:dyDescent="0.3">
      <c r="A30" s="401" t="s">
        <v>1841</v>
      </c>
      <c r="B30" s="404" t="s">
        <v>1842</v>
      </c>
      <c r="C30" s="1071"/>
      <c r="D30" s="411" t="s">
        <v>1280</v>
      </c>
      <c r="E30" s="411"/>
      <c r="F30" s="411" t="s">
        <v>1843</v>
      </c>
      <c r="G30" s="404" t="s">
        <v>1844</v>
      </c>
      <c r="H30" s="426">
        <v>3</v>
      </c>
      <c r="I30" s="2">
        <v>0</v>
      </c>
      <c r="J30" s="2">
        <v>0</v>
      </c>
      <c r="K30" s="11" t="e">
        <f t="shared" si="0"/>
        <v>#DIV/0!</v>
      </c>
      <c r="L30" s="2">
        <v>1</v>
      </c>
      <c r="M30" s="2">
        <v>0</v>
      </c>
      <c r="N30" s="11">
        <f t="shared" si="1"/>
        <v>0</v>
      </c>
      <c r="O30" s="2">
        <v>1</v>
      </c>
      <c r="P30" s="2">
        <v>1</v>
      </c>
      <c r="Q30" s="11">
        <f t="shared" si="2"/>
        <v>100</v>
      </c>
      <c r="R30" s="2">
        <v>1</v>
      </c>
      <c r="S30" s="2">
        <v>0</v>
      </c>
      <c r="T30" s="11">
        <f t="shared" si="3"/>
        <v>0</v>
      </c>
      <c r="U30" s="89">
        <f t="shared" si="4"/>
        <v>3</v>
      </c>
      <c r="V30" s="89">
        <f t="shared" si="4"/>
        <v>1</v>
      </c>
      <c r="W30" s="11">
        <f t="shared" si="5"/>
        <v>33.333333333333329</v>
      </c>
      <c r="X30" s="433" t="s">
        <v>1851</v>
      </c>
      <c r="Y30" s="435" t="s">
        <v>1868</v>
      </c>
      <c r="Z30" s="638" t="s">
        <v>2747</v>
      </c>
      <c r="AA30" s="638" t="s">
        <v>2748</v>
      </c>
    </row>
    <row r="31" spans="1:27" ht="77.25" thickBot="1" x14ac:dyDescent="0.3">
      <c r="A31" s="398" t="s">
        <v>1845</v>
      </c>
      <c r="B31" s="404" t="s">
        <v>1846</v>
      </c>
      <c r="C31" s="176" t="s">
        <v>1847</v>
      </c>
      <c r="D31" s="62" t="s">
        <v>1848</v>
      </c>
      <c r="E31" s="62"/>
      <c r="F31" s="62" t="s">
        <v>1849</v>
      </c>
      <c r="G31" s="404" t="s">
        <v>62</v>
      </c>
      <c r="H31" s="423">
        <v>50</v>
      </c>
      <c r="I31" s="2">
        <v>0</v>
      </c>
      <c r="J31" s="2">
        <v>0</v>
      </c>
      <c r="K31" s="11" t="e">
        <f t="shared" si="0"/>
        <v>#DIV/0!</v>
      </c>
      <c r="L31" s="2">
        <v>25</v>
      </c>
      <c r="M31" s="2">
        <v>0</v>
      </c>
      <c r="N31" s="11">
        <f t="shared" si="1"/>
        <v>0</v>
      </c>
      <c r="O31" s="2">
        <v>0</v>
      </c>
      <c r="P31" s="2">
        <v>25</v>
      </c>
      <c r="Q31" s="11" t="e">
        <f t="shared" si="2"/>
        <v>#DIV/0!</v>
      </c>
      <c r="R31" s="2">
        <v>25</v>
      </c>
      <c r="S31" s="2">
        <v>0</v>
      </c>
      <c r="T31" s="11">
        <f t="shared" si="3"/>
        <v>0</v>
      </c>
      <c r="U31" s="89">
        <f t="shared" si="4"/>
        <v>50</v>
      </c>
      <c r="V31" s="89">
        <f t="shared" si="4"/>
        <v>25</v>
      </c>
      <c r="W31" s="11">
        <f t="shared" si="5"/>
        <v>50</v>
      </c>
      <c r="X31" s="433" t="s">
        <v>1851</v>
      </c>
      <c r="Y31" s="435" t="s">
        <v>1869</v>
      </c>
      <c r="Z31" s="638" t="s">
        <v>2749</v>
      </c>
      <c r="AA31" s="638" t="s">
        <v>2750</v>
      </c>
    </row>
    <row r="32" spans="1:27" ht="15.75" x14ac:dyDescent="0.25">
      <c r="A32" s="10"/>
      <c r="B32" s="10"/>
      <c r="C32" s="10"/>
      <c r="D32" s="10"/>
      <c r="E32" s="10"/>
      <c r="F32" s="10"/>
      <c r="G32" s="10"/>
      <c r="H32" s="10"/>
      <c r="I32" s="2"/>
      <c r="J32" s="2"/>
      <c r="K32" s="11" t="e">
        <f t="shared" si="0"/>
        <v>#DIV/0!</v>
      </c>
      <c r="L32" s="2"/>
      <c r="M32" s="2"/>
      <c r="N32" s="11" t="e">
        <f t="shared" si="1"/>
        <v>#DIV/0!</v>
      </c>
      <c r="O32" s="2"/>
      <c r="P32" s="2"/>
      <c r="Q32" s="11" t="e">
        <f t="shared" si="2"/>
        <v>#DIV/0!</v>
      </c>
      <c r="R32" s="2"/>
      <c r="S32" s="2"/>
      <c r="T32" s="11" t="e">
        <f t="shared" si="3"/>
        <v>#DIV/0!</v>
      </c>
      <c r="U32" s="89">
        <f t="shared" si="4"/>
        <v>0</v>
      </c>
      <c r="V32" s="89">
        <f t="shared" si="4"/>
        <v>0</v>
      </c>
      <c r="W32" s="11" t="e">
        <f t="shared" si="5"/>
        <v>#DIV/0!</v>
      </c>
      <c r="X32" s="30"/>
      <c r="Y32" s="30"/>
      <c r="Z32" s="325"/>
      <c r="AA32" s="30"/>
    </row>
    <row r="33" spans="1:27" ht="15.75" x14ac:dyDescent="0.25">
      <c r="A33" s="10"/>
      <c r="B33" s="10"/>
      <c r="C33" s="10"/>
      <c r="D33" s="10"/>
      <c r="E33" s="10"/>
      <c r="F33" s="10"/>
      <c r="G33" s="10"/>
      <c r="H33" s="10"/>
      <c r="I33" s="2"/>
      <c r="J33" s="2"/>
      <c r="K33" s="11" t="e">
        <f t="shared" si="0"/>
        <v>#DIV/0!</v>
      </c>
      <c r="L33" s="2"/>
      <c r="M33" s="2"/>
      <c r="N33" s="11" t="e">
        <f t="shared" si="1"/>
        <v>#DIV/0!</v>
      </c>
      <c r="O33" s="2"/>
      <c r="P33" s="2"/>
      <c r="Q33" s="11" t="e">
        <f t="shared" si="2"/>
        <v>#DIV/0!</v>
      </c>
      <c r="R33" s="2"/>
      <c r="S33" s="2"/>
      <c r="T33" s="11" t="e">
        <f t="shared" si="3"/>
        <v>#DIV/0!</v>
      </c>
      <c r="U33" s="89">
        <f t="shared" si="4"/>
        <v>0</v>
      </c>
      <c r="V33" s="89">
        <f t="shared" si="4"/>
        <v>0</v>
      </c>
      <c r="W33" s="11" t="e">
        <f t="shared" si="5"/>
        <v>#DIV/0!</v>
      </c>
      <c r="X33" s="30"/>
      <c r="Y33" s="30"/>
      <c r="Z33" s="30"/>
      <c r="AA33" s="30"/>
    </row>
    <row r="34" spans="1:27" x14ac:dyDescent="0.25">
      <c r="A34" s="843" t="s">
        <v>23</v>
      </c>
      <c r="B34" s="844"/>
      <c r="C34" s="844"/>
      <c r="D34" s="844"/>
      <c r="E34" s="844"/>
      <c r="F34" s="844"/>
      <c r="G34" s="844"/>
      <c r="H34" s="845"/>
      <c r="I34" s="3"/>
      <c r="J34" s="3"/>
      <c r="K34" s="13" t="e">
        <f>SUM(K45:K56)/(COUNTIF(K45:K56,"&lt;&gt;0"))</f>
        <v>#DIV/0!</v>
      </c>
      <c r="L34" s="3"/>
      <c r="M34" s="3"/>
      <c r="N34" s="13" t="e">
        <f>SUM(N40:N57)/(COUNTIF(N40:N57,"&lt;&gt;0"))</f>
        <v>#DIV/0!</v>
      </c>
      <c r="O34" s="3"/>
      <c r="P34" s="3"/>
      <c r="Q34" s="13" t="e">
        <f>SUM(Q40:Q57)/(COUNTIF(Q40:Q57,"&lt;&gt;0"))</f>
        <v>#DIV/0!</v>
      </c>
      <c r="R34" s="3"/>
      <c r="S34" s="3"/>
      <c r="T34" s="13" t="e">
        <f>SUM(T40:T57)/(COUNTIF(T40:T57,"&lt;&gt;0"))</f>
        <v>#DIV/0!</v>
      </c>
      <c r="U34" s="3"/>
      <c r="V34" s="3"/>
      <c r="W34" s="13">
        <f>SUM(W40:W57)/(COUNTIF(W40:W57,"&lt;&gt;0"))</f>
        <v>59.272564102564097</v>
      </c>
      <c r="X34" s="30"/>
      <c r="Y34" s="30"/>
      <c r="Z34" s="30"/>
      <c r="AA34" s="30"/>
    </row>
    <row r="35" spans="1:27" x14ac:dyDescent="0.25">
      <c r="A35" s="846" t="s">
        <v>24</v>
      </c>
      <c r="B35" s="847"/>
      <c r="C35" s="847"/>
      <c r="D35" s="847"/>
      <c r="E35" s="847"/>
      <c r="F35" s="847"/>
      <c r="G35" s="847"/>
      <c r="H35" s="848"/>
      <c r="I35" s="4"/>
      <c r="J35" s="4"/>
      <c r="K35" s="14">
        <v>67</v>
      </c>
      <c r="L35" s="4"/>
      <c r="M35" s="4"/>
      <c r="N35" s="14">
        <v>0</v>
      </c>
      <c r="O35" s="4"/>
      <c r="P35" s="4"/>
      <c r="Q35" s="14">
        <v>93</v>
      </c>
      <c r="R35" s="4"/>
      <c r="S35" s="4"/>
      <c r="T35" s="14"/>
      <c r="U35" s="4"/>
      <c r="V35" s="4"/>
      <c r="W35" s="14"/>
      <c r="X35" s="30"/>
      <c r="Y35" s="30"/>
      <c r="Z35" s="30"/>
      <c r="AA35" s="30"/>
    </row>
    <row r="36" spans="1:27" x14ac:dyDescent="0.25">
      <c r="A36" s="846" t="s">
        <v>1283</v>
      </c>
      <c r="B36" s="847"/>
      <c r="C36" s="847"/>
      <c r="D36" s="847"/>
      <c r="E36" s="847"/>
      <c r="F36" s="847"/>
      <c r="G36" s="847"/>
      <c r="H36" s="848"/>
      <c r="I36" s="4"/>
      <c r="J36" s="4"/>
      <c r="K36" s="14">
        <v>25</v>
      </c>
      <c r="L36" s="4"/>
      <c r="M36" s="4"/>
      <c r="N36" s="14">
        <v>0</v>
      </c>
      <c r="O36" s="4"/>
      <c r="P36" s="4"/>
      <c r="Q36" s="14">
        <v>67</v>
      </c>
      <c r="R36" s="4"/>
      <c r="S36" s="4"/>
      <c r="T36" s="14"/>
      <c r="U36" s="4"/>
      <c r="V36" s="4"/>
      <c r="W36" s="14"/>
      <c r="X36" s="30"/>
      <c r="Y36" s="30"/>
      <c r="Z36" s="30"/>
      <c r="AA36" s="30"/>
    </row>
    <row r="37" spans="1:27" x14ac:dyDescent="0.25">
      <c r="A37" s="846" t="s">
        <v>1339</v>
      </c>
      <c r="B37" s="847"/>
      <c r="C37" s="847"/>
      <c r="D37" s="847"/>
      <c r="E37" s="847"/>
      <c r="F37" s="847"/>
      <c r="G37" s="847"/>
      <c r="H37" s="848"/>
      <c r="I37" s="4"/>
      <c r="J37" s="4"/>
      <c r="K37" s="14">
        <v>5</v>
      </c>
      <c r="L37" s="4"/>
      <c r="M37" s="4"/>
      <c r="N37" s="14">
        <v>7</v>
      </c>
      <c r="O37" s="4"/>
      <c r="P37" s="4"/>
      <c r="Q37" s="14">
        <v>2</v>
      </c>
      <c r="R37" s="4"/>
      <c r="S37" s="4"/>
      <c r="T37" s="14"/>
      <c r="U37" s="4"/>
      <c r="V37" s="4"/>
      <c r="W37" s="14"/>
      <c r="X37" s="30"/>
      <c r="Y37" s="30"/>
      <c r="Z37" s="30"/>
      <c r="AA37" s="30"/>
    </row>
    <row r="38" spans="1:27" x14ac:dyDescent="0.25">
      <c r="A38" s="846" t="s">
        <v>1340</v>
      </c>
      <c r="B38" s="847"/>
      <c r="C38" s="847"/>
      <c r="D38" s="847"/>
      <c r="E38" s="847"/>
      <c r="F38" s="847"/>
      <c r="G38" s="847"/>
      <c r="H38" s="848"/>
      <c r="I38" s="4"/>
      <c r="J38" s="4"/>
      <c r="K38" s="14"/>
      <c r="L38" s="4"/>
      <c r="M38" s="4"/>
      <c r="N38" s="14"/>
      <c r="O38" s="4"/>
      <c r="P38" s="4"/>
      <c r="Q38" s="14">
        <v>1</v>
      </c>
      <c r="R38" s="4"/>
      <c r="S38" s="4"/>
      <c r="T38" s="14"/>
      <c r="U38" s="4"/>
      <c r="V38" s="4"/>
      <c r="W38" s="14"/>
      <c r="X38" s="30"/>
      <c r="Y38" s="30"/>
      <c r="Z38" s="30"/>
      <c r="AA38" s="30"/>
    </row>
    <row r="39" spans="1:27" x14ac:dyDescent="0.25">
      <c r="A39" s="846" t="s">
        <v>1341</v>
      </c>
      <c r="B39" s="847"/>
      <c r="C39" s="847"/>
      <c r="D39" s="847"/>
      <c r="E39" s="847"/>
      <c r="F39" s="847"/>
      <c r="G39" s="847"/>
      <c r="H39" s="848"/>
      <c r="I39" s="4"/>
      <c r="J39" s="4"/>
      <c r="K39" s="14"/>
      <c r="L39" s="4"/>
      <c r="M39" s="4"/>
      <c r="N39" s="14">
        <v>17</v>
      </c>
      <c r="O39" s="4"/>
      <c r="P39" s="4"/>
      <c r="Q39" s="14">
        <v>30</v>
      </c>
      <c r="R39" s="4"/>
      <c r="S39" s="4"/>
      <c r="T39" s="14"/>
      <c r="U39" s="4"/>
      <c r="V39" s="4"/>
      <c r="W39" s="14"/>
      <c r="X39" s="30"/>
      <c r="Y39" s="30"/>
      <c r="Z39" s="30"/>
      <c r="AA39" s="30"/>
    </row>
    <row r="40" spans="1:27" x14ac:dyDescent="0.25">
      <c r="K40" s="32" t="e">
        <f>IF(K7&gt;99.99,100,K7)</f>
        <v>#DIV/0!</v>
      </c>
      <c r="N40" s="32" t="e">
        <f t="shared" ref="N40:N44" si="6">IF(N7&gt;99.99,100,N7)</f>
        <v>#DIV/0!</v>
      </c>
      <c r="Q40" s="32" t="e">
        <f t="shared" ref="Q40:Q44" si="7">IF(Q7&gt;99.99,100,Q7)</f>
        <v>#DIV/0!</v>
      </c>
      <c r="T40" s="32">
        <f t="shared" ref="T40:T44" si="8">IF(T7&gt;99.99,100,T7)</f>
        <v>0</v>
      </c>
      <c r="W40" s="32">
        <f t="shared" ref="W40:W44" si="9">IF(W7&gt;99.99,100,W7)</f>
        <v>0</v>
      </c>
    </row>
    <row r="41" spans="1:27" x14ac:dyDescent="0.25">
      <c r="K41" s="32" t="e">
        <f>IF(K8&gt;99.99,100,K8)</f>
        <v>#DIV/0!</v>
      </c>
      <c r="N41" s="32">
        <f t="shared" si="6"/>
        <v>0</v>
      </c>
      <c r="Q41" s="32">
        <f t="shared" si="7"/>
        <v>66.666666666666657</v>
      </c>
      <c r="T41" s="32">
        <f t="shared" si="8"/>
        <v>100</v>
      </c>
      <c r="W41" s="32">
        <f t="shared" si="9"/>
        <v>62.21</v>
      </c>
    </row>
    <row r="42" spans="1:27" x14ac:dyDescent="0.25">
      <c r="K42" s="32">
        <f>IF(K9&gt;99.99,100,K9)</f>
        <v>50</v>
      </c>
      <c r="N42" s="32" t="e">
        <f t="shared" si="6"/>
        <v>#DIV/0!</v>
      </c>
      <c r="Q42" s="32" t="e">
        <f t="shared" si="7"/>
        <v>#DIV/0!</v>
      </c>
      <c r="T42" s="32" t="e">
        <f t="shared" si="8"/>
        <v>#DIV/0!</v>
      </c>
      <c r="W42" s="32">
        <f t="shared" si="9"/>
        <v>70</v>
      </c>
    </row>
    <row r="43" spans="1:27" x14ac:dyDescent="0.25">
      <c r="K43" s="32">
        <f>IF(K10&gt;99.99,100,K10)</f>
        <v>50</v>
      </c>
      <c r="N43" s="32">
        <f t="shared" si="6"/>
        <v>0</v>
      </c>
      <c r="Q43" s="32">
        <f t="shared" si="7"/>
        <v>100</v>
      </c>
      <c r="T43" s="32">
        <f t="shared" si="8"/>
        <v>100</v>
      </c>
      <c r="W43" s="32">
        <f t="shared" si="9"/>
        <v>83.333333333333343</v>
      </c>
    </row>
    <row r="44" spans="1:27" x14ac:dyDescent="0.25">
      <c r="K44" s="32" t="e">
        <f>IF(K11&gt;99.99,100,K11)</f>
        <v>#DIV/0!</v>
      </c>
      <c r="N44" s="32">
        <f t="shared" si="6"/>
        <v>0</v>
      </c>
      <c r="Q44" s="32">
        <f t="shared" si="7"/>
        <v>0</v>
      </c>
      <c r="T44" s="32">
        <f t="shared" si="8"/>
        <v>60</v>
      </c>
      <c r="W44" s="32">
        <f t="shared" si="9"/>
        <v>20</v>
      </c>
    </row>
    <row r="45" spans="1:27" x14ac:dyDescent="0.25">
      <c r="K45" s="32">
        <f>IF(K13&gt;99.99,100,K13)</f>
        <v>0</v>
      </c>
      <c r="N45" s="32" t="e">
        <f>IF(N13&gt;99.99,100,N13)</f>
        <v>#DIV/0!</v>
      </c>
      <c r="Q45" s="32" t="e">
        <f>IF(Q13&gt;99.99,100,Q13)</f>
        <v>#DIV/0!</v>
      </c>
      <c r="T45" s="32" t="e">
        <f>IF(T13&gt;99.99,100,T13)</f>
        <v>#DIV/0!</v>
      </c>
      <c r="W45" s="32">
        <f>IF(W13&gt;99.99,100,W13)</f>
        <v>100</v>
      </c>
    </row>
    <row r="46" spans="1:27" x14ac:dyDescent="0.25">
      <c r="K46" s="32">
        <f>IF(K14&gt;99.99,100,K14)</f>
        <v>0</v>
      </c>
      <c r="N46" s="32" t="e">
        <f>IF(N14&gt;99.99,100,N14)</f>
        <v>#DIV/0!</v>
      </c>
      <c r="Q46" s="32" t="e">
        <f>IF(Q14&gt;99.99,100,Q14)</f>
        <v>#DIV/0!</v>
      </c>
      <c r="T46" s="32" t="e">
        <f>IF(T14&gt;99.99,100,T14)</f>
        <v>#DIV/0!</v>
      </c>
      <c r="W46" s="32">
        <f>IF(W14&gt;99.99,100,W14)</f>
        <v>0</v>
      </c>
    </row>
    <row r="47" spans="1:27" x14ac:dyDescent="0.25">
      <c r="K47" s="32">
        <f>IF(K15&gt;99.99,100,K15)</f>
        <v>0</v>
      </c>
      <c r="N47" s="32" t="e">
        <f>IF(N15&gt;99.99,100,N15)</f>
        <v>#DIV/0!</v>
      </c>
      <c r="Q47" s="32" t="e">
        <f>IF(Q15&gt;99.99,100,Q15)</f>
        <v>#DIV/0!</v>
      </c>
      <c r="T47" s="32" t="e">
        <f>IF(T15&gt;99.99,100,T15)</f>
        <v>#DIV/0!</v>
      </c>
      <c r="W47" s="32">
        <f>IF(W15&gt;99.99,100,W15)</f>
        <v>100</v>
      </c>
    </row>
    <row r="48" spans="1:27" x14ac:dyDescent="0.25">
      <c r="K48" s="32" t="e">
        <f>IF(K18&gt;99.99,100,K18)</f>
        <v>#DIV/0!</v>
      </c>
      <c r="N48" s="32" t="e">
        <f>IF(N18&gt;99.99,100,N18)</f>
        <v>#DIV/0!</v>
      </c>
      <c r="Q48" s="32">
        <f>IF(Q18&gt;99.99,100,Q18)</f>
        <v>100</v>
      </c>
      <c r="T48" s="32">
        <f>IF(T18&gt;99.99,100,T18)</f>
        <v>0</v>
      </c>
      <c r="W48" s="32">
        <f>IF(W18&gt;99.99,100,W18)</f>
        <v>50</v>
      </c>
    </row>
    <row r="49" spans="11:23" x14ac:dyDescent="0.25">
      <c r="K49" s="32" t="e">
        <f t="shared" ref="K49:K54" si="10">IF(K22&gt;99.99,100,K22)</f>
        <v>#DIV/0!</v>
      </c>
      <c r="N49" s="32" t="e">
        <f t="shared" ref="N49:N54" si="11">IF(N22&gt;99.99,100,N22)</f>
        <v>#DIV/0!</v>
      </c>
      <c r="Q49" s="32" t="e">
        <f t="shared" ref="Q49:Q54" si="12">IF(Q22&gt;99.99,100,Q22)</f>
        <v>#DIV/0!</v>
      </c>
      <c r="T49" s="32">
        <f t="shared" ref="T49:T54" si="13">IF(T22&gt;99.99,100,T22)</f>
        <v>0</v>
      </c>
      <c r="W49" s="32">
        <f t="shared" ref="W49:W54" si="14">IF(W22&gt;99.99,100,W22)</f>
        <v>0</v>
      </c>
    </row>
    <row r="50" spans="11:23" x14ac:dyDescent="0.25">
      <c r="K50" s="32">
        <f t="shared" si="10"/>
        <v>0</v>
      </c>
      <c r="N50" s="32" t="e">
        <f t="shared" si="11"/>
        <v>#DIV/0!</v>
      </c>
      <c r="Q50" s="32" t="e">
        <f t="shared" si="12"/>
        <v>#DIV/0!</v>
      </c>
      <c r="T50" s="32" t="e">
        <f t="shared" si="13"/>
        <v>#DIV/0!</v>
      </c>
      <c r="W50" s="32">
        <f t="shared" si="14"/>
        <v>60</v>
      </c>
    </row>
    <row r="51" spans="11:23" x14ac:dyDescent="0.25">
      <c r="K51" s="32" t="e">
        <f t="shared" si="10"/>
        <v>#DIV/0!</v>
      </c>
      <c r="N51" s="32" t="e">
        <f t="shared" si="11"/>
        <v>#DIV/0!</v>
      </c>
      <c r="Q51" s="32" t="e">
        <f t="shared" si="12"/>
        <v>#DIV/0!</v>
      </c>
      <c r="T51" s="32">
        <f t="shared" si="13"/>
        <v>0</v>
      </c>
      <c r="W51" s="32">
        <f t="shared" si="14"/>
        <v>0</v>
      </c>
    </row>
    <row r="52" spans="11:23" x14ac:dyDescent="0.25">
      <c r="K52" s="32">
        <f t="shared" si="10"/>
        <v>0</v>
      </c>
      <c r="N52" s="32" t="e">
        <f t="shared" si="11"/>
        <v>#DIV/0!</v>
      </c>
      <c r="Q52" s="32" t="e">
        <f t="shared" si="12"/>
        <v>#DIV/0!</v>
      </c>
      <c r="T52" s="32" t="e">
        <f t="shared" si="13"/>
        <v>#DIV/0!</v>
      </c>
      <c r="W52" s="32">
        <f t="shared" si="14"/>
        <v>0</v>
      </c>
    </row>
    <row r="53" spans="11:23" x14ac:dyDescent="0.25">
      <c r="K53" s="32" t="e">
        <f t="shared" si="10"/>
        <v>#DIV/0!</v>
      </c>
      <c r="N53" s="32">
        <f t="shared" si="11"/>
        <v>0</v>
      </c>
      <c r="Q53" s="32" t="e">
        <f t="shared" si="12"/>
        <v>#DIV/0!</v>
      </c>
      <c r="T53" s="32" t="e">
        <f t="shared" si="13"/>
        <v>#DIV/0!</v>
      </c>
      <c r="W53" s="32">
        <f t="shared" si="14"/>
        <v>25</v>
      </c>
    </row>
    <row r="54" spans="11:23" x14ac:dyDescent="0.25">
      <c r="K54" s="32">
        <f t="shared" si="10"/>
        <v>100</v>
      </c>
      <c r="N54" s="32" t="e">
        <f t="shared" si="11"/>
        <v>#DIV/0!</v>
      </c>
      <c r="Q54" s="32">
        <f t="shared" si="12"/>
        <v>0</v>
      </c>
      <c r="T54" s="32" t="e">
        <f t="shared" si="13"/>
        <v>#DIV/0!</v>
      </c>
      <c r="W54" s="32">
        <f t="shared" si="14"/>
        <v>50</v>
      </c>
    </row>
    <row r="55" spans="11:23" x14ac:dyDescent="0.25">
      <c r="K55" s="32" t="e">
        <f>IF(K29&gt;99.99,100,K29)</f>
        <v>#DIV/0!</v>
      </c>
      <c r="N55" s="32">
        <f>IF(N29&gt;99.99,100,N29)</f>
        <v>0</v>
      </c>
      <c r="Q55" s="32">
        <f>IF(Q29&gt;99.99,100,Q29)</f>
        <v>100</v>
      </c>
      <c r="T55" s="32">
        <f>IF(T29&gt;99.99,100,T29)</f>
        <v>100</v>
      </c>
      <c r="W55" s="32">
        <f>IF(W29&gt;99.99,100,W29)</f>
        <v>66.666666666666657</v>
      </c>
    </row>
    <row r="56" spans="11:23" x14ac:dyDescent="0.25">
      <c r="K56" s="32" t="e">
        <f>IF(K30&gt;99.99,100,K30)</f>
        <v>#DIV/0!</v>
      </c>
      <c r="N56" s="32">
        <f>IF(N30&gt;99.99,100,N30)</f>
        <v>0</v>
      </c>
      <c r="Q56" s="32">
        <f>IF(Q30&gt;99.99,100,Q30)</f>
        <v>100</v>
      </c>
      <c r="T56" s="32">
        <f>IF(T30&gt;99.99,100,T30)</f>
        <v>0</v>
      </c>
      <c r="W56" s="32">
        <f>IF(W30&gt;99.99,100,W30)</f>
        <v>33.333333333333329</v>
      </c>
    </row>
    <row r="57" spans="11:23" x14ac:dyDescent="0.25">
      <c r="K57" s="32" t="e">
        <f>IF(K31&gt;99.99,100,K31)</f>
        <v>#DIV/0!</v>
      </c>
      <c r="N57" s="32">
        <f>IF(N31&gt;99.99,100,N31)</f>
        <v>0</v>
      </c>
      <c r="Q57" s="32" t="e">
        <f>IF(Q31&gt;99.99,100,Q31)</f>
        <v>#DIV/0!</v>
      </c>
      <c r="T57" s="32">
        <f>IF(T31&gt;99.99,100,T31)</f>
        <v>0</v>
      </c>
      <c r="W57" s="32">
        <f>IF(W31&gt;99.99,100,W31)</f>
        <v>50</v>
      </c>
    </row>
    <row r="58" spans="11:23" x14ac:dyDescent="0.25">
      <c r="K58" s="32"/>
    </row>
    <row r="59" spans="11:23" x14ac:dyDescent="0.25">
      <c r="K59" s="32"/>
    </row>
    <row r="60" spans="11:23" x14ac:dyDescent="0.25">
      <c r="K60" s="32"/>
    </row>
    <row r="61" spans="11:23" x14ac:dyDescent="0.25">
      <c r="K61" s="32"/>
    </row>
    <row r="62" spans="11:23" x14ac:dyDescent="0.25">
      <c r="K62" s="32"/>
    </row>
    <row r="63" spans="11:23" x14ac:dyDescent="0.25">
      <c r="K63" s="32"/>
    </row>
    <row r="64" spans="11:23" x14ac:dyDescent="0.25">
      <c r="K64" s="32"/>
    </row>
  </sheetData>
  <protectedRanges>
    <protectedRange sqref="X6:Y31" name="Rango13_1"/>
    <protectedRange sqref="Z7:AA31" name="Rango13"/>
  </protectedRanges>
  <mergeCells count="46">
    <mergeCell ref="D24:D26"/>
    <mergeCell ref="A24:A26"/>
    <mergeCell ref="X4:X5"/>
    <mergeCell ref="Y4:Y5"/>
    <mergeCell ref="A1:W1"/>
    <mergeCell ref="A2:W2"/>
    <mergeCell ref="A3:W3"/>
    <mergeCell ref="A4:A5"/>
    <mergeCell ref="B4:B5"/>
    <mergeCell ref="C4:C5"/>
    <mergeCell ref="D4:D5"/>
    <mergeCell ref="E4:E5"/>
    <mergeCell ref="F4:F5"/>
    <mergeCell ref="G4:G5"/>
    <mergeCell ref="Z4:Z5"/>
    <mergeCell ref="Z25:Z26"/>
    <mergeCell ref="A37:H37"/>
    <mergeCell ref="AA25:AA26"/>
    <mergeCell ref="AA4:AA5"/>
    <mergeCell ref="A34:H34"/>
    <mergeCell ref="E13:E15"/>
    <mergeCell ref="A20:A21"/>
    <mergeCell ref="H4:H5"/>
    <mergeCell ref="I4:K4"/>
    <mergeCell ref="L4:N4"/>
    <mergeCell ref="O4:Q4"/>
    <mergeCell ref="R4:T4"/>
    <mergeCell ref="U4:W4"/>
    <mergeCell ref="Y10:Y11"/>
    <mergeCell ref="Y25:Y26"/>
    <mergeCell ref="A38:H38"/>
    <mergeCell ref="A39:H39"/>
    <mergeCell ref="A8:A11"/>
    <mergeCell ref="D8:D11"/>
    <mergeCell ref="E8:E11"/>
    <mergeCell ref="A13:A15"/>
    <mergeCell ref="D13:D15"/>
    <mergeCell ref="A35:H35"/>
    <mergeCell ref="E24:E26"/>
    <mergeCell ref="C29:C30"/>
    <mergeCell ref="B20:B21"/>
    <mergeCell ref="C20:C21"/>
    <mergeCell ref="D20:D21"/>
    <mergeCell ref="A22:A23"/>
    <mergeCell ref="A36:H36"/>
    <mergeCell ref="D22:D23"/>
  </mergeCells>
  <conditionalFormatting sqref="W6:W33 K6:K33 N13:N33 Q13:Q33 T13:T33">
    <cfRule type="cellIs" dxfId="287" priority="25" stopIfTrue="1" operator="greaterThan">
      <formula>110</formula>
    </cfRule>
    <cfRule type="cellIs" dxfId="286" priority="26" stopIfTrue="1" operator="between">
      <formula>1</formula>
      <formula>90</formula>
    </cfRule>
    <cfRule type="expression" dxfId="285" priority="27" stopIfTrue="1">
      <formula>IF(I6=0,J6=0)</formula>
    </cfRule>
    <cfRule type="cellIs" dxfId="284" priority="28" stopIfTrue="1" operator="between">
      <formula>90</formula>
      <formula>110</formula>
    </cfRule>
    <cfRule type="expression" dxfId="283" priority="29" stopIfTrue="1">
      <formula>IF(I6&gt;0,J6=0)</formula>
    </cfRule>
    <cfRule type="expression" dxfId="282" priority="30" stopIfTrue="1">
      <formula>IF(I6=0,J6&gt;0)</formula>
    </cfRule>
  </conditionalFormatting>
  <conditionalFormatting sqref="N6:N12">
    <cfRule type="cellIs" dxfId="281" priority="43" stopIfTrue="1" operator="greaterThan">
      <formula>110</formula>
    </cfRule>
    <cfRule type="cellIs" dxfId="280" priority="44" stopIfTrue="1" operator="between">
      <formula>1</formula>
      <formula>90</formula>
    </cfRule>
    <cfRule type="expression" dxfId="279" priority="45" stopIfTrue="1">
      <formula>IF(L6=0,M6=0)</formula>
    </cfRule>
    <cfRule type="cellIs" dxfId="278" priority="46" stopIfTrue="1" operator="between">
      <formula>90</formula>
      <formula>110</formula>
    </cfRule>
    <cfRule type="expression" dxfId="277" priority="47" stopIfTrue="1">
      <formula>IF(L6&gt;0,M6=0)</formula>
    </cfRule>
    <cfRule type="expression" dxfId="276" priority="48" stopIfTrue="1">
      <formula>IF(L6=0,M6&gt;0)</formula>
    </cfRule>
  </conditionalFormatting>
  <conditionalFormatting sqref="Q6:Q12">
    <cfRule type="cellIs" dxfId="275" priority="37" stopIfTrue="1" operator="greaterThan">
      <formula>110</formula>
    </cfRule>
    <cfRule type="cellIs" dxfId="274" priority="38" stopIfTrue="1" operator="between">
      <formula>1</formula>
      <formula>90</formula>
    </cfRule>
    <cfRule type="expression" dxfId="273" priority="39" stopIfTrue="1">
      <formula>IF(O6=0,P6=0)</formula>
    </cfRule>
    <cfRule type="cellIs" dxfId="272" priority="40" stopIfTrue="1" operator="between">
      <formula>90</formula>
      <formula>110</formula>
    </cfRule>
    <cfRule type="expression" dxfId="271" priority="41" stopIfTrue="1">
      <formula>IF(O6&gt;0,P6=0)</formula>
    </cfRule>
    <cfRule type="expression" dxfId="270" priority="42" stopIfTrue="1">
      <formula>IF(O6=0,P6&gt;0)</formula>
    </cfRule>
  </conditionalFormatting>
  <conditionalFormatting sqref="T6:T12">
    <cfRule type="cellIs" dxfId="269" priority="31" stopIfTrue="1" operator="greaterThan">
      <formula>110</formula>
    </cfRule>
    <cfRule type="cellIs" dxfId="268" priority="32" stopIfTrue="1" operator="between">
      <formula>1</formula>
      <formula>90</formula>
    </cfRule>
    <cfRule type="expression" dxfId="267" priority="33" stopIfTrue="1">
      <formula>IF(R6=0,S6=0)</formula>
    </cfRule>
    <cfRule type="cellIs" dxfId="266" priority="34" stopIfTrue="1" operator="between">
      <formula>90</formula>
      <formula>110</formula>
    </cfRule>
    <cfRule type="expression" dxfId="265" priority="35" stopIfTrue="1">
      <formula>IF(R6&gt;0,S6=0)</formula>
    </cfRule>
    <cfRule type="expression" dxfId="264" priority="36" stopIfTrue="1">
      <formula>IF(R6=0,S6&gt;0)</formula>
    </cfRule>
  </conditionalFormatting>
  <pageMargins left="0.7" right="0.7" top="0.75" bottom="0.75" header="0.3" footer="0.3"/>
  <pageSetup orientation="portrait" horizontalDpi="4294967293" verticalDpi="0" r:id="rId1"/>
  <legacyDrawing r:id="rId2"/>
</worksheet>
</file>

<file path=xl/worksheets/sheet6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39"/>
  <sheetViews>
    <sheetView topLeftCell="A22" workbookViewId="0">
      <selection activeCell="R7" sqref="R7"/>
    </sheetView>
  </sheetViews>
  <sheetFormatPr baseColWidth="10" defaultColWidth="11.42578125" defaultRowHeight="15" x14ac:dyDescent="0.25"/>
  <cols>
    <col min="1" max="1" width="16.85546875" style="7" customWidth="1"/>
    <col min="2" max="2" width="8.7109375" style="7" customWidth="1"/>
    <col min="3" max="3" width="38.28515625" style="7" customWidth="1"/>
    <col min="4" max="4" width="16" style="7" customWidth="1"/>
    <col min="5" max="5" width="24.5703125" style="7" customWidth="1"/>
    <col min="6" max="6" width="12.7109375" style="7" customWidth="1"/>
    <col min="7" max="7" width="8.7109375" style="7" customWidth="1"/>
    <col min="8" max="22" width="6.85546875" style="7" customWidth="1"/>
    <col min="23" max="23" width="51.7109375" style="7" customWidth="1"/>
    <col min="24" max="16384" width="11.42578125" style="7"/>
  </cols>
  <sheetData>
    <row r="1" spans="1:23" ht="15" customHeight="1" x14ac:dyDescent="0.25">
      <c r="A1" s="854" t="s">
        <v>26</v>
      </c>
      <c r="B1" s="854"/>
      <c r="C1" s="854"/>
      <c r="D1" s="854"/>
      <c r="E1" s="854"/>
      <c r="F1" s="854"/>
      <c r="G1" s="854"/>
      <c r="H1" s="854"/>
      <c r="I1" s="854"/>
      <c r="J1" s="854"/>
      <c r="K1" s="854"/>
      <c r="L1" s="854"/>
      <c r="M1" s="854"/>
      <c r="N1" s="854"/>
      <c r="O1" s="854"/>
      <c r="P1" s="854"/>
      <c r="Q1" s="854"/>
      <c r="R1" s="854"/>
      <c r="S1" s="854"/>
      <c r="T1" s="854"/>
      <c r="U1" s="854"/>
      <c r="V1" s="854"/>
    </row>
    <row r="2" spans="1:23" ht="15" customHeight="1" x14ac:dyDescent="0.25">
      <c r="A2" s="854" t="s">
        <v>0</v>
      </c>
      <c r="B2" s="854"/>
      <c r="C2" s="854"/>
      <c r="D2" s="854"/>
      <c r="E2" s="854"/>
      <c r="F2" s="854"/>
      <c r="G2" s="854"/>
      <c r="H2" s="854"/>
      <c r="I2" s="854"/>
      <c r="J2" s="854"/>
      <c r="K2" s="854"/>
      <c r="L2" s="854"/>
      <c r="M2" s="854"/>
      <c r="N2" s="854"/>
      <c r="O2" s="854"/>
      <c r="P2" s="854"/>
      <c r="Q2" s="854"/>
      <c r="R2" s="854"/>
      <c r="S2" s="854"/>
      <c r="T2" s="854"/>
      <c r="U2" s="854"/>
      <c r="V2" s="854"/>
    </row>
    <row r="3" spans="1:23" ht="15" customHeight="1" x14ac:dyDescent="0.25">
      <c r="A3" s="855" t="s">
        <v>1149</v>
      </c>
      <c r="B3" s="855"/>
      <c r="C3" s="855"/>
      <c r="D3" s="855"/>
      <c r="E3" s="855"/>
      <c r="F3" s="855"/>
      <c r="G3" s="855"/>
      <c r="H3" s="855"/>
      <c r="I3" s="855"/>
      <c r="J3" s="855"/>
      <c r="K3" s="855"/>
      <c r="L3" s="855"/>
      <c r="M3" s="855"/>
      <c r="N3" s="855"/>
      <c r="O3" s="855"/>
      <c r="P3" s="855"/>
      <c r="Q3" s="855"/>
      <c r="R3" s="855"/>
      <c r="S3" s="855"/>
      <c r="T3" s="855"/>
      <c r="U3" s="855"/>
      <c r="V3" s="855"/>
    </row>
    <row r="4" spans="1:23" ht="22.5" customHeight="1" x14ac:dyDescent="0.25">
      <c r="A4" s="838" t="s">
        <v>30</v>
      </c>
      <c r="B4" s="856" t="s">
        <v>1</v>
      </c>
      <c r="C4" s="838" t="s">
        <v>28</v>
      </c>
      <c r="D4" s="838" t="s">
        <v>2</v>
      </c>
      <c r="E4" s="838" t="s">
        <v>3</v>
      </c>
      <c r="F4" s="838" t="s">
        <v>4</v>
      </c>
      <c r="G4" s="838" t="s">
        <v>29</v>
      </c>
      <c r="H4" s="853" t="s">
        <v>5</v>
      </c>
      <c r="I4" s="853"/>
      <c r="J4" s="853"/>
      <c r="K4" s="853" t="s">
        <v>6</v>
      </c>
      <c r="L4" s="853"/>
      <c r="M4" s="853"/>
      <c r="N4" s="853" t="s">
        <v>7</v>
      </c>
      <c r="O4" s="853"/>
      <c r="P4" s="853"/>
      <c r="Q4" s="853" t="s">
        <v>8</v>
      </c>
      <c r="R4" s="853"/>
      <c r="S4" s="853"/>
      <c r="T4" s="853" t="s">
        <v>9</v>
      </c>
      <c r="U4" s="853"/>
      <c r="V4" s="853"/>
      <c r="W4" s="838" t="s">
        <v>178</v>
      </c>
    </row>
    <row r="5" spans="1:23" x14ac:dyDescent="0.25">
      <c r="A5" s="838"/>
      <c r="B5" s="856"/>
      <c r="C5" s="838"/>
      <c r="D5" s="839"/>
      <c r="E5" s="839"/>
      <c r="F5" s="839"/>
      <c r="G5" s="839"/>
      <c r="H5" s="5" t="s">
        <v>10</v>
      </c>
      <c r="I5" s="5" t="s">
        <v>11</v>
      </c>
      <c r="J5" s="6" t="s">
        <v>12</v>
      </c>
      <c r="K5" s="5" t="s">
        <v>10</v>
      </c>
      <c r="L5" s="5" t="s">
        <v>11</v>
      </c>
      <c r="M5" s="6" t="s">
        <v>12</v>
      </c>
      <c r="N5" s="5" t="s">
        <v>10</v>
      </c>
      <c r="O5" s="5" t="s">
        <v>11</v>
      </c>
      <c r="P5" s="6" t="s">
        <v>12</v>
      </c>
      <c r="Q5" s="5" t="s">
        <v>10</v>
      </c>
      <c r="R5" s="5" t="s">
        <v>11</v>
      </c>
      <c r="S5" s="6" t="s">
        <v>12</v>
      </c>
      <c r="T5" s="5" t="s">
        <v>10</v>
      </c>
      <c r="U5" s="5" t="s">
        <v>11</v>
      </c>
      <c r="V5" s="6" t="s">
        <v>12</v>
      </c>
      <c r="W5" s="839"/>
    </row>
    <row r="6" spans="1:23" ht="24" x14ac:dyDescent="0.25">
      <c r="A6" s="93"/>
      <c r="B6" s="150" t="s">
        <v>162</v>
      </c>
      <c r="C6" s="170" t="s">
        <v>1150</v>
      </c>
      <c r="D6" s="69" t="s">
        <v>164</v>
      </c>
      <c r="E6" s="170" t="s">
        <v>1342</v>
      </c>
      <c r="F6" s="40" t="s">
        <v>1338</v>
      </c>
      <c r="G6" s="93">
        <v>49000</v>
      </c>
      <c r="H6" s="2">
        <v>0</v>
      </c>
      <c r="I6" s="2">
        <v>0</v>
      </c>
      <c r="J6" s="11" t="e">
        <f>I6/H6*100</f>
        <v>#DIV/0!</v>
      </c>
      <c r="K6" s="2">
        <v>0</v>
      </c>
      <c r="L6" s="2">
        <v>2</v>
      </c>
      <c r="M6" s="12" t="e">
        <f>L6/K6*100</f>
        <v>#DIV/0!</v>
      </c>
      <c r="N6" s="2">
        <v>0</v>
      </c>
      <c r="O6" s="2">
        <v>0</v>
      </c>
      <c r="P6" s="12" t="e">
        <f>O6/N6*100</f>
        <v>#DIV/0!</v>
      </c>
      <c r="Q6" s="2">
        <v>49000</v>
      </c>
      <c r="R6" s="2">
        <v>49000</v>
      </c>
      <c r="S6" s="12">
        <f>R6/Q6*100</f>
        <v>100</v>
      </c>
      <c r="T6" s="89">
        <f>H6+K6+N6+Q6</f>
        <v>49000</v>
      </c>
      <c r="U6" s="89">
        <f>I6+L6+O6+R6</f>
        <v>49002</v>
      </c>
      <c r="V6" s="12">
        <f>U6/T6*100</f>
        <v>100.00408163265307</v>
      </c>
      <c r="W6" s="30"/>
    </row>
    <row r="7" spans="1:23" ht="48" x14ac:dyDescent="0.25">
      <c r="A7" s="152" t="s">
        <v>1151</v>
      </c>
      <c r="B7" s="153" t="s">
        <v>256</v>
      </c>
      <c r="C7" s="73" t="s">
        <v>1150</v>
      </c>
      <c r="D7" s="73"/>
      <c r="E7" s="73" t="s">
        <v>1152</v>
      </c>
      <c r="F7" s="152" t="s">
        <v>89</v>
      </c>
      <c r="G7" s="184">
        <v>1</v>
      </c>
      <c r="H7" s="2">
        <v>1</v>
      </c>
      <c r="I7" s="2">
        <v>1</v>
      </c>
      <c r="J7" s="11">
        <f t="shared" ref="J7:J19" si="0">I7/H7*100</f>
        <v>100</v>
      </c>
      <c r="K7" s="2">
        <v>0</v>
      </c>
      <c r="L7" s="2">
        <v>2</v>
      </c>
      <c r="M7" s="12" t="e">
        <f t="shared" ref="M7:M19" si="1">L7/K7*100</f>
        <v>#DIV/0!</v>
      </c>
      <c r="N7" s="2">
        <v>0</v>
      </c>
      <c r="O7" s="2">
        <v>0</v>
      </c>
      <c r="P7" s="12" t="e">
        <f t="shared" ref="P7:P19" si="2">O7/N7*100</f>
        <v>#DIV/0!</v>
      </c>
      <c r="Q7" s="2">
        <v>0</v>
      </c>
      <c r="R7" s="2">
        <v>0</v>
      </c>
      <c r="S7" s="12" t="e">
        <f t="shared" ref="S7:S19" si="3">R7/Q7*100</f>
        <v>#DIV/0!</v>
      </c>
      <c r="T7" s="89">
        <f t="shared" ref="T7:U19" si="4">H7+K7+N7+Q7</f>
        <v>1</v>
      </c>
      <c r="U7" s="89">
        <f t="shared" si="4"/>
        <v>3</v>
      </c>
      <c r="V7" s="12">
        <f t="shared" ref="V7:V19" si="5">U7/T7*100</f>
        <v>300</v>
      </c>
      <c r="W7" s="30"/>
    </row>
    <row r="8" spans="1:23" ht="84" x14ac:dyDescent="0.25">
      <c r="A8" s="152" t="s">
        <v>1153</v>
      </c>
      <c r="B8" s="152" t="s">
        <v>1084</v>
      </c>
      <c r="C8" s="21" t="s">
        <v>1154</v>
      </c>
      <c r="D8" s="62" t="s">
        <v>1155</v>
      </c>
      <c r="E8" s="73" t="s">
        <v>1156</v>
      </c>
      <c r="F8" s="185" t="s">
        <v>62</v>
      </c>
      <c r="G8" s="318" t="s">
        <v>1157</v>
      </c>
      <c r="H8" s="2"/>
      <c r="I8" s="2">
        <v>0</v>
      </c>
      <c r="J8" s="11" t="e">
        <f t="shared" si="0"/>
        <v>#DIV/0!</v>
      </c>
      <c r="K8" s="2"/>
      <c r="L8" s="2">
        <v>0.37</v>
      </c>
      <c r="M8" s="12" t="e">
        <f t="shared" si="1"/>
        <v>#DIV/0!</v>
      </c>
      <c r="N8" s="2"/>
      <c r="O8" s="2">
        <v>0</v>
      </c>
      <c r="P8" s="12" t="e">
        <f t="shared" si="2"/>
        <v>#DIV/0!</v>
      </c>
      <c r="Q8" s="2"/>
      <c r="R8" s="2">
        <v>0</v>
      </c>
      <c r="S8" s="12" t="e">
        <f t="shared" si="3"/>
        <v>#DIV/0!</v>
      </c>
      <c r="T8" s="89">
        <f t="shared" si="4"/>
        <v>0</v>
      </c>
      <c r="U8" s="89">
        <f t="shared" si="4"/>
        <v>0.37</v>
      </c>
      <c r="V8" s="12" t="e">
        <f t="shared" si="5"/>
        <v>#DIV/0!</v>
      </c>
      <c r="W8" s="30"/>
    </row>
    <row r="9" spans="1:23" ht="72" x14ac:dyDescent="0.25">
      <c r="A9" s="152" t="s">
        <v>1158</v>
      </c>
      <c r="B9" s="152" t="s">
        <v>1089</v>
      </c>
      <c r="C9" s="21" t="s">
        <v>1159</v>
      </c>
      <c r="D9" s="62" t="s">
        <v>1155</v>
      </c>
      <c r="E9" s="73" t="s">
        <v>1160</v>
      </c>
      <c r="F9" s="185" t="s">
        <v>1161</v>
      </c>
      <c r="G9" s="22" t="s">
        <v>1162</v>
      </c>
      <c r="H9" s="2">
        <v>5</v>
      </c>
      <c r="I9" s="2">
        <v>5</v>
      </c>
      <c r="J9" s="11">
        <f t="shared" si="0"/>
        <v>100</v>
      </c>
      <c r="K9" s="2">
        <v>5</v>
      </c>
      <c r="L9" s="2">
        <v>5</v>
      </c>
      <c r="M9" s="12">
        <f t="shared" si="1"/>
        <v>100</v>
      </c>
      <c r="N9" s="2">
        <v>5</v>
      </c>
      <c r="O9" s="2">
        <v>2</v>
      </c>
      <c r="P9" s="12">
        <f t="shared" si="2"/>
        <v>40</v>
      </c>
      <c r="Q9" s="2">
        <v>5</v>
      </c>
      <c r="R9" s="2">
        <v>0</v>
      </c>
      <c r="S9" s="12">
        <f t="shared" si="3"/>
        <v>0</v>
      </c>
      <c r="T9" s="89">
        <f t="shared" si="4"/>
        <v>20</v>
      </c>
      <c r="U9" s="89">
        <f t="shared" si="4"/>
        <v>12</v>
      </c>
      <c r="V9" s="12">
        <f t="shared" si="5"/>
        <v>60</v>
      </c>
      <c r="W9" s="30"/>
    </row>
    <row r="10" spans="1:23" ht="108" x14ac:dyDescent="0.25">
      <c r="A10" s="152" t="s">
        <v>1163</v>
      </c>
      <c r="B10" s="152" t="s">
        <v>1164</v>
      </c>
      <c r="C10" s="21" t="s">
        <v>1165</v>
      </c>
      <c r="D10" s="62" t="s">
        <v>1166</v>
      </c>
      <c r="E10" s="73" t="s">
        <v>1167</v>
      </c>
      <c r="F10" s="151" t="s">
        <v>62</v>
      </c>
      <c r="G10" s="186">
        <v>2</v>
      </c>
      <c r="H10" s="2">
        <v>0</v>
      </c>
      <c r="I10" s="2">
        <v>0</v>
      </c>
      <c r="J10" s="11" t="e">
        <f t="shared" si="0"/>
        <v>#DIV/0!</v>
      </c>
      <c r="K10" s="2">
        <v>0</v>
      </c>
      <c r="L10" s="2">
        <v>7.0000000000000007E-2</v>
      </c>
      <c r="M10" s="12" t="e">
        <f t="shared" si="1"/>
        <v>#DIV/0!</v>
      </c>
      <c r="N10" s="2">
        <v>0</v>
      </c>
      <c r="O10" s="2">
        <v>0.13</v>
      </c>
      <c r="P10" s="12" t="e">
        <f t="shared" si="2"/>
        <v>#DIV/0!</v>
      </c>
      <c r="Q10" s="2">
        <v>2</v>
      </c>
      <c r="R10" s="2">
        <v>0.1</v>
      </c>
      <c r="S10" s="12">
        <f t="shared" si="3"/>
        <v>5</v>
      </c>
      <c r="T10" s="89">
        <f t="shared" si="4"/>
        <v>2</v>
      </c>
      <c r="U10" s="89">
        <f t="shared" si="4"/>
        <v>0.30000000000000004</v>
      </c>
      <c r="V10" s="12">
        <f t="shared" si="5"/>
        <v>15.000000000000002</v>
      </c>
      <c r="W10" s="30"/>
    </row>
    <row r="11" spans="1:23" ht="60" x14ac:dyDescent="0.25">
      <c r="A11" s="152" t="s">
        <v>1168</v>
      </c>
      <c r="B11" s="152" t="s">
        <v>1169</v>
      </c>
      <c r="C11" s="21" t="s">
        <v>1170</v>
      </c>
      <c r="D11" s="62" t="s">
        <v>1171</v>
      </c>
      <c r="E11" s="73" t="s">
        <v>1172</v>
      </c>
      <c r="F11" s="151" t="s">
        <v>62</v>
      </c>
      <c r="G11" s="186">
        <v>2</v>
      </c>
      <c r="H11" s="2">
        <v>0</v>
      </c>
      <c r="I11" s="2">
        <v>0</v>
      </c>
      <c r="J11" s="11" t="e">
        <f t="shared" si="0"/>
        <v>#DIV/0!</v>
      </c>
      <c r="K11" s="2">
        <v>0</v>
      </c>
      <c r="L11" s="2">
        <v>0</v>
      </c>
      <c r="M11" s="12" t="e">
        <f t="shared" si="1"/>
        <v>#DIV/0!</v>
      </c>
      <c r="N11" s="2">
        <v>0</v>
      </c>
      <c r="O11" s="2">
        <v>0</v>
      </c>
      <c r="P11" s="12" t="e">
        <f t="shared" si="2"/>
        <v>#DIV/0!</v>
      </c>
      <c r="Q11" s="2">
        <v>2</v>
      </c>
      <c r="R11" s="2">
        <v>0</v>
      </c>
      <c r="S11" s="12">
        <f t="shared" si="3"/>
        <v>0</v>
      </c>
      <c r="T11" s="89">
        <f t="shared" si="4"/>
        <v>2</v>
      </c>
      <c r="U11" s="89">
        <f t="shared" si="4"/>
        <v>0</v>
      </c>
      <c r="V11" s="12">
        <f t="shared" si="5"/>
        <v>0</v>
      </c>
      <c r="W11" s="30"/>
    </row>
    <row r="12" spans="1:23" ht="36" x14ac:dyDescent="0.25">
      <c r="A12" s="152" t="s">
        <v>1173</v>
      </c>
      <c r="B12" s="152" t="s">
        <v>1174</v>
      </c>
      <c r="C12" s="21" t="s">
        <v>1175</v>
      </c>
      <c r="D12" s="62" t="s">
        <v>1176</v>
      </c>
      <c r="E12" s="187" t="s">
        <v>1177</v>
      </c>
      <c r="F12" s="151" t="s">
        <v>21</v>
      </c>
      <c r="G12" s="22">
        <v>20</v>
      </c>
      <c r="H12" s="2">
        <v>0</v>
      </c>
      <c r="I12" s="2">
        <v>0</v>
      </c>
      <c r="J12" s="11" t="e">
        <f t="shared" si="0"/>
        <v>#DIV/0!</v>
      </c>
      <c r="K12" s="2">
        <v>0</v>
      </c>
      <c r="L12" s="2">
        <v>0</v>
      </c>
      <c r="M12" s="12" t="e">
        <f t="shared" si="1"/>
        <v>#DIV/0!</v>
      </c>
      <c r="N12" s="2">
        <v>20</v>
      </c>
      <c r="O12" s="2">
        <v>0</v>
      </c>
      <c r="P12" s="12">
        <f t="shared" si="2"/>
        <v>0</v>
      </c>
      <c r="Q12" s="2">
        <v>0</v>
      </c>
      <c r="R12" s="2">
        <v>0</v>
      </c>
      <c r="S12" s="12" t="e">
        <f t="shared" si="3"/>
        <v>#DIV/0!</v>
      </c>
      <c r="T12" s="89">
        <f t="shared" si="4"/>
        <v>20</v>
      </c>
      <c r="U12" s="89">
        <f t="shared" si="4"/>
        <v>0</v>
      </c>
      <c r="V12" s="12">
        <f t="shared" si="5"/>
        <v>0</v>
      </c>
      <c r="W12" s="30"/>
    </row>
    <row r="13" spans="1:23" ht="72" x14ac:dyDescent="0.25">
      <c r="A13" s="152" t="s">
        <v>1178</v>
      </c>
      <c r="B13" s="152" t="s">
        <v>1179</v>
      </c>
      <c r="C13" s="21" t="s">
        <v>1180</v>
      </c>
      <c r="D13" s="62" t="s">
        <v>1181</v>
      </c>
      <c r="E13" s="187" t="s">
        <v>1182</v>
      </c>
      <c r="F13" s="151" t="s">
        <v>40</v>
      </c>
      <c r="G13" s="22">
        <v>1</v>
      </c>
      <c r="H13" s="2">
        <v>0</v>
      </c>
      <c r="I13" s="2">
        <v>0.25</v>
      </c>
      <c r="J13" s="11" t="e">
        <f t="shared" si="0"/>
        <v>#DIV/0!</v>
      </c>
      <c r="K13" s="2">
        <v>1</v>
      </c>
      <c r="L13" s="2">
        <v>0.25</v>
      </c>
      <c r="M13" s="11">
        <f t="shared" si="1"/>
        <v>25</v>
      </c>
      <c r="N13" s="2">
        <v>0</v>
      </c>
      <c r="O13" s="2">
        <v>0.5</v>
      </c>
      <c r="P13" s="11" t="e">
        <f t="shared" si="2"/>
        <v>#DIV/0!</v>
      </c>
      <c r="Q13" s="2">
        <v>0</v>
      </c>
      <c r="R13" s="2">
        <v>0</v>
      </c>
      <c r="S13" s="11" t="e">
        <f t="shared" si="3"/>
        <v>#DIV/0!</v>
      </c>
      <c r="T13" s="89">
        <f t="shared" si="4"/>
        <v>1</v>
      </c>
      <c r="U13" s="89">
        <f t="shared" si="4"/>
        <v>1</v>
      </c>
      <c r="V13" s="11">
        <f t="shared" si="5"/>
        <v>100</v>
      </c>
      <c r="W13" s="30"/>
    </row>
    <row r="14" spans="1:23" ht="36" x14ac:dyDescent="0.25">
      <c r="A14" s="67"/>
      <c r="B14" s="40" t="s">
        <v>979</v>
      </c>
      <c r="C14" s="69" t="s">
        <v>980</v>
      </c>
      <c r="D14" s="69"/>
      <c r="E14" s="69" t="s">
        <v>983</v>
      </c>
      <c r="F14" s="40" t="s">
        <v>62</v>
      </c>
      <c r="G14" s="67">
        <v>20</v>
      </c>
      <c r="H14" s="2">
        <v>5</v>
      </c>
      <c r="I14" s="2">
        <v>0</v>
      </c>
      <c r="J14" s="11">
        <f t="shared" si="0"/>
        <v>0</v>
      </c>
      <c r="K14" s="2">
        <v>5</v>
      </c>
      <c r="L14" s="2">
        <v>0</v>
      </c>
      <c r="M14" s="11">
        <f t="shared" si="1"/>
        <v>0</v>
      </c>
      <c r="N14" s="2">
        <v>5</v>
      </c>
      <c r="O14" s="2">
        <v>0</v>
      </c>
      <c r="P14" s="11">
        <f t="shared" si="2"/>
        <v>0</v>
      </c>
      <c r="Q14" s="2">
        <v>5</v>
      </c>
      <c r="R14" s="2">
        <v>0</v>
      </c>
      <c r="S14" s="11">
        <f t="shared" si="3"/>
        <v>0</v>
      </c>
      <c r="T14" s="89">
        <f t="shared" si="4"/>
        <v>20</v>
      </c>
      <c r="U14" s="89">
        <f t="shared" si="4"/>
        <v>0</v>
      </c>
      <c r="V14" s="11">
        <f t="shared" si="5"/>
        <v>0</v>
      </c>
      <c r="W14" s="30"/>
    </row>
    <row r="15" spans="1:23" ht="144" x14ac:dyDescent="0.25">
      <c r="A15" s="152" t="s">
        <v>1183</v>
      </c>
      <c r="B15" s="152" t="s">
        <v>985</v>
      </c>
      <c r="C15" s="21" t="s">
        <v>1337</v>
      </c>
      <c r="D15" s="62" t="s">
        <v>1184</v>
      </c>
      <c r="E15" s="62" t="s">
        <v>983</v>
      </c>
      <c r="F15" s="151" t="s">
        <v>62</v>
      </c>
      <c r="G15" s="22" t="s">
        <v>1185</v>
      </c>
      <c r="H15" s="2">
        <v>0</v>
      </c>
      <c r="I15" s="2">
        <v>1</v>
      </c>
      <c r="J15" s="11" t="e">
        <f t="shared" si="0"/>
        <v>#DIV/0!</v>
      </c>
      <c r="K15" s="2">
        <v>0</v>
      </c>
      <c r="L15" s="2">
        <v>1</v>
      </c>
      <c r="M15" s="11" t="e">
        <f t="shared" si="1"/>
        <v>#DIV/0!</v>
      </c>
      <c r="N15" s="2">
        <v>0</v>
      </c>
      <c r="O15" s="2">
        <v>2</v>
      </c>
      <c r="P15" s="11" t="e">
        <f t="shared" si="2"/>
        <v>#DIV/0!</v>
      </c>
      <c r="Q15" s="2">
        <v>5</v>
      </c>
      <c r="R15" s="2">
        <v>0</v>
      </c>
      <c r="S15" s="11">
        <f t="shared" si="3"/>
        <v>0</v>
      </c>
      <c r="T15" s="89">
        <f t="shared" si="4"/>
        <v>5</v>
      </c>
      <c r="U15" s="89">
        <f t="shared" si="4"/>
        <v>4</v>
      </c>
      <c r="V15" s="11">
        <f t="shared" si="5"/>
        <v>80</v>
      </c>
      <c r="W15" s="30"/>
    </row>
    <row r="16" spans="1:23" ht="24" x14ac:dyDescent="0.25">
      <c r="A16" s="67"/>
      <c r="B16" s="40" t="s">
        <v>971</v>
      </c>
      <c r="C16" s="69" t="s">
        <v>972</v>
      </c>
      <c r="D16" s="69"/>
      <c r="E16" s="69" t="s">
        <v>974</v>
      </c>
      <c r="F16" s="40" t="s">
        <v>62</v>
      </c>
      <c r="G16" s="67">
        <v>100</v>
      </c>
      <c r="H16" s="2">
        <v>50</v>
      </c>
      <c r="I16" s="2">
        <v>60</v>
      </c>
      <c r="J16" s="11">
        <f t="shared" si="0"/>
        <v>120</v>
      </c>
      <c r="K16" s="2">
        <v>50</v>
      </c>
      <c r="L16" s="2">
        <v>0</v>
      </c>
      <c r="M16" s="11">
        <f t="shared" si="1"/>
        <v>0</v>
      </c>
      <c r="N16" s="2">
        <v>0</v>
      </c>
      <c r="O16" s="2">
        <v>0</v>
      </c>
      <c r="P16" s="11" t="e">
        <f t="shared" si="2"/>
        <v>#DIV/0!</v>
      </c>
      <c r="Q16" s="2">
        <v>0</v>
      </c>
      <c r="R16" s="2">
        <v>0</v>
      </c>
      <c r="S16" s="11" t="e">
        <f t="shared" si="3"/>
        <v>#DIV/0!</v>
      </c>
      <c r="T16" s="89">
        <f t="shared" si="4"/>
        <v>100</v>
      </c>
      <c r="U16" s="89">
        <f t="shared" si="4"/>
        <v>60</v>
      </c>
      <c r="V16" s="11">
        <f t="shared" si="5"/>
        <v>60</v>
      </c>
      <c r="W16" s="30"/>
    </row>
    <row r="17" spans="1:23" ht="96" x14ac:dyDescent="0.25">
      <c r="A17" s="152" t="s">
        <v>1186</v>
      </c>
      <c r="B17" s="152" t="s">
        <v>976</v>
      </c>
      <c r="C17" s="114" t="s">
        <v>1187</v>
      </c>
      <c r="D17" s="187" t="s">
        <v>1176</v>
      </c>
      <c r="E17" s="73" t="s">
        <v>1188</v>
      </c>
      <c r="F17" s="152" t="s">
        <v>89</v>
      </c>
      <c r="G17" s="22">
        <v>1</v>
      </c>
      <c r="H17" s="2">
        <v>0</v>
      </c>
      <c r="I17" s="2">
        <v>0.6</v>
      </c>
      <c r="J17" s="11" t="e">
        <f t="shared" si="0"/>
        <v>#DIV/0!</v>
      </c>
      <c r="K17" s="2">
        <v>1</v>
      </c>
      <c r="L17" s="2">
        <v>0</v>
      </c>
      <c r="M17" s="11">
        <f t="shared" si="1"/>
        <v>0</v>
      </c>
      <c r="N17" s="2">
        <v>0</v>
      </c>
      <c r="O17" s="2">
        <v>0</v>
      </c>
      <c r="P17" s="11" t="e">
        <f t="shared" si="2"/>
        <v>#DIV/0!</v>
      </c>
      <c r="Q17" s="2">
        <v>0</v>
      </c>
      <c r="R17" s="2">
        <v>0</v>
      </c>
      <c r="S17" s="11" t="e">
        <f t="shared" si="3"/>
        <v>#DIV/0!</v>
      </c>
      <c r="T17" s="89">
        <f t="shared" si="4"/>
        <v>1</v>
      </c>
      <c r="U17" s="89">
        <f t="shared" si="4"/>
        <v>0.6</v>
      </c>
      <c r="V17" s="11">
        <f t="shared" si="5"/>
        <v>60</v>
      </c>
      <c r="W17" s="30"/>
    </row>
    <row r="18" spans="1:23" ht="36" x14ac:dyDescent="0.25">
      <c r="A18" s="93"/>
      <c r="B18" s="150" t="s">
        <v>988</v>
      </c>
      <c r="C18" s="154" t="s">
        <v>989</v>
      </c>
      <c r="D18" s="154"/>
      <c r="E18" s="69" t="s">
        <v>262</v>
      </c>
      <c r="F18" s="40" t="s">
        <v>62</v>
      </c>
      <c r="G18" s="93">
        <v>33</v>
      </c>
      <c r="H18" s="2">
        <v>0</v>
      </c>
      <c r="I18" s="2">
        <v>0</v>
      </c>
      <c r="J18" s="11" t="e">
        <f t="shared" si="0"/>
        <v>#DIV/0!</v>
      </c>
      <c r="K18" s="2">
        <v>0</v>
      </c>
      <c r="L18" s="2">
        <v>0</v>
      </c>
      <c r="M18" s="11" t="e">
        <f t="shared" si="1"/>
        <v>#DIV/0!</v>
      </c>
      <c r="N18" s="2">
        <v>0</v>
      </c>
      <c r="O18" s="2">
        <v>0</v>
      </c>
      <c r="P18" s="11" t="e">
        <f t="shared" si="2"/>
        <v>#DIV/0!</v>
      </c>
      <c r="Q18" s="2">
        <v>0</v>
      </c>
      <c r="R18" s="2">
        <v>0</v>
      </c>
      <c r="S18" s="11" t="e">
        <f t="shared" si="3"/>
        <v>#DIV/0!</v>
      </c>
      <c r="T18" s="89">
        <f t="shared" si="4"/>
        <v>0</v>
      </c>
      <c r="U18" s="89">
        <f t="shared" si="4"/>
        <v>0</v>
      </c>
      <c r="V18" s="11" t="e">
        <f t="shared" si="5"/>
        <v>#DIV/0!</v>
      </c>
      <c r="W18" s="30"/>
    </row>
    <row r="19" spans="1:23" ht="60" x14ac:dyDescent="0.25">
      <c r="A19" s="152" t="s">
        <v>1189</v>
      </c>
      <c r="B19" s="152" t="s">
        <v>992</v>
      </c>
      <c r="C19" s="21" t="s">
        <v>1190</v>
      </c>
      <c r="D19" s="62" t="s">
        <v>1191</v>
      </c>
      <c r="E19" s="62" t="s">
        <v>1192</v>
      </c>
      <c r="F19" s="151" t="s">
        <v>1193</v>
      </c>
      <c r="G19" s="22">
        <v>5</v>
      </c>
      <c r="H19" s="2">
        <v>1</v>
      </c>
      <c r="I19" s="2">
        <v>0.95</v>
      </c>
      <c r="J19" s="11">
        <f t="shared" si="0"/>
        <v>95</v>
      </c>
      <c r="K19" s="2">
        <v>1</v>
      </c>
      <c r="L19" s="2">
        <v>0.8</v>
      </c>
      <c r="M19" s="11">
        <f t="shared" si="1"/>
        <v>80</v>
      </c>
      <c r="N19" s="2">
        <v>2</v>
      </c>
      <c r="O19" s="2">
        <v>2</v>
      </c>
      <c r="P19" s="11">
        <f t="shared" si="2"/>
        <v>100</v>
      </c>
      <c r="Q19" s="2">
        <v>1</v>
      </c>
      <c r="R19" s="2">
        <v>0</v>
      </c>
      <c r="S19" s="11">
        <f t="shared" si="3"/>
        <v>0</v>
      </c>
      <c r="T19" s="89">
        <f t="shared" si="4"/>
        <v>5</v>
      </c>
      <c r="U19" s="89">
        <f t="shared" si="4"/>
        <v>3.75</v>
      </c>
      <c r="V19" s="11">
        <f t="shared" si="5"/>
        <v>75</v>
      </c>
      <c r="W19" s="30"/>
    </row>
    <row r="20" spans="1:23" x14ac:dyDescent="0.25">
      <c r="A20" s="10"/>
      <c r="B20" s="843" t="s">
        <v>23</v>
      </c>
      <c r="C20" s="844"/>
      <c r="D20" s="844"/>
      <c r="E20" s="844"/>
      <c r="F20" s="844"/>
      <c r="G20" s="845"/>
      <c r="H20" s="3"/>
      <c r="I20" s="3"/>
      <c r="J20" s="13" t="e">
        <f>SUM(J26:J39)/(COUNTIF(J26:J39,"&lt;&gt;0"))</f>
        <v>#DIV/0!</v>
      </c>
      <c r="K20" s="3"/>
      <c r="L20" s="3"/>
      <c r="M20" s="13" t="e">
        <f>SUM(M26:M39)/(COUNTIF(M26:M39,"&lt;&gt;0"))</f>
        <v>#DIV/0!</v>
      </c>
      <c r="N20" s="3"/>
      <c r="O20" s="3"/>
      <c r="P20" s="13" t="e">
        <f>SUM(P26:P39)/(COUNTIF(P26:P39,"&lt;&gt;0"))</f>
        <v>#DIV/0!</v>
      </c>
      <c r="Q20" s="3"/>
      <c r="R20" s="3"/>
      <c r="S20" s="13" t="e">
        <f>SUM(S26:S39)/(COUNTIF(S26:S39,"&lt;&gt;0"))</f>
        <v>#DIV/0!</v>
      </c>
      <c r="T20" s="3"/>
      <c r="U20" s="3"/>
      <c r="V20" s="13" t="e">
        <f>SUM(V26:V39)/(COUNTIF(V26:V39,"&lt;&gt;0"))</f>
        <v>#DIV/0!</v>
      </c>
      <c r="W20" s="30"/>
    </row>
    <row r="21" spans="1:23" x14ac:dyDescent="0.25">
      <c r="A21" s="10"/>
      <c r="B21" s="846" t="s">
        <v>24</v>
      </c>
      <c r="C21" s="847"/>
      <c r="D21" s="847"/>
      <c r="E21" s="847"/>
      <c r="F21" s="847"/>
      <c r="G21" s="848"/>
      <c r="H21" s="4"/>
      <c r="I21" s="4"/>
      <c r="J21" s="14">
        <v>99</v>
      </c>
      <c r="K21" s="4"/>
      <c r="L21" s="4"/>
      <c r="M21" s="14">
        <v>68</v>
      </c>
      <c r="N21" s="4">
        <v>84</v>
      </c>
      <c r="O21" s="4"/>
      <c r="P21" s="14"/>
      <c r="Q21" s="4"/>
      <c r="R21" s="4"/>
      <c r="S21" s="14"/>
      <c r="T21" s="4"/>
      <c r="U21" s="4"/>
      <c r="V21" s="14"/>
      <c r="W21" s="30"/>
    </row>
    <row r="22" spans="1:23" x14ac:dyDescent="0.25">
      <c r="A22" s="846" t="s">
        <v>1283</v>
      </c>
      <c r="B22" s="847"/>
      <c r="C22" s="847"/>
      <c r="D22" s="847"/>
      <c r="E22" s="847"/>
      <c r="F22" s="847"/>
      <c r="G22" s="848"/>
      <c r="H22" s="4"/>
      <c r="I22" s="4"/>
      <c r="J22" s="14">
        <v>79</v>
      </c>
      <c r="K22" s="4"/>
      <c r="L22" s="4"/>
      <c r="M22" s="14">
        <v>34</v>
      </c>
      <c r="N22" s="4">
        <v>57</v>
      </c>
      <c r="O22" s="4"/>
      <c r="P22" s="14"/>
      <c r="Q22" s="4"/>
      <c r="R22" s="4"/>
      <c r="S22" s="14"/>
      <c r="T22" s="4"/>
      <c r="U22" s="4"/>
      <c r="V22" s="14"/>
      <c r="W22" s="30"/>
    </row>
    <row r="23" spans="1:23" x14ac:dyDescent="0.25">
      <c r="A23" s="846" t="s">
        <v>1339</v>
      </c>
      <c r="B23" s="847"/>
      <c r="C23" s="847"/>
      <c r="D23" s="847"/>
      <c r="E23" s="847"/>
      <c r="F23" s="847"/>
      <c r="G23" s="848"/>
      <c r="H23" s="4"/>
      <c r="I23" s="4"/>
      <c r="J23" s="14">
        <v>1</v>
      </c>
      <c r="K23" s="4"/>
      <c r="L23" s="4"/>
      <c r="M23" s="14">
        <v>3</v>
      </c>
      <c r="N23" s="4">
        <v>4</v>
      </c>
      <c r="O23" s="4"/>
      <c r="P23" s="14"/>
      <c r="Q23" s="4"/>
      <c r="R23" s="4"/>
      <c r="S23" s="14"/>
      <c r="T23" s="4"/>
      <c r="U23" s="4"/>
      <c r="V23" s="14"/>
      <c r="W23" s="292"/>
    </row>
    <row r="24" spans="1:23" x14ac:dyDescent="0.25">
      <c r="A24" s="846" t="s">
        <v>1340</v>
      </c>
      <c r="B24" s="847"/>
      <c r="C24" s="847"/>
      <c r="D24" s="847"/>
      <c r="E24" s="847"/>
      <c r="F24" s="847"/>
      <c r="G24" s="848"/>
      <c r="H24" s="4"/>
      <c r="I24" s="4"/>
      <c r="J24" s="14">
        <v>3</v>
      </c>
      <c r="K24" s="4"/>
      <c r="L24" s="4"/>
      <c r="M24" s="14">
        <v>5</v>
      </c>
      <c r="N24" s="4">
        <v>8</v>
      </c>
      <c r="O24" s="4"/>
      <c r="P24" s="14"/>
      <c r="Q24" s="4"/>
      <c r="R24" s="4"/>
      <c r="S24" s="14"/>
      <c r="T24" s="4"/>
      <c r="U24" s="4"/>
      <c r="V24" s="14"/>
      <c r="W24" s="292"/>
    </row>
    <row r="25" spans="1:23" x14ac:dyDescent="0.25">
      <c r="A25" s="846" t="s">
        <v>1341</v>
      </c>
      <c r="B25" s="847"/>
      <c r="C25" s="847"/>
      <c r="D25" s="847"/>
      <c r="E25" s="847"/>
      <c r="F25" s="847"/>
      <c r="G25" s="848"/>
      <c r="H25" s="4"/>
      <c r="I25" s="4"/>
      <c r="J25" s="14">
        <v>24</v>
      </c>
      <c r="K25" s="4"/>
      <c r="L25" s="4"/>
      <c r="M25" s="14">
        <v>33</v>
      </c>
      <c r="N25" s="4">
        <v>33</v>
      </c>
      <c r="O25" s="4"/>
      <c r="P25" s="14"/>
      <c r="Q25" s="4"/>
      <c r="R25" s="4"/>
      <c r="S25" s="14"/>
      <c r="T25" s="4"/>
      <c r="U25" s="4"/>
      <c r="V25" s="14"/>
      <c r="W25" s="292"/>
    </row>
    <row r="26" spans="1:23" x14ac:dyDescent="0.25">
      <c r="J26" s="32" t="e">
        <f>IF(J6&gt;99.99,100,J6)</f>
        <v>#DIV/0!</v>
      </c>
      <c r="M26" s="32" t="e">
        <f>IF(M6&gt;99.99,100,M6)</f>
        <v>#DIV/0!</v>
      </c>
      <c r="P26" s="32" t="e">
        <f>IF(P6&gt;99.99,100,P6)</f>
        <v>#DIV/0!</v>
      </c>
      <c r="S26" s="32">
        <f>IF(S6&gt;99.99,100,S6)</f>
        <v>100</v>
      </c>
      <c r="V26" s="32">
        <f>IF(V6&gt;99.99,100,V6)</f>
        <v>100</v>
      </c>
    </row>
    <row r="27" spans="1:23" x14ac:dyDescent="0.25">
      <c r="J27" s="32">
        <f t="shared" ref="J27:J39" si="6">IF(J7&gt;99.99,100,J7)</f>
        <v>100</v>
      </c>
      <c r="M27" s="32" t="e">
        <f t="shared" ref="M27:M39" si="7">IF(M7&gt;99.99,100,M7)</f>
        <v>#DIV/0!</v>
      </c>
      <c r="P27" s="32" t="e">
        <f t="shared" ref="P27:P39" si="8">IF(P7&gt;99.99,100,P7)</f>
        <v>#DIV/0!</v>
      </c>
      <c r="S27" s="32" t="e">
        <f t="shared" ref="S27:S39" si="9">IF(S7&gt;99.99,100,S7)</f>
        <v>#DIV/0!</v>
      </c>
      <c r="V27" s="32">
        <f t="shared" ref="V27:V39" si="10">IF(V7&gt;99.99,100,V7)</f>
        <v>100</v>
      </c>
    </row>
    <row r="28" spans="1:23" x14ac:dyDescent="0.25">
      <c r="J28" s="32" t="e">
        <f t="shared" si="6"/>
        <v>#DIV/0!</v>
      </c>
      <c r="M28" s="32" t="e">
        <f t="shared" si="7"/>
        <v>#DIV/0!</v>
      </c>
      <c r="P28" s="32" t="e">
        <f t="shared" si="8"/>
        <v>#DIV/0!</v>
      </c>
      <c r="S28" s="32" t="e">
        <f t="shared" si="9"/>
        <v>#DIV/0!</v>
      </c>
      <c r="V28" s="32" t="e">
        <f t="shared" si="10"/>
        <v>#DIV/0!</v>
      </c>
    </row>
    <row r="29" spans="1:23" x14ac:dyDescent="0.25">
      <c r="J29" s="32">
        <f t="shared" si="6"/>
        <v>100</v>
      </c>
      <c r="M29" s="32">
        <f t="shared" si="7"/>
        <v>100</v>
      </c>
      <c r="P29" s="32">
        <f t="shared" si="8"/>
        <v>40</v>
      </c>
      <c r="S29" s="32">
        <f t="shared" si="9"/>
        <v>0</v>
      </c>
      <c r="V29" s="32">
        <f t="shared" si="10"/>
        <v>60</v>
      </c>
    </row>
    <row r="30" spans="1:23" x14ac:dyDescent="0.25">
      <c r="J30" s="32" t="e">
        <f t="shared" si="6"/>
        <v>#DIV/0!</v>
      </c>
      <c r="M30" s="32" t="e">
        <f t="shared" si="7"/>
        <v>#DIV/0!</v>
      </c>
      <c r="P30" s="32" t="e">
        <f t="shared" si="8"/>
        <v>#DIV/0!</v>
      </c>
      <c r="S30" s="32">
        <f t="shared" si="9"/>
        <v>5</v>
      </c>
      <c r="V30" s="32">
        <f t="shared" si="10"/>
        <v>15.000000000000002</v>
      </c>
    </row>
    <row r="31" spans="1:23" x14ac:dyDescent="0.25">
      <c r="J31" s="32" t="e">
        <f t="shared" si="6"/>
        <v>#DIV/0!</v>
      </c>
      <c r="M31" s="32" t="e">
        <f t="shared" si="7"/>
        <v>#DIV/0!</v>
      </c>
      <c r="P31" s="32" t="e">
        <f t="shared" si="8"/>
        <v>#DIV/0!</v>
      </c>
      <c r="S31" s="32">
        <f t="shared" si="9"/>
        <v>0</v>
      </c>
      <c r="V31" s="32">
        <f t="shared" si="10"/>
        <v>0</v>
      </c>
    </row>
    <row r="32" spans="1:23" x14ac:dyDescent="0.25">
      <c r="J32" s="32" t="e">
        <f t="shared" si="6"/>
        <v>#DIV/0!</v>
      </c>
      <c r="M32" s="32" t="e">
        <f t="shared" si="7"/>
        <v>#DIV/0!</v>
      </c>
      <c r="P32" s="32">
        <f t="shared" si="8"/>
        <v>0</v>
      </c>
      <c r="S32" s="32" t="e">
        <f t="shared" si="9"/>
        <v>#DIV/0!</v>
      </c>
      <c r="V32" s="32">
        <f t="shared" si="10"/>
        <v>0</v>
      </c>
    </row>
    <row r="33" spans="10:22" x14ac:dyDescent="0.25">
      <c r="J33" s="32" t="e">
        <f t="shared" si="6"/>
        <v>#DIV/0!</v>
      </c>
      <c r="M33" s="32">
        <f t="shared" si="7"/>
        <v>25</v>
      </c>
      <c r="P33" s="32" t="e">
        <f t="shared" si="8"/>
        <v>#DIV/0!</v>
      </c>
      <c r="S33" s="32" t="e">
        <f t="shared" si="9"/>
        <v>#DIV/0!</v>
      </c>
      <c r="V33" s="32">
        <f t="shared" si="10"/>
        <v>100</v>
      </c>
    </row>
    <row r="34" spans="10:22" x14ac:dyDescent="0.25">
      <c r="J34" s="32">
        <f t="shared" si="6"/>
        <v>0</v>
      </c>
      <c r="M34" s="32">
        <f t="shared" si="7"/>
        <v>0</v>
      </c>
      <c r="P34" s="32">
        <f t="shared" si="8"/>
        <v>0</v>
      </c>
      <c r="S34" s="32">
        <f t="shared" si="9"/>
        <v>0</v>
      </c>
      <c r="V34" s="32">
        <f t="shared" si="10"/>
        <v>0</v>
      </c>
    </row>
    <row r="35" spans="10:22" x14ac:dyDescent="0.25">
      <c r="J35" s="32" t="e">
        <f t="shared" si="6"/>
        <v>#DIV/0!</v>
      </c>
      <c r="M35" s="32" t="e">
        <f t="shared" si="7"/>
        <v>#DIV/0!</v>
      </c>
      <c r="P35" s="32" t="e">
        <f t="shared" si="8"/>
        <v>#DIV/0!</v>
      </c>
      <c r="S35" s="32">
        <f t="shared" si="9"/>
        <v>0</v>
      </c>
      <c r="V35" s="32">
        <f t="shared" si="10"/>
        <v>80</v>
      </c>
    </row>
    <row r="36" spans="10:22" x14ac:dyDescent="0.25">
      <c r="J36" s="32">
        <f t="shared" si="6"/>
        <v>100</v>
      </c>
      <c r="M36" s="32">
        <f t="shared" si="7"/>
        <v>0</v>
      </c>
      <c r="P36" s="32" t="e">
        <f t="shared" si="8"/>
        <v>#DIV/0!</v>
      </c>
      <c r="S36" s="32" t="e">
        <f t="shared" si="9"/>
        <v>#DIV/0!</v>
      </c>
      <c r="V36" s="32">
        <f t="shared" si="10"/>
        <v>60</v>
      </c>
    </row>
    <row r="37" spans="10:22" x14ac:dyDescent="0.25">
      <c r="J37" s="32" t="e">
        <f t="shared" si="6"/>
        <v>#DIV/0!</v>
      </c>
      <c r="M37" s="32">
        <f t="shared" si="7"/>
        <v>0</v>
      </c>
      <c r="P37" s="32" t="e">
        <f t="shared" si="8"/>
        <v>#DIV/0!</v>
      </c>
      <c r="S37" s="32" t="e">
        <f t="shared" si="9"/>
        <v>#DIV/0!</v>
      </c>
      <c r="V37" s="32">
        <f t="shared" si="10"/>
        <v>60</v>
      </c>
    </row>
    <row r="38" spans="10:22" x14ac:dyDescent="0.25">
      <c r="J38" s="32" t="e">
        <f t="shared" si="6"/>
        <v>#DIV/0!</v>
      </c>
      <c r="M38" s="32" t="e">
        <f t="shared" si="7"/>
        <v>#DIV/0!</v>
      </c>
      <c r="P38" s="32" t="e">
        <f t="shared" si="8"/>
        <v>#DIV/0!</v>
      </c>
      <c r="S38" s="32" t="e">
        <f t="shared" si="9"/>
        <v>#DIV/0!</v>
      </c>
      <c r="V38" s="32" t="e">
        <f t="shared" si="10"/>
        <v>#DIV/0!</v>
      </c>
    </row>
    <row r="39" spans="10:22" x14ac:dyDescent="0.25">
      <c r="J39" s="32">
        <f t="shared" si="6"/>
        <v>95</v>
      </c>
      <c r="M39" s="32">
        <f t="shared" si="7"/>
        <v>80</v>
      </c>
      <c r="P39" s="32">
        <f t="shared" si="8"/>
        <v>100</v>
      </c>
      <c r="S39" s="32">
        <f t="shared" si="9"/>
        <v>0</v>
      </c>
      <c r="V39" s="32">
        <f t="shared" si="10"/>
        <v>75</v>
      </c>
    </row>
  </sheetData>
  <mergeCells count="22">
    <mergeCell ref="A1:V1"/>
    <mergeCell ref="A2:V2"/>
    <mergeCell ref="A3:V3"/>
    <mergeCell ref="A4:A5"/>
    <mergeCell ref="B4:B5"/>
    <mergeCell ref="C4:C5"/>
    <mergeCell ref="D4:D5"/>
    <mergeCell ref="E4:E5"/>
    <mergeCell ref="F4:F5"/>
    <mergeCell ref="G4:G5"/>
    <mergeCell ref="H4:J4"/>
    <mergeCell ref="K4:M4"/>
    <mergeCell ref="Q4:S4"/>
    <mergeCell ref="A23:G23"/>
    <mergeCell ref="A24:G24"/>
    <mergeCell ref="T4:V4"/>
    <mergeCell ref="W4:W5"/>
    <mergeCell ref="A25:G25"/>
    <mergeCell ref="B20:G20"/>
    <mergeCell ref="B21:G21"/>
    <mergeCell ref="A22:G22"/>
    <mergeCell ref="N4:P4"/>
  </mergeCells>
  <conditionalFormatting sqref="V6:V19 J6:J19 M13:M19 P13:P19 S13:S19">
    <cfRule type="cellIs" dxfId="263" priority="25" stopIfTrue="1" operator="greaterThan">
      <formula>110</formula>
    </cfRule>
    <cfRule type="cellIs" dxfId="262" priority="26" stopIfTrue="1" operator="between">
      <formula>1</formula>
      <formula>90</formula>
    </cfRule>
    <cfRule type="expression" dxfId="261" priority="27" stopIfTrue="1">
      <formula>IF(H6=0,I6=0)</formula>
    </cfRule>
    <cfRule type="cellIs" dxfId="260" priority="28" stopIfTrue="1" operator="between">
      <formula>90</formula>
      <formula>110</formula>
    </cfRule>
    <cfRule type="expression" dxfId="259" priority="29" stopIfTrue="1">
      <formula>IF(H6&gt;0,I6=0)</formula>
    </cfRule>
    <cfRule type="expression" dxfId="258" priority="30" stopIfTrue="1">
      <formula>IF(H6=0,I6&gt;0)</formula>
    </cfRule>
  </conditionalFormatting>
  <conditionalFormatting sqref="M6:M12">
    <cfRule type="cellIs" dxfId="257" priority="43" stopIfTrue="1" operator="greaterThan">
      <formula>110</formula>
    </cfRule>
    <cfRule type="cellIs" dxfId="256" priority="44" stopIfTrue="1" operator="between">
      <formula>1</formula>
      <formula>90</formula>
    </cfRule>
    <cfRule type="expression" dxfId="255" priority="45" stopIfTrue="1">
      <formula>IF(K6=0,L6=0)</formula>
    </cfRule>
    <cfRule type="cellIs" dxfId="254" priority="46" stopIfTrue="1" operator="between">
      <formula>90</formula>
      <formula>110</formula>
    </cfRule>
    <cfRule type="expression" dxfId="253" priority="47" stopIfTrue="1">
      <formula>IF(K6&gt;0,L6=0)</formula>
    </cfRule>
    <cfRule type="expression" dxfId="252" priority="48" stopIfTrue="1">
      <formula>IF(K6=0,L6&gt;0)</formula>
    </cfRule>
  </conditionalFormatting>
  <conditionalFormatting sqref="P6:P12">
    <cfRule type="cellIs" dxfId="251" priority="37" stopIfTrue="1" operator="greaterThan">
      <formula>110</formula>
    </cfRule>
    <cfRule type="cellIs" dxfId="250" priority="38" stopIfTrue="1" operator="between">
      <formula>1</formula>
      <formula>90</formula>
    </cfRule>
    <cfRule type="expression" dxfId="249" priority="39" stopIfTrue="1">
      <formula>IF(N6=0,O6=0)</formula>
    </cfRule>
    <cfRule type="cellIs" dxfId="248" priority="40" stopIfTrue="1" operator="between">
      <formula>90</formula>
      <formula>110</formula>
    </cfRule>
    <cfRule type="expression" dxfId="247" priority="41" stopIfTrue="1">
      <formula>IF(N6&gt;0,O6=0)</formula>
    </cfRule>
    <cfRule type="expression" dxfId="246" priority="42" stopIfTrue="1">
      <formula>IF(N6=0,O6&gt;0)</formula>
    </cfRule>
  </conditionalFormatting>
  <conditionalFormatting sqref="S6:S12">
    <cfRule type="cellIs" dxfId="245" priority="31" stopIfTrue="1" operator="greaterThan">
      <formula>110</formula>
    </cfRule>
    <cfRule type="cellIs" dxfId="244" priority="32" stopIfTrue="1" operator="between">
      <formula>1</formula>
      <formula>90</formula>
    </cfRule>
    <cfRule type="expression" dxfId="243" priority="33" stopIfTrue="1">
      <formula>IF(Q6=0,R6=0)</formula>
    </cfRule>
    <cfRule type="cellIs" dxfId="242" priority="34" stopIfTrue="1" operator="between">
      <formula>90</formula>
      <formula>110</formula>
    </cfRule>
    <cfRule type="expression" dxfId="241" priority="35" stopIfTrue="1">
      <formula>IF(Q6&gt;0,R6=0)</formula>
    </cfRule>
    <cfRule type="expression" dxfId="240" priority="36" stopIfTrue="1">
      <formula>IF(Q6=0,R6&gt;0)</formula>
    </cfRule>
  </conditionalFormatting>
  <pageMargins left="0.7" right="0.7" top="0.75" bottom="0.75" header="0.3" footer="0.3"/>
  <pageSetup orientation="portrait" horizontalDpi="4294967293" verticalDpi="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EF21D6"/>
  </sheetPr>
  <dimension ref="A1:AA151"/>
  <sheetViews>
    <sheetView topLeftCell="B3" zoomScale="80" zoomScaleNormal="80" workbookViewId="0">
      <pane ySplit="4" topLeftCell="A64" activePane="bottomLeft" state="frozen"/>
      <selection activeCell="B3" sqref="B3"/>
      <selection pane="bottomLeft" activeCell="B69" sqref="B69:H69"/>
    </sheetView>
  </sheetViews>
  <sheetFormatPr baseColWidth="10" defaultColWidth="11.42578125" defaultRowHeight="15" x14ac:dyDescent="0.25"/>
  <cols>
    <col min="1" max="1" width="16.85546875" style="7" hidden="1" customWidth="1"/>
    <col min="2" max="2" width="8.7109375" style="7" customWidth="1"/>
    <col min="3" max="3" width="33" style="7" customWidth="1"/>
    <col min="4" max="5" width="16" style="7" customWidth="1"/>
    <col min="6" max="6" width="28.28515625" style="7" customWidth="1"/>
    <col min="7" max="7" width="12.7109375" style="7" customWidth="1"/>
    <col min="8" max="8" width="8.7109375" style="7" customWidth="1"/>
    <col min="9" max="23" width="6.85546875" style="7" customWidth="1"/>
    <col min="24" max="27" width="15" style="7" customWidth="1"/>
    <col min="28" max="16384" width="11.42578125" style="7"/>
  </cols>
  <sheetData>
    <row r="1" spans="1:27" ht="6" customHeight="1" x14ac:dyDescent="0.25"/>
    <row r="2" spans="1:27" ht="15" customHeight="1" x14ac:dyDescent="0.25">
      <c r="A2" s="854" t="s">
        <v>26</v>
      </c>
      <c r="B2" s="854"/>
      <c r="C2" s="854"/>
      <c r="D2" s="854"/>
      <c r="E2" s="854"/>
      <c r="F2" s="854"/>
      <c r="G2" s="854"/>
      <c r="H2" s="854"/>
      <c r="I2" s="854"/>
      <c r="J2" s="854"/>
      <c r="K2" s="854"/>
      <c r="L2" s="854"/>
      <c r="M2" s="854"/>
      <c r="N2" s="854"/>
      <c r="O2" s="854"/>
      <c r="P2" s="854"/>
      <c r="Q2" s="854"/>
      <c r="R2" s="854"/>
      <c r="S2" s="854"/>
      <c r="T2" s="854"/>
      <c r="U2" s="854"/>
      <c r="V2" s="854"/>
      <c r="W2" s="854"/>
    </row>
    <row r="3" spans="1:27" ht="15" customHeight="1" x14ac:dyDescent="0.25">
      <c r="A3" s="854" t="s">
        <v>0</v>
      </c>
      <c r="B3" s="854"/>
      <c r="C3" s="854"/>
      <c r="D3" s="854"/>
      <c r="E3" s="854"/>
      <c r="F3" s="854"/>
      <c r="G3" s="854"/>
      <c r="H3" s="854"/>
      <c r="I3" s="854"/>
      <c r="J3" s="854"/>
      <c r="K3" s="854"/>
      <c r="L3" s="854"/>
      <c r="M3" s="854"/>
      <c r="N3" s="854"/>
      <c r="O3" s="854"/>
      <c r="P3" s="854"/>
      <c r="Q3" s="854"/>
      <c r="R3" s="854"/>
      <c r="S3" s="854"/>
      <c r="T3" s="854"/>
      <c r="U3" s="854"/>
      <c r="V3" s="854"/>
      <c r="W3" s="854"/>
    </row>
    <row r="4" spans="1:27" ht="15" customHeight="1" x14ac:dyDescent="0.25">
      <c r="A4" s="855" t="s">
        <v>2677</v>
      </c>
      <c r="B4" s="855"/>
      <c r="C4" s="855"/>
      <c r="D4" s="855"/>
      <c r="E4" s="855"/>
      <c r="F4" s="855"/>
      <c r="G4" s="855"/>
      <c r="H4" s="855"/>
      <c r="I4" s="855"/>
      <c r="J4" s="855"/>
      <c r="K4" s="855"/>
      <c r="L4" s="855"/>
      <c r="M4" s="855"/>
      <c r="N4" s="855"/>
      <c r="O4" s="855"/>
      <c r="P4" s="855"/>
      <c r="Q4" s="855"/>
      <c r="R4" s="855"/>
      <c r="S4" s="855"/>
      <c r="T4" s="855"/>
      <c r="U4" s="855"/>
      <c r="V4" s="855"/>
      <c r="W4" s="855"/>
    </row>
    <row r="5" spans="1:27" ht="22.5" customHeight="1" x14ac:dyDescent="0.25">
      <c r="A5" s="838" t="s">
        <v>30</v>
      </c>
      <c r="B5" s="856" t="s">
        <v>1</v>
      </c>
      <c r="C5" s="838" t="s">
        <v>28</v>
      </c>
      <c r="D5" s="838" t="s">
        <v>2</v>
      </c>
      <c r="E5" s="839" t="s">
        <v>1475</v>
      </c>
      <c r="F5" s="838" t="s">
        <v>3</v>
      </c>
      <c r="G5" s="838" t="s">
        <v>4</v>
      </c>
      <c r="H5" s="838" t="s">
        <v>1474</v>
      </c>
      <c r="I5" s="853" t="s">
        <v>5</v>
      </c>
      <c r="J5" s="853"/>
      <c r="K5" s="853"/>
      <c r="L5" s="853" t="s">
        <v>6</v>
      </c>
      <c r="M5" s="853"/>
      <c r="N5" s="853"/>
      <c r="O5" s="853" t="s">
        <v>7</v>
      </c>
      <c r="P5" s="853"/>
      <c r="Q5" s="853"/>
      <c r="R5" s="853" t="s">
        <v>8</v>
      </c>
      <c r="S5" s="853"/>
      <c r="T5" s="853"/>
      <c r="U5" s="853" t="s">
        <v>9</v>
      </c>
      <c r="V5" s="853"/>
      <c r="W5" s="853"/>
      <c r="X5" s="838" t="s">
        <v>1489</v>
      </c>
      <c r="Y5" s="838" t="s">
        <v>1490</v>
      </c>
      <c r="Z5" s="838" t="s">
        <v>1491</v>
      </c>
      <c r="AA5" s="838" t="s">
        <v>1492</v>
      </c>
    </row>
    <row r="6" spans="1:27" x14ac:dyDescent="0.25">
      <c r="A6" s="838"/>
      <c r="B6" s="856"/>
      <c r="C6" s="838"/>
      <c r="D6" s="839"/>
      <c r="E6" s="852"/>
      <c r="F6" s="839"/>
      <c r="G6" s="839"/>
      <c r="H6" s="839"/>
      <c r="I6" s="5" t="s">
        <v>10</v>
      </c>
      <c r="J6" s="5" t="s">
        <v>11</v>
      </c>
      <c r="K6" s="6" t="s">
        <v>12</v>
      </c>
      <c r="L6" s="5" t="s">
        <v>10</v>
      </c>
      <c r="M6" s="5" t="s">
        <v>11</v>
      </c>
      <c r="N6" s="6" t="s">
        <v>12</v>
      </c>
      <c r="O6" s="5" t="s">
        <v>10</v>
      </c>
      <c r="P6" s="5" t="s">
        <v>11</v>
      </c>
      <c r="Q6" s="6" t="s">
        <v>12</v>
      </c>
      <c r="R6" s="5" t="s">
        <v>10</v>
      </c>
      <c r="S6" s="5" t="s">
        <v>11</v>
      </c>
      <c r="T6" s="6" t="s">
        <v>12</v>
      </c>
      <c r="U6" s="5" t="s">
        <v>10</v>
      </c>
      <c r="V6" s="5" t="s">
        <v>11</v>
      </c>
      <c r="W6" s="6" t="s">
        <v>12</v>
      </c>
      <c r="X6" s="839"/>
      <c r="Y6" s="839"/>
      <c r="Z6" s="839"/>
      <c r="AA6" s="839"/>
    </row>
    <row r="7" spans="1:27" ht="38.25" x14ac:dyDescent="0.25">
      <c r="A7" s="10"/>
      <c r="B7" s="539" t="s">
        <v>643</v>
      </c>
      <c r="C7" s="540" t="s">
        <v>644</v>
      </c>
      <c r="D7" s="198" t="s">
        <v>1288</v>
      </c>
      <c r="E7" s="140" t="s">
        <v>1289</v>
      </c>
      <c r="F7" s="198" t="s">
        <v>646</v>
      </c>
      <c r="G7" s="539" t="s">
        <v>647</v>
      </c>
      <c r="H7" s="244">
        <v>7</v>
      </c>
      <c r="I7" s="2">
        <f>AE1_17!I7</f>
        <v>0</v>
      </c>
      <c r="J7" s="2">
        <f>AE1_17!J7</f>
        <v>0</v>
      </c>
      <c r="K7" s="11" t="e">
        <f>J7/I7*100</f>
        <v>#DIV/0!</v>
      </c>
      <c r="L7" s="2">
        <f>AE1_17!L7</f>
        <v>4</v>
      </c>
      <c r="M7" s="2">
        <f>AE1_17!M7</f>
        <v>3</v>
      </c>
      <c r="N7" s="12">
        <f>M7/L7*100</f>
        <v>75</v>
      </c>
      <c r="O7" s="2">
        <f>AE1_17!O7</f>
        <v>2</v>
      </c>
      <c r="P7" s="2">
        <f>AE1_17!P7</f>
        <v>2</v>
      </c>
      <c r="Q7" s="12">
        <f>P7/O7*100</f>
        <v>100</v>
      </c>
      <c r="R7" s="2">
        <f>AE1_17!R7</f>
        <v>1</v>
      </c>
      <c r="S7" s="2">
        <f>AE1_17!S7</f>
        <v>0</v>
      </c>
      <c r="T7" s="12">
        <f>S7/R7*100</f>
        <v>0</v>
      </c>
      <c r="U7" s="89">
        <f>I7+L7+O7+R7</f>
        <v>7</v>
      </c>
      <c r="V7" s="89">
        <f>J7+M7+P7+S7</f>
        <v>5</v>
      </c>
      <c r="W7" s="12">
        <f>V7/U7*100</f>
        <v>71.428571428571431</v>
      </c>
      <c r="X7" s="30"/>
      <c r="Y7" s="30"/>
      <c r="Z7" s="30"/>
      <c r="AA7" s="30"/>
    </row>
    <row r="8" spans="1:27" ht="63.75" x14ac:dyDescent="0.25">
      <c r="A8" s="10"/>
      <c r="B8" s="539" t="s">
        <v>661</v>
      </c>
      <c r="C8" s="540" t="s">
        <v>662</v>
      </c>
      <c r="D8" s="198" t="s">
        <v>1288</v>
      </c>
      <c r="E8" s="140" t="s">
        <v>1289</v>
      </c>
      <c r="F8" s="198" t="s">
        <v>1290</v>
      </c>
      <c r="G8" s="543" t="s">
        <v>664</v>
      </c>
      <c r="H8" s="546">
        <v>2</v>
      </c>
      <c r="I8" s="2">
        <f>AE1_17!I8</f>
        <v>0</v>
      </c>
      <c r="J8" s="2">
        <f>AE1_17!J8</f>
        <v>0</v>
      </c>
      <c r="K8" s="11" t="e">
        <f t="shared" ref="K8:K70" si="0">J8/I8*100</f>
        <v>#DIV/0!</v>
      </c>
      <c r="L8" s="2">
        <f>AE1_17!L8</f>
        <v>0</v>
      </c>
      <c r="M8" s="2">
        <f>AE1_17!M8</f>
        <v>0</v>
      </c>
      <c r="N8" s="12" t="e">
        <f t="shared" ref="N8:N70" si="1">M8/L8*100</f>
        <v>#DIV/0!</v>
      </c>
      <c r="O8" s="2">
        <f>AE1_17!O8</f>
        <v>1</v>
      </c>
      <c r="P8" s="2">
        <f>AE1_17!P8</f>
        <v>0</v>
      </c>
      <c r="Q8" s="12">
        <f t="shared" ref="Q8:Q70" si="2">P8/O8*100</f>
        <v>0</v>
      </c>
      <c r="R8" s="2">
        <f>AE1_17!R8</f>
        <v>1</v>
      </c>
      <c r="S8" s="2">
        <f>AE1_17!S8</f>
        <v>0</v>
      </c>
      <c r="T8" s="12">
        <f t="shared" ref="T8:T70" si="3">S8/R8*100</f>
        <v>0</v>
      </c>
      <c r="U8" s="89">
        <f t="shared" ref="U8:V70" si="4">I8+L8+O8+R8</f>
        <v>2</v>
      </c>
      <c r="V8" s="89">
        <f t="shared" si="4"/>
        <v>0</v>
      </c>
      <c r="W8" s="12">
        <f t="shared" ref="W8:W70" si="5">V8/U8*100</f>
        <v>0</v>
      </c>
      <c r="X8" s="30"/>
      <c r="Y8" s="30"/>
      <c r="Z8" s="30"/>
      <c r="AA8" s="30"/>
    </row>
    <row r="9" spans="1:27" ht="63.75" x14ac:dyDescent="0.25">
      <c r="A9" s="10"/>
      <c r="B9" s="860" t="s">
        <v>678</v>
      </c>
      <c r="C9" s="863" t="s">
        <v>679</v>
      </c>
      <c r="D9" s="863" t="s">
        <v>1288</v>
      </c>
      <c r="E9" s="866" t="s">
        <v>1289</v>
      </c>
      <c r="F9" s="198" t="s">
        <v>1292</v>
      </c>
      <c r="G9" s="543" t="s">
        <v>1293</v>
      </c>
      <c r="H9" s="546">
        <v>3</v>
      </c>
      <c r="I9" s="2">
        <f>AE1_17!I9</f>
        <v>0</v>
      </c>
      <c r="J9" s="2">
        <f>AE1_17!J9</f>
        <v>0</v>
      </c>
      <c r="K9" s="11" t="e">
        <f t="shared" si="0"/>
        <v>#DIV/0!</v>
      </c>
      <c r="L9" s="2">
        <f>AE1_17!L9</f>
        <v>0</v>
      </c>
      <c r="M9" s="2">
        <f>AE1_17!M9</f>
        <v>1</v>
      </c>
      <c r="N9" s="12" t="e">
        <f t="shared" si="1"/>
        <v>#DIV/0!</v>
      </c>
      <c r="O9" s="2">
        <f>AE1_17!O9</f>
        <v>0</v>
      </c>
      <c r="P9" s="2">
        <f>AE1_17!P9</f>
        <v>0</v>
      </c>
      <c r="Q9" s="12" t="e">
        <f t="shared" si="2"/>
        <v>#DIV/0!</v>
      </c>
      <c r="R9" s="2">
        <f>AE1_17!R9</f>
        <v>3</v>
      </c>
      <c r="S9" s="2">
        <f>AE1_17!S9</f>
        <v>0</v>
      </c>
      <c r="T9" s="12">
        <f t="shared" si="3"/>
        <v>0</v>
      </c>
      <c r="U9" s="89">
        <f t="shared" si="4"/>
        <v>3</v>
      </c>
      <c r="V9" s="89">
        <f t="shared" si="4"/>
        <v>1</v>
      </c>
      <c r="W9" s="12">
        <f t="shared" si="5"/>
        <v>33.333333333333329</v>
      </c>
      <c r="X9" s="30"/>
      <c r="Y9" s="30"/>
      <c r="Z9" s="30"/>
      <c r="AA9" s="30"/>
    </row>
    <row r="10" spans="1:27" ht="51" x14ac:dyDescent="0.25">
      <c r="A10" s="10"/>
      <c r="B10" s="861"/>
      <c r="C10" s="864"/>
      <c r="D10" s="864"/>
      <c r="E10" s="867"/>
      <c r="F10" s="198" t="s">
        <v>682</v>
      </c>
      <c r="G10" s="543" t="s">
        <v>683</v>
      </c>
      <c r="H10" s="546">
        <v>12</v>
      </c>
      <c r="I10" s="2">
        <f>AE1_17!I10</f>
        <v>0</v>
      </c>
      <c r="J10" s="2">
        <f>AE1_17!J10</f>
        <v>0</v>
      </c>
      <c r="K10" s="11" t="e">
        <f t="shared" si="0"/>
        <v>#DIV/0!</v>
      </c>
      <c r="L10" s="2">
        <f>AE1_17!L10</f>
        <v>0</v>
      </c>
      <c r="M10" s="2">
        <f>AE1_17!M10</f>
        <v>0</v>
      </c>
      <c r="N10" s="12" t="e">
        <f t="shared" si="1"/>
        <v>#DIV/0!</v>
      </c>
      <c r="O10" s="2">
        <f>AE1_17!O10</f>
        <v>0</v>
      </c>
      <c r="P10" s="2">
        <f>AE1_17!P10</f>
        <v>0</v>
      </c>
      <c r="Q10" s="12" t="e">
        <f t="shared" si="2"/>
        <v>#DIV/0!</v>
      </c>
      <c r="R10" s="2">
        <f>AE1_17!R10</f>
        <v>12</v>
      </c>
      <c r="S10" s="2">
        <f>AE1_17!S10</f>
        <v>0</v>
      </c>
      <c r="T10" s="12">
        <f t="shared" si="3"/>
        <v>0</v>
      </c>
      <c r="U10" s="89">
        <f t="shared" si="4"/>
        <v>12</v>
      </c>
      <c r="V10" s="89">
        <f t="shared" si="4"/>
        <v>0</v>
      </c>
      <c r="W10" s="12">
        <f t="shared" si="5"/>
        <v>0</v>
      </c>
      <c r="X10" s="30"/>
      <c r="Y10" s="30"/>
      <c r="Z10" s="30"/>
      <c r="AA10" s="30"/>
    </row>
    <row r="11" spans="1:27" ht="51" x14ac:dyDescent="0.25">
      <c r="A11" s="10"/>
      <c r="B11" s="862"/>
      <c r="C11" s="865"/>
      <c r="D11" s="865"/>
      <c r="E11" s="868"/>
      <c r="F11" s="198" t="s">
        <v>684</v>
      </c>
      <c r="G11" s="543" t="s">
        <v>685</v>
      </c>
      <c r="H11" s="546">
        <v>1</v>
      </c>
      <c r="I11" s="2">
        <f>AE1_17!I11</f>
        <v>0</v>
      </c>
      <c r="J11" s="2">
        <f>AE1_17!J11</f>
        <v>0</v>
      </c>
      <c r="K11" s="11" t="e">
        <f t="shared" si="0"/>
        <v>#DIV/0!</v>
      </c>
      <c r="L11" s="2">
        <f>AE1_17!L11</f>
        <v>0</v>
      </c>
      <c r="M11" s="2">
        <f>AE1_17!M11</f>
        <v>0</v>
      </c>
      <c r="N11" s="12" t="e">
        <f t="shared" si="1"/>
        <v>#DIV/0!</v>
      </c>
      <c r="O11" s="2">
        <f>AE1_17!O11</f>
        <v>0</v>
      </c>
      <c r="P11" s="2">
        <f>AE1_17!P11</f>
        <v>0</v>
      </c>
      <c r="Q11" s="12" t="e">
        <f t="shared" si="2"/>
        <v>#DIV/0!</v>
      </c>
      <c r="R11" s="2">
        <f>AE1_17!R11</f>
        <v>1</v>
      </c>
      <c r="S11" s="2">
        <f>AE1_17!S11</f>
        <v>0</v>
      </c>
      <c r="T11" s="12">
        <f t="shared" si="3"/>
        <v>0</v>
      </c>
      <c r="U11" s="89">
        <f t="shared" si="4"/>
        <v>1</v>
      </c>
      <c r="V11" s="89">
        <f t="shared" si="4"/>
        <v>0</v>
      </c>
      <c r="W11" s="12">
        <f t="shared" si="5"/>
        <v>0</v>
      </c>
      <c r="X11" s="30"/>
      <c r="Y11" s="30"/>
      <c r="Z11" s="30"/>
      <c r="AA11" s="30"/>
    </row>
    <row r="12" spans="1:27" ht="76.5" x14ac:dyDescent="0.25">
      <c r="A12" s="10"/>
      <c r="B12" s="860" t="s">
        <v>717</v>
      </c>
      <c r="C12" s="863" t="s">
        <v>1294</v>
      </c>
      <c r="D12" s="869" t="s">
        <v>1288</v>
      </c>
      <c r="E12" s="866" t="s">
        <v>1289</v>
      </c>
      <c r="F12" s="198" t="s">
        <v>719</v>
      </c>
      <c r="G12" s="542" t="s">
        <v>720</v>
      </c>
      <c r="H12" s="546" t="s">
        <v>721</v>
      </c>
      <c r="I12" s="2">
        <f>AE1_17!I12</f>
        <v>0</v>
      </c>
      <c r="J12" s="2">
        <f>AE1_17!J12</f>
        <v>0</v>
      </c>
      <c r="K12" s="11" t="e">
        <f t="shared" si="0"/>
        <v>#DIV/0!</v>
      </c>
      <c r="L12" s="2">
        <f>AE1_17!L12</f>
        <v>0</v>
      </c>
      <c r="M12" s="2">
        <f>AE1_17!M12</f>
        <v>2</v>
      </c>
      <c r="N12" s="12" t="e">
        <f t="shared" si="1"/>
        <v>#DIV/0!</v>
      </c>
      <c r="O12" s="2">
        <f>AE1_17!O12</f>
        <v>0</v>
      </c>
      <c r="P12" s="2">
        <f>AE1_17!P12</f>
        <v>1</v>
      </c>
      <c r="Q12" s="12" t="e">
        <f t="shared" si="2"/>
        <v>#DIV/0!</v>
      </c>
      <c r="R12" s="2">
        <f>AE1_17!R12</f>
        <v>0</v>
      </c>
      <c r="S12" s="2">
        <f>AE1_17!S12</f>
        <v>3</v>
      </c>
      <c r="T12" s="12" t="e">
        <f t="shared" si="3"/>
        <v>#DIV/0!</v>
      </c>
      <c r="U12" s="89">
        <f t="shared" si="4"/>
        <v>0</v>
      </c>
      <c r="V12" s="89">
        <f t="shared" si="4"/>
        <v>6</v>
      </c>
      <c r="W12" s="12" t="e">
        <f t="shared" si="5"/>
        <v>#DIV/0!</v>
      </c>
      <c r="X12" s="30"/>
      <c r="Y12" s="30"/>
      <c r="Z12" s="30"/>
      <c r="AA12" s="30"/>
    </row>
    <row r="13" spans="1:27" ht="102" x14ac:dyDescent="0.25">
      <c r="A13" s="10"/>
      <c r="B13" s="862"/>
      <c r="C13" s="865"/>
      <c r="D13" s="870"/>
      <c r="E13" s="868"/>
      <c r="F13" s="198" t="s">
        <v>1295</v>
      </c>
      <c r="G13" s="542" t="s">
        <v>1296</v>
      </c>
      <c r="H13" s="546">
        <v>12</v>
      </c>
      <c r="I13" s="2">
        <f>AE1_17!I13</f>
        <v>3</v>
      </c>
      <c r="J13" s="2">
        <f>AE1_17!J13</f>
        <v>3</v>
      </c>
      <c r="K13" s="11">
        <f t="shared" si="0"/>
        <v>100</v>
      </c>
      <c r="L13" s="2">
        <f>AE1_17!L13</f>
        <v>3</v>
      </c>
      <c r="M13" s="2">
        <f>AE1_17!M13</f>
        <v>3</v>
      </c>
      <c r="N13" s="12">
        <f t="shared" si="1"/>
        <v>100</v>
      </c>
      <c r="O13" s="2">
        <f>AE1_17!O13</f>
        <v>3</v>
      </c>
      <c r="P13" s="2">
        <f>AE1_17!P13</f>
        <v>3</v>
      </c>
      <c r="Q13" s="12">
        <f t="shared" si="2"/>
        <v>100</v>
      </c>
      <c r="R13" s="2">
        <f>AE1_17!R13</f>
        <v>3</v>
      </c>
      <c r="S13" s="2">
        <f>AE1_17!S13</f>
        <v>3</v>
      </c>
      <c r="T13" s="12">
        <f t="shared" si="3"/>
        <v>100</v>
      </c>
      <c r="U13" s="89">
        <f t="shared" si="4"/>
        <v>12</v>
      </c>
      <c r="V13" s="89">
        <f t="shared" si="4"/>
        <v>12</v>
      </c>
      <c r="W13" s="12">
        <f t="shared" si="5"/>
        <v>100</v>
      </c>
      <c r="X13" s="30"/>
      <c r="Y13" s="30"/>
      <c r="Z13" s="30"/>
      <c r="AA13" s="30"/>
    </row>
    <row r="14" spans="1:27" ht="76.5" x14ac:dyDescent="0.25">
      <c r="A14" s="10"/>
      <c r="B14" s="539" t="s">
        <v>746</v>
      </c>
      <c r="C14" s="540" t="s">
        <v>1391</v>
      </c>
      <c r="D14" s="198" t="s">
        <v>1288</v>
      </c>
      <c r="E14" s="140" t="s">
        <v>1289</v>
      </c>
      <c r="F14" s="198" t="s">
        <v>1297</v>
      </c>
      <c r="G14" s="543" t="s">
        <v>749</v>
      </c>
      <c r="H14" s="546">
        <v>400</v>
      </c>
      <c r="I14" s="2">
        <f>AE1_17!I14</f>
        <v>0</v>
      </c>
      <c r="J14" s="2">
        <f>AE1_17!J14</f>
        <v>0</v>
      </c>
      <c r="K14" s="11" t="e">
        <f t="shared" si="0"/>
        <v>#DIV/0!</v>
      </c>
      <c r="L14" s="2">
        <f>AE1_17!L14</f>
        <v>0</v>
      </c>
      <c r="M14" s="2">
        <f>AE1_17!M14</f>
        <v>0</v>
      </c>
      <c r="N14" s="11" t="e">
        <f t="shared" si="1"/>
        <v>#DIV/0!</v>
      </c>
      <c r="O14" s="2">
        <f>AE1_17!O14</f>
        <v>0</v>
      </c>
      <c r="P14" s="2">
        <f>AE1_17!P14</f>
        <v>0</v>
      </c>
      <c r="Q14" s="11" t="e">
        <f t="shared" si="2"/>
        <v>#DIV/0!</v>
      </c>
      <c r="R14" s="2">
        <f>AE1_17!R14</f>
        <v>400</v>
      </c>
      <c r="S14" s="2">
        <f>AE1_17!S14</f>
        <v>200</v>
      </c>
      <c r="T14" s="11">
        <f t="shared" si="3"/>
        <v>50</v>
      </c>
      <c r="U14" s="89">
        <f t="shared" si="4"/>
        <v>400</v>
      </c>
      <c r="V14" s="89">
        <f t="shared" si="4"/>
        <v>200</v>
      </c>
      <c r="W14" s="11">
        <f t="shared" si="5"/>
        <v>50</v>
      </c>
      <c r="X14" s="30"/>
      <c r="Y14" s="30"/>
      <c r="Z14" s="30"/>
      <c r="AA14" s="30"/>
    </row>
    <row r="15" spans="1:27" ht="76.5" x14ac:dyDescent="0.25">
      <c r="A15" s="10"/>
      <c r="B15" s="539" t="s">
        <v>761</v>
      </c>
      <c r="C15" s="538" t="s">
        <v>1298</v>
      </c>
      <c r="D15" s="198" t="s">
        <v>1288</v>
      </c>
      <c r="E15" s="140" t="s">
        <v>1289</v>
      </c>
      <c r="F15" s="545" t="s">
        <v>1299</v>
      </c>
      <c r="G15" s="542" t="s">
        <v>764</v>
      </c>
      <c r="H15" s="546">
        <v>10</v>
      </c>
      <c r="I15" s="2">
        <f>AE1_17!I15</f>
        <v>0</v>
      </c>
      <c r="J15" s="2">
        <f>AE1_17!J15</f>
        <v>0</v>
      </c>
      <c r="K15" s="11" t="e">
        <f t="shared" si="0"/>
        <v>#DIV/0!</v>
      </c>
      <c r="L15" s="2">
        <f>AE1_17!L15</f>
        <v>5</v>
      </c>
      <c r="M15" s="2">
        <f>AE1_17!M15</f>
        <v>0</v>
      </c>
      <c r="N15" s="11">
        <f t="shared" si="1"/>
        <v>0</v>
      </c>
      <c r="O15" s="2">
        <f>AE1_17!O15</f>
        <v>3</v>
      </c>
      <c r="P15" s="2">
        <f>AE1_17!P15</f>
        <v>0</v>
      </c>
      <c r="Q15" s="11">
        <f t="shared" si="2"/>
        <v>0</v>
      </c>
      <c r="R15" s="2">
        <f>AE1_17!R15</f>
        <v>2</v>
      </c>
      <c r="S15" s="2">
        <f>AE1_17!S15</f>
        <v>1</v>
      </c>
      <c r="T15" s="11">
        <f t="shared" si="3"/>
        <v>50</v>
      </c>
      <c r="U15" s="89">
        <f t="shared" si="4"/>
        <v>10</v>
      </c>
      <c r="V15" s="89">
        <f t="shared" si="4"/>
        <v>1</v>
      </c>
      <c r="W15" s="11">
        <f t="shared" si="5"/>
        <v>10</v>
      </c>
      <c r="X15" s="30"/>
      <c r="Y15" s="30"/>
      <c r="Z15" s="30"/>
      <c r="AA15" s="30"/>
    </row>
    <row r="16" spans="1:27" ht="76.5" x14ac:dyDescent="0.25">
      <c r="A16" s="10"/>
      <c r="B16" s="539" t="s">
        <v>777</v>
      </c>
      <c r="C16" s="539" t="s">
        <v>778</v>
      </c>
      <c r="D16" s="198" t="s">
        <v>1288</v>
      </c>
      <c r="E16" s="140" t="s">
        <v>1289</v>
      </c>
      <c r="F16" s="540" t="s">
        <v>1300</v>
      </c>
      <c r="G16" s="539" t="s">
        <v>780</v>
      </c>
      <c r="H16" s="541">
        <v>48</v>
      </c>
      <c r="I16" s="2">
        <f>AE1_17!I16</f>
        <v>4</v>
      </c>
      <c r="J16" s="2">
        <f>AE1_17!J16</f>
        <v>6</v>
      </c>
      <c r="K16" s="11">
        <f t="shared" si="0"/>
        <v>150</v>
      </c>
      <c r="L16" s="2">
        <f>AE1_17!L16</f>
        <v>18</v>
      </c>
      <c r="M16" s="2">
        <f>AE1_17!M16</f>
        <v>10</v>
      </c>
      <c r="N16" s="11">
        <f t="shared" si="1"/>
        <v>55.555555555555557</v>
      </c>
      <c r="O16" s="2">
        <f>AE1_17!O16</f>
        <v>16</v>
      </c>
      <c r="P16" s="2">
        <f>AE1_17!P16</f>
        <v>10</v>
      </c>
      <c r="Q16" s="11">
        <f t="shared" si="2"/>
        <v>62.5</v>
      </c>
      <c r="R16" s="2">
        <f>AE1_17!R16</f>
        <v>10</v>
      </c>
      <c r="S16" s="2">
        <f>AE1_17!S16</f>
        <v>0</v>
      </c>
      <c r="T16" s="11">
        <f t="shared" si="3"/>
        <v>0</v>
      </c>
      <c r="U16" s="89">
        <f t="shared" si="4"/>
        <v>48</v>
      </c>
      <c r="V16" s="89">
        <f t="shared" si="4"/>
        <v>26</v>
      </c>
      <c r="W16" s="11">
        <f t="shared" si="5"/>
        <v>54.166666666666664</v>
      </c>
      <c r="X16" s="30"/>
      <c r="Y16" s="30"/>
      <c r="Z16" s="30"/>
      <c r="AA16" s="30"/>
    </row>
    <row r="17" spans="1:27" ht="38.25" x14ac:dyDescent="0.25">
      <c r="A17" s="10"/>
      <c r="B17" s="543" t="s">
        <v>855</v>
      </c>
      <c r="C17" s="544" t="s">
        <v>856</v>
      </c>
      <c r="D17" s="544" t="s">
        <v>1404</v>
      </c>
      <c r="E17" s="544"/>
      <c r="F17" s="544" t="s">
        <v>857</v>
      </c>
      <c r="G17" s="543" t="s">
        <v>858</v>
      </c>
      <c r="H17" s="543">
        <v>25</v>
      </c>
      <c r="I17" s="2">
        <f>AE2_17!I7</f>
        <v>0</v>
      </c>
      <c r="J17" s="2">
        <f>AE2_17!J7</f>
        <v>0</v>
      </c>
      <c r="K17" s="11" t="e">
        <f t="shared" si="0"/>
        <v>#DIV/0!</v>
      </c>
      <c r="L17" s="2">
        <f>AE2_17!L7</f>
        <v>0</v>
      </c>
      <c r="M17" s="2">
        <f>AE2_17!M7</f>
        <v>0</v>
      </c>
      <c r="N17" s="11" t="e">
        <f t="shared" si="1"/>
        <v>#DIV/0!</v>
      </c>
      <c r="O17" s="2">
        <f>AE2_17!O7</f>
        <v>25</v>
      </c>
      <c r="P17" s="2">
        <f>AE2_17!P7</f>
        <v>0</v>
      </c>
      <c r="Q17" s="11">
        <f t="shared" si="2"/>
        <v>0</v>
      </c>
      <c r="R17" s="2">
        <f>AE2_17!R7</f>
        <v>0</v>
      </c>
      <c r="S17" s="2">
        <f>AE2_17!S7</f>
        <v>0</v>
      </c>
      <c r="T17" s="11" t="e">
        <f t="shared" si="3"/>
        <v>#DIV/0!</v>
      </c>
      <c r="U17" s="89">
        <f t="shared" si="4"/>
        <v>25</v>
      </c>
      <c r="V17" s="89">
        <f t="shared" si="4"/>
        <v>0</v>
      </c>
      <c r="W17" s="11">
        <f t="shared" si="5"/>
        <v>0</v>
      </c>
      <c r="X17" s="30"/>
      <c r="Y17" s="30"/>
      <c r="Z17" s="30"/>
      <c r="AA17" s="30"/>
    </row>
    <row r="18" spans="1:27" ht="38.25" x14ac:dyDescent="0.25">
      <c r="A18" s="10"/>
      <c r="B18" s="543" t="s">
        <v>868</v>
      </c>
      <c r="C18" s="544" t="s">
        <v>869</v>
      </c>
      <c r="D18" s="544" t="s">
        <v>2403</v>
      </c>
      <c r="E18" s="544"/>
      <c r="F18" s="544" t="s">
        <v>857</v>
      </c>
      <c r="G18" s="543" t="s">
        <v>858</v>
      </c>
      <c r="H18" s="543">
        <v>25</v>
      </c>
      <c r="I18" s="2">
        <f>AE2_17!I8</f>
        <v>0</v>
      </c>
      <c r="J18" s="2">
        <f>AE2_17!J8</f>
        <v>0</v>
      </c>
      <c r="K18" s="11" t="e">
        <f t="shared" si="0"/>
        <v>#DIV/0!</v>
      </c>
      <c r="L18" s="2">
        <f>AE2_17!L8</f>
        <v>25</v>
      </c>
      <c r="M18" s="2">
        <f>AE2_17!M8</f>
        <v>0</v>
      </c>
      <c r="N18" s="11">
        <f t="shared" si="1"/>
        <v>0</v>
      </c>
      <c r="O18" s="2">
        <f>AE2_17!O8</f>
        <v>0</v>
      </c>
      <c r="P18" s="2">
        <v>0</v>
      </c>
      <c r="Q18" s="11" t="e">
        <f t="shared" si="2"/>
        <v>#DIV/0!</v>
      </c>
      <c r="R18" s="2">
        <f>AE2_17!R8</f>
        <v>0</v>
      </c>
      <c r="S18" s="2">
        <f>AE2_17!S8</f>
        <v>0</v>
      </c>
      <c r="T18" s="11" t="e">
        <f t="shared" si="3"/>
        <v>#DIV/0!</v>
      </c>
      <c r="U18" s="89">
        <f t="shared" si="4"/>
        <v>25</v>
      </c>
      <c r="V18" s="89">
        <f t="shared" si="4"/>
        <v>0</v>
      </c>
      <c r="W18" s="11">
        <f t="shared" si="5"/>
        <v>0</v>
      </c>
      <c r="X18" s="30"/>
      <c r="Y18" s="30"/>
      <c r="Z18" s="30"/>
      <c r="AA18" s="30"/>
    </row>
    <row r="19" spans="1:27" ht="25.5" x14ac:dyDescent="0.25">
      <c r="A19" s="10"/>
      <c r="B19" s="543" t="s">
        <v>876</v>
      </c>
      <c r="C19" s="544" t="s">
        <v>2409</v>
      </c>
      <c r="D19" s="544" t="s">
        <v>2410</v>
      </c>
      <c r="E19" s="544"/>
      <c r="F19" s="544" t="s">
        <v>878</v>
      </c>
      <c r="G19" s="543" t="s">
        <v>879</v>
      </c>
      <c r="H19" s="549">
        <v>2500</v>
      </c>
      <c r="I19" s="2">
        <f>AE2_17!I9</f>
        <v>0</v>
      </c>
      <c r="J19" s="2">
        <f>AE2_17!J9</f>
        <v>0</v>
      </c>
      <c r="K19" s="11" t="e">
        <f t="shared" si="0"/>
        <v>#DIV/0!</v>
      </c>
      <c r="L19" s="2">
        <f>AE2_17!L9</f>
        <v>900</v>
      </c>
      <c r="M19" s="2">
        <f>AE2_17!M9</f>
        <v>0</v>
      </c>
      <c r="N19" s="11">
        <f t="shared" si="1"/>
        <v>0</v>
      </c>
      <c r="O19" s="2">
        <f>AE2_17!O9</f>
        <v>900</v>
      </c>
      <c r="P19" s="2">
        <f>AE2_17!P9</f>
        <v>0</v>
      </c>
      <c r="Q19" s="11">
        <f t="shared" si="2"/>
        <v>0</v>
      </c>
      <c r="R19" s="2">
        <f>AE2_17!R9</f>
        <v>700</v>
      </c>
      <c r="S19" s="2">
        <f>AE2_17!S9</f>
        <v>5000</v>
      </c>
      <c r="T19" s="11">
        <f t="shared" si="3"/>
        <v>714.28571428571433</v>
      </c>
      <c r="U19" s="89">
        <f t="shared" si="4"/>
        <v>2500</v>
      </c>
      <c r="V19" s="89">
        <f t="shared" si="4"/>
        <v>5000</v>
      </c>
      <c r="W19" s="11">
        <f t="shared" si="5"/>
        <v>200</v>
      </c>
      <c r="X19" s="30"/>
      <c r="Y19" s="30"/>
      <c r="Z19" s="30"/>
      <c r="AA19" s="30"/>
    </row>
    <row r="20" spans="1:27" ht="38.25" x14ac:dyDescent="0.25">
      <c r="A20" s="10"/>
      <c r="B20" s="543" t="s">
        <v>495</v>
      </c>
      <c r="C20" s="544" t="s">
        <v>496</v>
      </c>
      <c r="D20" s="544" t="s">
        <v>1404</v>
      </c>
      <c r="E20" s="544"/>
      <c r="F20" s="544" t="s">
        <v>498</v>
      </c>
      <c r="G20" s="543" t="s">
        <v>1302</v>
      </c>
      <c r="H20" s="543">
        <v>3</v>
      </c>
      <c r="I20" s="2">
        <f>AE2_17!I10</f>
        <v>0</v>
      </c>
      <c r="J20" s="2">
        <f>AE2_17!J10</f>
        <v>0</v>
      </c>
      <c r="K20" s="11" t="e">
        <f t="shared" si="0"/>
        <v>#DIV/0!</v>
      </c>
      <c r="L20" s="2">
        <f>AE2_17!L10</f>
        <v>0</v>
      </c>
      <c r="M20" s="2">
        <f>AE2_17!M10</f>
        <v>0</v>
      </c>
      <c r="N20" s="11" t="e">
        <f t="shared" si="1"/>
        <v>#DIV/0!</v>
      </c>
      <c r="O20" s="2">
        <f>AE2_17!O10</f>
        <v>3</v>
      </c>
      <c r="P20" s="2">
        <f>AE2_17!P10</f>
        <v>0</v>
      </c>
      <c r="Q20" s="11">
        <f t="shared" si="2"/>
        <v>0</v>
      </c>
      <c r="R20" s="2">
        <f>AE2_17!R10</f>
        <v>0</v>
      </c>
      <c r="S20" s="2">
        <f>AE2_17!S10</f>
        <v>0</v>
      </c>
      <c r="T20" s="11" t="e">
        <f t="shared" si="3"/>
        <v>#DIV/0!</v>
      </c>
      <c r="U20" s="89">
        <f t="shared" si="4"/>
        <v>3</v>
      </c>
      <c r="V20" s="89">
        <f t="shared" si="4"/>
        <v>0</v>
      </c>
      <c r="W20" s="11">
        <f t="shared" si="5"/>
        <v>0</v>
      </c>
      <c r="X20" s="30"/>
      <c r="Y20" s="30"/>
      <c r="Z20" s="30"/>
      <c r="AA20" s="30"/>
    </row>
    <row r="21" spans="1:27" ht="25.5" x14ac:dyDescent="0.25">
      <c r="A21" s="10"/>
      <c r="B21" s="871" t="s">
        <v>908</v>
      </c>
      <c r="C21" s="873" t="s">
        <v>909</v>
      </c>
      <c r="D21" s="873" t="s">
        <v>1404</v>
      </c>
      <c r="E21" s="873" t="s">
        <v>2421</v>
      </c>
      <c r="F21" s="544" t="s">
        <v>910</v>
      </c>
      <c r="G21" s="543" t="s">
        <v>911</v>
      </c>
      <c r="H21" s="205">
        <v>30000</v>
      </c>
      <c r="I21" s="2">
        <f>AE2_17!I11</f>
        <v>7500</v>
      </c>
      <c r="J21" s="2">
        <f>AE2_17!J11</f>
        <v>14545</v>
      </c>
      <c r="K21" s="11">
        <f t="shared" si="0"/>
        <v>193.93333333333334</v>
      </c>
      <c r="L21" s="2">
        <f>AE2_17!L11</f>
        <v>7500</v>
      </c>
      <c r="M21" s="2">
        <f>AE2_17!M11</f>
        <v>14496</v>
      </c>
      <c r="N21" s="11">
        <f t="shared" si="1"/>
        <v>193.28</v>
      </c>
      <c r="O21" s="2">
        <f>AE2_17!O11</f>
        <v>7500</v>
      </c>
      <c r="P21" s="2">
        <f>AE2_17!P11</f>
        <v>7043</v>
      </c>
      <c r="Q21" s="11">
        <f t="shared" si="2"/>
        <v>93.906666666666666</v>
      </c>
      <c r="R21" s="2">
        <f>AE2_17!R11</f>
        <v>7500</v>
      </c>
      <c r="S21" s="2">
        <f>AE2_17!S11</f>
        <v>0</v>
      </c>
      <c r="T21" s="11">
        <f t="shared" si="3"/>
        <v>0</v>
      </c>
      <c r="U21" s="89">
        <f t="shared" si="4"/>
        <v>30000</v>
      </c>
      <c r="V21" s="89">
        <f t="shared" si="4"/>
        <v>36084</v>
      </c>
      <c r="W21" s="11">
        <f t="shared" si="5"/>
        <v>120.28000000000002</v>
      </c>
      <c r="X21" s="30"/>
      <c r="Y21" s="30"/>
      <c r="Z21" s="30"/>
      <c r="AA21" s="30"/>
    </row>
    <row r="22" spans="1:27" ht="51" x14ac:dyDescent="0.25">
      <c r="A22" s="10"/>
      <c r="B22" s="871"/>
      <c r="C22" s="873"/>
      <c r="D22" s="873"/>
      <c r="E22" s="873"/>
      <c r="F22" s="544" t="s">
        <v>912</v>
      </c>
      <c r="G22" s="543" t="s">
        <v>913</v>
      </c>
      <c r="H22" s="543">
        <v>10</v>
      </c>
      <c r="I22" s="2">
        <f>AE2_17!I12</f>
        <v>0</v>
      </c>
      <c r="J22" s="2">
        <f>AE2_17!J12</f>
        <v>0</v>
      </c>
      <c r="K22" s="11" t="e">
        <f t="shared" si="0"/>
        <v>#DIV/0!</v>
      </c>
      <c r="L22" s="2">
        <f>AE2_17!L12</f>
        <v>5</v>
      </c>
      <c r="M22" s="2">
        <f>AE2_17!M12</f>
        <v>0</v>
      </c>
      <c r="N22" s="11">
        <f t="shared" si="1"/>
        <v>0</v>
      </c>
      <c r="O22" s="2">
        <f>AE2_17!O12</f>
        <v>0</v>
      </c>
      <c r="P22" s="2">
        <f>AE2_17!P12</f>
        <v>0</v>
      </c>
      <c r="Q22" s="11" t="e">
        <f t="shared" si="2"/>
        <v>#DIV/0!</v>
      </c>
      <c r="R22" s="2">
        <f>AE2_17!R12</f>
        <v>5</v>
      </c>
      <c r="S22" s="2">
        <f>AE2_17!S12</f>
        <v>0</v>
      </c>
      <c r="T22" s="11">
        <f t="shared" si="3"/>
        <v>0</v>
      </c>
      <c r="U22" s="89">
        <f t="shared" si="4"/>
        <v>10</v>
      </c>
      <c r="V22" s="89">
        <f t="shared" si="4"/>
        <v>0</v>
      </c>
      <c r="W22" s="11">
        <f t="shared" si="5"/>
        <v>0</v>
      </c>
      <c r="X22" s="30"/>
      <c r="Y22" s="30"/>
      <c r="Z22" s="30"/>
      <c r="AA22" s="30"/>
    </row>
    <row r="23" spans="1:27" ht="38.25" x14ac:dyDescent="0.25">
      <c r="A23" s="10"/>
      <c r="B23" s="543" t="s">
        <v>933</v>
      </c>
      <c r="C23" s="544" t="s">
        <v>934</v>
      </c>
      <c r="D23" s="544" t="s">
        <v>1404</v>
      </c>
      <c r="E23" s="544" t="s">
        <v>2433</v>
      </c>
      <c r="F23" s="544" t="s">
        <v>936</v>
      </c>
      <c r="G23" s="543" t="s">
        <v>937</v>
      </c>
      <c r="H23" s="543">
        <v>20</v>
      </c>
      <c r="I23" s="2">
        <f>AE2_17!I13</f>
        <v>5</v>
      </c>
      <c r="J23" s="2">
        <f>AE2_17!J13</f>
        <v>2</v>
      </c>
      <c r="K23" s="11">
        <f t="shared" si="0"/>
        <v>40</v>
      </c>
      <c r="L23" s="2">
        <f>AE2_17!L13</f>
        <v>5</v>
      </c>
      <c r="M23" s="2">
        <f>AE2_17!M13</f>
        <v>0</v>
      </c>
      <c r="N23" s="11">
        <f t="shared" si="1"/>
        <v>0</v>
      </c>
      <c r="O23" s="2">
        <f>AE2_17!O13</f>
        <v>10</v>
      </c>
      <c r="P23" s="2">
        <f>AE2_17!P13</f>
        <v>0</v>
      </c>
      <c r="Q23" s="11">
        <f t="shared" si="2"/>
        <v>0</v>
      </c>
      <c r="R23" s="2">
        <f>AE2_17!R13</f>
        <v>0</v>
      </c>
      <c r="S23" s="2">
        <f>AE2_17!S13</f>
        <v>0</v>
      </c>
      <c r="T23" s="11" t="e">
        <f t="shared" si="3"/>
        <v>#DIV/0!</v>
      </c>
      <c r="U23" s="89">
        <f t="shared" si="4"/>
        <v>20</v>
      </c>
      <c r="V23" s="89">
        <f t="shared" si="4"/>
        <v>2</v>
      </c>
      <c r="W23" s="11">
        <f t="shared" si="5"/>
        <v>10</v>
      </c>
      <c r="X23" s="30"/>
      <c r="Y23" s="30"/>
      <c r="Z23" s="30"/>
      <c r="AA23" s="30"/>
    </row>
    <row r="24" spans="1:27" ht="38.25" x14ac:dyDescent="0.25">
      <c r="A24" s="10"/>
      <c r="B24" s="543" t="s">
        <v>952</v>
      </c>
      <c r="C24" s="209" t="s">
        <v>953</v>
      </c>
      <c r="D24" s="544" t="s">
        <v>1404</v>
      </c>
      <c r="E24" s="544" t="s">
        <v>2444</v>
      </c>
      <c r="F24" s="544" t="s">
        <v>1303</v>
      </c>
      <c r="G24" s="543" t="s">
        <v>955</v>
      </c>
      <c r="H24" s="543">
        <v>3</v>
      </c>
      <c r="I24" s="2">
        <f>AE2_17!I14</f>
        <v>0</v>
      </c>
      <c r="J24" s="2">
        <f>AE2_17!J14</f>
        <v>0</v>
      </c>
      <c r="K24" s="11" t="e">
        <f t="shared" si="0"/>
        <v>#DIV/0!</v>
      </c>
      <c r="L24" s="2">
        <f>AE2_17!L14</f>
        <v>3</v>
      </c>
      <c r="M24" s="2">
        <f>AE2_17!M14</f>
        <v>0</v>
      </c>
      <c r="N24" s="11">
        <f t="shared" si="1"/>
        <v>0</v>
      </c>
      <c r="O24" s="2">
        <f>AE2_17!O14</f>
        <v>0</v>
      </c>
      <c r="P24" s="2">
        <f>AE2_17!P14</f>
        <v>0</v>
      </c>
      <c r="Q24" s="11" t="e">
        <f t="shared" si="2"/>
        <v>#DIV/0!</v>
      </c>
      <c r="R24" s="2">
        <f>AE2_17!R14</f>
        <v>0</v>
      </c>
      <c r="S24" s="2">
        <f>AE2_17!S14</f>
        <v>0</v>
      </c>
      <c r="T24" s="11" t="e">
        <f t="shared" si="3"/>
        <v>#DIV/0!</v>
      </c>
      <c r="U24" s="89">
        <f t="shared" si="4"/>
        <v>3</v>
      </c>
      <c r="V24" s="89">
        <f t="shared" si="4"/>
        <v>0</v>
      </c>
      <c r="W24" s="11">
        <f t="shared" si="5"/>
        <v>0</v>
      </c>
      <c r="X24" s="30"/>
      <c r="Y24" s="30"/>
      <c r="Z24" s="30"/>
      <c r="AA24" s="30"/>
    </row>
    <row r="25" spans="1:27" ht="89.25" x14ac:dyDescent="0.25">
      <c r="A25" s="10"/>
      <c r="B25" s="543" t="s">
        <v>1402</v>
      </c>
      <c r="C25" s="544" t="s">
        <v>1403</v>
      </c>
      <c r="D25" s="544" t="s">
        <v>1404</v>
      </c>
      <c r="E25" s="544" t="s">
        <v>1405</v>
      </c>
      <c r="F25" s="544" t="s">
        <v>1406</v>
      </c>
      <c r="G25" s="543" t="s">
        <v>1407</v>
      </c>
      <c r="H25" s="543">
        <v>3</v>
      </c>
      <c r="I25" s="2">
        <f>AE2_17!I15</f>
        <v>0</v>
      </c>
      <c r="J25" s="2">
        <f>AE2_17!J15</f>
        <v>0</v>
      </c>
      <c r="K25" s="11" t="e">
        <f t="shared" si="0"/>
        <v>#DIV/0!</v>
      </c>
      <c r="L25" s="2">
        <f>AE2_17!L15</f>
        <v>3</v>
      </c>
      <c r="M25" s="2">
        <f>AE2_17!M15</f>
        <v>0</v>
      </c>
      <c r="N25" s="11">
        <f t="shared" si="1"/>
        <v>0</v>
      </c>
      <c r="O25" s="2">
        <f>AE2_17!O15</f>
        <v>0</v>
      </c>
      <c r="P25" s="2">
        <f>AE2_17!P15</f>
        <v>0</v>
      </c>
      <c r="Q25" s="11" t="e">
        <f t="shared" si="2"/>
        <v>#DIV/0!</v>
      </c>
      <c r="R25" s="2">
        <f>AE2_17!R15</f>
        <v>0</v>
      </c>
      <c r="S25" s="2">
        <f>AE2_17!S15</f>
        <v>0</v>
      </c>
      <c r="T25" s="11" t="e">
        <f t="shared" si="3"/>
        <v>#DIV/0!</v>
      </c>
      <c r="U25" s="89">
        <f t="shared" si="4"/>
        <v>3</v>
      </c>
      <c r="V25" s="89">
        <f t="shared" si="4"/>
        <v>0</v>
      </c>
      <c r="W25" s="11">
        <f t="shared" si="5"/>
        <v>0</v>
      </c>
      <c r="X25" s="30"/>
      <c r="Y25" s="30"/>
      <c r="Z25" s="30"/>
      <c r="AA25" s="30"/>
    </row>
    <row r="26" spans="1:27" ht="38.25" x14ac:dyDescent="0.25">
      <c r="A26" s="10"/>
      <c r="B26" s="543" t="s">
        <v>181</v>
      </c>
      <c r="C26" s="544" t="s">
        <v>1304</v>
      </c>
      <c r="D26" s="544" t="s">
        <v>2466</v>
      </c>
      <c r="E26" s="544" t="s">
        <v>1306</v>
      </c>
      <c r="F26" s="544" t="s">
        <v>184</v>
      </c>
      <c r="G26" s="543" t="s">
        <v>185</v>
      </c>
      <c r="H26" s="543">
        <v>10</v>
      </c>
      <c r="I26" s="2">
        <f>AE2_17!I16</f>
        <v>5</v>
      </c>
      <c r="J26" s="2">
        <f>AE2_17!J16</f>
        <v>2</v>
      </c>
      <c r="K26" s="11">
        <f t="shared" si="0"/>
        <v>40</v>
      </c>
      <c r="L26" s="2">
        <f>AE2_17!L16</f>
        <v>5</v>
      </c>
      <c r="M26" s="2">
        <f>AE2_17!M16</f>
        <v>0</v>
      </c>
      <c r="N26" s="11">
        <f t="shared" si="1"/>
        <v>0</v>
      </c>
      <c r="O26" s="2">
        <f>AE2_17!O16</f>
        <v>0</v>
      </c>
      <c r="P26" s="2">
        <f>AE2_17!P16</f>
        <v>0</v>
      </c>
      <c r="Q26" s="11" t="e">
        <f t="shared" si="2"/>
        <v>#DIV/0!</v>
      </c>
      <c r="R26" s="2">
        <f>AE2_17!R16</f>
        <v>0</v>
      </c>
      <c r="S26" s="2">
        <f>AE2_17!S16</f>
        <v>0</v>
      </c>
      <c r="T26" s="11" t="e">
        <f t="shared" si="3"/>
        <v>#DIV/0!</v>
      </c>
      <c r="U26" s="89">
        <f t="shared" si="4"/>
        <v>10</v>
      </c>
      <c r="V26" s="89">
        <f t="shared" si="4"/>
        <v>2</v>
      </c>
      <c r="W26" s="11">
        <f t="shared" si="5"/>
        <v>20</v>
      </c>
      <c r="X26" s="30"/>
      <c r="Y26" s="30"/>
      <c r="Z26" s="30"/>
      <c r="AA26" s="30"/>
    </row>
    <row r="27" spans="1:27" ht="38.25" x14ac:dyDescent="0.25">
      <c r="A27" s="10"/>
      <c r="B27" s="871" t="s">
        <v>191</v>
      </c>
      <c r="C27" s="873" t="s">
        <v>192</v>
      </c>
      <c r="D27" s="873" t="s">
        <v>2466</v>
      </c>
      <c r="E27" s="873" t="s">
        <v>1306</v>
      </c>
      <c r="F27" s="544" t="s">
        <v>193</v>
      </c>
      <c r="G27" s="543" t="s">
        <v>194</v>
      </c>
      <c r="H27" s="543">
        <v>750</v>
      </c>
      <c r="I27" s="2">
        <f>AE2_17!I17</f>
        <v>225</v>
      </c>
      <c r="J27" s="2">
        <f>AE2_17!J17</f>
        <v>2655</v>
      </c>
      <c r="K27" s="11">
        <f t="shared" si="0"/>
        <v>1180</v>
      </c>
      <c r="L27" s="2">
        <f>AE2_17!L17</f>
        <v>225</v>
      </c>
      <c r="M27" s="2">
        <f>AE2_17!M17</f>
        <v>0</v>
      </c>
      <c r="N27" s="11">
        <f t="shared" si="1"/>
        <v>0</v>
      </c>
      <c r="O27" s="2">
        <f>AE2_17!O17</f>
        <v>225</v>
      </c>
      <c r="P27" s="2">
        <f>AE2_17!P17</f>
        <v>0</v>
      </c>
      <c r="Q27" s="11">
        <f t="shared" si="2"/>
        <v>0</v>
      </c>
      <c r="R27" s="2">
        <f>AE2_17!R17</f>
        <v>75</v>
      </c>
      <c r="S27" s="2">
        <f>AE2_17!S17</f>
        <v>0</v>
      </c>
      <c r="T27" s="11">
        <f t="shared" si="3"/>
        <v>0</v>
      </c>
      <c r="U27" s="89">
        <f t="shared" si="4"/>
        <v>750</v>
      </c>
      <c r="V27" s="89">
        <f t="shared" si="4"/>
        <v>2655</v>
      </c>
      <c r="W27" s="11">
        <f t="shared" si="5"/>
        <v>354</v>
      </c>
      <c r="X27" s="30"/>
      <c r="Y27" s="30"/>
      <c r="Z27" s="30"/>
      <c r="AA27" s="30"/>
    </row>
    <row r="28" spans="1:27" ht="38.25" x14ac:dyDescent="0.25">
      <c r="A28" s="10"/>
      <c r="B28" s="871"/>
      <c r="C28" s="873"/>
      <c r="D28" s="873"/>
      <c r="E28" s="873"/>
      <c r="F28" s="544" t="s">
        <v>195</v>
      </c>
      <c r="G28" s="543" t="s">
        <v>196</v>
      </c>
      <c r="H28" s="543">
        <v>75</v>
      </c>
      <c r="I28" s="2">
        <f>AE2_17!I18</f>
        <v>30</v>
      </c>
      <c r="J28" s="2">
        <f>AE2_17!J18</f>
        <v>30</v>
      </c>
      <c r="K28" s="11">
        <f t="shared" si="0"/>
        <v>100</v>
      </c>
      <c r="L28" s="2">
        <f>AE2_17!L18</f>
        <v>30</v>
      </c>
      <c r="M28" s="2">
        <f>AE2_17!M18</f>
        <v>0</v>
      </c>
      <c r="N28" s="11">
        <f t="shared" si="1"/>
        <v>0</v>
      </c>
      <c r="O28" s="2">
        <f>AE2_17!O18</f>
        <v>15</v>
      </c>
      <c r="P28" s="2">
        <f>AE2_17!P18</f>
        <v>0</v>
      </c>
      <c r="Q28" s="11">
        <f t="shared" si="2"/>
        <v>0</v>
      </c>
      <c r="R28" s="2">
        <f>AE2_17!R18</f>
        <v>0</v>
      </c>
      <c r="S28" s="2">
        <f>AE2_17!S18</f>
        <v>0</v>
      </c>
      <c r="T28" s="11" t="e">
        <f t="shared" si="3"/>
        <v>#DIV/0!</v>
      </c>
      <c r="U28" s="89">
        <f t="shared" si="4"/>
        <v>75</v>
      </c>
      <c r="V28" s="89">
        <f t="shared" si="4"/>
        <v>30</v>
      </c>
      <c r="W28" s="11">
        <f t="shared" si="5"/>
        <v>40</v>
      </c>
      <c r="X28" s="30"/>
      <c r="Y28" s="30"/>
      <c r="Z28" s="30"/>
      <c r="AA28" s="30"/>
    </row>
    <row r="29" spans="1:27" ht="38.25" x14ac:dyDescent="0.25">
      <c r="A29" s="10"/>
      <c r="B29" s="543" t="s">
        <v>31</v>
      </c>
      <c r="C29" s="544" t="s">
        <v>32</v>
      </c>
      <c r="D29" s="544" t="s">
        <v>43</v>
      </c>
      <c r="E29" s="544" t="s">
        <v>2466</v>
      </c>
      <c r="F29" s="544" t="s">
        <v>34</v>
      </c>
      <c r="G29" s="543" t="s">
        <v>35</v>
      </c>
      <c r="H29" s="543">
        <v>1200</v>
      </c>
      <c r="I29" s="2">
        <f>AE2_17!I19</f>
        <v>300</v>
      </c>
      <c r="J29" s="2">
        <f>AE2_17!J19</f>
        <v>479</v>
      </c>
      <c r="K29" s="11">
        <f t="shared" si="0"/>
        <v>159.66666666666666</v>
      </c>
      <c r="L29" s="2">
        <f>AE2_17!L19</f>
        <v>300</v>
      </c>
      <c r="M29" s="2">
        <f>AE2_17!M19</f>
        <v>0</v>
      </c>
      <c r="N29" s="11">
        <f t="shared" si="1"/>
        <v>0</v>
      </c>
      <c r="O29" s="2">
        <f>AE2_17!O19</f>
        <v>300</v>
      </c>
      <c r="P29" s="2">
        <f>AE2_17!P19</f>
        <v>0</v>
      </c>
      <c r="Q29" s="11">
        <f t="shared" si="2"/>
        <v>0</v>
      </c>
      <c r="R29" s="2">
        <f>AE2_17!R19</f>
        <v>300</v>
      </c>
      <c r="S29" s="2">
        <f>AE2_17!S19</f>
        <v>0</v>
      </c>
      <c r="T29" s="11">
        <f t="shared" si="3"/>
        <v>0</v>
      </c>
      <c r="U29" s="89">
        <f t="shared" si="4"/>
        <v>1200</v>
      </c>
      <c r="V29" s="89">
        <f t="shared" si="4"/>
        <v>479</v>
      </c>
      <c r="W29" s="11">
        <f t="shared" si="5"/>
        <v>39.916666666666664</v>
      </c>
      <c r="X29" s="30"/>
      <c r="Y29" s="30"/>
      <c r="Z29" s="30"/>
      <c r="AA29" s="30"/>
    </row>
    <row r="30" spans="1:27" ht="38.25" x14ac:dyDescent="0.25">
      <c r="A30" s="10"/>
      <c r="B30" s="543" t="s">
        <v>232</v>
      </c>
      <c r="C30" s="544" t="s">
        <v>233</v>
      </c>
      <c r="D30" s="544" t="s">
        <v>2466</v>
      </c>
      <c r="E30" s="544" t="s">
        <v>1307</v>
      </c>
      <c r="F30" s="544" t="s">
        <v>235</v>
      </c>
      <c r="G30" s="543" t="s">
        <v>236</v>
      </c>
      <c r="H30" s="543">
        <v>950</v>
      </c>
      <c r="I30" s="2">
        <f>AE2_17!I20</f>
        <v>0</v>
      </c>
      <c r="J30" s="2">
        <f>AE2_17!J20</f>
        <v>147</v>
      </c>
      <c r="K30" s="11" t="e">
        <f t="shared" si="0"/>
        <v>#DIV/0!</v>
      </c>
      <c r="L30" s="2">
        <f>AE2_17!L20</f>
        <v>0</v>
      </c>
      <c r="M30" s="2">
        <f>AE2_17!M20</f>
        <v>0</v>
      </c>
      <c r="N30" s="11" t="e">
        <f t="shared" si="1"/>
        <v>#DIV/0!</v>
      </c>
      <c r="O30" s="2">
        <f>AE2_17!O20</f>
        <v>600</v>
      </c>
      <c r="P30" s="2">
        <f>AE2_17!P20</f>
        <v>0</v>
      </c>
      <c r="Q30" s="11">
        <f t="shared" si="2"/>
        <v>0</v>
      </c>
      <c r="R30" s="2">
        <f>AE2_17!R20</f>
        <v>350</v>
      </c>
      <c r="S30" s="2">
        <f>AE2_17!S20</f>
        <v>0</v>
      </c>
      <c r="T30" s="11">
        <f t="shared" si="3"/>
        <v>0</v>
      </c>
      <c r="U30" s="89">
        <f t="shared" si="4"/>
        <v>950</v>
      </c>
      <c r="V30" s="89">
        <f t="shared" si="4"/>
        <v>147</v>
      </c>
      <c r="W30" s="11">
        <f t="shared" si="5"/>
        <v>15.473684210526315</v>
      </c>
      <c r="X30" s="30"/>
      <c r="Y30" s="30"/>
      <c r="Z30" s="30"/>
      <c r="AA30" s="30"/>
    </row>
    <row r="31" spans="1:27" ht="38.25" x14ac:dyDescent="0.25">
      <c r="A31" s="10"/>
      <c r="B31" s="543" t="s">
        <v>46</v>
      </c>
      <c r="C31" s="544" t="s">
        <v>47</v>
      </c>
      <c r="D31" s="544" t="s">
        <v>43</v>
      </c>
      <c r="E31" s="544" t="s">
        <v>2466</v>
      </c>
      <c r="F31" s="544" t="s">
        <v>48</v>
      </c>
      <c r="G31" s="543" t="s">
        <v>49</v>
      </c>
      <c r="H31" s="543">
        <v>100</v>
      </c>
      <c r="I31" s="2">
        <f>AE2_17!I21</f>
        <v>10</v>
      </c>
      <c r="J31" s="2">
        <f>AE2_17!J21</f>
        <v>10</v>
      </c>
      <c r="K31" s="11">
        <f t="shared" si="0"/>
        <v>100</v>
      </c>
      <c r="L31" s="2">
        <f>AE2_17!L21</f>
        <v>15</v>
      </c>
      <c r="M31" s="2">
        <f>AE2_17!M21</f>
        <v>15</v>
      </c>
      <c r="N31" s="11">
        <f t="shared" si="1"/>
        <v>100</v>
      </c>
      <c r="O31" s="2">
        <f>AE2_17!O21</f>
        <v>15</v>
      </c>
      <c r="P31" s="2">
        <f>AE2_17!P21</f>
        <v>15</v>
      </c>
      <c r="Q31" s="11">
        <f t="shared" si="2"/>
        <v>100</v>
      </c>
      <c r="R31" s="2">
        <f>AE2_17!R21</f>
        <v>10</v>
      </c>
      <c r="S31" s="2">
        <f>AE2_17!S21</f>
        <v>10</v>
      </c>
      <c r="T31" s="11">
        <f t="shared" si="3"/>
        <v>100</v>
      </c>
      <c r="U31" s="89">
        <f t="shared" si="4"/>
        <v>50</v>
      </c>
      <c r="V31" s="89">
        <f t="shared" si="4"/>
        <v>50</v>
      </c>
      <c r="W31" s="11">
        <f t="shared" si="5"/>
        <v>100</v>
      </c>
      <c r="X31" s="30"/>
      <c r="Y31" s="30"/>
      <c r="Z31" s="30"/>
      <c r="AA31" s="30"/>
    </row>
    <row r="32" spans="1:27" ht="25.5" x14ac:dyDescent="0.25">
      <c r="A32" s="10"/>
      <c r="B32" s="860" t="s">
        <v>798</v>
      </c>
      <c r="C32" s="863" t="s">
        <v>799</v>
      </c>
      <c r="D32" s="863" t="s">
        <v>1310</v>
      </c>
      <c r="E32" s="873" t="s">
        <v>1311</v>
      </c>
      <c r="F32" s="544" t="s">
        <v>1416</v>
      </c>
      <c r="G32" s="543" t="s">
        <v>802</v>
      </c>
      <c r="H32" s="546">
        <v>125</v>
      </c>
      <c r="I32" s="2">
        <f>AE3_2!I7</f>
        <v>25</v>
      </c>
      <c r="J32" s="2">
        <f>AE3_2!J7</f>
        <v>16</v>
      </c>
      <c r="K32" s="11">
        <f t="shared" si="0"/>
        <v>64</v>
      </c>
      <c r="L32" s="2">
        <f>AE3_2!L7</f>
        <v>50</v>
      </c>
      <c r="M32" s="2">
        <f>AE3_2!M7</f>
        <v>47</v>
      </c>
      <c r="N32" s="11">
        <f t="shared" si="1"/>
        <v>94</v>
      </c>
      <c r="O32" s="2">
        <f>AE3_2!O7</f>
        <v>25</v>
      </c>
      <c r="P32" s="2">
        <f>AE3_2!P7</f>
        <v>0</v>
      </c>
      <c r="Q32" s="11">
        <f t="shared" si="2"/>
        <v>0</v>
      </c>
      <c r="R32" s="2">
        <f>AE3_2!R7</f>
        <v>25</v>
      </c>
      <c r="S32" s="2">
        <f>AE3_2!S7</f>
        <v>60</v>
      </c>
      <c r="T32" s="11">
        <f t="shared" si="3"/>
        <v>240</v>
      </c>
      <c r="U32" s="89">
        <f t="shared" si="4"/>
        <v>125</v>
      </c>
      <c r="V32" s="89">
        <f t="shared" si="4"/>
        <v>123</v>
      </c>
      <c r="W32" s="11">
        <f t="shared" si="5"/>
        <v>98.4</v>
      </c>
      <c r="X32" s="30"/>
      <c r="Y32" s="30"/>
      <c r="Z32" s="30"/>
      <c r="AA32" s="30"/>
    </row>
    <row r="33" spans="1:27" ht="51" x14ac:dyDescent="0.25">
      <c r="A33" s="10"/>
      <c r="B33" s="861"/>
      <c r="C33" s="864"/>
      <c r="D33" s="864"/>
      <c r="E33" s="873"/>
      <c r="F33" s="544" t="s">
        <v>1417</v>
      </c>
      <c r="G33" s="543" t="s">
        <v>802</v>
      </c>
      <c r="H33" s="546">
        <v>125</v>
      </c>
      <c r="I33" s="2">
        <f>AE3_2!I8</f>
        <v>25</v>
      </c>
      <c r="J33" s="2">
        <f>AE3_2!J8</f>
        <v>10</v>
      </c>
      <c r="K33" s="11">
        <f t="shared" si="0"/>
        <v>40</v>
      </c>
      <c r="L33" s="2">
        <f>AE3_2!L8</f>
        <v>50</v>
      </c>
      <c r="M33" s="2">
        <f>AE3_2!M8</f>
        <v>47</v>
      </c>
      <c r="N33" s="11">
        <f t="shared" si="1"/>
        <v>94</v>
      </c>
      <c r="O33" s="2">
        <f>AE3_2!O8</f>
        <v>25</v>
      </c>
      <c r="P33" s="2">
        <f>AE3_2!P8</f>
        <v>0</v>
      </c>
      <c r="Q33" s="11">
        <f t="shared" si="2"/>
        <v>0</v>
      </c>
      <c r="R33" s="2">
        <f>AE3_2!R8</f>
        <v>25</v>
      </c>
      <c r="S33" s="2">
        <f>AE3_2!S8</f>
        <v>16</v>
      </c>
      <c r="T33" s="11">
        <f t="shared" si="3"/>
        <v>64</v>
      </c>
      <c r="U33" s="89">
        <f t="shared" si="4"/>
        <v>125</v>
      </c>
      <c r="V33" s="89">
        <f t="shared" si="4"/>
        <v>73</v>
      </c>
      <c r="W33" s="11">
        <f t="shared" si="5"/>
        <v>58.4</v>
      </c>
      <c r="X33" s="30"/>
      <c r="Y33" s="30"/>
      <c r="Z33" s="30"/>
      <c r="AA33" s="30"/>
    </row>
    <row r="34" spans="1:27" ht="38.25" x14ac:dyDescent="0.25">
      <c r="A34" s="10"/>
      <c r="B34" s="861"/>
      <c r="C34" s="864"/>
      <c r="D34" s="864"/>
      <c r="E34" s="873"/>
      <c r="F34" s="544" t="s">
        <v>1418</v>
      </c>
      <c r="G34" s="546" t="s">
        <v>2324</v>
      </c>
      <c r="H34" s="546">
        <v>200</v>
      </c>
      <c r="I34" s="2">
        <f>AE3_2!I9</f>
        <v>0</v>
      </c>
      <c r="J34" s="2">
        <f>AE3_2!J9</f>
        <v>4</v>
      </c>
      <c r="K34" s="11" t="e">
        <f t="shared" si="0"/>
        <v>#DIV/0!</v>
      </c>
      <c r="L34" s="2">
        <f>AE3_2!L9</f>
        <v>0</v>
      </c>
      <c r="M34" s="2">
        <f>AE3_2!M9</f>
        <v>0</v>
      </c>
      <c r="N34" s="11" t="e">
        <f t="shared" si="1"/>
        <v>#DIV/0!</v>
      </c>
      <c r="O34" s="2">
        <f>AE3_2!O9</f>
        <v>0</v>
      </c>
      <c r="P34" s="2">
        <f>AE3_2!P9</f>
        <v>0</v>
      </c>
      <c r="Q34" s="11" t="e">
        <f t="shared" si="2"/>
        <v>#DIV/0!</v>
      </c>
      <c r="R34" s="2">
        <f>AE3_2!R9</f>
        <v>200</v>
      </c>
      <c r="S34" s="2">
        <f>AE3_2!S9</f>
        <v>7</v>
      </c>
      <c r="T34" s="11">
        <f t="shared" si="3"/>
        <v>3.5000000000000004</v>
      </c>
      <c r="U34" s="89">
        <f t="shared" si="4"/>
        <v>200</v>
      </c>
      <c r="V34" s="89">
        <f t="shared" si="4"/>
        <v>11</v>
      </c>
      <c r="W34" s="11">
        <f t="shared" si="5"/>
        <v>5.5</v>
      </c>
      <c r="X34" s="30"/>
      <c r="Y34" s="30"/>
      <c r="Z34" s="30"/>
      <c r="AA34" s="30"/>
    </row>
    <row r="35" spans="1:27" ht="51" x14ac:dyDescent="0.25">
      <c r="A35" s="10"/>
      <c r="B35" s="862"/>
      <c r="C35" s="865"/>
      <c r="D35" s="865"/>
      <c r="E35" s="873"/>
      <c r="F35" s="544" t="s">
        <v>1421</v>
      </c>
      <c r="G35" s="543" t="s">
        <v>850</v>
      </c>
      <c r="H35" s="543">
        <v>4</v>
      </c>
      <c r="I35" s="2">
        <f>AE3_2!I10</f>
        <v>0</v>
      </c>
      <c r="J35" s="2">
        <f>AE3_2!J10</f>
        <v>1</v>
      </c>
      <c r="K35" s="11" t="e">
        <f t="shared" si="0"/>
        <v>#DIV/0!</v>
      </c>
      <c r="L35" s="2">
        <f>AE3_2!L10</f>
        <v>0</v>
      </c>
      <c r="M35" s="2">
        <f>AE3_2!M10</f>
        <v>0</v>
      </c>
      <c r="N35" s="11" t="e">
        <f t="shared" si="1"/>
        <v>#DIV/0!</v>
      </c>
      <c r="O35" s="2">
        <f>AE3_2!O10</f>
        <v>0</v>
      </c>
      <c r="P35" s="2">
        <f>AE3_2!P10</f>
        <v>0</v>
      </c>
      <c r="Q35" s="11" t="e">
        <f t="shared" si="2"/>
        <v>#DIV/0!</v>
      </c>
      <c r="R35" s="2">
        <f>AE3_2!R10</f>
        <v>4</v>
      </c>
      <c r="S35" s="2">
        <f>AE3_2!S10</f>
        <v>0</v>
      </c>
      <c r="T35" s="11">
        <f t="shared" si="3"/>
        <v>0</v>
      </c>
      <c r="U35" s="89">
        <f t="shared" si="4"/>
        <v>4</v>
      </c>
      <c r="V35" s="89">
        <f t="shared" si="4"/>
        <v>1</v>
      </c>
      <c r="W35" s="11">
        <f t="shared" si="5"/>
        <v>25</v>
      </c>
      <c r="X35" s="30"/>
      <c r="Y35" s="30"/>
      <c r="Z35" s="30"/>
      <c r="AA35" s="30"/>
    </row>
    <row r="36" spans="1:27" ht="38.25" x14ac:dyDescent="0.25">
      <c r="A36" s="10"/>
      <c r="B36" s="543" t="s">
        <v>519</v>
      </c>
      <c r="C36" s="544" t="s">
        <v>1315</v>
      </c>
      <c r="D36" s="544" t="s">
        <v>540</v>
      </c>
      <c r="E36" s="544" t="s">
        <v>1316</v>
      </c>
      <c r="F36" s="544" t="s">
        <v>1317</v>
      </c>
      <c r="G36" s="543" t="s">
        <v>523</v>
      </c>
      <c r="H36" s="543">
        <v>2</v>
      </c>
      <c r="I36" s="2">
        <f>AE4_2!I7</f>
        <v>0</v>
      </c>
      <c r="J36" s="2">
        <f>AE4_2!J7</f>
        <v>0</v>
      </c>
      <c r="K36" s="11" t="e">
        <f t="shared" si="0"/>
        <v>#DIV/0!</v>
      </c>
      <c r="L36" s="2">
        <f>AE4_2!L7</f>
        <v>1</v>
      </c>
      <c r="M36" s="2">
        <f>AE4_2!M7</f>
        <v>1</v>
      </c>
      <c r="N36" s="11">
        <f t="shared" si="1"/>
        <v>100</v>
      </c>
      <c r="O36" s="2">
        <f>AE4_2!O7</f>
        <v>0</v>
      </c>
      <c r="P36" s="2">
        <f>AE4_2!P7</f>
        <v>0</v>
      </c>
      <c r="Q36" s="11" t="e">
        <f t="shared" si="2"/>
        <v>#DIV/0!</v>
      </c>
      <c r="R36" s="2">
        <f>AE4_2!R7</f>
        <v>1</v>
      </c>
      <c r="S36" s="2">
        <f>AE4_2!S7</f>
        <v>1</v>
      </c>
      <c r="T36" s="11">
        <f t="shared" si="3"/>
        <v>100</v>
      </c>
      <c r="U36" s="89">
        <f t="shared" si="4"/>
        <v>2</v>
      </c>
      <c r="V36" s="89">
        <f t="shared" si="4"/>
        <v>2</v>
      </c>
      <c r="W36" s="11">
        <f t="shared" si="5"/>
        <v>100</v>
      </c>
      <c r="X36" s="30"/>
      <c r="Y36" s="30"/>
      <c r="Z36" s="30"/>
      <c r="AA36" s="30"/>
    </row>
    <row r="37" spans="1:27" ht="25.5" x14ac:dyDescent="0.25">
      <c r="A37" s="10"/>
      <c r="B37" s="543" t="s">
        <v>538</v>
      </c>
      <c r="C37" s="209" t="s">
        <v>539</v>
      </c>
      <c r="D37" s="544" t="s">
        <v>540</v>
      </c>
      <c r="E37" s="544" t="s">
        <v>1319</v>
      </c>
      <c r="F37" s="209" t="s">
        <v>541</v>
      </c>
      <c r="G37" s="543" t="s">
        <v>1425</v>
      </c>
      <c r="H37" s="334">
        <v>0.15</v>
      </c>
      <c r="I37" s="2">
        <f>AE4_2!I8</f>
        <v>0</v>
      </c>
      <c r="J37" s="2">
        <f>AE4_2!J8</f>
        <v>9</v>
      </c>
      <c r="K37" s="11" t="e">
        <f t="shared" si="0"/>
        <v>#DIV/0!</v>
      </c>
      <c r="L37" s="2">
        <f>AE4_2!L8</f>
        <v>5</v>
      </c>
      <c r="M37" s="2">
        <f>AE4_2!M8</f>
        <v>14</v>
      </c>
      <c r="N37" s="11">
        <f t="shared" si="1"/>
        <v>280</v>
      </c>
      <c r="O37" s="2">
        <f>AE4_2!O8</f>
        <v>5</v>
      </c>
      <c r="P37" s="2">
        <f>AE4_2!P8</f>
        <v>32.67</v>
      </c>
      <c r="Q37" s="11">
        <f t="shared" si="2"/>
        <v>653.40000000000009</v>
      </c>
      <c r="R37" s="2">
        <f>AE4_2!R8</f>
        <v>5</v>
      </c>
      <c r="S37" s="2">
        <f>AE4_2!S8</f>
        <v>23.87</v>
      </c>
      <c r="T37" s="11">
        <f t="shared" si="3"/>
        <v>477.4</v>
      </c>
      <c r="U37" s="89">
        <f t="shared" si="4"/>
        <v>15</v>
      </c>
      <c r="V37" s="89">
        <f t="shared" si="4"/>
        <v>79.540000000000006</v>
      </c>
      <c r="W37" s="11">
        <f t="shared" si="5"/>
        <v>530.26666666666665</v>
      </c>
      <c r="X37" s="30"/>
      <c r="Y37" s="30"/>
      <c r="Z37" s="30"/>
      <c r="AA37" s="30"/>
    </row>
    <row r="38" spans="1:27" ht="38.25" x14ac:dyDescent="0.25">
      <c r="A38" s="10"/>
      <c r="B38" s="543" t="s">
        <v>573</v>
      </c>
      <c r="C38" s="209" t="s">
        <v>574</v>
      </c>
      <c r="D38" s="209" t="s">
        <v>575</v>
      </c>
      <c r="E38" s="209" t="s">
        <v>982</v>
      </c>
      <c r="F38" s="209" t="s">
        <v>576</v>
      </c>
      <c r="G38" s="546" t="s">
        <v>577</v>
      </c>
      <c r="H38" s="543">
        <v>5</v>
      </c>
      <c r="I38" s="2">
        <f>AE4_2!I9</f>
        <v>0</v>
      </c>
      <c r="J38" s="2">
        <f>AE4_2!J9</f>
        <v>0</v>
      </c>
      <c r="K38" s="11" t="e">
        <f t="shared" si="0"/>
        <v>#DIV/0!</v>
      </c>
      <c r="L38" s="2">
        <f>AE4_2!L9</f>
        <v>1</v>
      </c>
      <c r="M38" s="2">
        <f>AE4_2!M9</f>
        <v>1</v>
      </c>
      <c r="N38" s="11">
        <f t="shared" si="1"/>
        <v>100</v>
      </c>
      <c r="O38" s="2">
        <f>AE4_2!O9</f>
        <v>2</v>
      </c>
      <c r="P38" s="2">
        <f>AE4_2!P9</f>
        <v>0</v>
      </c>
      <c r="Q38" s="11">
        <f t="shared" si="2"/>
        <v>0</v>
      </c>
      <c r="R38" s="2">
        <f>AE4_2!R9</f>
        <v>2</v>
      </c>
      <c r="S38" s="2">
        <f>AE4_2!S9</f>
        <v>0</v>
      </c>
      <c r="T38" s="11">
        <f t="shared" si="3"/>
        <v>0</v>
      </c>
      <c r="U38" s="89">
        <f t="shared" si="4"/>
        <v>5</v>
      </c>
      <c r="V38" s="89">
        <f t="shared" si="4"/>
        <v>1</v>
      </c>
      <c r="W38" s="11">
        <f t="shared" si="5"/>
        <v>20</v>
      </c>
      <c r="X38" s="30"/>
      <c r="Y38" s="30"/>
      <c r="Z38" s="30"/>
      <c r="AA38" s="30"/>
    </row>
    <row r="39" spans="1:27" ht="51" x14ac:dyDescent="0.25">
      <c r="A39" s="10"/>
      <c r="B39" s="871" t="s">
        <v>592</v>
      </c>
      <c r="C39" s="873" t="s">
        <v>593</v>
      </c>
      <c r="D39" s="873" t="s">
        <v>540</v>
      </c>
      <c r="E39" s="873"/>
      <c r="F39" s="209" t="s">
        <v>1320</v>
      </c>
      <c r="G39" s="543" t="s">
        <v>2124</v>
      </c>
      <c r="H39" s="334">
        <v>0.1</v>
      </c>
      <c r="I39" s="2">
        <f>AE4_2!I10</f>
        <v>5</v>
      </c>
      <c r="J39" s="2">
        <f>AE4_2!J10</f>
        <v>0</v>
      </c>
      <c r="K39" s="11">
        <f t="shared" si="0"/>
        <v>0</v>
      </c>
      <c r="L39" s="2">
        <f>AE4_2!L10</f>
        <v>0</v>
      </c>
      <c r="M39" s="2">
        <f>AE4_2!M10</f>
        <v>0</v>
      </c>
      <c r="N39" s="11" t="e">
        <f t="shared" si="1"/>
        <v>#DIV/0!</v>
      </c>
      <c r="O39" s="2">
        <f>AE4_2!O10</f>
        <v>0</v>
      </c>
      <c r="P39" s="2">
        <f>AE4_2!P10</f>
        <v>0</v>
      </c>
      <c r="Q39" s="11" t="e">
        <f t="shared" si="2"/>
        <v>#DIV/0!</v>
      </c>
      <c r="R39" s="2">
        <f>AE4_2!R10</f>
        <v>5</v>
      </c>
      <c r="S39" s="2">
        <f>AE4_2!S10</f>
        <v>0</v>
      </c>
      <c r="T39" s="11">
        <f t="shared" si="3"/>
        <v>0</v>
      </c>
      <c r="U39" s="89">
        <f t="shared" si="4"/>
        <v>10</v>
      </c>
      <c r="V39" s="89">
        <f t="shared" si="4"/>
        <v>0</v>
      </c>
      <c r="W39" s="11">
        <f t="shared" si="5"/>
        <v>0</v>
      </c>
      <c r="X39" s="30"/>
      <c r="Y39" s="30"/>
      <c r="Z39" s="30"/>
      <c r="AA39" s="30"/>
    </row>
    <row r="40" spans="1:27" ht="15.75" x14ac:dyDescent="0.25">
      <c r="A40" s="10"/>
      <c r="B40" s="871"/>
      <c r="C40" s="873"/>
      <c r="D40" s="873"/>
      <c r="E40" s="873"/>
      <c r="F40" s="209" t="s">
        <v>1322</v>
      </c>
      <c r="G40" s="543" t="s">
        <v>62</v>
      </c>
      <c r="H40" s="334">
        <v>0.05</v>
      </c>
      <c r="I40" s="2">
        <f>AE4_2!I11</f>
        <v>0</v>
      </c>
      <c r="J40" s="2">
        <f>AE4_2!J11</f>
        <v>0</v>
      </c>
      <c r="K40" s="11" t="e">
        <f t="shared" si="0"/>
        <v>#DIV/0!</v>
      </c>
      <c r="L40" s="2">
        <f>AE4_2!L11</f>
        <v>0</v>
      </c>
      <c r="M40" s="2">
        <f>AE4_2!M11</f>
        <v>0</v>
      </c>
      <c r="N40" s="11" t="e">
        <f t="shared" si="1"/>
        <v>#DIV/0!</v>
      </c>
      <c r="O40" s="2">
        <f>AE4_2!O11</f>
        <v>5</v>
      </c>
      <c r="P40" s="2">
        <f>AE4_2!P11</f>
        <v>0</v>
      </c>
      <c r="Q40" s="11">
        <f t="shared" si="2"/>
        <v>0</v>
      </c>
      <c r="R40" s="2">
        <f>AE4_2!R11</f>
        <v>0</v>
      </c>
      <c r="S40" s="2">
        <f>AE4_2!S11</f>
        <v>0</v>
      </c>
      <c r="T40" s="11" t="e">
        <f t="shared" si="3"/>
        <v>#DIV/0!</v>
      </c>
      <c r="U40" s="89">
        <f t="shared" si="4"/>
        <v>5</v>
      </c>
      <c r="V40" s="89">
        <f t="shared" si="4"/>
        <v>0</v>
      </c>
      <c r="W40" s="11">
        <f t="shared" si="5"/>
        <v>0</v>
      </c>
      <c r="X40" s="30"/>
      <c r="Y40" s="30"/>
      <c r="Z40" s="30"/>
      <c r="AA40" s="30"/>
    </row>
    <row r="41" spans="1:27" ht="38.25" x14ac:dyDescent="0.25">
      <c r="A41" s="10"/>
      <c r="B41" s="871"/>
      <c r="C41" s="873"/>
      <c r="D41" s="873"/>
      <c r="E41" s="873"/>
      <c r="F41" s="209" t="s">
        <v>1324</v>
      </c>
      <c r="G41" s="543" t="s">
        <v>62</v>
      </c>
      <c r="H41" s="334">
        <v>0.02</v>
      </c>
      <c r="I41" s="2">
        <f>AE4_2!I12</f>
        <v>0</v>
      </c>
      <c r="J41" s="2">
        <f>AE4_2!J12</f>
        <v>0</v>
      </c>
      <c r="K41" s="11" t="e">
        <f t="shared" si="0"/>
        <v>#DIV/0!</v>
      </c>
      <c r="L41" s="2">
        <f>AE4_2!L12</f>
        <v>1</v>
      </c>
      <c r="M41" s="2">
        <f>AE4_2!M12</f>
        <v>0</v>
      </c>
      <c r="N41" s="11">
        <f t="shared" si="1"/>
        <v>0</v>
      </c>
      <c r="O41" s="2">
        <f>AE4_2!O12</f>
        <v>0</v>
      </c>
      <c r="P41" s="2">
        <f>AE4_2!P12</f>
        <v>0</v>
      </c>
      <c r="Q41" s="11" t="e">
        <f t="shared" si="2"/>
        <v>#DIV/0!</v>
      </c>
      <c r="R41" s="2">
        <f>AE4_2!R12</f>
        <v>1</v>
      </c>
      <c r="S41" s="2">
        <f>AE4_2!S12</f>
        <v>0</v>
      </c>
      <c r="T41" s="11">
        <f t="shared" si="3"/>
        <v>0</v>
      </c>
      <c r="U41" s="89">
        <f t="shared" si="4"/>
        <v>2</v>
      </c>
      <c r="V41" s="89">
        <f t="shared" si="4"/>
        <v>0</v>
      </c>
      <c r="W41" s="11">
        <f t="shared" si="5"/>
        <v>0</v>
      </c>
      <c r="X41" s="30"/>
      <c r="Y41" s="30"/>
      <c r="Z41" s="30"/>
      <c r="AA41" s="30"/>
    </row>
    <row r="42" spans="1:27" ht="25.5" x14ac:dyDescent="0.25">
      <c r="A42" s="10"/>
      <c r="B42" s="871"/>
      <c r="C42" s="873"/>
      <c r="D42" s="873"/>
      <c r="E42" s="873"/>
      <c r="F42" s="209" t="s">
        <v>1325</v>
      </c>
      <c r="G42" s="543" t="s">
        <v>62</v>
      </c>
      <c r="H42" s="334">
        <v>0.2</v>
      </c>
      <c r="I42" s="2">
        <f>AE4_2!I13</f>
        <v>20</v>
      </c>
      <c r="J42" s="2">
        <f>AE4_2!J13</f>
        <v>0</v>
      </c>
      <c r="K42" s="11">
        <f t="shared" si="0"/>
        <v>0</v>
      </c>
      <c r="L42" s="2">
        <f>AE4_2!L13</f>
        <v>0</v>
      </c>
      <c r="M42" s="2">
        <f>AE4_2!M13</f>
        <v>0</v>
      </c>
      <c r="N42" s="11" t="e">
        <f t="shared" si="1"/>
        <v>#DIV/0!</v>
      </c>
      <c r="O42" s="2">
        <f>AE4_2!O13</f>
        <v>0</v>
      </c>
      <c r="P42" s="2">
        <f>AE4_2!P13</f>
        <v>0</v>
      </c>
      <c r="Q42" s="11" t="e">
        <f t="shared" si="2"/>
        <v>#DIV/0!</v>
      </c>
      <c r="R42" s="2">
        <f>AE4_2!R13</f>
        <v>0</v>
      </c>
      <c r="S42" s="2">
        <f>AE4_2!S13</f>
        <v>5.6</v>
      </c>
      <c r="T42" s="11" t="e">
        <f t="shared" si="3"/>
        <v>#DIV/0!</v>
      </c>
      <c r="U42" s="89">
        <f t="shared" ref="U42:U69" si="6">I42+L42+O42+R42</f>
        <v>20</v>
      </c>
      <c r="V42" s="89">
        <f t="shared" ref="V42:V69" si="7">J42+M42+P42+S42</f>
        <v>5.6</v>
      </c>
      <c r="W42" s="11">
        <f t="shared" ref="W42:W69" si="8">V42/U42*100</f>
        <v>27.999999999999996</v>
      </c>
      <c r="X42" s="30"/>
      <c r="Y42" s="30"/>
      <c r="Z42" s="30"/>
      <c r="AA42" s="30"/>
    </row>
    <row r="43" spans="1:27" ht="63.75" x14ac:dyDescent="0.25">
      <c r="A43" s="10"/>
      <c r="B43" s="214" t="s">
        <v>395</v>
      </c>
      <c r="C43" s="209" t="s">
        <v>396</v>
      </c>
      <c r="D43" s="544" t="s">
        <v>1433</v>
      </c>
      <c r="E43" s="543"/>
      <c r="F43" s="544" t="s">
        <v>1707</v>
      </c>
      <c r="G43" s="543" t="s">
        <v>62</v>
      </c>
      <c r="H43" s="215">
        <v>20</v>
      </c>
      <c r="I43" s="2">
        <f>AE5_17!I7</f>
        <v>5</v>
      </c>
      <c r="J43" s="2">
        <f>AE5_17!J7</f>
        <v>0</v>
      </c>
      <c r="K43" s="11">
        <f t="shared" si="0"/>
        <v>0</v>
      </c>
      <c r="L43" s="2">
        <f>AE5_17!L7</f>
        <v>5</v>
      </c>
      <c r="M43" s="2">
        <f>AE5_17!M7</f>
        <v>0</v>
      </c>
      <c r="N43" s="11">
        <f t="shared" si="1"/>
        <v>0</v>
      </c>
      <c r="O43" s="2">
        <f>AE5_17!O7</f>
        <v>5</v>
      </c>
      <c r="P43" s="2">
        <f>AE5_17!P7</f>
        <v>0</v>
      </c>
      <c r="Q43" s="11">
        <f t="shared" si="2"/>
        <v>0</v>
      </c>
      <c r="R43" s="2">
        <f>AE5_17!R7</f>
        <v>5</v>
      </c>
      <c r="S43" s="2">
        <f>AE5_17!S7</f>
        <v>0</v>
      </c>
      <c r="T43" s="11">
        <f t="shared" si="3"/>
        <v>0</v>
      </c>
      <c r="U43" s="89">
        <f t="shared" si="6"/>
        <v>20</v>
      </c>
      <c r="V43" s="89">
        <f t="shared" si="7"/>
        <v>0</v>
      </c>
      <c r="W43" s="11">
        <f t="shared" si="8"/>
        <v>0</v>
      </c>
      <c r="X43" s="30"/>
      <c r="Y43" s="30"/>
      <c r="Z43" s="30"/>
      <c r="AA43" s="30"/>
    </row>
    <row r="44" spans="1:27" ht="51" x14ac:dyDescent="0.25">
      <c r="A44" s="10"/>
      <c r="B44" s="214" t="s">
        <v>411</v>
      </c>
      <c r="C44" s="209" t="s">
        <v>412</v>
      </c>
      <c r="D44" s="544" t="s">
        <v>1435</v>
      </c>
      <c r="E44" s="543"/>
      <c r="F44" s="544" t="s">
        <v>61</v>
      </c>
      <c r="G44" s="543" t="s">
        <v>62</v>
      </c>
      <c r="H44" s="215">
        <v>20</v>
      </c>
      <c r="I44" s="280">
        <f>AE5_17!I8</f>
        <v>4.5517676767676765</v>
      </c>
      <c r="J44" s="280">
        <f>AE5_17!J8</f>
        <v>4.5896464646464645</v>
      </c>
      <c r="K44" s="11">
        <f t="shared" si="0"/>
        <v>100.83217753120665</v>
      </c>
      <c r="L44" s="280">
        <f>AE5_17!L8</f>
        <v>4.987373737373737</v>
      </c>
      <c r="M44" s="280">
        <f>AE5_17!M8</f>
        <v>4.362373737373737</v>
      </c>
      <c r="N44" s="11">
        <f t="shared" si="1"/>
        <v>87.468354430379748</v>
      </c>
      <c r="O44" s="280">
        <f>AE5_17!O8</f>
        <v>6.7234848484848477</v>
      </c>
      <c r="P44" s="280">
        <f>AE5_17!P8</f>
        <v>10.890151515151516</v>
      </c>
      <c r="Q44" s="11">
        <f t="shared" si="2"/>
        <v>161.97183098591552</v>
      </c>
      <c r="R44" s="280">
        <f>AE5_17!R8</f>
        <v>3.737373737373737</v>
      </c>
      <c r="S44" s="280">
        <f>AE5_17!S8</f>
        <v>8.3207070707070709</v>
      </c>
      <c r="T44" s="11">
        <f t="shared" si="3"/>
        <v>222.63513513513519</v>
      </c>
      <c r="U44" s="89">
        <f t="shared" si="6"/>
        <v>20</v>
      </c>
      <c r="V44" s="89">
        <f t="shared" si="7"/>
        <v>28.162878787878789</v>
      </c>
      <c r="W44" s="11">
        <f t="shared" si="8"/>
        <v>140.81439393939394</v>
      </c>
      <c r="X44" s="30"/>
      <c r="Y44" s="30"/>
      <c r="Z44" s="30"/>
      <c r="AA44" s="30"/>
    </row>
    <row r="45" spans="1:27" ht="38.25" x14ac:dyDescent="0.25">
      <c r="A45" s="10"/>
      <c r="B45" s="214" t="s">
        <v>119</v>
      </c>
      <c r="C45" s="209" t="s">
        <v>120</v>
      </c>
      <c r="D45" s="544" t="s">
        <v>1462</v>
      </c>
      <c r="E45" s="543"/>
      <c r="F45" s="544" t="s">
        <v>61</v>
      </c>
      <c r="G45" s="543" t="s">
        <v>62</v>
      </c>
      <c r="H45" s="215">
        <v>20</v>
      </c>
      <c r="I45" s="2">
        <f>AE5_17!I9</f>
        <v>5</v>
      </c>
      <c r="J45" s="2">
        <f>AE5_17!J9</f>
        <v>9</v>
      </c>
      <c r="K45" s="11">
        <f t="shared" si="0"/>
        <v>180</v>
      </c>
      <c r="L45" s="2">
        <f>AE5_17!L9</f>
        <v>5</v>
      </c>
      <c r="M45" s="2">
        <f>AE5_17!M9</f>
        <v>7</v>
      </c>
      <c r="N45" s="11">
        <f t="shared" si="1"/>
        <v>140</v>
      </c>
      <c r="O45" s="2">
        <f>AE5_17!O9</f>
        <v>5</v>
      </c>
      <c r="P45" s="2">
        <f>AE5_17!P9</f>
        <v>5</v>
      </c>
      <c r="Q45" s="11">
        <f t="shared" si="2"/>
        <v>100</v>
      </c>
      <c r="R45" s="2">
        <f>AE5_17!R9</f>
        <v>5</v>
      </c>
      <c r="S45" s="2">
        <f>AE5_17!S9</f>
        <v>8</v>
      </c>
      <c r="T45" s="11">
        <f t="shared" si="3"/>
        <v>160</v>
      </c>
      <c r="U45" s="89">
        <f t="shared" si="6"/>
        <v>20</v>
      </c>
      <c r="V45" s="89">
        <f t="shared" si="7"/>
        <v>29</v>
      </c>
      <c r="W45" s="11">
        <f t="shared" si="8"/>
        <v>145</v>
      </c>
      <c r="X45" s="30"/>
      <c r="Y45" s="30"/>
      <c r="Z45" s="30"/>
      <c r="AA45" s="30"/>
    </row>
    <row r="46" spans="1:27" ht="25.5" x14ac:dyDescent="0.25">
      <c r="A46" s="10"/>
      <c r="B46" s="214" t="s">
        <v>162</v>
      </c>
      <c r="C46" s="209" t="s">
        <v>163</v>
      </c>
      <c r="D46" s="209" t="s">
        <v>1437</v>
      </c>
      <c r="E46" s="546" t="s">
        <v>1327</v>
      </c>
      <c r="F46" s="209" t="s">
        <v>165</v>
      </c>
      <c r="G46" s="543" t="s">
        <v>62</v>
      </c>
      <c r="H46" s="215">
        <v>5</v>
      </c>
      <c r="I46" s="2">
        <f>AE5_17!I10</f>
        <v>0</v>
      </c>
      <c r="J46" s="2">
        <f>AE5_17!J10</f>
        <v>0</v>
      </c>
      <c r="K46" s="11" t="e">
        <f t="shared" si="0"/>
        <v>#DIV/0!</v>
      </c>
      <c r="L46" s="2">
        <f>AE5_17!L10</f>
        <v>2.5</v>
      </c>
      <c r="M46" s="2">
        <f>AE5_17!M10</f>
        <v>0</v>
      </c>
      <c r="N46" s="11">
        <f t="shared" si="1"/>
        <v>0</v>
      </c>
      <c r="O46" s="2">
        <f>AE5_17!O10</f>
        <v>0</v>
      </c>
      <c r="P46" s="2">
        <f>AE5_17!P10</f>
        <v>0</v>
      </c>
      <c r="Q46" s="11" t="e">
        <f t="shared" si="2"/>
        <v>#DIV/0!</v>
      </c>
      <c r="R46" s="2">
        <f>AE5_17!R10</f>
        <v>2.5</v>
      </c>
      <c r="S46" s="2">
        <f>AE5_17!S10</f>
        <v>0</v>
      </c>
      <c r="T46" s="11">
        <f t="shared" si="3"/>
        <v>0</v>
      </c>
      <c r="U46" s="89">
        <f t="shared" si="6"/>
        <v>5</v>
      </c>
      <c r="V46" s="89">
        <f t="shared" si="7"/>
        <v>0</v>
      </c>
      <c r="W46" s="11">
        <f t="shared" si="8"/>
        <v>0</v>
      </c>
      <c r="X46" s="30"/>
      <c r="Y46" s="30"/>
      <c r="Z46" s="30"/>
      <c r="AA46" s="30"/>
    </row>
    <row r="47" spans="1:27" ht="25.5" x14ac:dyDescent="0.25">
      <c r="A47" s="10"/>
      <c r="B47" s="241" t="s">
        <v>395</v>
      </c>
      <c r="C47" s="530" t="s">
        <v>396</v>
      </c>
      <c r="D47" s="530" t="s">
        <v>1438</v>
      </c>
      <c r="E47" s="531"/>
      <c r="F47" s="530" t="s">
        <v>398</v>
      </c>
      <c r="G47" s="243" t="s">
        <v>62</v>
      </c>
      <c r="H47" s="532">
        <v>3</v>
      </c>
      <c r="I47" s="2"/>
      <c r="J47" s="2"/>
      <c r="K47" s="11" t="e">
        <f t="shared" si="0"/>
        <v>#DIV/0!</v>
      </c>
      <c r="L47" s="2"/>
      <c r="M47" s="2"/>
      <c r="N47" s="11" t="e">
        <f t="shared" si="1"/>
        <v>#DIV/0!</v>
      </c>
      <c r="O47" s="2"/>
      <c r="P47" s="2"/>
      <c r="Q47" s="11" t="e">
        <f t="shared" si="2"/>
        <v>#DIV/0!</v>
      </c>
      <c r="R47" s="2"/>
      <c r="S47" s="2"/>
      <c r="T47" s="11" t="e">
        <f t="shared" si="3"/>
        <v>#DIV/0!</v>
      </c>
      <c r="U47" s="89">
        <f t="shared" si="6"/>
        <v>0</v>
      </c>
      <c r="V47" s="89">
        <f t="shared" si="7"/>
        <v>0</v>
      </c>
      <c r="W47" s="11" t="e">
        <f t="shared" si="8"/>
        <v>#DIV/0!</v>
      </c>
      <c r="X47" s="30"/>
      <c r="Y47" s="30"/>
      <c r="Z47" s="30"/>
      <c r="AA47" s="30"/>
    </row>
    <row r="48" spans="1:27" ht="38.25" x14ac:dyDescent="0.25">
      <c r="A48" s="10"/>
      <c r="B48" s="542" t="s">
        <v>372</v>
      </c>
      <c r="C48" s="209" t="s">
        <v>373</v>
      </c>
      <c r="D48" s="209" t="s">
        <v>1440</v>
      </c>
      <c r="E48" s="546" t="s">
        <v>1441</v>
      </c>
      <c r="F48" s="209" t="s">
        <v>374</v>
      </c>
      <c r="G48" s="546" t="s">
        <v>62</v>
      </c>
      <c r="H48" s="215">
        <v>50</v>
      </c>
      <c r="I48" s="280">
        <f>AE5_17!I12</f>
        <v>21.432894736842105</v>
      </c>
      <c r="J48" s="280">
        <f>AE5_17!J12</f>
        <v>20.259473684210526</v>
      </c>
      <c r="K48" s="11">
        <f t="shared" si="0"/>
        <v>94.52513966480447</v>
      </c>
      <c r="L48" s="280">
        <f>AE5_17!L12</f>
        <v>10.417105263157893</v>
      </c>
      <c r="M48" s="280">
        <f>AE5_17!M12</f>
        <v>7.2321052631578944</v>
      </c>
      <c r="N48" s="11">
        <f t="shared" si="1"/>
        <v>69.425287356321846</v>
      </c>
      <c r="O48" s="280">
        <f>AE5_17!O12</f>
        <v>11.374999999999998</v>
      </c>
      <c r="P48" s="280">
        <f>AE5_17!P12</f>
        <v>2.2749999999999999</v>
      </c>
      <c r="Q48" s="11">
        <f t="shared" si="2"/>
        <v>20</v>
      </c>
      <c r="R48" s="280">
        <f>AE5_17!R12</f>
        <v>6.8250000000000002</v>
      </c>
      <c r="S48" s="280">
        <f>AE5_17!S12</f>
        <v>2.2749999999999999</v>
      </c>
      <c r="T48" s="11">
        <f t="shared" si="3"/>
        <v>33.333333333333329</v>
      </c>
      <c r="U48" s="340">
        <f t="shared" si="6"/>
        <v>50.05</v>
      </c>
      <c r="V48" s="340">
        <f t="shared" si="7"/>
        <v>32.041578947368421</v>
      </c>
      <c r="W48" s="11">
        <f t="shared" si="8"/>
        <v>64.019138755980862</v>
      </c>
      <c r="X48" s="30"/>
      <c r="Y48" s="30"/>
      <c r="Z48" s="30"/>
      <c r="AA48" s="30"/>
    </row>
    <row r="49" spans="1:27" ht="38.25" x14ac:dyDescent="0.25">
      <c r="A49" s="10"/>
      <c r="B49" s="542" t="s">
        <v>260</v>
      </c>
      <c r="C49" s="209" t="s">
        <v>261</v>
      </c>
      <c r="D49" s="209" t="s">
        <v>1442</v>
      </c>
      <c r="E49" s="546"/>
      <c r="F49" s="209" t="s">
        <v>262</v>
      </c>
      <c r="G49" s="546" t="s">
        <v>62</v>
      </c>
      <c r="H49" s="215">
        <v>25</v>
      </c>
      <c r="I49" s="2">
        <f>AE5_17!I13</f>
        <v>0</v>
      </c>
      <c r="J49" s="2">
        <f>AE5_17!J13</f>
        <v>0</v>
      </c>
      <c r="K49" s="11" t="e">
        <f t="shared" si="0"/>
        <v>#DIV/0!</v>
      </c>
      <c r="L49" s="2">
        <f>AE5_17!L13</f>
        <v>12.5</v>
      </c>
      <c r="M49" s="2">
        <f>AE5_17!M13</f>
        <v>0</v>
      </c>
      <c r="N49" s="11">
        <f t="shared" si="1"/>
        <v>0</v>
      </c>
      <c r="O49" s="2">
        <f>AE5_17!O13</f>
        <v>12.5</v>
      </c>
      <c r="P49" s="2">
        <f>AE5_17!P13</f>
        <v>0</v>
      </c>
      <c r="Q49" s="11">
        <f t="shared" si="2"/>
        <v>0</v>
      </c>
      <c r="R49" s="2">
        <f>AE5_17!R13</f>
        <v>0</v>
      </c>
      <c r="S49" s="2">
        <f>AE5_17!S13</f>
        <v>0</v>
      </c>
      <c r="T49" s="11" t="e">
        <f t="shared" si="3"/>
        <v>#DIV/0!</v>
      </c>
      <c r="U49" s="89">
        <f t="shared" si="6"/>
        <v>25</v>
      </c>
      <c r="V49" s="89">
        <f t="shared" si="7"/>
        <v>0</v>
      </c>
      <c r="W49" s="11">
        <f t="shared" si="8"/>
        <v>0</v>
      </c>
      <c r="X49" s="30"/>
      <c r="Y49" s="30"/>
      <c r="Z49" s="30"/>
      <c r="AA49" s="30"/>
    </row>
    <row r="50" spans="1:27" ht="46.5" customHeight="1" x14ac:dyDescent="0.25">
      <c r="A50" s="10"/>
      <c r="B50" s="542" t="s">
        <v>979</v>
      </c>
      <c r="C50" s="209" t="s">
        <v>980</v>
      </c>
      <c r="D50" s="209" t="s">
        <v>1443</v>
      </c>
      <c r="E50" s="546" t="s">
        <v>1444</v>
      </c>
      <c r="F50" s="209" t="s">
        <v>1328</v>
      </c>
      <c r="G50" s="546" t="s">
        <v>62</v>
      </c>
      <c r="H50" s="215">
        <v>5</v>
      </c>
      <c r="I50" s="2">
        <f>AE5_17!I14</f>
        <v>0</v>
      </c>
      <c r="J50" s="2">
        <f>AE5_17!J14</f>
        <v>0</v>
      </c>
      <c r="K50" s="11" t="e">
        <f t="shared" si="0"/>
        <v>#DIV/0!</v>
      </c>
      <c r="L50" s="2">
        <f>AE5_17!L14</f>
        <v>0</v>
      </c>
      <c r="M50" s="2">
        <f>AE5_17!M14</f>
        <v>0</v>
      </c>
      <c r="N50" s="11" t="e">
        <f t="shared" si="1"/>
        <v>#DIV/0!</v>
      </c>
      <c r="O50" s="2">
        <f>AE5_17!O14</f>
        <v>0</v>
      </c>
      <c r="P50" s="2">
        <f>AE5_17!P14</f>
        <v>0</v>
      </c>
      <c r="Q50" s="11" t="e">
        <f t="shared" si="2"/>
        <v>#DIV/0!</v>
      </c>
      <c r="R50" s="2">
        <f>AE5_17!R14</f>
        <v>5</v>
      </c>
      <c r="S50" s="2">
        <f>AE5_17!S14</f>
        <v>2</v>
      </c>
      <c r="T50" s="11">
        <f t="shared" si="3"/>
        <v>40</v>
      </c>
      <c r="U50" s="89">
        <f t="shared" si="6"/>
        <v>5</v>
      </c>
      <c r="V50" s="89">
        <f t="shared" si="7"/>
        <v>2</v>
      </c>
      <c r="W50" s="11">
        <f t="shared" si="8"/>
        <v>40</v>
      </c>
      <c r="X50" s="30"/>
      <c r="Y50" s="30"/>
      <c r="Z50" s="30"/>
      <c r="AA50" s="30"/>
    </row>
    <row r="51" spans="1:27" ht="51" x14ac:dyDescent="0.25">
      <c r="A51" s="10"/>
      <c r="B51" s="860" t="s">
        <v>988</v>
      </c>
      <c r="C51" s="209" t="s">
        <v>989</v>
      </c>
      <c r="D51" s="209" t="s">
        <v>1445</v>
      </c>
      <c r="E51" s="546"/>
      <c r="F51" s="209" t="s">
        <v>262</v>
      </c>
      <c r="G51" s="546" t="s">
        <v>62</v>
      </c>
      <c r="H51" s="215">
        <v>33.33</v>
      </c>
      <c r="I51" s="280">
        <f>AE5_17!I15</f>
        <v>16.664999999999999</v>
      </c>
      <c r="J51" s="280">
        <f>AE5_17!J15</f>
        <v>6.6659999999999995</v>
      </c>
      <c r="K51" s="11">
        <f t="shared" si="0"/>
        <v>40</v>
      </c>
      <c r="L51" s="280">
        <f>AE5_17!L15</f>
        <v>5.5549999999999997</v>
      </c>
      <c r="M51" s="280">
        <f>AE5_17!M15</f>
        <v>3.3329999999999997</v>
      </c>
      <c r="N51" s="11">
        <f t="shared" si="1"/>
        <v>60</v>
      </c>
      <c r="O51" s="280">
        <f>AE5_17!O15</f>
        <v>5.5549999999999997</v>
      </c>
      <c r="P51" s="280">
        <f>AE5_17!P15</f>
        <v>5.5549999999999997</v>
      </c>
      <c r="Q51" s="11">
        <f t="shared" si="2"/>
        <v>100</v>
      </c>
      <c r="R51" s="280">
        <f>AE5_17!R15</f>
        <v>5.5549999999999997</v>
      </c>
      <c r="S51" s="280">
        <f>AE5_17!S15</f>
        <v>9.9990000000000006</v>
      </c>
      <c r="T51" s="11">
        <f t="shared" si="3"/>
        <v>180.00000000000003</v>
      </c>
      <c r="U51" s="340">
        <f t="shared" si="6"/>
        <v>33.33</v>
      </c>
      <c r="V51" s="340">
        <f t="shared" si="7"/>
        <v>25.552999999999997</v>
      </c>
      <c r="W51" s="11">
        <f t="shared" si="8"/>
        <v>76.666666666666657</v>
      </c>
      <c r="X51" s="30"/>
      <c r="Y51" s="30"/>
      <c r="Z51" s="30"/>
      <c r="AA51" s="30"/>
    </row>
    <row r="52" spans="1:27" ht="48" x14ac:dyDescent="0.25">
      <c r="A52" s="10"/>
      <c r="B52" s="861"/>
      <c r="C52" s="548" t="s">
        <v>989</v>
      </c>
      <c r="D52" s="548" t="s">
        <v>1706</v>
      </c>
      <c r="E52" s="548" t="s">
        <v>1466</v>
      </c>
      <c r="F52" s="548" t="s">
        <v>262</v>
      </c>
      <c r="G52" s="547" t="s">
        <v>62</v>
      </c>
      <c r="H52" s="528">
        <f>33.33/3</f>
        <v>11.11</v>
      </c>
      <c r="I52" s="280">
        <f>AE5_17!I16</f>
        <v>11.11</v>
      </c>
      <c r="J52" s="280">
        <f>AE5_17!J16</f>
        <v>5.5549999999999997</v>
      </c>
      <c r="K52" s="11">
        <f t="shared" si="0"/>
        <v>50</v>
      </c>
      <c r="L52" s="280">
        <f>AE5_17!L16</f>
        <v>0</v>
      </c>
      <c r="M52" s="280">
        <f>AE5_17!M16</f>
        <v>0</v>
      </c>
      <c r="N52" s="11" t="e">
        <f t="shared" si="1"/>
        <v>#DIV/0!</v>
      </c>
      <c r="O52" s="280">
        <f>AE5_17!O16</f>
        <v>0</v>
      </c>
      <c r="P52" s="280">
        <f>AE5_17!P16</f>
        <v>0</v>
      </c>
      <c r="Q52" s="11" t="e">
        <f t="shared" si="2"/>
        <v>#DIV/0!</v>
      </c>
      <c r="R52" s="280">
        <f>AE5_17!R16</f>
        <v>0</v>
      </c>
      <c r="S52" s="280">
        <f>AE5_17!S16</f>
        <v>0</v>
      </c>
      <c r="T52" s="11" t="e">
        <f t="shared" si="3"/>
        <v>#DIV/0!</v>
      </c>
      <c r="U52" s="340">
        <f t="shared" si="6"/>
        <v>11.11</v>
      </c>
      <c r="V52" s="340">
        <f t="shared" si="7"/>
        <v>5.5549999999999997</v>
      </c>
      <c r="W52" s="11">
        <f t="shared" si="8"/>
        <v>50</v>
      </c>
      <c r="X52" s="30"/>
      <c r="Y52" s="30"/>
      <c r="Z52" s="30"/>
      <c r="AA52" s="30"/>
    </row>
    <row r="53" spans="1:27" ht="48" x14ac:dyDescent="0.25">
      <c r="A53" s="10"/>
      <c r="B53" s="862"/>
      <c r="C53" s="548" t="s">
        <v>989</v>
      </c>
      <c r="D53" s="548" t="s">
        <v>1437</v>
      </c>
      <c r="E53" s="548" t="s">
        <v>1466</v>
      </c>
      <c r="F53" s="548" t="s">
        <v>262</v>
      </c>
      <c r="G53" s="547" t="s">
        <v>62</v>
      </c>
      <c r="H53" s="528">
        <v>22.22</v>
      </c>
      <c r="I53" s="280">
        <f>AE5_17!I17</f>
        <v>5.5549999999999997</v>
      </c>
      <c r="J53" s="280">
        <f>AE5_17!J17</f>
        <v>1.111</v>
      </c>
      <c r="K53" s="11">
        <f t="shared" si="0"/>
        <v>20</v>
      </c>
      <c r="L53" s="280">
        <f>AE5_17!L17</f>
        <v>5.5549999999999997</v>
      </c>
      <c r="M53" s="280">
        <f>AE5_17!M17</f>
        <v>3.3329999999999997</v>
      </c>
      <c r="N53" s="11">
        <f t="shared" si="1"/>
        <v>60</v>
      </c>
      <c r="O53" s="280">
        <f>AE5_17!O17</f>
        <v>5.5549999999999997</v>
      </c>
      <c r="P53" s="280">
        <f>AE5_17!P17</f>
        <v>5.5549999999999997</v>
      </c>
      <c r="Q53" s="11">
        <f t="shared" si="2"/>
        <v>100</v>
      </c>
      <c r="R53" s="280">
        <f>AE5_17!R17</f>
        <v>5.5549999999999997</v>
      </c>
      <c r="S53" s="280">
        <f>AE5_17!S17</f>
        <v>9.9990000000000006</v>
      </c>
      <c r="T53" s="11">
        <f t="shared" si="3"/>
        <v>180.00000000000003</v>
      </c>
      <c r="U53" s="340">
        <f t="shared" si="6"/>
        <v>22.22</v>
      </c>
      <c r="V53" s="340">
        <f t="shared" si="7"/>
        <v>19.997999999999998</v>
      </c>
      <c r="W53" s="11">
        <f t="shared" si="8"/>
        <v>89.999999999999986</v>
      </c>
      <c r="X53" s="30"/>
      <c r="Y53" s="30"/>
      <c r="Z53" s="30"/>
      <c r="AA53" s="30"/>
    </row>
    <row r="54" spans="1:27" ht="51" x14ac:dyDescent="0.25">
      <c r="A54" s="10"/>
      <c r="B54" s="542" t="s">
        <v>331</v>
      </c>
      <c r="C54" s="209" t="s">
        <v>1329</v>
      </c>
      <c r="D54" s="209" t="s">
        <v>1440</v>
      </c>
      <c r="E54" s="546" t="s">
        <v>338</v>
      </c>
      <c r="F54" s="209" t="s">
        <v>334</v>
      </c>
      <c r="G54" s="546" t="s">
        <v>62</v>
      </c>
      <c r="H54" s="215">
        <v>30</v>
      </c>
      <c r="I54" s="2">
        <f>AE5_17!I18</f>
        <v>0</v>
      </c>
      <c r="J54" s="2">
        <f>AE5_17!J18</f>
        <v>0</v>
      </c>
      <c r="K54" s="11" t="e">
        <f t="shared" si="0"/>
        <v>#DIV/0!</v>
      </c>
      <c r="L54" s="2">
        <f>AE5_17!L18</f>
        <v>0</v>
      </c>
      <c r="M54" s="2">
        <f>AE5_17!M18</f>
        <v>0</v>
      </c>
      <c r="N54" s="11" t="e">
        <f t="shared" si="1"/>
        <v>#DIV/0!</v>
      </c>
      <c r="O54" s="2">
        <f>AE5_17!O18</f>
        <v>18</v>
      </c>
      <c r="P54" s="2">
        <f>AE5_17!P18</f>
        <v>5</v>
      </c>
      <c r="Q54" s="11">
        <f t="shared" si="2"/>
        <v>27.777777777777779</v>
      </c>
      <c r="R54" s="2">
        <f>AE5_17!R18</f>
        <v>12</v>
      </c>
      <c r="S54" s="2">
        <f>AE5_17!S18</f>
        <v>9.75</v>
      </c>
      <c r="T54" s="11">
        <f t="shared" ref="T54:T67" si="9">S54/R54*100</f>
        <v>81.25</v>
      </c>
      <c r="U54" s="340">
        <f t="shared" ref="U54:U67" si="10">I54+L54+O54+R54</f>
        <v>30</v>
      </c>
      <c r="V54" s="340">
        <f t="shared" ref="V54:V67" si="11">J54+M54+P54+S54</f>
        <v>14.75</v>
      </c>
      <c r="W54" s="11">
        <f t="shared" ref="W54:W67" si="12">V54/U54*100</f>
        <v>49.166666666666664</v>
      </c>
      <c r="X54" s="30"/>
      <c r="Y54" s="30"/>
      <c r="Z54" s="30"/>
      <c r="AA54" s="30"/>
    </row>
    <row r="55" spans="1:27" ht="25.5" x14ac:dyDescent="0.25">
      <c r="A55" s="10"/>
      <c r="B55" s="543" t="s">
        <v>1446</v>
      </c>
      <c r="C55" s="544" t="s">
        <v>1447</v>
      </c>
      <c r="D55" s="209" t="s">
        <v>1176</v>
      </c>
      <c r="E55" s="546"/>
      <c r="F55" s="544" t="s">
        <v>1448</v>
      </c>
      <c r="G55" s="546" t="s">
        <v>62</v>
      </c>
      <c r="H55" s="543">
        <v>100</v>
      </c>
      <c r="I55" s="280">
        <f>AE5_17!I19</f>
        <v>56.667800000000007</v>
      </c>
      <c r="J55" s="280">
        <f>AE5_17!J19</f>
        <v>39.167450000000002</v>
      </c>
      <c r="K55" s="11">
        <f t="shared" si="0"/>
        <v>69.117647058823522</v>
      </c>
      <c r="L55" s="280">
        <f>AE5_17!L19</f>
        <v>20.000399999999999</v>
      </c>
      <c r="M55" s="280">
        <f>AE5_17!M19</f>
        <v>16.667000000000002</v>
      </c>
      <c r="N55" s="11">
        <f t="shared" si="1"/>
        <v>83.333333333333343</v>
      </c>
      <c r="O55" s="280">
        <f>AE5_17!O19</f>
        <v>17.500350000000001</v>
      </c>
      <c r="P55" s="280">
        <f>AE5_17!P19</f>
        <v>8.3335000000000008</v>
      </c>
      <c r="Q55" s="11">
        <f t="shared" si="2"/>
        <v>47.61904761904762</v>
      </c>
      <c r="R55" s="280">
        <f>AE5_17!R19</f>
        <v>5.8334500000000009</v>
      </c>
      <c r="S55" s="280">
        <f>AE5_17!S19</f>
        <v>10.000200000000001</v>
      </c>
      <c r="T55" s="11">
        <f t="shared" si="9"/>
        <v>171.42857142857142</v>
      </c>
      <c r="U55" s="340">
        <f t="shared" si="10"/>
        <v>100.00200000000001</v>
      </c>
      <c r="V55" s="340">
        <f t="shared" si="11"/>
        <v>74.168150000000011</v>
      </c>
      <c r="W55" s="11">
        <f t="shared" si="12"/>
        <v>74.166666666666671</v>
      </c>
      <c r="X55" s="30"/>
      <c r="Y55" s="30"/>
      <c r="Z55" s="30"/>
      <c r="AA55" s="30"/>
    </row>
    <row r="56" spans="1:27" ht="25.5" x14ac:dyDescent="0.25">
      <c r="A56" s="10"/>
      <c r="B56" s="543" t="s">
        <v>1449</v>
      </c>
      <c r="C56" s="544" t="s">
        <v>1450</v>
      </c>
      <c r="D56" s="209" t="s">
        <v>1451</v>
      </c>
      <c r="E56" s="546"/>
      <c r="F56" s="544" t="s">
        <v>1448</v>
      </c>
      <c r="G56" s="546" t="s">
        <v>62</v>
      </c>
      <c r="H56" s="543">
        <v>100</v>
      </c>
      <c r="I56" s="2">
        <f>AE5_17!I20</f>
        <v>0</v>
      </c>
      <c r="J56" s="2">
        <f>AE5_17!J20</f>
        <v>0</v>
      </c>
      <c r="K56" s="11" t="e">
        <f t="shared" si="0"/>
        <v>#DIV/0!</v>
      </c>
      <c r="L56" s="2">
        <f>AE5_17!L20</f>
        <v>0</v>
      </c>
      <c r="M56" s="2">
        <f>AE5_17!M20</f>
        <v>0</v>
      </c>
      <c r="N56" s="11" t="e">
        <f t="shared" si="1"/>
        <v>#DIV/0!</v>
      </c>
      <c r="O56" s="2">
        <f>AE5_17!O20</f>
        <v>50</v>
      </c>
      <c r="P56" s="2">
        <f>AE5_17!P20</f>
        <v>19</v>
      </c>
      <c r="Q56" s="11">
        <f t="shared" si="2"/>
        <v>38</v>
      </c>
      <c r="R56" s="2">
        <f>AE5_17!R20</f>
        <v>50</v>
      </c>
      <c r="S56" s="2">
        <f>AE5_17!S20</f>
        <v>0</v>
      </c>
      <c r="T56" s="11">
        <f t="shared" si="9"/>
        <v>0</v>
      </c>
      <c r="U56" s="340">
        <f t="shared" si="10"/>
        <v>100</v>
      </c>
      <c r="V56" s="340">
        <f t="shared" si="11"/>
        <v>19</v>
      </c>
      <c r="W56" s="11">
        <f t="shared" si="12"/>
        <v>19</v>
      </c>
      <c r="X56" s="30"/>
      <c r="Y56" s="30"/>
      <c r="Z56" s="30"/>
      <c r="AA56" s="30"/>
    </row>
    <row r="57" spans="1:27" ht="25.5" x14ac:dyDescent="0.25">
      <c r="A57" s="10"/>
      <c r="B57" s="543" t="s">
        <v>1452</v>
      </c>
      <c r="C57" s="544" t="s">
        <v>1453</v>
      </c>
      <c r="D57" s="209" t="s">
        <v>1454</v>
      </c>
      <c r="E57" s="546" t="s">
        <v>1437</v>
      </c>
      <c r="F57" s="544" t="s">
        <v>1448</v>
      </c>
      <c r="G57" s="546" t="s">
        <v>62</v>
      </c>
      <c r="H57" s="543">
        <v>100</v>
      </c>
      <c r="I57" s="2">
        <f>AE5_17!I21</f>
        <v>25</v>
      </c>
      <c r="J57" s="2">
        <f>AE5_17!J21</f>
        <v>0</v>
      </c>
      <c r="K57" s="11">
        <f t="shared" si="0"/>
        <v>0</v>
      </c>
      <c r="L57" s="2">
        <f>AE5_17!L21</f>
        <v>25</v>
      </c>
      <c r="M57" s="2">
        <f>AE5_17!M21</f>
        <v>0</v>
      </c>
      <c r="N57" s="11">
        <f t="shared" si="1"/>
        <v>0</v>
      </c>
      <c r="O57" s="2">
        <f>AE5_17!O21</f>
        <v>25</v>
      </c>
      <c r="P57" s="2">
        <f>AE5_17!P21</f>
        <v>0</v>
      </c>
      <c r="Q57" s="11">
        <f t="shared" si="2"/>
        <v>0</v>
      </c>
      <c r="R57" s="2">
        <f>AE5_17!R21</f>
        <v>25</v>
      </c>
      <c r="S57" s="2">
        <f>AE5_17!S21</f>
        <v>9.9990000000000006</v>
      </c>
      <c r="T57" s="11">
        <f t="shared" si="9"/>
        <v>39.996000000000002</v>
      </c>
      <c r="U57" s="340">
        <f t="shared" si="10"/>
        <v>100</v>
      </c>
      <c r="V57" s="340">
        <f t="shared" si="11"/>
        <v>9.9990000000000006</v>
      </c>
      <c r="W57" s="11">
        <f t="shared" si="12"/>
        <v>9.9990000000000006</v>
      </c>
      <c r="X57" s="30"/>
      <c r="Y57" s="30"/>
      <c r="Z57" s="30"/>
      <c r="AA57" s="30"/>
    </row>
    <row r="58" spans="1:27" ht="25.5" x14ac:dyDescent="0.25">
      <c r="A58" s="10"/>
      <c r="B58" s="543" t="s">
        <v>505</v>
      </c>
      <c r="C58" s="209" t="s">
        <v>506</v>
      </c>
      <c r="D58" s="544" t="s">
        <v>1456</v>
      </c>
      <c r="E58" s="543"/>
      <c r="F58" s="544" t="s">
        <v>262</v>
      </c>
      <c r="G58" s="543" t="s">
        <v>62</v>
      </c>
      <c r="H58" s="543">
        <v>100</v>
      </c>
      <c r="I58" s="2">
        <f>AE5_17!I22</f>
        <v>25</v>
      </c>
      <c r="J58" s="2">
        <f>AE5_17!J22</f>
        <v>25</v>
      </c>
      <c r="K58" s="11">
        <f t="shared" si="0"/>
        <v>100</v>
      </c>
      <c r="L58" s="2">
        <f>AE5_17!L22</f>
        <v>25</v>
      </c>
      <c r="M58" s="2">
        <f>AE5_17!M22</f>
        <v>25</v>
      </c>
      <c r="N58" s="11">
        <f t="shared" si="1"/>
        <v>100</v>
      </c>
      <c r="O58" s="2">
        <f>AE5_17!O22</f>
        <v>25</v>
      </c>
      <c r="P58" s="2">
        <f>AE5_17!P22</f>
        <v>25</v>
      </c>
      <c r="Q58" s="11">
        <f t="shared" si="2"/>
        <v>100</v>
      </c>
      <c r="R58" s="2">
        <f>AE5_17!R22</f>
        <v>25</v>
      </c>
      <c r="S58" s="2">
        <f>AE5_17!S22</f>
        <v>75</v>
      </c>
      <c r="T58" s="11">
        <f t="shared" si="9"/>
        <v>300</v>
      </c>
      <c r="U58" s="340">
        <f t="shared" si="10"/>
        <v>100</v>
      </c>
      <c r="V58" s="340">
        <f t="shared" si="11"/>
        <v>150</v>
      </c>
      <c r="W58" s="11">
        <f t="shared" si="12"/>
        <v>150</v>
      </c>
      <c r="X58" s="30"/>
      <c r="Y58" s="30"/>
      <c r="Z58" s="30"/>
      <c r="AA58" s="30"/>
    </row>
    <row r="59" spans="1:27" ht="15.75" x14ac:dyDescent="0.25">
      <c r="A59" s="10"/>
      <c r="B59" s="543" t="s">
        <v>1000</v>
      </c>
      <c r="C59" s="209" t="s">
        <v>1001</v>
      </c>
      <c r="D59" s="544" t="s">
        <v>1457</v>
      </c>
      <c r="E59" s="543"/>
      <c r="F59" s="544" t="s">
        <v>61</v>
      </c>
      <c r="G59" s="543" t="s">
        <v>62</v>
      </c>
      <c r="H59" s="543">
        <v>100</v>
      </c>
      <c r="I59" s="2">
        <f>AE5_17!I23</f>
        <v>10</v>
      </c>
      <c r="J59" s="2">
        <f>AE5_17!J23</f>
        <v>0</v>
      </c>
      <c r="K59" s="11">
        <f t="shared" si="0"/>
        <v>0</v>
      </c>
      <c r="L59" s="2">
        <f>AE5_17!L23</f>
        <v>50</v>
      </c>
      <c r="M59" s="2">
        <f>AE5_17!M23</f>
        <v>0</v>
      </c>
      <c r="N59" s="11">
        <f t="shared" si="1"/>
        <v>0</v>
      </c>
      <c r="O59" s="2">
        <f>AE5_17!O23</f>
        <v>40</v>
      </c>
      <c r="P59" s="2">
        <f>AE5_17!P23</f>
        <v>40</v>
      </c>
      <c r="Q59" s="11">
        <f t="shared" si="2"/>
        <v>100</v>
      </c>
      <c r="R59" s="2">
        <f>AE5_17!R23</f>
        <v>0</v>
      </c>
      <c r="S59" s="2">
        <f>AE5_17!S23</f>
        <v>10</v>
      </c>
      <c r="T59" s="11" t="e">
        <f t="shared" si="9"/>
        <v>#DIV/0!</v>
      </c>
      <c r="U59" s="340">
        <f t="shared" si="10"/>
        <v>100</v>
      </c>
      <c r="V59" s="340">
        <f t="shared" si="11"/>
        <v>50</v>
      </c>
      <c r="W59" s="11">
        <f t="shared" si="12"/>
        <v>50</v>
      </c>
      <c r="X59" s="30"/>
      <c r="Y59" s="30"/>
      <c r="Z59" s="30"/>
      <c r="AA59" s="30"/>
    </row>
    <row r="60" spans="1:27" ht="25.5" x14ac:dyDescent="0.25">
      <c r="A60" s="10"/>
      <c r="B60" s="543" t="s">
        <v>513</v>
      </c>
      <c r="C60" s="209" t="s">
        <v>2614</v>
      </c>
      <c r="D60" s="544" t="s">
        <v>1456</v>
      </c>
      <c r="E60" s="543"/>
      <c r="F60" s="544" t="s">
        <v>61</v>
      </c>
      <c r="G60" s="543" t="s">
        <v>62</v>
      </c>
      <c r="H60" s="543">
        <v>100</v>
      </c>
      <c r="I60" s="2">
        <f>AE5_17!I24</f>
        <v>100</v>
      </c>
      <c r="J60" s="2">
        <f>AE5_17!J24</f>
        <v>0</v>
      </c>
      <c r="K60" s="11">
        <f t="shared" si="0"/>
        <v>0</v>
      </c>
      <c r="L60" s="2">
        <f>AE5_17!L24</f>
        <v>0</v>
      </c>
      <c r="M60" s="2">
        <f>AE5_17!M24</f>
        <v>85</v>
      </c>
      <c r="N60" s="11" t="e">
        <f t="shared" si="1"/>
        <v>#DIV/0!</v>
      </c>
      <c r="O60" s="2">
        <f>AE5_17!O24</f>
        <v>0</v>
      </c>
      <c r="P60" s="2">
        <f>AE5_17!P24</f>
        <v>0</v>
      </c>
      <c r="Q60" s="11" t="e">
        <f t="shared" si="2"/>
        <v>#DIV/0!</v>
      </c>
      <c r="R60" s="2">
        <f>AE5_17!R24</f>
        <v>0</v>
      </c>
      <c r="S60" s="2">
        <f>AE5_17!S24</f>
        <v>0</v>
      </c>
      <c r="T60" s="11" t="e">
        <f t="shared" si="9"/>
        <v>#DIV/0!</v>
      </c>
      <c r="U60" s="340">
        <f t="shared" si="10"/>
        <v>100</v>
      </c>
      <c r="V60" s="340">
        <f t="shared" si="11"/>
        <v>85</v>
      </c>
      <c r="W60" s="11">
        <f t="shared" si="12"/>
        <v>85</v>
      </c>
      <c r="X60" s="30"/>
      <c r="Y60" s="30"/>
      <c r="Z60" s="30"/>
      <c r="AA60" s="30"/>
    </row>
    <row r="61" spans="1:27" ht="63.75" x14ac:dyDescent="0.25">
      <c r="A61" s="10"/>
      <c r="B61" s="543" t="s">
        <v>1011</v>
      </c>
      <c r="C61" s="209" t="s">
        <v>1458</v>
      </c>
      <c r="D61" s="544" t="s">
        <v>1459</v>
      </c>
      <c r="E61" s="543"/>
      <c r="F61" s="544" t="s">
        <v>61</v>
      </c>
      <c r="G61" s="543" t="s">
        <v>62</v>
      </c>
      <c r="H61" s="543">
        <v>33.33</v>
      </c>
      <c r="I61" s="2">
        <f>AE5_17!I25</f>
        <v>0</v>
      </c>
      <c r="J61" s="2">
        <f>AE5_17!J25</f>
        <v>0</v>
      </c>
      <c r="K61" s="11" t="e">
        <f t="shared" si="0"/>
        <v>#DIV/0!</v>
      </c>
      <c r="L61" s="2">
        <f>AE5_17!L25</f>
        <v>0</v>
      </c>
      <c r="M61" s="2">
        <f>AE5_17!M25</f>
        <v>0</v>
      </c>
      <c r="N61" s="11" t="e">
        <f t="shared" si="1"/>
        <v>#DIV/0!</v>
      </c>
      <c r="O61" s="2">
        <f>AE5_17!O25</f>
        <v>16.664999999999999</v>
      </c>
      <c r="P61" s="2">
        <f>AE5_17!P25</f>
        <v>16.664999999999999</v>
      </c>
      <c r="Q61" s="11">
        <f t="shared" si="2"/>
        <v>100</v>
      </c>
      <c r="R61" s="2">
        <f>AE5_17!R25</f>
        <v>16.664999999999999</v>
      </c>
      <c r="S61" s="2">
        <f>AE5_17!S25</f>
        <v>0</v>
      </c>
      <c r="T61" s="11">
        <f t="shared" si="9"/>
        <v>0</v>
      </c>
      <c r="U61" s="340">
        <f t="shared" si="10"/>
        <v>33.33</v>
      </c>
      <c r="V61" s="340">
        <f t="shared" si="11"/>
        <v>16.664999999999999</v>
      </c>
      <c r="W61" s="11">
        <f t="shared" si="12"/>
        <v>50</v>
      </c>
      <c r="X61" s="30"/>
      <c r="Y61" s="30"/>
      <c r="Z61" s="30"/>
      <c r="AA61" s="30"/>
    </row>
    <row r="62" spans="1:27" ht="25.5" x14ac:dyDescent="0.25">
      <c r="A62" s="10"/>
      <c r="B62" s="543" t="s">
        <v>77</v>
      </c>
      <c r="C62" s="209" t="s">
        <v>78</v>
      </c>
      <c r="D62" s="544" t="s">
        <v>1460</v>
      </c>
      <c r="E62" s="543"/>
      <c r="F62" s="544" t="s">
        <v>61</v>
      </c>
      <c r="G62" s="543" t="s">
        <v>62</v>
      </c>
      <c r="H62" s="543">
        <v>100</v>
      </c>
      <c r="I62" s="2">
        <f>AE5_17!I26</f>
        <v>25</v>
      </c>
      <c r="J62" s="2">
        <f>AE5_17!J26</f>
        <v>25</v>
      </c>
      <c r="K62" s="11">
        <f t="shared" si="0"/>
        <v>100</v>
      </c>
      <c r="L62" s="2">
        <f>AE5_17!L26</f>
        <v>25</v>
      </c>
      <c r="M62" s="2">
        <f>AE5_17!M26</f>
        <v>25</v>
      </c>
      <c r="N62" s="11">
        <f t="shared" si="1"/>
        <v>100</v>
      </c>
      <c r="O62" s="2">
        <f>AE5_17!O26</f>
        <v>25</v>
      </c>
      <c r="P62" s="2">
        <f>AE5_17!P26</f>
        <v>25</v>
      </c>
      <c r="Q62" s="11">
        <f t="shared" si="2"/>
        <v>100</v>
      </c>
      <c r="R62" s="2">
        <f>AE5_17!R26</f>
        <v>25</v>
      </c>
      <c r="S62" s="2">
        <f>AE5_17!S26</f>
        <v>0</v>
      </c>
      <c r="T62" s="11">
        <f t="shared" si="9"/>
        <v>0</v>
      </c>
      <c r="U62" s="89">
        <f t="shared" si="10"/>
        <v>100</v>
      </c>
      <c r="V62" s="89">
        <f t="shared" si="11"/>
        <v>75</v>
      </c>
      <c r="W62" s="11">
        <f t="shared" si="12"/>
        <v>75</v>
      </c>
      <c r="X62" s="30"/>
      <c r="Y62" s="30"/>
      <c r="Z62" s="30"/>
      <c r="AA62" s="30"/>
    </row>
    <row r="63" spans="1:27" ht="25.5" x14ac:dyDescent="0.25">
      <c r="A63" s="10"/>
      <c r="B63" s="543" t="s">
        <v>59</v>
      </c>
      <c r="C63" s="209" t="s">
        <v>1330</v>
      </c>
      <c r="D63" s="544" t="s">
        <v>43</v>
      </c>
      <c r="E63" s="543"/>
      <c r="F63" s="544" t="s">
        <v>61</v>
      </c>
      <c r="G63" s="543" t="s">
        <v>62</v>
      </c>
      <c r="H63" s="543">
        <v>100</v>
      </c>
      <c r="I63" s="2">
        <f>AE5_17!I27</f>
        <v>25</v>
      </c>
      <c r="J63" s="2">
        <f>AE5_17!J27</f>
        <v>25</v>
      </c>
      <c r="K63" s="11">
        <f t="shared" si="0"/>
        <v>100</v>
      </c>
      <c r="L63" s="2">
        <f>AE5_17!L27</f>
        <v>25</v>
      </c>
      <c r="M63" s="2">
        <f>AE5_17!M27</f>
        <v>25</v>
      </c>
      <c r="N63" s="11">
        <f t="shared" si="1"/>
        <v>100</v>
      </c>
      <c r="O63" s="2">
        <f>AE5_17!O27</f>
        <v>25</v>
      </c>
      <c r="P63" s="2">
        <f>AE5_17!P27</f>
        <v>25</v>
      </c>
      <c r="Q63" s="11">
        <f t="shared" si="2"/>
        <v>100</v>
      </c>
      <c r="R63" s="2">
        <f>AE5_17!R27</f>
        <v>25</v>
      </c>
      <c r="S63" s="2">
        <f>AE5_17!S27</f>
        <v>25</v>
      </c>
      <c r="T63" s="11">
        <f t="shared" si="9"/>
        <v>100</v>
      </c>
      <c r="U63" s="89">
        <f t="shared" si="10"/>
        <v>100</v>
      </c>
      <c r="V63" s="89">
        <f t="shared" si="11"/>
        <v>100</v>
      </c>
      <c r="W63" s="11">
        <f t="shared" si="12"/>
        <v>100</v>
      </c>
      <c r="X63" s="30"/>
      <c r="Y63" s="30"/>
      <c r="Z63" s="30"/>
      <c r="AA63" s="30"/>
    </row>
    <row r="64" spans="1:27" ht="38.25" x14ac:dyDescent="0.25">
      <c r="A64" s="10"/>
      <c r="B64" s="543" t="s">
        <v>270</v>
      </c>
      <c r="C64" s="209" t="s">
        <v>271</v>
      </c>
      <c r="D64" s="544" t="s">
        <v>1442</v>
      </c>
      <c r="E64" s="543"/>
      <c r="F64" s="544" t="s">
        <v>272</v>
      </c>
      <c r="G64" s="543" t="s">
        <v>273</v>
      </c>
      <c r="H64" s="543">
        <v>1</v>
      </c>
      <c r="I64" s="2">
        <f>AE5_17!I28</f>
        <v>0</v>
      </c>
      <c r="J64" s="2">
        <f>AE5_17!J28</f>
        <v>0</v>
      </c>
      <c r="K64" s="11" t="e">
        <f t="shared" si="0"/>
        <v>#DIV/0!</v>
      </c>
      <c r="L64" s="2">
        <f>AE5_17!L28</f>
        <v>1</v>
      </c>
      <c r="M64" s="2">
        <f>AE5_17!M28</f>
        <v>0</v>
      </c>
      <c r="N64" s="11">
        <f t="shared" si="1"/>
        <v>0</v>
      </c>
      <c r="O64" s="2">
        <f>AE5_17!O28</f>
        <v>0</v>
      </c>
      <c r="P64" s="2">
        <f>AE5_17!P28</f>
        <v>0</v>
      </c>
      <c r="Q64" s="11" t="e">
        <f t="shared" si="2"/>
        <v>#DIV/0!</v>
      </c>
      <c r="R64" s="2">
        <f>AE5_17!R28</f>
        <v>0</v>
      </c>
      <c r="S64" s="2">
        <f>AE5_17!S28</f>
        <v>0</v>
      </c>
      <c r="T64" s="11" t="e">
        <f t="shared" si="9"/>
        <v>#DIV/0!</v>
      </c>
      <c r="U64" s="89">
        <f t="shared" si="10"/>
        <v>1</v>
      </c>
      <c r="V64" s="89">
        <f t="shared" si="11"/>
        <v>0</v>
      </c>
      <c r="W64" s="11">
        <f t="shared" si="12"/>
        <v>0</v>
      </c>
      <c r="X64" s="30"/>
      <c r="Y64" s="30"/>
      <c r="Z64" s="30"/>
      <c r="AA64" s="30"/>
    </row>
    <row r="65" spans="1:27" ht="38.25" x14ac:dyDescent="0.25">
      <c r="A65" s="10"/>
      <c r="B65" s="543" t="s">
        <v>137</v>
      </c>
      <c r="C65" s="220" t="s">
        <v>1331</v>
      </c>
      <c r="D65" s="544" t="s">
        <v>1462</v>
      </c>
      <c r="E65" s="543"/>
      <c r="F65" s="544" t="s">
        <v>1332</v>
      </c>
      <c r="G65" s="543" t="s">
        <v>140</v>
      </c>
      <c r="H65" s="543">
        <v>5</v>
      </c>
      <c r="I65" s="2">
        <f>AE5_17!I29</f>
        <v>0</v>
      </c>
      <c r="J65" s="2">
        <f>AE5_17!J29</f>
        <v>0</v>
      </c>
      <c r="K65" s="11" t="e">
        <f t="shared" si="0"/>
        <v>#DIV/0!</v>
      </c>
      <c r="L65" s="2">
        <f>AE5_17!L29</f>
        <v>2</v>
      </c>
      <c r="M65" s="2">
        <f>AE5_17!M29</f>
        <v>0</v>
      </c>
      <c r="N65" s="11">
        <f t="shared" si="1"/>
        <v>0</v>
      </c>
      <c r="O65" s="2">
        <f>AE5_17!O29</f>
        <v>2</v>
      </c>
      <c r="P65" s="2">
        <f>AE5_17!P29</f>
        <v>0</v>
      </c>
      <c r="Q65" s="11">
        <f t="shared" si="2"/>
        <v>0</v>
      </c>
      <c r="R65" s="2">
        <f>AE5_17!R29</f>
        <v>1</v>
      </c>
      <c r="S65" s="2">
        <f>AE5_17!S29</f>
        <v>0</v>
      </c>
      <c r="T65" s="11">
        <f t="shared" si="9"/>
        <v>0</v>
      </c>
      <c r="U65" s="89">
        <f t="shared" si="10"/>
        <v>5</v>
      </c>
      <c r="V65" s="89">
        <f t="shared" si="11"/>
        <v>0</v>
      </c>
      <c r="W65" s="11">
        <f t="shared" si="12"/>
        <v>0</v>
      </c>
      <c r="X65" s="30"/>
      <c r="Y65" s="30"/>
      <c r="Z65" s="30"/>
      <c r="AA65" s="30"/>
    </row>
    <row r="66" spans="1:27" ht="76.5" x14ac:dyDescent="0.25">
      <c r="A66" s="10"/>
      <c r="B66" s="543" t="s">
        <v>1016</v>
      </c>
      <c r="C66" s="544" t="s">
        <v>1017</v>
      </c>
      <c r="D66" s="209" t="s">
        <v>1457</v>
      </c>
      <c r="E66" s="546"/>
      <c r="F66" s="544" t="s">
        <v>61</v>
      </c>
      <c r="G66" s="546" t="s">
        <v>62</v>
      </c>
      <c r="H66" s="215">
        <v>100</v>
      </c>
      <c r="I66" s="280">
        <f>AE5_17!I30</f>
        <v>15.276249999999999</v>
      </c>
      <c r="J66" s="280">
        <f>AE5_17!J30</f>
        <v>10.82114</v>
      </c>
      <c r="K66" s="11">
        <f t="shared" si="0"/>
        <v>70.836363636363643</v>
      </c>
      <c r="L66" s="280">
        <f>AE5_17!L30</f>
        <v>39.995999999999995</v>
      </c>
      <c r="M66" s="280">
        <f>AE5_17!M30</f>
        <v>36.09639</v>
      </c>
      <c r="N66" s="11">
        <f t="shared" si="1"/>
        <v>90.250000000000014</v>
      </c>
      <c r="O66" s="280">
        <f>AE5_17!O30</f>
        <v>18.331499999999998</v>
      </c>
      <c r="P66" s="280">
        <f>AE5_17!P30</f>
        <v>14.431889999999999</v>
      </c>
      <c r="Q66" s="11">
        <f t="shared" si="2"/>
        <v>78.727272727272734</v>
      </c>
      <c r="R66" s="280">
        <f>AE5_17!R30</f>
        <v>26.386249999999997</v>
      </c>
      <c r="S66" s="280">
        <f>AE5_17!S30</f>
        <v>13.12091</v>
      </c>
      <c r="T66" s="11">
        <f t="shared" si="9"/>
        <v>49.726315789473688</v>
      </c>
      <c r="U66" s="340">
        <f t="shared" si="10"/>
        <v>99.989999999999981</v>
      </c>
      <c r="V66" s="340">
        <f t="shared" si="11"/>
        <v>74.47032999999999</v>
      </c>
      <c r="W66" s="11">
        <f t="shared" si="12"/>
        <v>74.477777777777789</v>
      </c>
      <c r="X66" s="30"/>
      <c r="Y66" s="30"/>
      <c r="Z66" s="30"/>
      <c r="AA66" s="30"/>
    </row>
    <row r="67" spans="1:27" ht="25.5" x14ac:dyDescent="0.25">
      <c r="A67" s="10"/>
      <c r="B67" s="557" t="s">
        <v>1031</v>
      </c>
      <c r="C67" s="223" t="s">
        <v>1467</v>
      </c>
      <c r="D67" s="223" t="s">
        <v>1465</v>
      </c>
      <c r="E67" s="336" t="s">
        <v>1466</v>
      </c>
      <c r="F67" s="223" t="s">
        <v>1029</v>
      </c>
      <c r="G67" s="224" t="s">
        <v>62</v>
      </c>
      <c r="H67" s="557">
        <v>100</v>
      </c>
      <c r="I67" s="2">
        <f>AE6_17!I7</f>
        <v>25</v>
      </c>
      <c r="J67" s="2">
        <f>AE6_17!J7</f>
        <v>0</v>
      </c>
      <c r="K67" s="11">
        <f t="shared" si="0"/>
        <v>0</v>
      </c>
      <c r="L67" s="2">
        <f>AE6_17!L7</f>
        <v>25</v>
      </c>
      <c r="M67" s="2">
        <f>AE6_17!M7</f>
        <v>0</v>
      </c>
      <c r="N67" s="11">
        <f t="shared" si="1"/>
        <v>0</v>
      </c>
      <c r="O67" s="2">
        <f>AE6_17!O7</f>
        <v>25</v>
      </c>
      <c r="P67" s="2">
        <f>AE6_17!P7</f>
        <v>25</v>
      </c>
      <c r="Q67" s="11">
        <f t="shared" si="2"/>
        <v>100</v>
      </c>
      <c r="R67" s="2">
        <f>AE6_17!R7</f>
        <v>25</v>
      </c>
      <c r="S67" s="2">
        <f>AE6_17!S7</f>
        <v>0</v>
      </c>
      <c r="T67" s="11">
        <f t="shared" si="9"/>
        <v>0</v>
      </c>
      <c r="U67" s="89">
        <f t="shared" si="10"/>
        <v>100</v>
      </c>
      <c r="V67" s="89">
        <f t="shared" si="11"/>
        <v>25</v>
      </c>
      <c r="W67" s="11">
        <f t="shared" si="12"/>
        <v>25</v>
      </c>
      <c r="X67" s="30"/>
      <c r="Y67" s="30"/>
      <c r="Z67" s="30"/>
      <c r="AA67" s="30"/>
    </row>
    <row r="68" spans="1:27" ht="25.5" x14ac:dyDescent="0.25">
      <c r="A68" s="10"/>
      <c r="B68" s="556" t="s">
        <v>1469</v>
      </c>
      <c r="C68" s="558" t="s">
        <v>2666</v>
      </c>
      <c r="D68" s="558" t="s">
        <v>1470</v>
      </c>
      <c r="E68" s="336" t="s">
        <v>1466</v>
      </c>
      <c r="F68" s="209" t="s">
        <v>1035</v>
      </c>
      <c r="G68" s="226" t="s">
        <v>1010</v>
      </c>
      <c r="H68" s="557">
        <v>1</v>
      </c>
      <c r="I68" s="2">
        <f>AE6_17!I8</f>
        <v>1</v>
      </c>
      <c r="J68" s="2">
        <f>AE6_17!J8</f>
        <v>0</v>
      </c>
      <c r="K68" s="11">
        <f t="shared" si="0"/>
        <v>0</v>
      </c>
      <c r="L68" s="2">
        <f>AE6_17!L8</f>
        <v>0</v>
      </c>
      <c r="M68" s="2">
        <f>AE6_17!M8</f>
        <v>0</v>
      </c>
      <c r="N68" s="11" t="e">
        <f t="shared" si="1"/>
        <v>#DIV/0!</v>
      </c>
      <c r="O68" s="2">
        <f>AE6_17!O8</f>
        <v>0</v>
      </c>
      <c r="P68" s="2">
        <f>AE6_17!P8</f>
        <v>0</v>
      </c>
      <c r="Q68" s="11" t="e">
        <f t="shared" si="2"/>
        <v>#DIV/0!</v>
      </c>
      <c r="R68" s="2">
        <f>AE6_17!R8</f>
        <v>0</v>
      </c>
      <c r="S68" s="2">
        <f>AE6_17!S8</f>
        <v>0.6</v>
      </c>
      <c r="T68" s="11" t="e">
        <f t="shared" si="3"/>
        <v>#DIV/0!</v>
      </c>
      <c r="U68" s="89">
        <f t="shared" si="6"/>
        <v>1</v>
      </c>
      <c r="V68" s="89">
        <f t="shared" si="7"/>
        <v>0.6</v>
      </c>
      <c r="W68" s="11">
        <f t="shared" si="8"/>
        <v>60</v>
      </c>
      <c r="X68" s="30"/>
      <c r="Y68" s="30"/>
      <c r="Z68" s="30"/>
      <c r="AA68" s="30"/>
    </row>
    <row r="69" spans="1:27" ht="42.75" customHeight="1" x14ac:dyDescent="0.25">
      <c r="A69" s="10"/>
      <c r="B69" s="556" t="s">
        <v>1033</v>
      </c>
      <c r="C69" s="223" t="s">
        <v>1047</v>
      </c>
      <c r="D69" s="223" t="s">
        <v>1465</v>
      </c>
      <c r="E69" s="336" t="s">
        <v>1466</v>
      </c>
      <c r="F69" s="223" t="s">
        <v>61</v>
      </c>
      <c r="G69" s="224" t="s">
        <v>62</v>
      </c>
      <c r="H69" s="215">
        <v>20</v>
      </c>
      <c r="I69" s="2">
        <f>AE6_17!I9</f>
        <v>0</v>
      </c>
      <c r="J69" s="2">
        <f>AE6_17!J9</f>
        <v>2.5</v>
      </c>
      <c r="K69" s="11" t="e">
        <f t="shared" si="0"/>
        <v>#DIV/0!</v>
      </c>
      <c r="L69" s="2">
        <f>AE6_17!L9</f>
        <v>10</v>
      </c>
      <c r="M69" s="2">
        <f>AE6_17!M9</f>
        <v>5</v>
      </c>
      <c r="N69" s="11">
        <f t="shared" si="1"/>
        <v>50</v>
      </c>
      <c r="O69" s="2">
        <f>AE6_17!O9</f>
        <v>1.5</v>
      </c>
      <c r="P69" s="2">
        <f>AE6_17!P9</f>
        <v>0.25</v>
      </c>
      <c r="Q69" s="11">
        <f t="shared" si="2"/>
        <v>16.666666666666664</v>
      </c>
      <c r="R69" s="2">
        <f>AE6_17!R9</f>
        <v>8.5</v>
      </c>
      <c r="S69" s="2">
        <f>AE6_17!S9</f>
        <v>0</v>
      </c>
      <c r="T69" s="11">
        <f t="shared" si="3"/>
        <v>0</v>
      </c>
      <c r="U69" s="89">
        <f t="shared" si="6"/>
        <v>20</v>
      </c>
      <c r="V69" s="89">
        <f t="shared" si="7"/>
        <v>7.75</v>
      </c>
      <c r="W69" s="11">
        <f t="shared" si="8"/>
        <v>38.75</v>
      </c>
      <c r="X69" s="30"/>
      <c r="Y69" s="30"/>
      <c r="Z69" s="30"/>
      <c r="AA69" s="30"/>
    </row>
    <row r="70" spans="1:27" ht="25.5" x14ac:dyDescent="0.25">
      <c r="A70" s="10"/>
      <c r="B70" s="557" t="s">
        <v>1046</v>
      </c>
      <c r="C70" s="223" t="s">
        <v>1052</v>
      </c>
      <c r="D70" s="223" t="s">
        <v>1466</v>
      </c>
      <c r="E70" s="336" t="s">
        <v>1465</v>
      </c>
      <c r="F70" s="223" t="s">
        <v>61</v>
      </c>
      <c r="G70" s="224" t="s">
        <v>62</v>
      </c>
      <c r="H70" s="557">
        <v>20</v>
      </c>
      <c r="I70" s="2">
        <f>AE6_17!I12</f>
        <v>0</v>
      </c>
      <c r="J70" s="2">
        <f>AE6_17!J12</f>
        <v>0</v>
      </c>
      <c r="K70" s="11" t="e">
        <f t="shared" si="0"/>
        <v>#DIV/0!</v>
      </c>
      <c r="L70" s="2">
        <f>AE6_17!L12</f>
        <v>20</v>
      </c>
      <c r="M70" s="2">
        <f>AE6_17!M12</f>
        <v>0</v>
      </c>
      <c r="N70" s="11">
        <f t="shared" si="1"/>
        <v>0</v>
      </c>
      <c r="O70" s="2">
        <f>AE6_17!O12</f>
        <v>0</v>
      </c>
      <c r="P70" s="2">
        <f>AE6_17!P12</f>
        <v>0</v>
      </c>
      <c r="Q70" s="11" t="e">
        <f t="shared" si="2"/>
        <v>#DIV/0!</v>
      </c>
      <c r="R70" s="2">
        <f>AE6_17!R12</f>
        <v>0</v>
      </c>
      <c r="S70" s="2">
        <f>AE6_17!S12</f>
        <v>0</v>
      </c>
      <c r="T70" s="11" t="e">
        <f t="shared" si="3"/>
        <v>#DIV/0!</v>
      </c>
      <c r="U70" s="89">
        <f t="shared" si="4"/>
        <v>20</v>
      </c>
      <c r="V70" s="89">
        <f t="shared" si="4"/>
        <v>0</v>
      </c>
      <c r="W70" s="11">
        <f t="shared" si="5"/>
        <v>0</v>
      </c>
      <c r="X70" s="30"/>
      <c r="Y70" s="30"/>
      <c r="Z70" s="30"/>
      <c r="AA70" s="30"/>
    </row>
    <row r="71" spans="1:27" x14ac:dyDescent="0.25">
      <c r="A71" s="843" t="s">
        <v>23</v>
      </c>
      <c r="B71" s="844"/>
      <c r="C71" s="844"/>
      <c r="D71" s="844"/>
      <c r="E71" s="844"/>
      <c r="F71" s="844"/>
      <c r="G71" s="844"/>
      <c r="H71" s="845"/>
      <c r="I71" s="3"/>
      <c r="J71" s="3"/>
      <c r="K71" s="13" t="e">
        <f>SUM(K77:K138)/(COUNTIF(K77:K138,"&lt;&gt;0"))</f>
        <v>#DIV/0!</v>
      </c>
      <c r="L71" s="3"/>
      <c r="M71" s="3"/>
      <c r="N71" s="13" t="e">
        <f>SUM(N77:N138)/(COUNTIF(N77:N138,"&lt;&gt;0"))</f>
        <v>#DIV/0!</v>
      </c>
      <c r="O71" s="3"/>
      <c r="P71" s="3"/>
      <c r="Q71" s="13" t="e">
        <f>SUM(Q77:Q138)/(COUNTIF(Q77:Q138,"&lt;&gt;0"))</f>
        <v>#DIV/0!</v>
      </c>
      <c r="R71" s="3"/>
      <c r="S71" s="3"/>
      <c r="T71" s="13" t="e">
        <f>SUM(T77:T138)/(COUNTIF(T77:T138,"&lt;&gt;0"))</f>
        <v>#DIV/0!</v>
      </c>
      <c r="U71" s="3"/>
      <c r="V71" s="3"/>
      <c r="W71" s="13">
        <f>SUM(W77:W138)/(COUNTIF(W77:W138,"&lt;&gt;0"))</f>
        <v>59.337837246352798</v>
      </c>
      <c r="X71" s="30"/>
      <c r="Y71" s="30"/>
      <c r="Z71" s="30"/>
      <c r="AA71" s="30"/>
    </row>
    <row r="72" spans="1:27" x14ac:dyDescent="0.25">
      <c r="A72" s="846" t="s">
        <v>24</v>
      </c>
      <c r="B72" s="847"/>
      <c r="C72" s="847"/>
      <c r="D72" s="847"/>
      <c r="E72" s="847"/>
      <c r="F72" s="847"/>
      <c r="G72" s="847"/>
      <c r="H72" s="848"/>
      <c r="I72" s="4"/>
      <c r="J72" s="4"/>
      <c r="K72" s="14">
        <v>75</v>
      </c>
      <c r="L72" s="4"/>
      <c r="M72" s="4"/>
      <c r="N72" s="14">
        <v>77</v>
      </c>
      <c r="O72" s="4"/>
      <c r="P72" s="4"/>
      <c r="Q72" s="14"/>
      <c r="R72" s="4"/>
      <c r="S72" s="4"/>
      <c r="T72" s="14"/>
      <c r="U72" s="4"/>
      <c r="V72" s="4"/>
      <c r="W72" s="14"/>
      <c r="X72" s="30"/>
      <c r="Y72" s="30"/>
      <c r="Z72" s="30"/>
      <c r="AA72" s="30"/>
    </row>
    <row r="73" spans="1:27" x14ac:dyDescent="0.25">
      <c r="A73" s="846" t="s">
        <v>1283</v>
      </c>
      <c r="B73" s="847"/>
      <c r="C73" s="847"/>
      <c r="D73" s="847"/>
      <c r="E73" s="847"/>
      <c r="F73" s="847"/>
      <c r="G73" s="847"/>
      <c r="H73" s="848"/>
      <c r="I73" s="4"/>
      <c r="J73" s="4"/>
      <c r="K73" s="14">
        <v>48</v>
      </c>
      <c r="L73" s="4"/>
      <c r="M73" s="4"/>
      <c r="N73" s="14">
        <v>15</v>
      </c>
      <c r="O73" s="4"/>
      <c r="P73" s="4"/>
      <c r="Q73" s="14"/>
      <c r="R73" s="4"/>
      <c r="S73" s="4"/>
      <c r="T73" s="14"/>
      <c r="U73" s="4"/>
      <c r="V73" s="4"/>
      <c r="W73" s="14"/>
      <c r="X73" s="30"/>
      <c r="Y73" s="30"/>
      <c r="Z73" s="30"/>
      <c r="AA73" s="30"/>
    </row>
    <row r="74" spans="1:27" x14ac:dyDescent="0.25">
      <c r="A74" s="846" t="s">
        <v>1339</v>
      </c>
      <c r="B74" s="847"/>
      <c r="C74" s="847"/>
      <c r="D74" s="847"/>
      <c r="E74" s="847"/>
      <c r="F74" s="847"/>
      <c r="G74" s="847"/>
      <c r="H74" s="848"/>
      <c r="I74" s="4"/>
      <c r="J74" s="4"/>
      <c r="K74" s="14">
        <v>11</v>
      </c>
      <c r="L74" s="4"/>
      <c r="M74" s="4"/>
      <c r="N74" s="14"/>
      <c r="O74" s="4"/>
      <c r="P74" s="4"/>
      <c r="Q74" s="14"/>
      <c r="R74" s="4"/>
      <c r="S74" s="4"/>
      <c r="T74" s="14"/>
      <c r="U74" s="4"/>
      <c r="V74" s="4"/>
      <c r="W74" s="14"/>
      <c r="X74" s="30"/>
      <c r="Y74" s="30"/>
      <c r="Z74" s="30"/>
      <c r="AA74" s="30"/>
    </row>
    <row r="75" spans="1:27" x14ac:dyDescent="0.25">
      <c r="A75" s="846" t="s">
        <v>1340</v>
      </c>
      <c r="B75" s="847"/>
      <c r="C75" s="847"/>
      <c r="D75" s="847"/>
      <c r="E75" s="847"/>
      <c r="F75" s="847"/>
      <c r="G75" s="847"/>
      <c r="H75" s="848"/>
      <c r="I75" s="4"/>
      <c r="J75" s="4"/>
      <c r="K75" s="14">
        <v>4</v>
      </c>
      <c r="L75" s="4"/>
      <c r="M75" s="4"/>
      <c r="N75" s="14"/>
      <c r="O75" s="4"/>
      <c r="P75" s="4"/>
      <c r="Q75" s="14"/>
      <c r="R75" s="4"/>
      <c r="S75" s="4"/>
      <c r="T75" s="14"/>
      <c r="U75" s="4"/>
      <c r="V75" s="4"/>
      <c r="W75" s="14"/>
      <c r="X75" s="30"/>
      <c r="Y75" s="30"/>
      <c r="Z75" s="30"/>
      <c r="AA75" s="30"/>
    </row>
    <row r="76" spans="1:27" x14ac:dyDescent="0.25">
      <c r="A76" s="846" t="s">
        <v>1341</v>
      </c>
      <c r="B76" s="847"/>
      <c r="C76" s="847"/>
      <c r="D76" s="847"/>
      <c r="E76" s="847"/>
      <c r="F76" s="847"/>
      <c r="G76" s="847"/>
      <c r="H76" s="848"/>
      <c r="I76" s="4"/>
      <c r="J76" s="4"/>
      <c r="K76" s="14"/>
      <c r="L76" s="4"/>
      <c r="M76" s="4"/>
      <c r="N76" s="14">
        <v>14</v>
      </c>
      <c r="O76" s="4"/>
      <c r="P76" s="4"/>
      <c r="Q76" s="14"/>
      <c r="R76" s="4"/>
      <c r="S76" s="4"/>
      <c r="T76" s="14"/>
      <c r="U76" s="4"/>
      <c r="V76" s="4"/>
      <c r="W76" s="14"/>
      <c r="X76" s="30"/>
      <c r="Y76" s="30"/>
      <c r="Z76" s="30"/>
      <c r="AA76" s="30"/>
    </row>
    <row r="77" spans="1:27" x14ac:dyDescent="0.25">
      <c r="K77" s="32" t="e">
        <f>IF(K7&gt;99.99,100,K7)</f>
        <v>#DIV/0!</v>
      </c>
      <c r="N77" s="32">
        <f>IF(N7&gt;99.99,100,N7)</f>
        <v>75</v>
      </c>
      <c r="Q77" s="32">
        <f>IF(Q7&gt;99.99,100,Q7)</f>
        <v>100</v>
      </c>
      <c r="T77" s="32">
        <f>IF(T7&gt;99.99,100,T7)</f>
        <v>0</v>
      </c>
      <c r="W77" s="32">
        <f>IF(W7&gt;99.99,100,W7)</f>
        <v>71.428571428571431</v>
      </c>
    </row>
    <row r="78" spans="1:27" x14ac:dyDescent="0.25">
      <c r="K78" s="32" t="e">
        <f t="shared" ref="K78:K81" si="13">IF(K8&gt;99.99,100,K8)</f>
        <v>#DIV/0!</v>
      </c>
      <c r="N78" s="32" t="e">
        <f t="shared" ref="N78:N81" si="14">IF(N8&gt;99.99,100,N8)</f>
        <v>#DIV/0!</v>
      </c>
      <c r="Q78" s="32">
        <f t="shared" ref="Q78:Q81" si="15">IF(Q8&gt;99.99,100,Q8)</f>
        <v>0</v>
      </c>
      <c r="T78" s="32">
        <f t="shared" ref="T78:T81" si="16">IF(T8&gt;99.99,100,T8)</f>
        <v>0</v>
      </c>
      <c r="W78" s="32">
        <f t="shared" ref="W78:W81" si="17">IF(W8&gt;99.99,100,W8)</f>
        <v>0</v>
      </c>
    </row>
    <row r="79" spans="1:27" x14ac:dyDescent="0.25">
      <c r="K79" s="32" t="e">
        <f t="shared" si="13"/>
        <v>#DIV/0!</v>
      </c>
      <c r="N79" s="32" t="e">
        <f t="shared" si="14"/>
        <v>#DIV/0!</v>
      </c>
      <c r="Q79" s="32" t="e">
        <f t="shared" si="15"/>
        <v>#DIV/0!</v>
      </c>
      <c r="T79" s="32">
        <f t="shared" si="16"/>
        <v>0</v>
      </c>
      <c r="W79" s="32">
        <f t="shared" si="17"/>
        <v>33.333333333333329</v>
      </c>
    </row>
    <row r="80" spans="1:27" x14ac:dyDescent="0.25">
      <c r="K80" s="32" t="e">
        <f t="shared" si="13"/>
        <v>#DIV/0!</v>
      </c>
      <c r="N80" s="32" t="e">
        <f t="shared" si="14"/>
        <v>#DIV/0!</v>
      </c>
      <c r="Q80" s="32" t="e">
        <f t="shared" si="15"/>
        <v>#DIV/0!</v>
      </c>
      <c r="T80" s="32">
        <f t="shared" si="16"/>
        <v>0</v>
      </c>
      <c r="W80" s="32">
        <f t="shared" si="17"/>
        <v>0</v>
      </c>
    </row>
    <row r="81" spans="11:23" x14ac:dyDescent="0.25">
      <c r="K81" s="32" t="e">
        <f t="shared" si="13"/>
        <v>#DIV/0!</v>
      </c>
      <c r="N81" s="32" t="e">
        <f t="shared" si="14"/>
        <v>#DIV/0!</v>
      </c>
      <c r="Q81" s="32" t="e">
        <f t="shared" si="15"/>
        <v>#DIV/0!</v>
      </c>
      <c r="T81" s="32">
        <f t="shared" si="16"/>
        <v>0</v>
      </c>
      <c r="W81" s="32">
        <f t="shared" si="17"/>
        <v>0</v>
      </c>
    </row>
    <row r="82" spans="11:23" x14ac:dyDescent="0.25">
      <c r="K82" s="32">
        <f t="shared" ref="K82:K115" si="18">IF(K13&gt;99.99,100,K13)</f>
        <v>100</v>
      </c>
      <c r="N82" s="32">
        <f t="shared" ref="N82:N115" si="19">IF(N13&gt;99.99,100,N13)</f>
        <v>100</v>
      </c>
      <c r="Q82" s="32">
        <f t="shared" ref="Q82:Q115" si="20">IF(Q13&gt;99.99,100,Q13)</f>
        <v>100</v>
      </c>
      <c r="T82" s="32">
        <f t="shared" ref="T82:T115" si="21">IF(T13&gt;99.99,100,T13)</f>
        <v>100</v>
      </c>
      <c r="W82" s="32">
        <f t="shared" ref="W82:W115" si="22">IF(W13&gt;99.99,100,W13)</f>
        <v>100</v>
      </c>
    </row>
    <row r="83" spans="11:23" x14ac:dyDescent="0.25">
      <c r="K83" s="32" t="e">
        <f t="shared" si="18"/>
        <v>#DIV/0!</v>
      </c>
      <c r="N83" s="32" t="e">
        <f t="shared" si="19"/>
        <v>#DIV/0!</v>
      </c>
      <c r="Q83" s="32" t="e">
        <f t="shared" si="20"/>
        <v>#DIV/0!</v>
      </c>
      <c r="T83" s="32">
        <f t="shared" si="21"/>
        <v>50</v>
      </c>
      <c r="W83" s="32">
        <f t="shared" si="22"/>
        <v>50</v>
      </c>
    </row>
    <row r="84" spans="11:23" x14ac:dyDescent="0.25">
      <c r="K84" s="32" t="e">
        <f t="shared" si="18"/>
        <v>#DIV/0!</v>
      </c>
      <c r="N84" s="32">
        <f t="shared" si="19"/>
        <v>0</v>
      </c>
      <c r="Q84" s="32">
        <f t="shared" si="20"/>
        <v>0</v>
      </c>
      <c r="T84" s="32">
        <f t="shared" si="21"/>
        <v>50</v>
      </c>
      <c r="W84" s="32">
        <f t="shared" si="22"/>
        <v>10</v>
      </c>
    </row>
    <row r="85" spans="11:23" x14ac:dyDescent="0.25">
      <c r="K85" s="32">
        <f t="shared" si="18"/>
        <v>100</v>
      </c>
      <c r="N85" s="32">
        <f t="shared" si="19"/>
        <v>55.555555555555557</v>
      </c>
      <c r="Q85" s="32">
        <f t="shared" si="20"/>
        <v>62.5</v>
      </c>
      <c r="T85" s="32">
        <f t="shared" si="21"/>
        <v>0</v>
      </c>
      <c r="W85" s="32">
        <f t="shared" si="22"/>
        <v>54.166666666666664</v>
      </c>
    </row>
    <row r="86" spans="11:23" x14ac:dyDescent="0.25">
      <c r="K86" s="32" t="e">
        <f t="shared" si="18"/>
        <v>#DIV/0!</v>
      </c>
      <c r="N86" s="32" t="e">
        <f t="shared" si="19"/>
        <v>#DIV/0!</v>
      </c>
      <c r="Q86" s="32">
        <f t="shared" si="20"/>
        <v>0</v>
      </c>
      <c r="T86" s="32" t="e">
        <f t="shared" si="21"/>
        <v>#DIV/0!</v>
      </c>
      <c r="W86" s="32">
        <f t="shared" si="22"/>
        <v>0</v>
      </c>
    </row>
    <row r="87" spans="11:23" x14ac:dyDescent="0.25">
      <c r="K87" s="32" t="e">
        <f t="shared" si="18"/>
        <v>#DIV/0!</v>
      </c>
      <c r="N87" s="32">
        <f t="shared" si="19"/>
        <v>0</v>
      </c>
      <c r="Q87" s="32" t="e">
        <f t="shared" si="20"/>
        <v>#DIV/0!</v>
      </c>
      <c r="T87" s="32" t="e">
        <f t="shared" si="21"/>
        <v>#DIV/0!</v>
      </c>
      <c r="W87" s="32">
        <f t="shared" si="22"/>
        <v>0</v>
      </c>
    </row>
    <row r="88" spans="11:23" x14ac:dyDescent="0.25">
      <c r="K88" s="32" t="e">
        <f t="shared" si="18"/>
        <v>#DIV/0!</v>
      </c>
      <c r="N88" s="32">
        <f t="shared" si="19"/>
        <v>0</v>
      </c>
      <c r="Q88" s="32">
        <f t="shared" si="20"/>
        <v>0</v>
      </c>
      <c r="T88" s="32">
        <f t="shared" si="21"/>
        <v>100</v>
      </c>
      <c r="W88" s="32">
        <f t="shared" si="22"/>
        <v>100</v>
      </c>
    </row>
    <row r="89" spans="11:23" x14ac:dyDescent="0.25">
      <c r="K89" s="32" t="e">
        <f t="shared" si="18"/>
        <v>#DIV/0!</v>
      </c>
      <c r="N89" s="32" t="e">
        <f t="shared" si="19"/>
        <v>#DIV/0!</v>
      </c>
      <c r="Q89" s="32">
        <f t="shared" si="20"/>
        <v>0</v>
      </c>
      <c r="T89" s="32" t="e">
        <f t="shared" si="21"/>
        <v>#DIV/0!</v>
      </c>
      <c r="W89" s="32">
        <f t="shared" si="22"/>
        <v>0</v>
      </c>
    </row>
    <row r="90" spans="11:23" x14ac:dyDescent="0.25">
      <c r="K90" s="32">
        <f t="shared" si="18"/>
        <v>100</v>
      </c>
      <c r="N90" s="32">
        <f t="shared" si="19"/>
        <v>100</v>
      </c>
      <c r="Q90" s="32">
        <f t="shared" si="20"/>
        <v>93.906666666666666</v>
      </c>
      <c r="T90" s="32">
        <f t="shared" si="21"/>
        <v>0</v>
      </c>
      <c r="W90" s="32">
        <f t="shared" si="22"/>
        <v>100</v>
      </c>
    </row>
    <row r="91" spans="11:23" x14ac:dyDescent="0.25">
      <c r="K91" s="32" t="e">
        <f t="shared" si="18"/>
        <v>#DIV/0!</v>
      </c>
      <c r="N91" s="32">
        <f t="shared" si="19"/>
        <v>0</v>
      </c>
      <c r="Q91" s="32" t="e">
        <f t="shared" si="20"/>
        <v>#DIV/0!</v>
      </c>
      <c r="T91" s="32">
        <f t="shared" si="21"/>
        <v>0</v>
      </c>
      <c r="W91" s="32">
        <f t="shared" si="22"/>
        <v>0</v>
      </c>
    </row>
    <row r="92" spans="11:23" x14ac:dyDescent="0.25">
      <c r="K92" s="32">
        <f t="shared" si="18"/>
        <v>40</v>
      </c>
      <c r="N92" s="32">
        <f t="shared" si="19"/>
        <v>0</v>
      </c>
      <c r="Q92" s="32">
        <f t="shared" si="20"/>
        <v>0</v>
      </c>
      <c r="T92" s="32" t="e">
        <f t="shared" si="21"/>
        <v>#DIV/0!</v>
      </c>
      <c r="W92" s="32">
        <f t="shared" si="22"/>
        <v>10</v>
      </c>
    </row>
    <row r="93" spans="11:23" x14ac:dyDescent="0.25">
      <c r="K93" s="32" t="e">
        <f t="shared" si="18"/>
        <v>#DIV/0!</v>
      </c>
      <c r="N93" s="32">
        <f t="shared" si="19"/>
        <v>0</v>
      </c>
      <c r="Q93" s="32" t="e">
        <f t="shared" si="20"/>
        <v>#DIV/0!</v>
      </c>
      <c r="T93" s="32" t="e">
        <f t="shared" si="21"/>
        <v>#DIV/0!</v>
      </c>
      <c r="W93" s="32">
        <f t="shared" si="22"/>
        <v>0</v>
      </c>
    </row>
    <row r="94" spans="11:23" x14ac:dyDescent="0.25">
      <c r="K94" s="32" t="e">
        <f t="shared" si="18"/>
        <v>#DIV/0!</v>
      </c>
      <c r="N94" s="32">
        <f t="shared" si="19"/>
        <v>0</v>
      </c>
      <c r="Q94" s="32" t="e">
        <f t="shared" si="20"/>
        <v>#DIV/0!</v>
      </c>
      <c r="T94" s="32" t="e">
        <f t="shared" si="21"/>
        <v>#DIV/0!</v>
      </c>
      <c r="W94" s="32">
        <f t="shared" si="22"/>
        <v>0</v>
      </c>
    </row>
    <row r="95" spans="11:23" x14ac:dyDescent="0.25">
      <c r="K95" s="32">
        <f t="shared" si="18"/>
        <v>40</v>
      </c>
      <c r="N95" s="32">
        <f t="shared" si="19"/>
        <v>0</v>
      </c>
      <c r="Q95" s="32" t="e">
        <f t="shared" si="20"/>
        <v>#DIV/0!</v>
      </c>
      <c r="T95" s="32" t="e">
        <f t="shared" si="21"/>
        <v>#DIV/0!</v>
      </c>
      <c r="W95" s="32">
        <f t="shared" si="22"/>
        <v>20</v>
      </c>
    </row>
    <row r="96" spans="11:23" x14ac:dyDescent="0.25">
      <c r="K96" s="32">
        <f t="shared" si="18"/>
        <v>100</v>
      </c>
      <c r="N96" s="32">
        <f t="shared" si="19"/>
        <v>0</v>
      </c>
      <c r="Q96" s="32">
        <f t="shared" si="20"/>
        <v>0</v>
      </c>
      <c r="T96" s="32">
        <f t="shared" si="21"/>
        <v>0</v>
      </c>
      <c r="W96" s="32">
        <f t="shared" si="22"/>
        <v>100</v>
      </c>
    </row>
    <row r="97" spans="11:23" x14ac:dyDescent="0.25">
      <c r="K97" s="32">
        <f t="shared" si="18"/>
        <v>100</v>
      </c>
      <c r="N97" s="32">
        <f t="shared" si="19"/>
        <v>0</v>
      </c>
      <c r="Q97" s="32">
        <f t="shared" si="20"/>
        <v>0</v>
      </c>
      <c r="T97" s="32" t="e">
        <f t="shared" si="21"/>
        <v>#DIV/0!</v>
      </c>
      <c r="W97" s="32">
        <f t="shared" si="22"/>
        <v>40</v>
      </c>
    </row>
    <row r="98" spans="11:23" x14ac:dyDescent="0.25">
      <c r="K98" s="32">
        <f t="shared" si="18"/>
        <v>100</v>
      </c>
      <c r="N98" s="32">
        <f t="shared" si="19"/>
        <v>0</v>
      </c>
      <c r="Q98" s="32">
        <f t="shared" si="20"/>
        <v>0</v>
      </c>
      <c r="T98" s="32">
        <f t="shared" si="21"/>
        <v>0</v>
      </c>
      <c r="W98" s="32">
        <f t="shared" si="22"/>
        <v>39.916666666666664</v>
      </c>
    </row>
    <row r="99" spans="11:23" x14ac:dyDescent="0.25">
      <c r="K99" s="32" t="e">
        <f t="shared" si="18"/>
        <v>#DIV/0!</v>
      </c>
      <c r="N99" s="32" t="e">
        <f t="shared" si="19"/>
        <v>#DIV/0!</v>
      </c>
      <c r="Q99" s="32">
        <f t="shared" si="20"/>
        <v>0</v>
      </c>
      <c r="T99" s="32">
        <f t="shared" si="21"/>
        <v>0</v>
      </c>
      <c r="W99" s="32">
        <f t="shared" si="22"/>
        <v>15.473684210526315</v>
      </c>
    </row>
    <row r="100" spans="11:23" x14ac:dyDescent="0.25">
      <c r="K100" s="32">
        <f t="shared" si="18"/>
        <v>100</v>
      </c>
      <c r="N100" s="32">
        <f t="shared" si="19"/>
        <v>100</v>
      </c>
      <c r="Q100" s="32">
        <f t="shared" si="20"/>
        <v>100</v>
      </c>
      <c r="T100" s="32">
        <f t="shared" si="21"/>
        <v>100</v>
      </c>
      <c r="W100" s="32">
        <f t="shared" si="22"/>
        <v>100</v>
      </c>
    </row>
    <row r="101" spans="11:23" x14ac:dyDescent="0.25">
      <c r="K101" s="32">
        <f t="shared" si="18"/>
        <v>64</v>
      </c>
      <c r="N101" s="32">
        <f t="shared" si="19"/>
        <v>94</v>
      </c>
      <c r="Q101" s="32">
        <f t="shared" si="20"/>
        <v>0</v>
      </c>
      <c r="T101" s="32">
        <f t="shared" si="21"/>
        <v>100</v>
      </c>
      <c r="W101" s="32">
        <f t="shared" si="22"/>
        <v>98.4</v>
      </c>
    </row>
    <row r="102" spans="11:23" x14ac:dyDescent="0.25">
      <c r="K102" s="32">
        <f t="shared" si="18"/>
        <v>40</v>
      </c>
      <c r="N102" s="32">
        <f t="shared" si="19"/>
        <v>94</v>
      </c>
      <c r="Q102" s="32">
        <f t="shared" si="20"/>
        <v>0</v>
      </c>
      <c r="T102" s="32">
        <f t="shared" si="21"/>
        <v>64</v>
      </c>
      <c r="W102" s="32">
        <f t="shared" si="22"/>
        <v>58.4</v>
      </c>
    </row>
    <row r="103" spans="11:23" x14ac:dyDescent="0.25">
      <c r="K103" s="32" t="e">
        <f t="shared" si="18"/>
        <v>#DIV/0!</v>
      </c>
      <c r="N103" s="32" t="e">
        <f t="shared" si="19"/>
        <v>#DIV/0!</v>
      </c>
      <c r="Q103" s="32" t="e">
        <f t="shared" si="20"/>
        <v>#DIV/0!</v>
      </c>
      <c r="T103" s="32">
        <f t="shared" si="21"/>
        <v>3.5000000000000004</v>
      </c>
      <c r="W103" s="32">
        <f t="shared" si="22"/>
        <v>5.5</v>
      </c>
    </row>
    <row r="104" spans="11:23" x14ac:dyDescent="0.25">
      <c r="K104" s="32" t="e">
        <f t="shared" si="18"/>
        <v>#DIV/0!</v>
      </c>
      <c r="N104" s="32" t="e">
        <f t="shared" si="19"/>
        <v>#DIV/0!</v>
      </c>
      <c r="Q104" s="32" t="e">
        <f t="shared" si="20"/>
        <v>#DIV/0!</v>
      </c>
      <c r="T104" s="32">
        <f t="shared" si="21"/>
        <v>0</v>
      </c>
      <c r="W104" s="32">
        <f t="shared" si="22"/>
        <v>25</v>
      </c>
    </row>
    <row r="105" spans="11:23" x14ac:dyDescent="0.25">
      <c r="K105" s="32" t="e">
        <f t="shared" si="18"/>
        <v>#DIV/0!</v>
      </c>
      <c r="N105" s="32">
        <f t="shared" si="19"/>
        <v>100</v>
      </c>
      <c r="Q105" s="32" t="e">
        <f t="shared" si="20"/>
        <v>#DIV/0!</v>
      </c>
      <c r="T105" s="32">
        <f t="shared" si="21"/>
        <v>100</v>
      </c>
      <c r="W105" s="32">
        <f t="shared" si="22"/>
        <v>100</v>
      </c>
    </row>
    <row r="106" spans="11:23" x14ac:dyDescent="0.25">
      <c r="K106" s="32" t="e">
        <f t="shared" si="18"/>
        <v>#DIV/0!</v>
      </c>
      <c r="N106" s="32">
        <f t="shared" si="19"/>
        <v>100</v>
      </c>
      <c r="Q106" s="32">
        <f t="shared" si="20"/>
        <v>100</v>
      </c>
      <c r="T106" s="32">
        <f t="shared" si="21"/>
        <v>100</v>
      </c>
      <c r="W106" s="32">
        <f t="shared" si="22"/>
        <v>100</v>
      </c>
    </row>
    <row r="107" spans="11:23" x14ac:dyDescent="0.25">
      <c r="K107" s="32" t="e">
        <f t="shared" si="18"/>
        <v>#DIV/0!</v>
      </c>
      <c r="N107" s="32">
        <f t="shared" si="19"/>
        <v>100</v>
      </c>
      <c r="Q107" s="32">
        <f t="shared" si="20"/>
        <v>0</v>
      </c>
      <c r="T107" s="32">
        <f t="shared" si="21"/>
        <v>0</v>
      </c>
      <c r="W107" s="32">
        <f t="shared" si="22"/>
        <v>20</v>
      </c>
    </row>
    <row r="108" spans="11:23" x14ac:dyDescent="0.25">
      <c r="K108" s="32">
        <f t="shared" si="18"/>
        <v>0</v>
      </c>
      <c r="N108" s="32" t="e">
        <f t="shared" si="19"/>
        <v>#DIV/0!</v>
      </c>
      <c r="Q108" s="32" t="e">
        <f t="shared" si="20"/>
        <v>#DIV/0!</v>
      </c>
      <c r="T108" s="32">
        <f t="shared" si="21"/>
        <v>0</v>
      </c>
      <c r="W108" s="32">
        <f t="shared" si="22"/>
        <v>0</v>
      </c>
    </row>
    <row r="109" spans="11:23" x14ac:dyDescent="0.25">
      <c r="K109" s="32" t="e">
        <f t="shared" si="18"/>
        <v>#DIV/0!</v>
      </c>
      <c r="N109" s="32" t="e">
        <f t="shared" si="19"/>
        <v>#DIV/0!</v>
      </c>
      <c r="Q109" s="32">
        <f t="shared" si="20"/>
        <v>0</v>
      </c>
      <c r="T109" s="32" t="e">
        <f t="shared" si="21"/>
        <v>#DIV/0!</v>
      </c>
      <c r="W109" s="32">
        <f t="shared" si="22"/>
        <v>0</v>
      </c>
    </row>
    <row r="110" spans="11:23" x14ac:dyDescent="0.25">
      <c r="K110" s="32" t="e">
        <f t="shared" si="18"/>
        <v>#DIV/0!</v>
      </c>
      <c r="N110" s="32">
        <f t="shared" si="19"/>
        <v>0</v>
      </c>
      <c r="Q110" s="32" t="e">
        <f t="shared" si="20"/>
        <v>#DIV/0!</v>
      </c>
      <c r="T110" s="32">
        <f t="shared" si="21"/>
        <v>0</v>
      </c>
      <c r="W110" s="32">
        <f t="shared" si="22"/>
        <v>0</v>
      </c>
    </row>
    <row r="111" spans="11:23" x14ac:dyDescent="0.25">
      <c r="K111" s="32">
        <f t="shared" si="18"/>
        <v>0</v>
      </c>
      <c r="N111" s="32" t="e">
        <f t="shared" si="19"/>
        <v>#DIV/0!</v>
      </c>
      <c r="Q111" s="32" t="e">
        <f t="shared" si="20"/>
        <v>#DIV/0!</v>
      </c>
      <c r="T111" s="32" t="e">
        <f t="shared" si="21"/>
        <v>#DIV/0!</v>
      </c>
      <c r="W111" s="32">
        <f t="shared" si="22"/>
        <v>27.999999999999996</v>
      </c>
    </row>
    <row r="112" spans="11:23" x14ac:dyDescent="0.25">
      <c r="K112" s="32">
        <f t="shared" si="18"/>
        <v>0</v>
      </c>
      <c r="N112" s="32">
        <f t="shared" si="19"/>
        <v>0</v>
      </c>
      <c r="Q112" s="32">
        <f t="shared" si="20"/>
        <v>0</v>
      </c>
      <c r="T112" s="32">
        <f t="shared" si="21"/>
        <v>0</v>
      </c>
      <c r="W112" s="32">
        <f t="shared" si="22"/>
        <v>0</v>
      </c>
    </row>
    <row r="113" spans="11:23" x14ac:dyDescent="0.25">
      <c r="K113" s="32">
        <f t="shared" si="18"/>
        <v>100</v>
      </c>
      <c r="N113" s="32">
        <f t="shared" si="19"/>
        <v>87.468354430379748</v>
      </c>
      <c r="Q113" s="32">
        <f t="shared" si="20"/>
        <v>100</v>
      </c>
      <c r="T113" s="32">
        <f t="shared" si="21"/>
        <v>100</v>
      </c>
      <c r="W113" s="32">
        <f t="shared" si="22"/>
        <v>100</v>
      </c>
    </row>
    <row r="114" spans="11:23" x14ac:dyDescent="0.25">
      <c r="K114" s="32">
        <f t="shared" si="18"/>
        <v>100</v>
      </c>
      <c r="N114" s="32">
        <f t="shared" si="19"/>
        <v>100</v>
      </c>
      <c r="Q114" s="32">
        <f t="shared" si="20"/>
        <v>100</v>
      </c>
      <c r="T114" s="32">
        <f t="shared" si="21"/>
        <v>100</v>
      </c>
      <c r="W114" s="32">
        <f t="shared" si="22"/>
        <v>100</v>
      </c>
    </row>
    <row r="115" spans="11:23" x14ac:dyDescent="0.25">
      <c r="K115" s="32" t="e">
        <f t="shared" si="18"/>
        <v>#DIV/0!</v>
      </c>
      <c r="N115" s="32">
        <f t="shared" si="19"/>
        <v>0</v>
      </c>
      <c r="Q115" s="32" t="e">
        <f t="shared" si="20"/>
        <v>#DIV/0!</v>
      </c>
      <c r="T115" s="32">
        <f t="shared" si="21"/>
        <v>0</v>
      </c>
      <c r="W115" s="32">
        <f t="shared" si="22"/>
        <v>0</v>
      </c>
    </row>
    <row r="116" spans="11:23" x14ac:dyDescent="0.25">
      <c r="K116" s="32">
        <f t="shared" ref="K116:K138" si="23">IF(K48&gt;99.99,100,K48)</f>
        <v>94.52513966480447</v>
      </c>
      <c r="N116" s="32">
        <f t="shared" ref="N116:N138" si="24">IF(N48&gt;99.99,100,N48)</f>
        <v>69.425287356321846</v>
      </c>
      <c r="Q116" s="32">
        <f t="shared" ref="Q116:Q138" si="25">IF(Q48&gt;99.99,100,Q48)</f>
        <v>20</v>
      </c>
      <c r="T116" s="32">
        <f t="shared" ref="T116:T138" si="26">IF(T48&gt;99.99,100,T48)</f>
        <v>33.333333333333329</v>
      </c>
      <c r="W116" s="32">
        <f t="shared" ref="W116:W138" si="27">IF(W48&gt;99.99,100,W48)</f>
        <v>64.019138755980862</v>
      </c>
    </row>
    <row r="117" spans="11:23" x14ac:dyDescent="0.25">
      <c r="K117" s="32" t="e">
        <f t="shared" si="23"/>
        <v>#DIV/0!</v>
      </c>
      <c r="N117" s="32">
        <f t="shared" si="24"/>
        <v>0</v>
      </c>
      <c r="Q117" s="32">
        <f t="shared" si="25"/>
        <v>0</v>
      </c>
      <c r="T117" s="32" t="e">
        <f t="shared" si="26"/>
        <v>#DIV/0!</v>
      </c>
      <c r="W117" s="32">
        <f t="shared" si="27"/>
        <v>0</v>
      </c>
    </row>
    <row r="118" spans="11:23" x14ac:dyDescent="0.25">
      <c r="K118" s="32" t="e">
        <f t="shared" si="23"/>
        <v>#DIV/0!</v>
      </c>
      <c r="N118" s="32" t="e">
        <f t="shared" si="24"/>
        <v>#DIV/0!</v>
      </c>
      <c r="Q118" s="32" t="e">
        <f t="shared" si="25"/>
        <v>#DIV/0!</v>
      </c>
      <c r="T118" s="32">
        <f t="shared" si="26"/>
        <v>40</v>
      </c>
      <c r="W118" s="32">
        <f t="shared" si="27"/>
        <v>40</v>
      </c>
    </row>
    <row r="119" spans="11:23" x14ac:dyDescent="0.25">
      <c r="K119" s="32">
        <f t="shared" si="23"/>
        <v>40</v>
      </c>
      <c r="N119" s="32">
        <f t="shared" si="24"/>
        <v>60</v>
      </c>
      <c r="Q119" s="32">
        <f t="shared" si="25"/>
        <v>100</v>
      </c>
      <c r="T119" s="32">
        <f t="shared" si="26"/>
        <v>100</v>
      </c>
      <c r="W119" s="32">
        <f t="shared" si="27"/>
        <v>76.666666666666657</v>
      </c>
    </row>
    <row r="120" spans="11:23" x14ac:dyDescent="0.25">
      <c r="K120" s="32">
        <f t="shared" si="23"/>
        <v>50</v>
      </c>
      <c r="N120" s="32" t="e">
        <f t="shared" si="24"/>
        <v>#DIV/0!</v>
      </c>
      <c r="Q120" s="32" t="e">
        <f t="shared" si="25"/>
        <v>#DIV/0!</v>
      </c>
      <c r="T120" s="32" t="e">
        <f t="shared" si="26"/>
        <v>#DIV/0!</v>
      </c>
      <c r="W120" s="32">
        <f t="shared" si="27"/>
        <v>50</v>
      </c>
    </row>
    <row r="121" spans="11:23" x14ac:dyDescent="0.25">
      <c r="K121" s="32">
        <f t="shared" si="23"/>
        <v>20</v>
      </c>
      <c r="N121" s="32">
        <f t="shared" si="24"/>
        <v>60</v>
      </c>
      <c r="Q121" s="32">
        <f t="shared" si="25"/>
        <v>100</v>
      </c>
      <c r="T121" s="32">
        <f t="shared" si="26"/>
        <v>100</v>
      </c>
      <c r="W121" s="32">
        <f t="shared" si="27"/>
        <v>89.999999999999986</v>
      </c>
    </row>
    <row r="122" spans="11:23" x14ac:dyDescent="0.25">
      <c r="K122" s="32" t="e">
        <f t="shared" si="23"/>
        <v>#DIV/0!</v>
      </c>
      <c r="N122" s="32" t="e">
        <f t="shared" si="24"/>
        <v>#DIV/0!</v>
      </c>
      <c r="Q122" s="32">
        <f t="shared" si="25"/>
        <v>27.777777777777779</v>
      </c>
      <c r="T122" s="32">
        <f t="shared" si="26"/>
        <v>81.25</v>
      </c>
      <c r="W122" s="32">
        <f t="shared" si="27"/>
        <v>49.166666666666664</v>
      </c>
    </row>
    <row r="123" spans="11:23" x14ac:dyDescent="0.25">
      <c r="K123" s="32">
        <f t="shared" si="23"/>
        <v>69.117647058823522</v>
      </c>
      <c r="N123" s="32">
        <f t="shared" si="24"/>
        <v>83.333333333333343</v>
      </c>
      <c r="Q123" s="32">
        <f t="shared" si="25"/>
        <v>47.61904761904762</v>
      </c>
      <c r="T123" s="32">
        <f t="shared" si="26"/>
        <v>100</v>
      </c>
      <c r="W123" s="32">
        <f t="shared" si="27"/>
        <v>74.166666666666671</v>
      </c>
    </row>
    <row r="124" spans="11:23" x14ac:dyDescent="0.25">
      <c r="K124" s="32" t="e">
        <f t="shared" si="23"/>
        <v>#DIV/0!</v>
      </c>
      <c r="N124" s="32" t="e">
        <f t="shared" si="24"/>
        <v>#DIV/0!</v>
      </c>
      <c r="Q124" s="32">
        <f t="shared" si="25"/>
        <v>38</v>
      </c>
      <c r="T124" s="32">
        <f t="shared" si="26"/>
        <v>0</v>
      </c>
      <c r="W124" s="32">
        <f t="shared" si="27"/>
        <v>19</v>
      </c>
    </row>
    <row r="125" spans="11:23" x14ac:dyDescent="0.25">
      <c r="K125" s="32">
        <f t="shared" si="23"/>
        <v>0</v>
      </c>
      <c r="N125" s="32">
        <f t="shared" si="24"/>
        <v>0</v>
      </c>
      <c r="Q125" s="32">
        <f t="shared" si="25"/>
        <v>0</v>
      </c>
      <c r="T125" s="32">
        <f t="shared" si="26"/>
        <v>39.996000000000002</v>
      </c>
      <c r="W125" s="32">
        <f t="shared" si="27"/>
        <v>9.9990000000000006</v>
      </c>
    </row>
    <row r="126" spans="11:23" x14ac:dyDescent="0.25">
      <c r="K126" s="32">
        <f t="shared" si="23"/>
        <v>100</v>
      </c>
      <c r="N126" s="32">
        <f t="shared" si="24"/>
        <v>100</v>
      </c>
      <c r="Q126" s="32">
        <f t="shared" si="25"/>
        <v>100</v>
      </c>
      <c r="T126" s="32">
        <f t="shared" si="26"/>
        <v>100</v>
      </c>
      <c r="W126" s="32">
        <f t="shared" si="27"/>
        <v>100</v>
      </c>
    </row>
    <row r="127" spans="11:23" x14ac:dyDescent="0.25">
      <c r="K127" s="32">
        <f t="shared" si="23"/>
        <v>0</v>
      </c>
      <c r="N127" s="32">
        <f t="shared" si="24"/>
        <v>0</v>
      </c>
      <c r="Q127" s="32">
        <f t="shared" si="25"/>
        <v>100</v>
      </c>
      <c r="T127" s="32" t="e">
        <f t="shared" si="26"/>
        <v>#DIV/0!</v>
      </c>
      <c r="W127" s="32">
        <f t="shared" si="27"/>
        <v>50</v>
      </c>
    </row>
    <row r="128" spans="11:23" x14ac:dyDescent="0.25">
      <c r="K128" s="32">
        <f t="shared" si="23"/>
        <v>0</v>
      </c>
      <c r="N128" s="32" t="e">
        <f t="shared" si="24"/>
        <v>#DIV/0!</v>
      </c>
      <c r="Q128" s="32" t="e">
        <f t="shared" si="25"/>
        <v>#DIV/0!</v>
      </c>
      <c r="T128" s="32" t="e">
        <f t="shared" si="26"/>
        <v>#DIV/0!</v>
      </c>
      <c r="W128" s="32">
        <f t="shared" si="27"/>
        <v>85</v>
      </c>
    </row>
    <row r="129" spans="11:23" x14ac:dyDescent="0.25">
      <c r="K129" s="32" t="e">
        <f t="shared" si="23"/>
        <v>#DIV/0!</v>
      </c>
      <c r="N129" s="32" t="e">
        <f t="shared" si="24"/>
        <v>#DIV/0!</v>
      </c>
      <c r="Q129" s="32">
        <f t="shared" si="25"/>
        <v>100</v>
      </c>
      <c r="T129" s="32">
        <f t="shared" si="26"/>
        <v>0</v>
      </c>
      <c r="W129" s="32">
        <f t="shared" si="27"/>
        <v>50</v>
      </c>
    </row>
    <row r="130" spans="11:23" x14ac:dyDescent="0.25">
      <c r="K130" s="32">
        <f t="shared" si="23"/>
        <v>100</v>
      </c>
      <c r="N130" s="32">
        <f t="shared" si="24"/>
        <v>100</v>
      </c>
      <c r="Q130" s="32">
        <f t="shared" si="25"/>
        <v>100</v>
      </c>
      <c r="T130" s="32">
        <f t="shared" si="26"/>
        <v>0</v>
      </c>
      <c r="W130" s="32">
        <f t="shared" si="27"/>
        <v>75</v>
      </c>
    </row>
    <row r="131" spans="11:23" x14ac:dyDescent="0.25">
      <c r="K131" s="32">
        <f t="shared" si="23"/>
        <v>100</v>
      </c>
      <c r="N131" s="32">
        <f t="shared" si="24"/>
        <v>100</v>
      </c>
      <c r="Q131" s="32">
        <f t="shared" si="25"/>
        <v>100</v>
      </c>
      <c r="T131" s="32">
        <f t="shared" si="26"/>
        <v>100</v>
      </c>
      <c r="W131" s="32">
        <f t="shared" si="27"/>
        <v>100</v>
      </c>
    </row>
    <row r="132" spans="11:23" x14ac:dyDescent="0.25">
      <c r="K132" s="32" t="e">
        <f t="shared" si="23"/>
        <v>#DIV/0!</v>
      </c>
      <c r="N132" s="32">
        <f t="shared" si="24"/>
        <v>0</v>
      </c>
      <c r="Q132" s="32" t="e">
        <f t="shared" si="25"/>
        <v>#DIV/0!</v>
      </c>
      <c r="T132" s="32" t="e">
        <f t="shared" si="26"/>
        <v>#DIV/0!</v>
      </c>
      <c r="W132" s="32">
        <f t="shared" si="27"/>
        <v>0</v>
      </c>
    </row>
    <row r="133" spans="11:23" x14ac:dyDescent="0.25">
      <c r="K133" s="32" t="e">
        <f t="shared" si="23"/>
        <v>#DIV/0!</v>
      </c>
      <c r="N133" s="32">
        <f t="shared" si="24"/>
        <v>0</v>
      </c>
      <c r="Q133" s="32">
        <f t="shared" si="25"/>
        <v>0</v>
      </c>
      <c r="T133" s="32">
        <f t="shared" si="26"/>
        <v>0</v>
      </c>
      <c r="W133" s="32">
        <f t="shared" si="27"/>
        <v>0</v>
      </c>
    </row>
    <row r="134" spans="11:23" x14ac:dyDescent="0.25">
      <c r="K134" s="32">
        <f t="shared" si="23"/>
        <v>70.836363636363643</v>
      </c>
      <c r="N134" s="32">
        <f t="shared" si="24"/>
        <v>90.250000000000014</v>
      </c>
      <c r="Q134" s="32">
        <f t="shared" si="25"/>
        <v>78.727272727272734</v>
      </c>
      <c r="T134" s="32">
        <f t="shared" si="26"/>
        <v>49.726315789473688</v>
      </c>
      <c r="W134" s="32">
        <f t="shared" si="27"/>
        <v>74.477777777777789</v>
      </c>
    </row>
    <row r="135" spans="11:23" x14ac:dyDescent="0.25">
      <c r="K135" s="32">
        <f t="shared" si="23"/>
        <v>0</v>
      </c>
      <c r="N135" s="32">
        <f t="shared" si="24"/>
        <v>0</v>
      </c>
      <c r="Q135" s="32">
        <f t="shared" si="25"/>
        <v>100</v>
      </c>
      <c r="T135" s="32">
        <f t="shared" si="26"/>
        <v>0</v>
      </c>
      <c r="W135" s="32">
        <f t="shared" si="27"/>
        <v>25</v>
      </c>
    </row>
    <row r="136" spans="11:23" x14ac:dyDescent="0.25">
      <c r="K136" s="32">
        <f t="shared" si="23"/>
        <v>0</v>
      </c>
      <c r="N136" s="32" t="e">
        <f t="shared" si="24"/>
        <v>#DIV/0!</v>
      </c>
      <c r="Q136" s="32" t="e">
        <f t="shared" si="25"/>
        <v>#DIV/0!</v>
      </c>
      <c r="T136" s="32" t="e">
        <f t="shared" si="26"/>
        <v>#DIV/0!</v>
      </c>
      <c r="W136" s="32">
        <f t="shared" si="27"/>
        <v>60</v>
      </c>
    </row>
    <row r="137" spans="11:23" x14ac:dyDescent="0.25">
      <c r="K137" s="32" t="e">
        <f t="shared" si="23"/>
        <v>#DIV/0!</v>
      </c>
      <c r="N137" s="32">
        <f t="shared" si="24"/>
        <v>50</v>
      </c>
      <c r="Q137" s="32">
        <f t="shared" si="25"/>
        <v>16.666666666666664</v>
      </c>
      <c r="T137" s="32">
        <f t="shared" si="26"/>
        <v>0</v>
      </c>
      <c r="W137" s="32">
        <f t="shared" si="27"/>
        <v>38.75</v>
      </c>
    </row>
    <row r="138" spans="11:23" x14ac:dyDescent="0.25">
      <c r="K138" s="32" t="e">
        <f t="shared" si="23"/>
        <v>#DIV/0!</v>
      </c>
      <c r="N138" s="32">
        <f t="shared" si="24"/>
        <v>0</v>
      </c>
      <c r="Q138" s="32" t="e">
        <f t="shared" si="25"/>
        <v>#DIV/0!</v>
      </c>
      <c r="T138" s="32" t="e">
        <f t="shared" si="26"/>
        <v>#DIV/0!</v>
      </c>
      <c r="W138" s="32">
        <f t="shared" si="27"/>
        <v>0</v>
      </c>
    </row>
    <row r="139" spans="11:23" x14ac:dyDescent="0.25">
      <c r="K139" s="32"/>
    </row>
    <row r="140" spans="11:23" x14ac:dyDescent="0.25">
      <c r="K140" s="32"/>
    </row>
    <row r="141" spans="11:23" x14ac:dyDescent="0.25">
      <c r="K141" s="32"/>
    </row>
    <row r="142" spans="11:23" x14ac:dyDescent="0.25">
      <c r="K142" s="32"/>
    </row>
    <row r="143" spans="11:23" x14ac:dyDescent="0.25">
      <c r="K143" s="32"/>
    </row>
    <row r="144" spans="11:23" x14ac:dyDescent="0.25">
      <c r="K144" s="32"/>
    </row>
    <row r="145" spans="11:11" x14ac:dyDescent="0.25">
      <c r="K145" s="32"/>
    </row>
    <row r="146" spans="11:11" x14ac:dyDescent="0.25">
      <c r="K146" s="32"/>
    </row>
    <row r="147" spans="11:11" x14ac:dyDescent="0.25">
      <c r="K147" s="32"/>
    </row>
    <row r="148" spans="11:11" x14ac:dyDescent="0.25">
      <c r="K148" s="32"/>
    </row>
    <row r="149" spans="11:11" x14ac:dyDescent="0.25">
      <c r="K149" s="32"/>
    </row>
    <row r="150" spans="11:11" x14ac:dyDescent="0.25">
      <c r="K150" s="32"/>
    </row>
    <row r="151" spans="11:11" x14ac:dyDescent="0.25">
      <c r="K151" s="32"/>
    </row>
  </sheetData>
  <mergeCells count="51">
    <mergeCell ref="B51:B53"/>
    <mergeCell ref="B32:B35"/>
    <mergeCell ref="C32:C35"/>
    <mergeCell ref="D32:D35"/>
    <mergeCell ref="E32:E35"/>
    <mergeCell ref="B39:B42"/>
    <mergeCell ref="C39:C42"/>
    <mergeCell ref="D39:D42"/>
    <mergeCell ref="E39:E42"/>
    <mergeCell ref="A73:H73"/>
    <mergeCell ref="A74:H74"/>
    <mergeCell ref="A75:H75"/>
    <mergeCell ref="A76:H76"/>
    <mergeCell ref="X5:X6"/>
    <mergeCell ref="C12:C13"/>
    <mergeCell ref="D12:D13"/>
    <mergeCell ref="E12:E13"/>
    <mergeCell ref="B21:B22"/>
    <mergeCell ref="C21:C22"/>
    <mergeCell ref="D21:D22"/>
    <mergeCell ref="E21:E22"/>
    <mergeCell ref="B27:B28"/>
    <mergeCell ref="C27:C28"/>
    <mergeCell ref="D27:D28"/>
    <mergeCell ref="E27:E28"/>
    <mergeCell ref="Y5:Y6"/>
    <mergeCell ref="Z5:Z6"/>
    <mergeCell ref="AA5:AA6"/>
    <mergeCell ref="A71:H71"/>
    <mergeCell ref="A72:H72"/>
    <mergeCell ref="H5:H6"/>
    <mergeCell ref="I5:K5"/>
    <mergeCell ref="L5:N5"/>
    <mergeCell ref="O5:Q5"/>
    <mergeCell ref="R5:T5"/>
    <mergeCell ref="U5:W5"/>
    <mergeCell ref="B9:B11"/>
    <mergeCell ref="C9:C11"/>
    <mergeCell ref="D9:D11"/>
    <mergeCell ref="E9:E11"/>
    <mergeCell ref="B12:B13"/>
    <mergeCell ref="A2:W2"/>
    <mergeCell ref="A3:W3"/>
    <mergeCell ref="A4:W4"/>
    <mergeCell ref="A5:A6"/>
    <mergeCell ref="B5:B6"/>
    <mergeCell ref="C5:C6"/>
    <mergeCell ref="D5:D6"/>
    <mergeCell ref="E5:E6"/>
    <mergeCell ref="F5:F6"/>
    <mergeCell ref="G5:G6"/>
  </mergeCells>
  <conditionalFormatting sqref="W7:W70 K7:K70 N14:N70 Q14:Q70 T14:T70">
    <cfRule type="cellIs" dxfId="2411" priority="25" stopIfTrue="1" operator="greaterThan">
      <formula>110</formula>
    </cfRule>
    <cfRule type="cellIs" dxfId="2410" priority="26" stopIfTrue="1" operator="between">
      <formula>1</formula>
      <formula>90</formula>
    </cfRule>
    <cfRule type="expression" dxfId="2409" priority="27" stopIfTrue="1">
      <formula>IF(I7=0,J7=0)</formula>
    </cfRule>
    <cfRule type="cellIs" dxfId="2408" priority="28" stopIfTrue="1" operator="between">
      <formula>90</formula>
      <formula>110</formula>
    </cfRule>
    <cfRule type="expression" dxfId="2407" priority="29" stopIfTrue="1">
      <formula>IF(I7&gt;0,J7=0)</formula>
    </cfRule>
    <cfRule type="expression" dxfId="2406" priority="30" stopIfTrue="1">
      <formula>IF(I7=0,J7&gt;0)</formula>
    </cfRule>
  </conditionalFormatting>
  <conditionalFormatting sqref="N7:N13">
    <cfRule type="cellIs" dxfId="2405" priority="43" stopIfTrue="1" operator="greaterThan">
      <formula>110</formula>
    </cfRule>
    <cfRule type="cellIs" dxfId="2404" priority="44" stopIfTrue="1" operator="between">
      <formula>1</formula>
      <formula>90</formula>
    </cfRule>
    <cfRule type="expression" dxfId="2403" priority="45" stopIfTrue="1">
      <formula>IF(L7=0,M7=0)</formula>
    </cfRule>
    <cfRule type="cellIs" dxfId="2402" priority="46" stopIfTrue="1" operator="between">
      <formula>90</formula>
      <formula>110</formula>
    </cfRule>
    <cfRule type="expression" dxfId="2401" priority="47" stopIfTrue="1">
      <formula>IF(L7&gt;0,M7=0)</formula>
    </cfRule>
    <cfRule type="expression" dxfId="2400" priority="48" stopIfTrue="1">
      <formula>IF(L7=0,M7&gt;0)</formula>
    </cfRule>
  </conditionalFormatting>
  <conditionalFormatting sqref="Q7:Q13">
    <cfRule type="cellIs" dxfId="2399" priority="37" stopIfTrue="1" operator="greaterThan">
      <formula>110</formula>
    </cfRule>
    <cfRule type="cellIs" dxfId="2398" priority="38" stopIfTrue="1" operator="between">
      <formula>1</formula>
      <formula>90</formula>
    </cfRule>
    <cfRule type="expression" dxfId="2397" priority="39" stopIfTrue="1">
      <formula>IF(O7=0,P7=0)</formula>
    </cfRule>
    <cfRule type="cellIs" dxfId="2396" priority="40" stopIfTrue="1" operator="between">
      <formula>90</formula>
      <formula>110</formula>
    </cfRule>
    <cfRule type="expression" dxfId="2395" priority="41" stopIfTrue="1">
      <formula>IF(O7&gt;0,P7=0)</formula>
    </cfRule>
    <cfRule type="expression" dxfId="2394" priority="42" stopIfTrue="1">
      <formula>IF(O7=0,P7&gt;0)</formula>
    </cfRule>
  </conditionalFormatting>
  <conditionalFormatting sqref="T7:T13">
    <cfRule type="cellIs" dxfId="2393" priority="31" stopIfTrue="1" operator="greaterThan">
      <formula>110</formula>
    </cfRule>
    <cfRule type="cellIs" dxfId="2392" priority="32" stopIfTrue="1" operator="between">
      <formula>1</formula>
      <formula>90</formula>
    </cfRule>
    <cfRule type="expression" dxfId="2391" priority="33" stopIfTrue="1">
      <formula>IF(R7=0,S7=0)</formula>
    </cfRule>
    <cfRule type="cellIs" dxfId="2390" priority="34" stopIfTrue="1" operator="between">
      <formula>90</formula>
      <formula>110</formula>
    </cfRule>
    <cfRule type="expression" dxfId="2389" priority="35" stopIfTrue="1">
      <formula>IF(R7&gt;0,S7=0)</formula>
    </cfRule>
    <cfRule type="expression" dxfId="2388" priority="36" stopIfTrue="1">
      <formula>IF(R7=0,S7&gt;0)</formula>
    </cfRule>
  </conditionalFormatting>
  <pageMargins left="0.7" right="0.7" top="0.75" bottom="0.75" header="0.3" footer="0.3"/>
  <pageSetup orientation="portrait" horizontalDpi="4294967293" verticalDpi="0" r:id="rId1"/>
  <legacyDrawing r:id="rId2"/>
</worksheet>
</file>

<file path=xl/worksheets/sheet7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98"/>
  <sheetViews>
    <sheetView workbookViewId="0">
      <pane xSplit="8" ySplit="4" topLeftCell="Q62" activePane="bottomRight" state="frozen"/>
      <selection pane="topRight" activeCell="I1" sqref="I1"/>
      <selection pane="bottomLeft" activeCell="A5" sqref="A5"/>
      <selection pane="bottomRight" activeCell="H78" sqref="H78"/>
    </sheetView>
  </sheetViews>
  <sheetFormatPr baseColWidth="10" defaultColWidth="11.42578125" defaultRowHeight="15" x14ac:dyDescent="0.25"/>
  <cols>
    <col min="1" max="1" width="16.85546875" style="7" customWidth="1"/>
    <col min="2" max="2" width="8.7109375" style="7" customWidth="1"/>
    <col min="3" max="3" width="38.28515625" style="7" customWidth="1"/>
    <col min="4" max="5" width="16" style="7" hidden="1" customWidth="1"/>
    <col min="6" max="6" width="24.5703125" style="7" customWidth="1"/>
    <col min="7" max="7" width="12.7109375" style="7" customWidth="1"/>
    <col min="8" max="8" width="8.7109375" style="7" customWidth="1"/>
    <col min="9" max="23" width="6.85546875" style="7" customWidth="1"/>
    <col min="24" max="25" width="15" style="623" customWidth="1"/>
    <col min="26" max="26" width="36.28515625" style="623" customWidth="1"/>
    <col min="27" max="27" width="15" style="623" customWidth="1"/>
    <col min="28" max="16384" width="11.42578125" style="7"/>
  </cols>
  <sheetData>
    <row r="1" spans="1:27" ht="15" customHeight="1" x14ac:dyDescent="0.25">
      <c r="A1" s="854" t="s">
        <v>26</v>
      </c>
      <c r="B1" s="854"/>
      <c r="C1" s="854"/>
      <c r="D1" s="854"/>
      <c r="E1" s="854"/>
      <c r="F1" s="854"/>
      <c r="G1" s="854"/>
      <c r="H1" s="854"/>
      <c r="I1" s="854"/>
      <c r="J1" s="854"/>
      <c r="K1" s="854"/>
      <c r="L1" s="854"/>
      <c r="M1" s="854"/>
      <c r="N1" s="854"/>
      <c r="O1" s="854"/>
      <c r="P1" s="854"/>
      <c r="Q1" s="854"/>
      <c r="R1" s="854"/>
      <c r="S1" s="854"/>
      <c r="T1" s="854"/>
      <c r="U1" s="854"/>
      <c r="V1" s="854"/>
      <c r="W1" s="854"/>
    </row>
    <row r="2" spans="1:27" ht="15" customHeight="1" x14ac:dyDescent="0.25">
      <c r="A2" s="854" t="s">
        <v>0</v>
      </c>
      <c r="B2" s="854"/>
      <c r="C2" s="854"/>
      <c r="D2" s="854"/>
      <c r="E2" s="854"/>
      <c r="F2" s="854"/>
      <c r="G2" s="854"/>
      <c r="H2" s="854"/>
      <c r="I2" s="854"/>
      <c r="J2" s="854"/>
      <c r="K2" s="854"/>
      <c r="L2" s="854"/>
      <c r="M2" s="854"/>
      <c r="N2" s="854"/>
      <c r="O2" s="854"/>
      <c r="P2" s="854"/>
      <c r="Q2" s="854"/>
      <c r="R2" s="854"/>
      <c r="S2" s="854"/>
      <c r="T2" s="854"/>
      <c r="U2" s="854"/>
      <c r="V2" s="854"/>
      <c r="W2" s="854"/>
    </row>
    <row r="3" spans="1:27" ht="15" customHeight="1" x14ac:dyDescent="0.25">
      <c r="A3" s="855" t="s">
        <v>1897</v>
      </c>
      <c r="B3" s="855"/>
      <c r="C3" s="855"/>
      <c r="D3" s="855"/>
      <c r="E3" s="855"/>
      <c r="F3" s="855"/>
      <c r="G3" s="855"/>
      <c r="H3" s="855"/>
      <c r="I3" s="855"/>
      <c r="J3" s="855"/>
      <c r="K3" s="855"/>
      <c r="L3" s="855"/>
      <c r="M3" s="855"/>
      <c r="N3" s="855"/>
      <c r="O3" s="855"/>
      <c r="P3" s="855"/>
      <c r="Q3" s="855"/>
      <c r="R3" s="855"/>
      <c r="S3" s="855"/>
      <c r="T3" s="855"/>
      <c r="U3" s="855"/>
      <c r="V3" s="855"/>
      <c r="W3" s="855"/>
    </row>
    <row r="4" spans="1:27" ht="22.5" customHeight="1" x14ac:dyDescent="0.25">
      <c r="A4" s="838" t="s">
        <v>30</v>
      </c>
      <c r="B4" s="856" t="s">
        <v>1</v>
      </c>
      <c r="C4" s="838" t="s">
        <v>28</v>
      </c>
      <c r="D4" s="838" t="s">
        <v>2</v>
      </c>
      <c r="E4" s="839" t="s">
        <v>1475</v>
      </c>
      <c r="F4" s="838" t="s">
        <v>3</v>
      </c>
      <c r="G4" s="838" t="s">
        <v>4</v>
      </c>
      <c r="H4" s="838" t="s">
        <v>1474</v>
      </c>
      <c r="I4" s="853" t="s">
        <v>5</v>
      </c>
      <c r="J4" s="853"/>
      <c r="K4" s="853"/>
      <c r="L4" s="853" t="s">
        <v>6</v>
      </c>
      <c r="M4" s="853"/>
      <c r="N4" s="853"/>
      <c r="O4" s="853" t="s">
        <v>7</v>
      </c>
      <c r="P4" s="853"/>
      <c r="Q4" s="853"/>
      <c r="R4" s="853" t="s">
        <v>8</v>
      </c>
      <c r="S4" s="853"/>
      <c r="T4" s="853"/>
      <c r="U4" s="853" t="s">
        <v>9</v>
      </c>
      <c r="V4" s="853"/>
      <c r="W4" s="853"/>
      <c r="X4" s="838" t="s">
        <v>1489</v>
      </c>
      <c r="Y4" s="838" t="s">
        <v>1490</v>
      </c>
      <c r="Z4" s="838" t="s">
        <v>1491</v>
      </c>
      <c r="AA4" s="838" t="s">
        <v>1492</v>
      </c>
    </row>
    <row r="5" spans="1:27" x14ac:dyDescent="0.25">
      <c r="A5" s="838"/>
      <c r="B5" s="856"/>
      <c r="C5" s="838"/>
      <c r="D5" s="839"/>
      <c r="E5" s="852"/>
      <c r="F5" s="839"/>
      <c r="G5" s="839"/>
      <c r="H5" s="839"/>
      <c r="I5" s="5" t="s">
        <v>10</v>
      </c>
      <c r="J5" s="5" t="s">
        <v>11</v>
      </c>
      <c r="K5" s="6" t="s">
        <v>12</v>
      </c>
      <c r="L5" s="5" t="s">
        <v>10</v>
      </c>
      <c r="M5" s="5" t="s">
        <v>11</v>
      </c>
      <c r="N5" s="6" t="s">
        <v>12</v>
      </c>
      <c r="O5" s="5" t="s">
        <v>10</v>
      </c>
      <c r="P5" s="5" t="s">
        <v>11</v>
      </c>
      <c r="Q5" s="6" t="s">
        <v>12</v>
      </c>
      <c r="R5" s="5" t="s">
        <v>10</v>
      </c>
      <c r="S5" s="5" t="s">
        <v>11</v>
      </c>
      <c r="T5" s="6" t="s">
        <v>12</v>
      </c>
      <c r="U5" s="5" t="s">
        <v>10</v>
      </c>
      <c r="V5" s="5" t="s">
        <v>11</v>
      </c>
      <c r="W5" s="6" t="s">
        <v>12</v>
      </c>
      <c r="X5" s="839"/>
      <c r="Y5" s="839"/>
      <c r="Z5" s="839"/>
      <c r="AA5" s="839"/>
    </row>
    <row r="6" spans="1:27" ht="24" x14ac:dyDescent="0.25">
      <c r="A6" s="402"/>
      <c r="B6" s="402" t="s">
        <v>162</v>
      </c>
      <c r="C6" s="403" t="s">
        <v>163</v>
      </c>
      <c r="D6" s="403" t="s">
        <v>1870</v>
      </c>
      <c r="E6" s="357" t="s">
        <v>967</v>
      </c>
      <c r="F6" s="357" t="s">
        <v>1871</v>
      </c>
      <c r="G6" s="402" t="s">
        <v>62</v>
      </c>
      <c r="H6" s="402">
        <v>5</v>
      </c>
      <c r="I6" s="2">
        <v>0</v>
      </c>
      <c r="J6" s="2">
        <v>0</v>
      </c>
      <c r="K6" s="11" t="e">
        <f>J6/I6*100</f>
        <v>#DIV/0!</v>
      </c>
      <c r="L6" s="2">
        <v>2.5</v>
      </c>
      <c r="M6" s="2">
        <v>0</v>
      </c>
      <c r="N6" s="12">
        <f>M6/L6*100</f>
        <v>0</v>
      </c>
      <c r="O6" s="2">
        <v>0</v>
      </c>
      <c r="P6" s="2">
        <v>0</v>
      </c>
      <c r="Q6" s="12" t="e">
        <f>P6/O6*100</f>
        <v>#DIV/0!</v>
      </c>
      <c r="R6" s="2">
        <v>2.5</v>
      </c>
      <c r="S6" s="2">
        <v>0</v>
      </c>
      <c r="T6" s="12">
        <f>S6/R6*100</f>
        <v>0</v>
      </c>
      <c r="U6" s="89">
        <f>I6+L6+O6+R6</f>
        <v>5</v>
      </c>
      <c r="V6" s="89">
        <f>J6+M6+P6+S6</f>
        <v>0</v>
      </c>
      <c r="W6" s="12">
        <f>V6/U6*100</f>
        <v>0</v>
      </c>
      <c r="X6" s="155"/>
      <c r="Y6" s="155"/>
      <c r="Z6" s="155"/>
      <c r="AA6" s="155"/>
    </row>
    <row r="7" spans="1:27" ht="21.75" customHeight="1" x14ac:dyDescent="0.25">
      <c r="A7" s="1084" t="s">
        <v>1872</v>
      </c>
      <c r="B7" s="437" t="s">
        <v>1873</v>
      </c>
      <c r="C7" s="72" t="s">
        <v>1874</v>
      </c>
      <c r="D7" s="72" t="s">
        <v>1870</v>
      </c>
      <c r="E7" s="72" t="s">
        <v>1875</v>
      </c>
      <c r="F7" s="412" t="s">
        <v>1871</v>
      </c>
      <c r="G7" s="401" t="s">
        <v>62</v>
      </c>
      <c r="H7" s="360">
        <v>5</v>
      </c>
      <c r="I7" s="2">
        <v>0</v>
      </c>
      <c r="J7" s="2">
        <v>0</v>
      </c>
      <c r="K7" s="11" t="e">
        <f t="shared" ref="K7:K16" si="0">J7/I7*100</f>
        <v>#DIV/0!</v>
      </c>
      <c r="L7" s="2">
        <v>2.5</v>
      </c>
      <c r="M7" s="2">
        <v>2</v>
      </c>
      <c r="N7" s="12">
        <f t="shared" ref="N7:N16" si="1">M7/L7*100</f>
        <v>80</v>
      </c>
      <c r="O7" s="2">
        <v>0</v>
      </c>
      <c r="P7" s="2">
        <v>0</v>
      </c>
      <c r="Q7" s="12" t="e">
        <f t="shared" ref="Q7:Q16" si="2">P7/O7*100</f>
        <v>#DIV/0!</v>
      </c>
      <c r="R7" s="2">
        <v>2.5</v>
      </c>
      <c r="S7" s="2">
        <v>3</v>
      </c>
      <c r="T7" s="12">
        <f t="shared" ref="T7:T16" si="3">S7/R7*100</f>
        <v>120</v>
      </c>
      <c r="U7" s="89">
        <f t="shared" ref="U7:V16" si="4">I7+L7+O7+R7</f>
        <v>5</v>
      </c>
      <c r="V7" s="89">
        <f t="shared" si="4"/>
        <v>5</v>
      </c>
      <c r="W7" s="12">
        <f t="shared" ref="W7:W16" si="5">V7/U7*100</f>
        <v>100</v>
      </c>
      <c r="X7" s="155"/>
      <c r="Y7" s="155"/>
      <c r="Z7" s="155"/>
      <c r="AA7" s="155"/>
    </row>
    <row r="8" spans="1:27" ht="27.75" customHeight="1" x14ac:dyDescent="0.25">
      <c r="A8" s="1085"/>
      <c r="B8" s="437" t="s">
        <v>1876</v>
      </c>
      <c r="C8" s="72" t="s">
        <v>1877</v>
      </c>
      <c r="D8" s="72" t="s">
        <v>1878</v>
      </c>
      <c r="E8" s="72"/>
      <c r="F8" s="412" t="s">
        <v>1879</v>
      </c>
      <c r="G8" s="401" t="s">
        <v>1244</v>
      </c>
      <c r="H8" s="360">
        <v>1</v>
      </c>
      <c r="I8" s="2">
        <v>0</v>
      </c>
      <c r="J8" s="2">
        <v>0</v>
      </c>
      <c r="K8" s="11" t="e">
        <f t="shared" si="0"/>
        <v>#DIV/0!</v>
      </c>
      <c r="L8" s="2">
        <v>1</v>
      </c>
      <c r="M8" s="2">
        <v>0.25</v>
      </c>
      <c r="N8" s="12">
        <f t="shared" si="1"/>
        <v>25</v>
      </c>
      <c r="O8" s="2">
        <v>0</v>
      </c>
      <c r="P8" s="2">
        <v>0</v>
      </c>
      <c r="Q8" s="12" t="e">
        <f t="shared" si="2"/>
        <v>#DIV/0!</v>
      </c>
      <c r="R8" s="2">
        <v>0</v>
      </c>
      <c r="S8" s="2">
        <v>0</v>
      </c>
      <c r="T8" s="12" t="e">
        <f t="shared" si="3"/>
        <v>#DIV/0!</v>
      </c>
      <c r="U8" s="89">
        <f t="shared" si="4"/>
        <v>1</v>
      </c>
      <c r="V8" s="89">
        <f t="shared" si="4"/>
        <v>0.25</v>
      </c>
      <c r="W8" s="12">
        <f t="shared" si="5"/>
        <v>25</v>
      </c>
      <c r="X8" s="155"/>
      <c r="Y8" s="155"/>
      <c r="Z8" s="155"/>
      <c r="AA8" s="155"/>
    </row>
    <row r="9" spans="1:27" ht="24" x14ac:dyDescent="0.25">
      <c r="A9" s="438" t="s">
        <v>1880</v>
      </c>
      <c r="B9" s="439" t="s">
        <v>1084</v>
      </c>
      <c r="C9" s="72" t="s">
        <v>1881</v>
      </c>
      <c r="D9" s="72" t="s">
        <v>1870</v>
      </c>
      <c r="E9" s="72" t="s">
        <v>1882</v>
      </c>
      <c r="F9" s="412" t="s">
        <v>1883</v>
      </c>
      <c r="G9" s="401" t="s">
        <v>1884</v>
      </c>
      <c r="H9" s="360">
        <v>2</v>
      </c>
      <c r="I9" s="2">
        <v>0</v>
      </c>
      <c r="J9" s="2">
        <v>0</v>
      </c>
      <c r="K9" s="11" t="e">
        <f t="shared" si="0"/>
        <v>#DIV/0!</v>
      </c>
      <c r="L9" s="2">
        <v>0</v>
      </c>
      <c r="M9" s="2">
        <v>0</v>
      </c>
      <c r="N9" s="12" t="e">
        <f t="shared" si="1"/>
        <v>#DIV/0!</v>
      </c>
      <c r="O9" s="2">
        <v>0</v>
      </c>
      <c r="P9" s="2">
        <v>0</v>
      </c>
      <c r="Q9" s="12" t="e">
        <f t="shared" si="2"/>
        <v>#DIV/0!</v>
      </c>
      <c r="R9" s="2">
        <v>2</v>
      </c>
      <c r="S9" s="2">
        <v>0</v>
      </c>
      <c r="T9" s="12">
        <f t="shared" si="3"/>
        <v>0</v>
      </c>
      <c r="U9" s="89">
        <f t="shared" si="4"/>
        <v>2</v>
      </c>
      <c r="V9" s="89">
        <f t="shared" si="4"/>
        <v>0</v>
      </c>
      <c r="W9" s="12">
        <f t="shared" si="5"/>
        <v>0</v>
      </c>
      <c r="X9" s="155"/>
      <c r="Y9" s="155"/>
      <c r="Z9" s="155"/>
      <c r="AA9" s="155"/>
    </row>
    <row r="10" spans="1:27" ht="36" x14ac:dyDescent="0.25">
      <c r="A10" s="402"/>
      <c r="B10" s="402" t="s">
        <v>988</v>
      </c>
      <c r="C10" s="403" t="s">
        <v>989</v>
      </c>
      <c r="D10" s="403" t="s">
        <v>1885</v>
      </c>
      <c r="E10" s="357" t="s">
        <v>1886</v>
      </c>
      <c r="F10" s="357" t="s">
        <v>262</v>
      </c>
      <c r="G10" s="402" t="s">
        <v>62</v>
      </c>
      <c r="H10" s="440">
        <f>(33.33/3)*2</f>
        <v>22.22</v>
      </c>
      <c r="I10" s="279">
        <f>((I11*$H$10)/$H$11)</f>
        <v>5.5549999999999997</v>
      </c>
      <c r="J10" s="2">
        <f>((J11*$H$10)/$H$11)</f>
        <v>1.111</v>
      </c>
      <c r="K10" s="11">
        <f t="shared" si="0"/>
        <v>20</v>
      </c>
      <c r="L10" s="279">
        <f>((L11*$H$10)/$H$11)</f>
        <v>5.5549999999999997</v>
      </c>
      <c r="M10" s="2">
        <f>((M11*$H$10)/$H$11)</f>
        <v>3.3329999999999997</v>
      </c>
      <c r="N10" s="12">
        <f t="shared" si="1"/>
        <v>60</v>
      </c>
      <c r="O10" s="279">
        <f>((O11*$H$10)/$H$11)</f>
        <v>5.5549999999999997</v>
      </c>
      <c r="P10" s="279">
        <f>((P11*$H$10)/$H$11)</f>
        <v>5.5549999999999997</v>
      </c>
      <c r="Q10" s="12">
        <f t="shared" si="2"/>
        <v>100</v>
      </c>
      <c r="R10" s="279">
        <f>((R11*$H$10)/$H$11)</f>
        <v>5.5549999999999997</v>
      </c>
      <c r="S10" s="280">
        <f>((S11*$H$10)/$H$11)</f>
        <v>9.9990000000000006</v>
      </c>
      <c r="T10" s="12">
        <f t="shared" si="3"/>
        <v>180.00000000000003</v>
      </c>
      <c r="U10" s="340">
        <f t="shared" si="4"/>
        <v>22.22</v>
      </c>
      <c r="V10" s="340">
        <f t="shared" si="4"/>
        <v>19.997999999999998</v>
      </c>
      <c r="W10" s="12">
        <f t="shared" si="5"/>
        <v>89.999999999999986</v>
      </c>
      <c r="X10" s="155"/>
      <c r="Y10" s="155"/>
      <c r="Z10" s="155"/>
      <c r="AA10" s="155"/>
    </row>
    <row r="11" spans="1:27" ht="48" x14ac:dyDescent="0.35">
      <c r="A11" s="399" t="s">
        <v>1887</v>
      </c>
      <c r="B11" s="401" t="s">
        <v>992</v>
      </c>
      <c r="C11" s="97" t="s">
        <v>1888</v>
      </c>
      <c r="D11" s="72" t="s">
        <v>1889</v>
      </c>
      <c r="E11" s="72" t="s">
        <v>1890</v>
      </c>
      <c r="F11" s="412" t="s">
        <v>1891</v>
      </c>
      <c r="G11" s="405" t="s">
        <v>62</v>
      </c>
      <c r="H11" s="410">
        <v>100</v>
      </c>
      <c r="I11" s="2">
        <v>25</v>
      </c>
      <c r="J11" s="2">
        <v>5</v>
      </c>
      <c r="K11" s="11">
        <f t="shared" si="0"/>
        <v>20</v>
      </c>
      <c r="L11" s="2">
        <v>25</v>
      </c>
      <c r="M11" s="2">
        <v>15</v>
      </c>
      <c r="N11" s="12">
        <f t="shared" si="1"/>
        <v>60</v>
      </c>
      <c r="O11" s="2">
        <v>25</v>
      </c>
      <c r="P11" s="2">
        <v>25</v>
      </c>
      <c r="Q11" s="12">
        <f t="shared" si="2"/>
        <v>100</v>
      </c>
      <c r="R11" s="2">
        <v>25</v>
      </c>
      <c r="S11" s="2">
        <v>45</v>
      </c>
      <c r="T11" s="12">
        <f t="shared" si="3"/>
        <v>180</v>
      </c>
      <c r="U11" s="89">
        <f t="shared" si="4"/>
        <v>100</v>
      </c>
      <c r="V11" s="89">
        <f t="shared" si="4"/>
        <v>90</v>
      </c>
      <c r="W11" s="12">
        <f t="shared" si="5"/>
        <v>90</v>
      </c>
      <c r="X11" s="155"/>
      <c r="Y11" s="155"/>
      <c r="Z11" s="155"/>
      <c r="AA11" s="155"/>
    </row>
    <row r="12" spans="1:27" ht="45" x14ac:dyDescent="0.25">
      <c r="A12" s="402"/>
      <c r="B12" s="402" t="s">
        <v>1452</v>
      </c>
      <c r="C12" s="403" t="s">
        <v>1453</v>
      </c>
      <c r="D12" s="403" t="s">
        <v>1454</v>
      </c>
      <c r="E12" s="357"/>
      <c r="F12" s="357" t="s">
        <v>1448</v>
      </c>
      <c r="G12" s="402" t="s">
        <v>62</v>
      </c>
      <c r="H12" s="402">
        <v>100</v>
      </c>
      <c r="I12" s="2">
        <v>25</v>
      </c>
      <c r="J12" s="2">
        <v>0</v>
      </c>
      <c r="K12" s="11">
        <f t="shared" si="0"/>
        <v>0</v>
      </c>
      <c r="L12" s="2">
        <v>25</v>
      </c>
      <c r="M12" s="2">
        <v>0</v>
      </c>
      <c r="N12" s="12">
        <f t="shared" si="1"/>
        <v>0</v>
      </c>
      <c r="O12" s="2">
        <v>25</v>
      </c>
      <c r="P12" s="2">
        <v>0</v>
      </c>
      <c r="Q12" s="12">
        <f t="shared" si="2"/>
        <v>0</v>
      </c>
      <c r="R12" s="2">
        <v>25</v>
      </c>
      <c r="S12" s="2">
        <v>0</v>
      </c>
      <c r="T12" s="12">
        <f t="shared" si="3"/>
        <v>0</v>
      </c>
      <c r="U12" s="89">
        <f t="shared" si="4"/>
        <v>100</v>
      </c>
      <c r="V12" s="89">
        <f t="shared" si="4"/>
        <v>0</v>
      </c>
      <c r="W12" s="12">
        <f t="shared" si="5"/>
        <v>0</v>
      </c>
      <c r="X12" s="155"/>
      <c r="Y12" s="155"/>
      <c r="Z12" s="155" t="s">
        <v>2679</v>
      </c>
      <c r="AA12" s="155"/>
    </row>
    <row r="13" spans="1:27" ht="36" x14ac:dyDescent="0.25">
      <c r="A13" s="438" t="s">
        <v>1892</v>
      </c>
      <c r="B13" s="404" t="s">
        <v>1893</v>
      </c>
      <c r="C13" s="97" t="s">
        <v>1894</v>
      </c>
      <c r="D13" s="162" t="s">
        <v>1895</v>
      </c>
      <c r="E13" s="162" t="s">
        <v>1896</v>
      </c>
      <c r="F13" s="27" t="s">
        <v>1448</v>
      </c>
      <c r="G13" s="404" t="s">
        <v>62</v>
      </c>
      <c r="H13" s="404">
        <v>100</v>
      </c>
      <c r="I13" s="2">
        <v>25</v>
      </c>
      <c r="J13" s="2">
        <v>15</v>
      </c>
      <c r="K13" s="11">
        <f t="shared" si="0"/>
        <v>60</v>
      </c>
      <c r="L13" s="2">
        <v>25</v>
      </c>
      <c r="M13" s="2">
        <v>15</v>
      </c>
      <c r="N13" s="11">
        <f t="shared" si="1"/>
        <v>60</v>
      </c>
      <c r="O13" s="2">
        <v>25</v>
      </c>
      <c r="P13" s="2">
        <v>35</v>
      </c>
      <c r="Q13" s="11">
        <f t="shared" si="2"/>
        <v>140</v>
      </c>
      <c r="R13" s="2">
        <v>25</v>
      </c>
      <c r="S13" s="2">
        <v>25</v>
      </c>
      <c r="T13" s="11">
        <f t="shared" si="3"/>
        <v>100</v>
      </c>
      <c r="U13" s="89">
        <f t="shared" si="4"/>
        <v>100</v>
      </c>
      <c r="V13" s="89">
        <f t="shared" si="4"/>
        <v>90</v>
      </c>
      <c r="W13" s="11">
        <f t="shared" si="5"/>
        <v>90</v>
      </c>
      <c r="X13" s="155"/>
      <c r="Y13" s="155"/>
      <c r="Z13" s="155"/>
      <c r="AA13" s="155"/>
    </row>
    <row r="14" spans="1:27" ht="15.75" x14ac:dyDescent="0.25">
      <c r="A14" s="10"/>
      <c r="B14" s="10"/>
      <c r="C14" s="10"/>
      <c r="D14" s="10"/>
      <c r="E14" s="10"/>
      <c r="F14" s="10"/>
      <c r="G14" s="10"/>
      <c r="H14" s="10"/>
      <c r="I14" s="2"/>
      <c r="J14" s="2"/>
      <c r="K14" s="11" t="e">
        <f t="shared" si="0"/>
        <v>#DIV/0!</v>
      </c>
      <c r="L14" s="2"/>
      <c r="M14" s="2"/>
      <c r="N14" s="11" t="e">
        <f t="shared" si="1"/>
        <v>#DIV/0!</v>
      </c>
      <c r="O14" s="2"/>
      <c r="P14" s="2"/>
      <c r="Q14" s="11" t="e">
        <f t="shared" si="2"/>
        <v>#DIV/0!</v>
      </c>
      <c r="R14" s="2"/>
      <c r="S14" s="2"/>
      <c r="T14" s="11" t="e">
        <f t="shared" si="3"/>
        <v>#DIV/0!</v>
      </c>
      <c r="U14" s="89">
        <f t="shared" si="4"/>
        <v>0</v>
      </c>
      <c r="V14" s="89">
        <f t="shared" si="4"/>
        <v>0</v>
      </c>
      <c r="W14" s="11" t="e">
        <f t="shared" si="5"/>
        <v>#DIV/0!</v>
      </c>
      <c r="X14" s="155"/>
      <c r="Y14" s="155"/>
      <c r="Z14" s="155"/>
      <c r="AA14" s="155"/>
    </row>
    <row r="15" spans="1:27" ht="15.75" x14ac:dyDescent="0.25">
      <c r="A15" s="10"/>
      <c r="B15" s="10"/>
      <c r="C15" s="10"/>
      <c r="D15" s="10"/>
      <c r="E15" s="10"/>
      <c r="F15" s="10"/>
      <c r="G15" s="10"/>
      <c r="H15" s="10"/>
      <c r="I15" s="2"/>
      <c r="J15" s="2"/>
      <c r="K15" s="11" t="e">
        <f t="shared" si="0"/>
        <v>#DIV/0!</v>
      </c>
      <c r="L15" s="2"/>
      <c r="M15" s="2"/>
      <c r="N15" s="11" t="e">
        <f t="shared" si="1"/>
        <v>#DIV/0!</v>
      </c>
      <c r="O15" s="2"/>
      <c r="P15" s="2"/>
      <c r="Q15" s="11" t="e">
        <f t="shared" si="2"/>
        <v>#DIV/0!</v>
      </c>
      <c r="R15" s="2"/>
      <c r="S15" s="2"/>
      <c r="T15" s="11" t="e">
        <f t="shared" si="3"/>
        <v>#DIV/0!</v>
      </c>
      <c r="U15" s="89">
        <f t="shared" si="4"/>
        <v>0</v>
      </c>
      <c r="V15" s="89">
        <f t="shared" si="4"/>
        <v>0</v>
      </c>
      <c r="W15" s="11" t="e">
        <f t="shared" si="5"/>
        <v>#DIV/0!</v>
      </c>
      <c r="X15" s="155"/>
      <c r="Y15" s="155"/>
      <c r="Z15" s="155"/>
      <c r="AA15" s="155"/>
    </row>
    <row r="16" spans="1:27" ht="15.75" x14ac:dyDescent="0.25">
      <c r="A16" s="10"/>
      <c r="B16" s="10"/>
      <c r="C16" s="10"/>
      <c r="D16" s="10"/>
      <c r="E16" s="10"/>
      <c r="F16" s="10"/>
      <c r="G16" s="10"/>
      <c r="H16" s="10"/>
      <c r="I16" s="2"/>
      <c r="J16" s="2"/>
      <c r="K16" s="11" t="e">
        <f t="shared" si="0"/>
        <v>#DIV/0!</v>
      </c>
      <c r="L16" s="2"/>
      <c r="M16" s="2"/>
      <c r="N16" s="11" t="e">
        <f t="shared" si="1"/>
        <v>#DIV/0!</v>
      </c>
      <c r="O16" s="2"/>
      <c r="P16" s="2"/>
      <c r="Q16" s="11" t="e">
        <f t="shared" si="2"/>
        <v>#DIV/0!</v>
      </c>
      <c r="R16" s="2"/>
      <c r="S16" s="2"/>
      <c r="T16" s="11" t="e">
        <f t="shared" si="3"/>
        <v>#DIV/0!</v>
      </c>
      <c r="U16" s="89">
        <f t="shared" si="4"/>
        <v>0</v>
      </c>
      <c r="V16" s="89">
        <f t="shared" si="4"/>
        <v>0</v>
      </c>
      <c r="W16" s="11" t="e">
        <f t="shared" si="5"/>
        <v>#DIV/0!</v>
      </c>
      <c r="X16" s="155"/>
      <c r="Y16" s="155"/>
      <c r="Z16" s="155"/>
      <c r="AA16" s="155"/>
    </row>
    <row r="17" spans="1:27" x14ac:dyDescent="0.25">
      <c r="A17" s="843" t="s">
        <v>23</v>
      </c>
      <c r="B17" s="844"/>
      <c r="C17" s="844"/>
      <c r="D17" s="844"/>
      <c r="E17" s="844"/>
      <c r="F17" s="844"/>
      <c r="G17" s="844"/>
      <c r="H17" s="845"/>
      <c r="I17" s="3"/>
      <c r="J17" s="3"/>
      <c r="K17" s="13" t="e">
        <f>SUM(K23:K29)/(COUNTIF(K23:K29,"&lt;&gt;0"))</f>
        <v>#DIV/0!</v>
      </c>
      <c r="L17" s="3"/>
      <c r="M17" s="3"/>
      <c r="N17" s="13" t="e">
        <f>SUM(N23:N29)/(COUNTIF(N23:N29,"&lt;&gt;0"))</f>
        <v>#DIV/0!</v>
      </c>
      <c r="O17" s="3"/>
      <c r="P17" s="3"/>
      <c r="Q17" s="13" t="e">
        <f>SUM(Q23:Q29)/(COUNTIF(Q23:Q29,"&lt;&gt;0"))</f>
        <v>#DIV/0!</v>
      </c>
      <c r="R17" s="3"/>
      <c r="S17" s="3"/>
      <c r="T17" s="13" t="e">
        <f>SUM(T23:T29)/(COUNTIF(T23:T29,"&lt;&gt;0"))</f>
        <v>#DIV/0!</v>
      </c>
      <c r="U17" s="3"/>
      <c r="V17" s="3"/>
      <c r="W17" s="13">
        <f>SUM(W23:W29)/(COUNTIF(W23:W29,"&lt;&gt;0"))</f>
        <v>76.25</v>
      </c>
      <c r="X17" s="155"/>
      <c r="Y17" s="155"/>
      <c r="Z17" s="155"/>
      <c r="AA17" s="155"/>
    </row>
    <row r="18" spans="1:27" x14ac:dyDescent="0.25">
      <c r="A18" s="846" t="s">
        <v>24</v>
      </c>
      <c r="B18" s="847"/>
      <c r="C18" s="847"/>
      <c r="D18" s="847"/>
      <c r="E18" s="847"/>
      <c r="F18" s="847"/>
      <c r="G18" s="847"/>
      <c r="H18" s="848"/>
      <c r="I18" s="4"/>
      <c r="J18" s="4"/>
      <c r="K18" s="14">
        <v>33</v>
      </c>
      <c r="L18" s="4"/>
      <c r="M18" s="4"/>
      <c r="N18" s="14">
        <v>56</v>
      </c>
      <c r="O18" s="4"/>
      <c r="P18" s="4"/>
      <c r="Q18" s="14">
        <v>100</v>
      </c>
      <c r="R18" s="4"/>
      <c r="S18" s="4"/>
      <c r="T18" s="14"/>
      <c r="U18" s="4"/>
      <c r="V18" s="4"/>
      <c r="W18" s="14"/>
      <c r="X18" s="155"/>
      <c r="Y18" s="155"/>
      <c r="Z18" s="155"/>
      <c r="AA18" s="155"/>
    </row>
    <row r="19" spans="1:27" ht="14.45" x14ac:dyDescent="0.35">
      <c r="A19" s="846" t="s">
        <v>1283</v>
      </c>
      <c r="B19" s="847"/>
      <c r="C19" s="847"/>
      <c r="D19" s="847"/>
      <c r="E19" s="847"/>
      <c r="F19" s="847"/>
      <c r="G19" s="847"/>
      <c r="H19" s="848"/>
      <c r="I19" s="4"/>
      <c r="J19" s="4"/>
      <c r="K19" s="14">
        <v>25</v>
      </c>
      <c r="L19" s="4"/>
      <c r="M19" s="4"/>
      <c r="N19" s="14">
        <v>38</v>
      </c>
      <c r="O19" s="4"/>
      <c r="P19" s="4"/>
      <c r="Q19" s="14">
        <v>67</v>
      </c>
      <c r="R19" s="4"/>
      <c r="S19" s="4"/>
      <c r="T19" s="14"/>
      <c r="U19" s="4"/>
      <c r="V19" s="4"/>
      <c r="W19" s="14"/>
      <c r="X19" s="155"/>
      <c r="Y19" s="155"/>
      <c r="Z19" s="155"/>
      <c r="AA19" s="155"/>
    </row>
    <row r="20" spans="1:27" x14ac:dyDescent="0.25">
      <c r="A20" s="846" t="s">
        <v>1339</v>
      </c>
      <c r="B20" s="847"/>
      <c r="C20" s="847"/>
      <c r="D20" s="847"/>
      <c r="E20" s="847"/>
      <c r="F20" s="847"/>
      <c r="G20" s="847"/>
      <c r="H20" s="848"/>
      <c r="I20" s="4"/>
      <c r="J20" s="4"/>
      <c r="K20" s="14">
        <v>1</v>
      </c>
      <c r="L20" s="4"/>
      <c r="M20" s="4"/>
      <c r="N20" s="14">
        <v>2</v>
      </c>
      <c r="O20" s="4"/>
      <c r="P20" s="4"/>
      <c r="Q20" s="14">
        <v>1</v>
      </c>
      <c r="R20" s="4"/>
      <c r="S20" s="4"/>
      <c r="T20" s="14"/>
      <c r="U20" s="4"/>
      <c r="V20" s="4"/>
      <c r="W20" s="14"/>
      <c r="X20" s="155"/>
      <c r="Y20" s="155"/>
      <c r="Z20" s="155"/>
      <c r="AA20" s="155"/>
    </row>
    <row r="21" spans="1:27" x14ac:dyDescent="0.25">
      <c r="A21" s="846" t="s">
        <v>1340</v>
      </c>
      <c r="B21" s="847"/>
      <c r="C21" s="847"/>
      <c r="D21" s="847"/>
      <c r="E21" s="847"/>
      <c r="F21" s="847"/>
      <c r="G21" s="847"/>
      <c r="H21" s="848"/>
      <c r="I21" s="4"/>
      <c r="J21" s="4"/>
      <c r="K21" s="14"/>
      <c r="L21" s="4"/>
      <c r="M21" s="4"/>
      <c r="N21" s="14"/>
      <c r="O21" s="4"/>
      <c r="P21" s="4"/>
      <c r="Q21" s="14">
        <v>0</v>
      </c>
      <c r="R21" s="4"/>
      <c r="S21" s="4"/>
      <c r="T21" s="14"/>
      <c r="U21" s="4"/>
      <c r="V21" s="4"/>
      <c r="W21" s="14"/>
      <c r="X21" s="155"/>
      <c r="Y21" s="155"/>
      <c r="Z21" s="155"/>
      <c r="AA21" s="155"/>
    </row>
    <row r="22" spans="1:27" x14ac:dyDescent="0.25">
      <c r="A22" s="846" t="s">
        <v>1341</v>
      </c>
      <c r="B22" s="847"/>
      <c r="C22" s="847"/>
      <c r="D22" s="847"/>
      <c r="E22" s="847"/>
      <c r="F22" s="847"/>
      <c r="G22" s="847"/>
      <c r="H22" s="848"/>
      <c r="I22" s="4"/>
      <c r="J22" s="4"/>
      <c r="K22" s="14">
        <v>3</v>
      </c>
      <c r="L22" s="4"/>
      <c r="M22" s="4"/>
      <c r="N22" s="14">
        <v>17</v>
      </c>
      <c r="O22" s="4"/>
      <c r="P22" s="4"/>
      <c r="Q22" s="14">
        <v>25</v>
      </c>
      <c r="R22" s="4"/>
      <c r="S22" s="4"/>
      <c r="T22" s="14"/>
      <c r="U22" s="4"/>
      <c r="V22" s="4"/>
      <c r="W22" s="14"/>
      <c r="X22" s="155"/>
      <c r="Y22" s="155"/>
      <c r="Z22" s="155"/>
      <c r="AA22" s="155"/>
    </row>
    <row r="23" spans="1:27" x14ac:dyDescent="0.25">
      <c r="K23" s="32" t="e">
        <f>IF(K6&gt;99.99,100,K6)</f>
        <v>#DIV/0!</v>
      </c>
      <c r="N23" s="32">
        <f>IF(N6&gt;99.99,100,N6)</f>
        <v>0</v>
      </c>
      <c r="Q23" s="32" t="e">
        <f>IF(Q6&gt;99.99,100,Q6)</f>
        <v>#DIV/0!</v>
      </c>
      <c r="T23" s="32">
        <f>IF(T6&gt;99.99,100,T6)</f>
        <v>0</v>
      </c>
      <c r="W23" s="32">
        <f>IF(W6&gt;99.99,100,W6)</f>
        <v>0</v>
      </c>
    </row>
    <row r="24" spans="1:27" x14ac:dyDescent="0.25">
      <c r="K24" s="32" t="e">
        <f>IF(K7&gt;99.99,100,K7)</f>
        <v>#DIV/0!</v>
      </c>
      <c r="N24" s="32">
        <f>IF(N7&gt;99.99,100,N7)</f>
        <v>80</v>
      </c>
      <c r="Q24" s="32" t="e">
        <f>IF(Q7&gt;99.99,100,Q7)</f>
        <v>#DIV/0!</v>
      </c>
      <c r="T24" s="32">
        <f>IF(T7&gt;99.99,100,T7)</f>
        <v>100</v>
      </c>
      <c r="W24" s="32">
        <f>IF(W7&gt;99.99,100,W7)</f>
        <v>100</v>
      </c>
    </row>
    <row r="25" spans="1:27" x14ac:dyDescent="0.25">
      <c r="K25" s="32" t="e">
        <f>IF(K8&gt;99.99,100,K8)</f>
        <v>#DIV/0!</v>
      </c>
      <c r="N25" s="32">
        <f>IF(N8&gt;99.99,100,N8)</f>
        <v>25</v>
      </c>
      <c r="Q25" s="32" t="e">
        <f>IF(Q8&gt;99.99,100,Q8)</f>
        <v>#DIV/0!</v>
      </c>
      <c r="T25" s="32" t="e">
        <f>IF(T8&gt;99.99,100,T8)</f>
        <v>#DIV/0!</v>
      </c>
      <c r="W25" s="32">
        <f>IF(W8&gt;99.99,100,W8)</f>
        <v>25</v>
      </c>
    </row>
    <row r="26" spans="1:27" x14ac:dyDescent="0.25">
      <c r="K26" s="32" t="e">
        <f>IF(K9&gt;99.99,100,K9)</f>
        <v>#DIV/0!</v>
      </c>
      <c r="N26" s="32" t="e">
        <f>IF(N9&gt;99.99,100,N9)</f>
        <v>#DIV/0!</v>
      </c>
      <c r="Q26" s="32" t="e">
        <f>IF(Q9&gt;99.99,100,Q9)</f>
        <v>#DIV/0!</v>
      </c>
      <c r="T26" s="32">
        <f>IF(T9&gt;99.99,100,T9)</f>
        <v>0</v>
      </c>
      <c r="W26" s="32">
        <f>IF(W9&gt;99.99,100,W9)</f>
        <v>0</v>
      </c>
    </row>
    <row r="27" spans="1:27" x14ac:dyDescent="0.25">
      <c r="K27" s="32">
        <f>IF(K11&gt;99.99,100,K11)</f>
        <v>20</v>
      </c>
      <c r="N27" s="32">
        <f>IF(N11&gt;99.99,100,N11)</f>
        <v>60</v>
      </c>
      <c r="Q27" s="32">
        <f>IF(Q11&gt;99.99,100,Q11)</f>
        <v>100</v>
      </c>
      <c r="T27" s="32">
        <f>IF(T11&gt;99.99,100,T11)</f>
        <v>100</v>
      </c>
      <c r="W27" s="32">
        <f>IF(W11&gt;99.99,100,W11)</f>
        <v>90</v>
      </c>
    </row>
    <row r="28" spans="1:27" x14ac:dyDescent="0.25">
      <c r="K28" s="32">
        <f>IF(K12&gt;99.99,100,K12)</f>
        <v>0</v>
      </c>
      <c r="N28" s="32">
        <f>IF(N12&gt;99.99,100,N12)</f>
        <v>0</v>
      </c>
      <c r="Q28" s="32">
        <f>IF(Q12&gt;99.99,100,Q12)</f>
        <v>0</v>
      </c>
      <c r="T28" s="32">
        <f>IF(T12&gt;99.99,100,T12)</f>
        <v>0</v>
      </c>
      <c r="W28" s="32">
        <f>IF(W12&gt;99.99,100,W12)</f>
        <v>0</v>
      </c>
    </row>
    <row r="29" spans="1:27" x14ac:dyDescent="0.25">
      <c r="K29" s="32">
        <f>IF(K13&gt;99.99,100,K13)</f>
        <v>60</v>
      </c>
      <c r="N29" s="32">
        <f>IF(N13&gt;99.99,100,N13)</f>
        <v>60</v>
      </c>
      <c r="Q29" s="32">
        <f>IF(Q13&gt;99.99,100,Q13)</f>
        <v>100</v>
      </c>
      <c r="T29" s="32">
        <f>IF(T13&gt;99.99,100,T13)</f>
        <v>100</v>
      </c>
      <c r="W29" s="32">
        <f>IF(W13&gt;99.99,100,W13)</f>
        <v>90</v>
      </c>
    </row>
    <row r="30" spans="1:27" x14ac:dyDescent="0.25">
      <c r="K30" s="32"/>
    </row>
    <row r="31" spans="1:27" x14ac:dyDescent="0.25">
      <c r="A31" s="1082" t="s">
        <v>1916</v>
      </c>
      <c r="B31" s="1082"/>
      <c r="C31" s="1082"/>
      <c r="D31" s="1082"/>
      <c r="E31" s="1082"/>
      <c r="F31" s="1082"/>
      <c r="G31" s="1082"/>
      <c r="H31" s="1082"/>
      <c r="I31" s="446"/>
      <c r="J31" s="446"/>
      <c r="K31" s="447"/>
      <c r="L31" s="446"/>
      <c r="M31" s="446"/>
      <c r="N31" s="446"/>
      <c r="O31" s="446"/>
      <c r="P31" s="446"/>
      <c r="Q31" s="446"/>
      <c r="R31" s="446"/>
      <c r="S31" s="446"/>
      <c r="T31" s="446"/>
      <c r="U31" s="446"/>
      <c r="V31" s="446"/>
      <c r="W31" s="446"/>
    </row>
    <row r="32" spans="1:27" ht="24" x14ac:dyDescent="0.25">
      <c r="A32" s="441"/>
      <c r="B32" s="442" t="s">
        <v>162</v>
      </c>
      <c r="C32" s="441" t="s">
        <v>163</v>
      </c>
      <c r="D32" s="441" t="s">
        <v>1870</v>
      </c>
      <c r="E32" s="441" t="s">
        <v>967</v>
      </c>
      <c r="F32" s="441" t="s">
        <v>1871</v>
      </c>
      <c r="G32" s="442" t="s">
        <v>62</v>
      </c>
      <c r="H32" s="443">
        <v>5</v>
      </c>
      <c r="I32" s="2">
        <v>0</v>
      </c>
      <c r="J32" s="2">
        <v>0</v>
      </c>
      <c r="K32" s="11" t="e">
        <f>J32/I32*100</f>
        <v>#DIV/0!</v>
      </c>
      <c r="L32" s="2">
        <v>0</v>
      </c>
      <c r="M32" s="2">
        <v>0</v>
      </c>
      <c r="N32" s="11" t="e">
        <f>M32/L32*100</f>
        <v>#DIV/0!</v>
      </c>
      <c r="O32" s="2">
        <v>0</v>
      </c>
      <c r="P32" s="2">
        <v>0</v>
      </c>
      <c r="Q32" s="11" t="e">
        <f>P32/O32*100</f>
        <v>#DIV/0!</v>
      </c>
      <c r="R32" s="2">
        <v>0</v>
      </c>
      <c r="S32" s="2">
        <v>0</v>
      </c>
      <c r="T32" s="11" t="e">
        <f>S32/R32*100</f>
        <v>#DIV/0!</v>
      </c>
      <c r="U32" s="89">
        <f>I32+L32+O32+R32</f>
        <v>0</v>
      </c>
      <c r="V32" s="89">
        <f>J32+M32+P32+S32</f>
        <v>0</v>
      </c>
      <c r="W32" s="11" t="e">
        <f>V32/U32*100</f>
        <v>#DIV/0!</v>
      </c>
    </row>
    <row r="33" spans="1:23" ht="24" x14ac:dyDescent="0.25">
      <c r="A33" s="412" t="s">
        <v>1898</v>
      </c>
      <c r="B33" s="404"/>
      <c r="C33" s="412" t="s">
        <v>1899</v>
      </c>
      <c r="D33" s="412" t="s">
        <v>1870</v>
      </c>
      <c r="E33" s="412" t="s">
        <v>1882</v>
      </c>
      <c r="F33" s="412" t="s">
        <v>1883</v>
      </c>
      <c r="G33" s="20" t="s">
        <v>371</v>
      </c>
      <c r="H33" s="360">
        <v>2</v>
      </c>
      <c r="I33" s="2">
        <v>0</v>
      </c>
      <c r="J33" s="2">
        <v>0</v>
      </c>
      <c r="K33" s="11" t="e">
        <f t="shared" ref="K33:K39" si="6">J33/I33*100</f>
        <v>#DIV/0!</v>
      </c>
      <c r="L33" s="2">
        <v>0</v>
      </c>
      <c r="M33" s="2">
        <v>0</v>
      </c>
      <c r="N33" s="11" t="e">
        <f t="shared" ref="N33:N39" si="7">M33/L33*100</f>
        <v>#DIV/0!</v>
      </c>
      <c r="O33" s="2">
        <v>0</v>
      </c>
      <c r="P33" s="2">
        <v>0</v>
      </c>
      <c r="Q33" s="11" t="e">
        <f t="shared" ref="Q33:Q39" si="8">P33/O33*100</f>
        <v>#DIV/0!</v>
      </c>
      <c r="R33" s="2">
        <v>2</v>
      </c>
      <c r="S33" s="2">
        <v>0</v>
      </c>
      <c r="T33" s="11">
        <f t="shared" ref="T33:T39" si="9">S33/R33*100</f>
        <v>0</v>
      </c>
      <c r="U33" s="89">
        <f t="shared" ref="U33:U39" si="10">I33+L33+O33+R33</f>
        <v>2</v>
      </c>
      <c r="V33" s="89">
        <f t="shared" ref="V33:V39" si="11">J33+M33+P33+S33</f>
        <v>0</v>
      </c>
      <c r="W33" s="11">
        <f t="shared" ref="W33:W39" si="12">V33/U33*100</f>
        <v>0</v>
      </c>
    </row>
    <row r="34" spans="1:23" ht="24" x14ac:dyDescent="0.25">
      <c r="A34" s="1071" t="s">
        <v>1900</v>
      </c>
      <c r="B34" s="20"/>
      <c r="C34" s="412" t="s">
        <v>1901</v>
      </c>
      <c r="D34" s="412" t="s">
        <v>1870</v>
      </c>
      <c r="E34" s="96"/>
      <c r="F34" s="412" t="s">
        <v>1902</v>
      </c>
      <c r="G34" s="20" t="s">
        <v>371</v>
      </c>
      <c r="H34" s="20">
        <v>40</v>
      </c>
      <c r="I34" s="2">
        <v>11</v>
      </c>
      <c r="J34" s="2">
        <v>31</v>
      </c>
      <c r="K34" s="11">
        <f t="shared" si="6"/>
        <v>281.81818181818181</v>
      </c>
      <c r="L34" s="2">
        <v>10</v>
      </c>
      <c r="M34" s="2">
        <v>19</v>
      </c>
      <c r="N34" s="11">
        <f t="shared" si="7"/>
        <v>190</v>
      </c>
      <c r="O34" s="2">
        <v>10</v>
      </c>
      <c r="P34" s="2">
        <v>29</v>
      </c>
      <c r="Q34" s="11">
        <f t="shared" si="8"/>
        <v>290</v>
      </c>
      <c r="R34" s="2">
        <v>9</v>
      </c>
      <c r="S34" s="2">
        <v>26</v>
      </c>
      <c r="T34" s="11">
        <f t="shared" si="9"/>
        <v>288.88888888888886</v>
      </c>
      <c r="U34" s="89">
        <f t="shared" si="10"/>
        <v>40</v>
      </c>
      <c r="V34" s="89">
        <f t="shared" si="11"/>
        <v>105</v>
      </c>
      <c r="W34" s="11">
        <f t="shared" si="12"/>
        <v>262.5</v>
      </c>
    </row>
    <row r="35" spans="1:23" ht="24" x14ac:dyDescent="0.25">
      <c r="A35" s="1071"/>
      <c r="B35" s="20"/>
      <c r="C35" s="412" t="s">
        <v>1903</v>
      </c>
      <c r="D35" s="412" t="s">
        <v>1870</v>
      </c>
      <c r="E35" s="96"/>
      <c r="F35" s="412" t="s">
        <v>1904</v>
      </c>
      <c r="G35" s="20" t="s">
        <v>371</v>
      </c>
      <c r="H35" s="20">
        <v>40</v>
      </c>
      <c r="I35" s="2">
        <v>10</v>
      </c>
      <c r="J35" s="2">
        <v>21</v>
      </c>
      <c r="K35" s="11">
        <f t="shared" si="6"/>
        <v>210</v>
      </c>
      <c r="L35" s="2">
        <v>10</v>
      </c>
      <c r="M35" s="2">
        <v>19</v>
      </c>
      <c r="N35" s="11">
        <f t="shared" si="7"/>
        <v>190</v>
      </c>
      <c r="O35" s="2">
        <v>10</v>
      </c>
      <c r="P35" s="2">
        <v>20</v>
      </c>
      <c r="Q35" s="11">
        <f t="shared" si="8"/>
        <v>200</v>
      </c>
      <c r="R35" s="2">
        <v>10</v>
      </c>
      <c r="S35" s="2">
        <v>23</v>
      </c>
      <c r="T35" s="11">
        <f t="shared" si="9"/>
        <v>229.99999999999997</v>
      </c>
      <c r="U35" s="89">
        <f t="shared" si="10"/>
        <v>40</v>
      </c>
      <c r="V35" s="89">
        <f t="shared" si="11"/>
        <v>83</v>
      </c>
      <c r="W35" s="11">
        <f t="shared" si="12"/>
        <v>207.50000000000003</v>
      </c>
    </row>
    <row r="36" spans="1:23" ht="24" x14ac:dyDescent="0.35">
      <c r="A36" s="412" t="s">
        <v>1905</v>
      </c>
      <c r="B36" s="20"/>
      <c r="C36" s="412" t="s">
        <v>1906</v>
      </c>
      <c r="D36" s="412" t="s">
        <v>1870</v>
      </c>
      <c r="E36" s="96"/>
      <c r="F36" s="412" t="s">
        <v>1907</v>
      </c>
      <c r="G36" s="20" t="s">
        <v>371</v>
      </c>
      <c r="H36" s="360">
        <v>12</v>
      </c>
      <c r="I36" s="280">
        <v>3</v>
      </c>
      <c r="J36" s="280">
        <v>3</v>
      </c>
      <c r="K36" s="11">
        <f t="shared" si="6"/>
        <v>100</v>
      </c>
      <c r="L36" s="280">
        <v>3</v>
      </c>
      <c r="M36" s="280">
        <v>3</v>
      </c>
      <c r="N36" s="11">
        <f t="shared" si="7"/>
        <v>100</v>
      </c>
      <c r="O36" s="280">
        <v>3</v>
      </c>
      <c r="P36" s="279">
        <v>3</v>
      </c>
      <c r="Q36" s="11">
        <f t="shared" si="8"/>
        <v>100</v>
      </c>
      <c r="R36" s="279">
        <v>3</v>
      </c>
      <c r="S36" s="279">
        <v>3</v>
      </c>
      <c r="T36" s="11">
        <f t="shared" si="9"/>
        <v>100</v>
      </c>
      <c r="U36" s="89">
        <f t="shared" si="10"/>
        <v>12</v>
      </c>
      <c r="V36" s="89">
        <f t="shared" si="11"/>
        <v>12</v>
      </c>
      <c r="W36" s="11">
        <f t="shared" si="12"/>
        <v>100</v>
      </c>
    </row>
    <row r="37" spans="1:23" ht="48" x14ac:dyDescent="0.25">
      <c r="A37" s="412" t="s">
        <v>1908</v>
      </c>
      <c r="B37" s="1083"/>
      <c r="C37" s="1071" t="s">
        <v>1909</v>
      </c>
      <c r="D37" s="412" t="s">
        <v>1870</v>
      </c>
      <c r="E37" s="96"/>
      <c r="F37" s="412" t="s">
        <v>1910</v>
      </c>
      <c r="G37" s="20" t="s">
        <v>371</v>
      </c>
      <c r="H37" s="20">
        <v>3</v>
      </c>
      <c r="I37" s="2">
        <v>0</v>
      </c>
      <c r="J37" s="2">
        <v>0</v>
      </c>
      <c r="K37" s="11" t="e">
        <f t="shared" si="6"/>
        <v>#DIV/0!</v>
      </c>
      <c r="L37" s="2">
        <v>1</v>
      </c>
      <c r="M37" s="2">
        <v>0</v>
      </c>
      <c r="N37" s="11">
        <f t="shared" si="7"/>
        <v>0</v>
      </c>
      <c r="O37" s="2">
        <v>1</v>
      </c>
      <c r="P37" s="2">
        <v>0</v>
      </c>
      <c r="Q37" s="11">
        <f t="shared" si="8"/>
        <v>0</v>
      </c>
      <c r="R37" s="2">
        <v>1</v>
      </c>
      <c r="S37" s="2">
        <v>0</v>
      </c>
      <c r="T37" s="11">
        <f t="shared" si="9"/>
        <v>0</v>
      </c>
      <c r="U37" s="89">
        <f t="shared" si="10"/>
        <v>3</v>
      </c>
      <c r="V37" s="89">
        <f t="shared" si="11"/>
        <v>0</v>
      </c>
      <c r="W37" s="11">
        <f t="shared" si="12"/>
        <v>0</v>
      </c>
    </row>
    <row r="38" spans="1:23" ht="24" x14ac:dyDescent="0.25">
      <c r="A38" s="412" t="s">
        <v>1911</v>
      </c>
      <c r="B38" s="1083"/>
      <c r="C38" s="1071"/>
      <c r="D38" s="412" t="s">
        <v>1870</v>
      </c>
      <c r="E38" s="96"/>
      <c r="F38" s="412" t="s">
        <v>1912</v>
      </c>
      <c r="G38" s="20" t="s">
        <v>371</v>
      </c>
      <c r="H38" s="20">
        <v>10</v>
      </c>
      <c r="I38" s="2">
        <v>0</v>
      </c>
      <c r="J38" s="2">
        <v>0</v>
      </c>
      <c r="K38" s="11" t="e">
        <f t="shared" si="6"/>
        <v>#DIV/0!</v>
      </c>
      <c r="L38" s="2">
        <v>0</v>
      </c>
      <c r="M38" s="2">
        <v>0</v>
      </c>
      <c r="N38" s="11" t="e">
        <f t="shared" si="7"/>
        <v>#DIV/0!</v>
      </c>
      <c r="O38" s="2">
        <v>0</v>
      </c>
      <c r="P38" s="2">
        <v>0</v>
      </c>
      <c r="Q38" s="11" t="e">
        <f t="shared" si="8"/>
        <v>#DIV/0!</v>
      </c>
      <c r="R38" s="2">
        <v>10</v>
      </c>
      <c r="S38" s="2">
        <v>0</v>
      </c>
      <c r="T38" s="11">
        <f t="shared" si="9"/>
        <v>0</v>
      </c>
      <c r="U38" s="89">
        <f t="shared" si="10"/>
        <v>10</v>
      </c>
      <c r="V38" s="89">
        <f t="shared" si="11"/>
        <v>0</v>
      </c>
      <c r="W38" s="11">
        <f t="shared" si="12"/>
        <v>0</v>
      </c>
    </row>
    <row r="39" spans="1:23" ht="48" x14ac:dyDescent="0.25">
      <c r="A39" s="412" t="s">
        <v>1913</v>
      </c>
      <c r="B39" s="20"/>
      <c r="C39" s="412" t="s">
        <v>1914</v>
      </c>
      <c r="D39" s="412" t="s">
        <v>1870</v>
      </c>
      <c r="E39" s="96"/>
      <c r="F39" s="412" t="s">
        <v>1915</v>
      </c>
      <c r="G39" s="20" t="s">
        <v>371</v>
      </c>
      <c r="H39" s="360">
        <v>2</v>
      </c>
      <c r="I39" s="2">
        <v>0</v>
      </c>
      <c r="J39" s="2">
        <v>0</v>
      </c>
      <c r="K39" s="11" t="e">
        <f t="shared" si="6"/>
        <v>#DIV/0!</v>
      </c>
      <c r="L39" s="2">
        <v>1</v>
      </c>
      <c r="M39" s="2">
        <v>1</v>
      </c>
      <c r="N39" s="11">
        <f t="shared" si="7"/>
        <v>100</v>
      </c>
      <c r="O39" s="2">
        <v>0</v>
      </c>
      <c r="P39" s="2">
        <v>1</v>
      </c>
      <c r="Q39" s="11" t="e">
        <f t="shared" si="8"/>
        <v>#DIV/0!</v>
      </c>
      <c r="R39" s="2">
        <v>1</v>
      </c>
      <c r="S39" s="2">
        <v>0</v>
      </c>
      <c r="T39" s="11">
        <f t="shared" si="9"/>
        <v>0</v>
      </c>
      <c r="U39" s="89">
        <f t="shared" si="10"/>
        <v>2</v>
      </c>
      <c r="V39" s="89">
        <f t="shared" si="11"/>
        <v>2</v>
      </c>
      <c r="W39" s="11">
        <f t="shared" si="12"/>
        <v>100</v>
      </c>
    </row>
    <row r="40" spans="1:23" x14ac:dyDescent="0.25">
      <c r="A40" s="843" t="s">
        <v>23</v>
      </c>
      <c r="B40" s="844"/>
      <c r="C40" s="844"/>
      <c r="D40" s="844"/>
      <c r="E40" s="844"/>
      <c r="F40" s="844"/>
      <c r="G40" s="844"/>
      <c r="H40" s="845"/>
      <c r="I40" s="3"/>
      <c r="J40" s="3"/>
      <c r="K40" s="13" t="e">
        <f>SUM(K46:K52)/(COUNTIF(K46:K52,"&lt;&gt;0"))</f>
        <v>#DIV/0!</v>
      </c>
      <c r="L40" s="3"/>
      <c r="M40" s="3"/>
      <c r="N40" s="13" t="e">
        <f>SUM(N46:N52)/(COUNTIF(N46:N52,"&lt;&gt;0"))</f>
        <v>#DIV/0!</v>
      </c>
      <c r="O40" s="3"/>
      <c r="P40" s="3"/>
      <c r="Q40" s="13" t="e">
        <f>SUM(Q46:Q52)/(COUNTIF(Q46:Q52,"&lt;&gt;0"))</f>
        <v>#DIV/0!</v>
      </c>
      <c r="R40" s="3"/>
      <c r="S40" s="3"/>
      <c r="T40" s="13">
        <f>SUM(T46:T52)/(COUNTIF(T46:T52,"&lt;&gt;0"))</f>
        <v>100</v>
      </c>
      <c r="U40" s="3"/>
      <c r="V40" s="3"/>
      <c r="W40" s="13">
        <f>SUM(W46:W52)/(COUNTIF(W46:W52,"&lt;&gt;0"))</f>
        <v>100</v>
      </c>
    </row>
    <row r="41" spans="1:23" x14ac:dyDescent="0.25">
      <c r="A41" s="846" t="s">
        <v>24</v>
      </c>
      <c r="B41" s="847"/>
      <c r="C41" s="847"/>
      <c r="D41" s="847"/>
      <c r="E41" s="847"/>
      <c r="F41" s="847"/>
      <c r="G41" s="847"/>
      <c r="H41" s="848"/>
      <c r="I41" s="4"/>
      <c r="J41" s="4"/>
      <c r="K41" s="14"/>
      <c r="L41" s="4"/>
      <c r="M41" s="4"/>
      <c r="N41" s="14"/>
      <c r="O41" s="4"/>
      <c r="P41" s="4"/>
      <c r="Q41" s="14">
        <v>100</v>
      </c>
      <c r="R41" s="4"/>
      <c r="S41" s="4"/>
      <c r="T41" s="14"/>
      <c r="U41" s="4"/>
      <c r="V41" s="4"/>
      <c r="W41" s="14"/>
    </row>
    <row r="42" spans="1:23" ht="14.45" x14ac:dyDescent="0.35">
      <c r="A42" s="846" t="s">
        <v>1283</v>
      </c>
      <c r="B42" s="847"/>
      <c r="C42" s="847"/>
      <c r="D42" s="847"/>
      <c r="E42" s="847"/>
      <c r="F42" s="847"/>
      <c r="G42" s="847"/>
      <c r="H42" s="848"/>
      <c r="I42" s="4"/>
      <c r="J42" s="4"/>
      <c r="K42" s="14"/>
      <c r="L42" s="4"/>
      <c r="M42" s="4"/>
      <c r="N42" s="14"/>
      <c r="O42" s="4"/>
      <c r="P42" s="4"/>
      <c r="Q42" s="14">
        <v>75</v>
      </c>
      <c r="R42" s="4"/>
      <c r="S42" s="4"/>
      <c r="T42" s="14"/>
      <c r="U42" s="4"/>
      <c r="V42" s="4"/>
      <c r="W42" s="14"/>
    </row>
    <row r="43" spans="1:23" ht="14.45" x14ac:dyDescent="0.35">
      <c r="A43" s="846" t="s">
        <v>1339</v>
      </c>
      <c r="B43" s="847"/>
      <c r="C43" s="847"/>
      <c r="D43" s="847"/>
      <c r="E43" s="847"/>
      <c r="F43" s="847"/>
      <c r="G43" s="847"/>
      <c r="H43" s="848"/>
      <c r="I43" s="4"/>
      <c r="J43" s="4"/>
      <c r="K43" s="14"/>
      <c r="L43" s="4"/>
      <c r="M43" s="4"/>
      <c r="N43" s="14"/>
      <c r="O43" s="4"/>
      <c r="P43" s="4"/>
      <c r="Q43" s="14">
        <v>1</v>
      </c>
      <c r="R43" s="4"/>
      <c r="S43" s="4"/>
      <c r="T43" s="14"/>
      <c r="U43" s="4"/>
      <c r="V43" s="4"/>
      <c r="W43" s="14"/>
    </row>
    <row r="44" spans="1:23" x14ac:dyDescent="0.25">
      <c r="A44" s="846" t="s">
        <v>1340</v>
      </c>
      <c r="B44" s="847"/>
      <c r="C44" s="847"/>
      <c r="D44" s="847"/>
      <c r="E44" s="847"/>
      <c r="F44" s="847"/>
      <c r="G44" s="847"/>
      <c r="H44" s="848"/>
      <c r="I44" s="4"/>
      <c r="J44" s="4"/>
      <c r="K44" s="14"/>
      <c r="L44" s="4"/>
      <c r="M44" s="4"/>
      <c r="N44" s="14"/>
      <c r="O44" s="4"/>
      <c r="P44" s="4"/>
      <c r="Q44" s="14">
        <v>1</v>
      </c>
      <c r="R44" s="4"/>
      <c r="S44" s="4"/>
      <c r="T44" s="14"/>
      <c r="U44" s="4"/>
      <c r="V44" s="4"/>
      <c r="W44" s="14"/>
    </row>
    <row r="45" spans="1:23" ht="14.45" x14ac:dyDescent="0.35">
      <c r="A45" s="846" t="s">
        <v>1341</v>
      </c>
      <c r="B45" s="847"/>
      <c r="C45" s="847"/>
      <c r="D45" s="847"/>
      <c r="E45" s="847"/>
      <c r="F45" s="847"/>
      <c r="G45" s="847"/>
      <c r="H45" s="848"/>
      <c r="I45" s="4"/>
      <c r="J45" s="4"/>
      <c r="K45" s="14"/>
      <c r="L45" s="4"/>
      <c r="M45" s="4"/>
      <c r="N45" s="14"/>
      <c r="O45" s="4"/>
      <c r="P45" s="4"/>
      <c r="Q45" s="14">
        <v>54</v>
      </c>
      <c r="R45" s="4"/>
      <c r="S45" s="4"/>
      <c r="T45" s="14"/>
      <c r="U45" s="4"/>
      <c r="V45" s="4"/>
      <c r="W45" s="14"/>
    </row>
    <row r="46" spans="1:23" ht="14.45" x14ac:dyDescent="0.35">
      <c r="K46" s="32" t="e">
        <f t="shared" ref="K46:K52" si="13">IF(K33&gt;99.99,100,K33)</f>
        <v>#DIV/0!</v>
      </c>
      <c r="N46" s="32" t="e">
        <f t="shared" ref="N46:N52" si="14">IF(N33&gt;99.99,100,N33)</f>
        <v>#DIV/0!</v>
      </c>
      <c r="Q46" s="32" t="e">
        <f t="shared" ref="Q46:Q52" si="15">IF(Q33&gt;99.99,100,Q33)</f>
        <v>#DIV/0!</v>
      </c>
      <c r="T46" s="32">
        <f t="shared" ref="T46:T52" si="16">IF(T33&gt;99.99,100,T33)</f>
        <v>0</v>
      </c>
      <c r="W46" s="32">
        <f t="shared" ref="W46:W52" si="17">IF(W33&gt;99.99,100,W33)</f>
        <v>0</v>
      </c>
    </row>
    <row r="47" spans="1:23" ht="14.45" x14ac:dyDescent="0.35">
      <c r="K47" s="32">
        <f t="shared" si="13"/>
        <v>100</v>
      </c>
      <c r="N47" s="32">
        <f t="shared" si="14"/>
        <v>100</v>
      </c>
      <c r="Q47" s="32">
        <f t="shared" si="15"/>
        <v>100</v>
      </c>
      <c r="T47" s="32">
        <f t="shared" si="16"/>
        <v>100</v>
      </c>
      <c r="W47" s="32">
        <f t="shared" si="17"/>
        <v>100</v>
      </c>
    </row>
    <row r="48" spans="1:23" ht="14.45" x14ac:dyDescent="0.35">
      <c r="K48" s="32">
        <f t="shared" si="13"/>
        <v>100</v>
      </c>
      <c r="N48" s="32">
        <f t="shared" si="14"/>
        <v>100</v>
      </c>
      <c r="Q48" s="32">
        <f t="shared" si="15"/>
        <v>100</v>
      </c>
      <c r="T48" s="32">
        <f t="shared" si="16"/>
        <v>100</v>
      </c>
      <c r="W48" s="32">
        <f t="shared" si="17"/>
        <v>100</v>
      </c>
    </row>
    <row r="49" spans="1:23" ht="14.45" x14ac:dyDescent="0.35">
      <c r="K49" s="32">
        <f t="shared" si="13"/>
        <v>100</v>
      </c>
      <c r="N49" s="32">
        <f t="shared" si="14"/>
        <v>100</v>
      </c>
      <c r="Q49" s="32">
        <f t="shared" si="15"/>
        <v>100</v>
      </c>
      <c r="T49" s="32">
        <f t="shared" si="16"/>
        <v>100</v>
      </c>
      <c r="W49" s="32">
        <f t="shared" si="17"/>
        <v>100</v>
      </c>
    </row>
    <row r="50" spans="1:23" ht="14.45" x14ac:dyDescent="0.35">
      <c r="K50" s="32" t="e">
        <f t="shared" si="13"/>
        <v>#DIV/0!</v>
      </c>
      <c r="N50" s="32">
        <f t="shared" si="14"/>
        <v>0</v>
      </c>
      <c r="Q50" s="32">
        <f t="shared" si="15"/>
        <v>0</v>
      </c>
      <c r="T50" s="32">
        <f t="shared" si="16"/>
        <v>0</v>
      </c>
      <c r="W50" s="32">
        <f t="shared" si="17"/>
        <v>0</v>
      </c>
    </row>
    <row r="51" spans="1:23" ht="14.45" x14ac:dyDescent="0.35">
      <c r="K51" s="32" t="e">
        <f t="shared" si="13"/>
        <v>#DIV/0!</v>
      </c>
      <c r="N51" s="32" t="e">
        <f t="shared" si="14"/>
        <v>#DIV/0!</v>
      </c>
      <c r="Q51" s="32" t="e">
        <f t="shared" si="15"/>
        <v>#DIV/0!</v>
      </c>
      <c r="T51" s="32">
        <f t="shared" si="16"/>
        <v>0</v>
      </c>
      <c r="W51" s="32">
        <f t="shared" si="17"/>
        <v>0</v>
      </c>
    </row>
    <row r="52" spans="1:23" ht="14.45" x14ac:dyDescent="0.35">
      <c r="K52" s="32" t="e">
        <f t="shared" si="13"/>
        <v>#DIV/0!</v>
      </c>
      <c r="N52" s="32">
        <f t="shared" si="14"/>
        <v>100</v>
      </c>
      <c r="Q52" s="32" t="e">
        <f t="shared" si="15"/>
        <v>#DIV/0!</v>
      </c>
      <c r="T52" s="32">
        <f t="shared" si="16"/>
        <v>0</v>
      </c>
      <c r="W52" s="32">
        <f t="shared" si="17"/>
        <v>100</v>
      </c>
    </row>
    <row r="54" spans="1:23" ht="14.45" x14ac:dyDescent="0.35">
      <c r="A54" s="1082" t="s">
        <v>1921</v>
      </c>
      <c r="B54" s="1082"/>
      <c r="C54" s="1082"/>
      <c r="D54" s="1082"/>
      <c r="E54" s="1082"/>
      <c r="F54" s="1082"/>
      <c r="G54" s="1082"/>
      <c r="H54" s="1082"/>
      <c r="I54" s="446"/>
      <c r="J54" s="446"/>
      <c r="K54" s="447"/>
      <c r="L54" s="446"/>
      <c r="M54" s="446"/>
      <c r="N54" s="446"/>
      <c r="O54" s="446"/>
      <c r="P54" s="446"/>
      <c r="Q54" s="446"/>
      <c r="R54" s="446"/>
      <c r="S54" s="446"/>
      <c r="T54" s="446"/>
      <c r="U54" s="446"/>
      <c r="V54" s="446"/>
      <c r="W54" s="446"/>
    </row>
    <row r="55" spans="1:23" ht="15.75" x14ac:dyDescent="0.25">
      <c r="A55" s="445"/>
      <c r="B55" s="448" t="s">
        <v>1452</v>
      </c>
      <c r="C55" s="449" t="s">
        <v>1453</v>
      </c>
      <c r="D55" s="450" t="s">
        <v>1454</v>
      </c>
      <c r="E55" s="450"/>
      <c r="F55" s="449" t="s">
        <v>1448</v>
      </c>
      <c r="G55" s="445" t="s">
        <v>62</v>
      </c>
      <c r="H55" s="445"/>
      <c r="I55" s="2">
        <f>((I56/4)+(I57/4)+(I58/4)+(I59/4))</f>
        <v>25</v>
      </c>
      <c r="J55" s="2">
        <f>((J56/4)+(J57/4)+(J58/4)+(J59/4))</f>
        <v>7.5</v>
      </c>
      <c r="K55" s="11">
        <f>J55/I55*100</f>
        <v>30</v>
      </c>
      <c r="L55" s="2">
        <f>((L56/4)+(L57/4)+(L58/4)+(L59/4))</f>
        <v>25</v>
      </c>
      <c r="M55" s="2">
        <f>((M56/4)+(M57/4)+(M58/4)+(M59/4))</f>
        <v>12.5</v>
      </c>
      <c r="N55" s="11">
        <f>M55/L55*100</f>
        <v>50</v>
      </c>
      <c r="O55" s="2">
        <f>((O56/4)+(O57/4)+(O58/4)+(O59/4))</f>
        <v>25</v>
      </c>
      <c r="P55" s="2">
        <f>((P56/4)+(P57/4)+(P58/4)+(P59/4))</f>
        <v>38.75</v>
      </c>
      <c r="Q55" s="11">
        <f>P55/O55*100</f>
        <v>155</v>
      </c>
      <c r="R55" s="2">
        <f>((R56/4)+(R57/4)+(R58/4)+(R59/4))</f>
        <v>25</v>
      </c>
      <c r="S55" s="2">
        <f>((S56/4)+(S57/4)+(S58/4)+(S59/4))</f>
        <v>18.75</v>
      </c>
      <c r="T55" s="11">
        <f>S55/R55*100</f>
        <v>75</v>
      </c>
      <c r="U55" s="89">
        <f>I55+L55+O55+R55</f>
        <v>100</v>
      </c>
      <c r="V55" s="89">
        <f>J55+M55+P55+S55</f>
        <v>77.5</v>
      </c>
      <c r="W55" s="11">
        <f>V55/U55*100</f>
        <v>77.5</v>
      </c>
    </row>
    <row r="56" spans="1:23" ht="24" x14ac:dyDescent="0.25">
      <c r="A56" s="963" t="s">
        <v>1892</v>
      </c>
      <c r="B56" s="20"/>
      <c r="C56" s="27" t="s">
        <v>1917</v>
      </c>
      <c r="D56" s="96" t="s">
        <v>1454</v>
      </c>
      <c r="E56" s="96"/>
      <c r="F56" s="27" t="s">
        <v>1448</v>
      </c>
      <c r="G56" s="20" t="s">
        <v>62</v>
      </c>
      <c r="H56" s="20">
        <v>100</v>
      </c>
      <c r="I56" s="2">
        <v>25</v>
      </c>
      <c r="J56" s="2">
        <v>10</v>
      </c>
      <c r="K56" s="11">
        <f t="shared" ref="K56:K59" si="18">J56/I56*100</f>
        <v>40</v>
      </c>
      <c r="L56" s="2">
        <v>25</v>
      </c>
      <c r="M56" s="2">
        <v>15</v>
      </c>
      <c r="N56" s="11">
        <f t="shared" ref="N56:N59" si="19">M56/L56*100</f>
        <v>60</v>
      </c>
      <c r="O56" s="2">
        <v>25</v>
      </c>
      <c r="P56" s="2">
        <v>50</v>
      </c>
      <c r="Q56" s="11">
        <f t="shared" ref="Q56:Q59" si="20">P56/O56*100</f>
        <v>200</v>
      </c>
      <c r="R56" s="2">
        <v>25</v>
      </c>
      <c r="S56" s="2">
        <v>25</v>
      </c>
      <c r="T56" s="11">
        <f t="shared" ref="T56:T59" si="21">S56/R56*100</f>
        <v>100</v>
      </c>
      <c r="U56" s="89">
        <f t="shared" ref="U56:U59" si="22">I56+L56+O56+R56</f>
        <v>100</v>
      </c>
      <c r="V56" s="89">
        <f t="shared" ref="V56:V59" si="23">J56+M56+P56+S56</f>
        <v>100</v>
      </c>
      <c r="W56" s="11">
        <f t="shared" ref="W56:W59" si="24">V56/U56*100</f>
        <v>100</v>
      </c>
    </row>
    <row r="57" spans="1:23" ht="15.75" x14ac:dyDescent="0.25">
      <c r="A57" s="964"/>
      <c r="B57" s="20"/>
      <c r="C57" s="27" t="s">
        <v>1918</v>
      </c>
      <c r="D57" s="96" t="s">
        <v>1454</v>
      </c>
      <c r="E57" s="96"/>
      <c r="F57" s="27" t="s">
        <v>1448</v>
      </c>
      <c r="G57" s="20" t="s">
        <v>62</v>
      </c>
      <c r="H57" s="20">
        <v>100</v>
      </c>
      <c r="I57" s="2">
        <v>25</v>
      </c>
      <c r="J57" s="2">
        <v>0</v>
      </c>
      <c r="K57" s="11">
        <f t="shared" si="18"/>
        <v>0</v>
      </c>
      <c r="L57" s="2">
        <v>25</v>
      </c>
      <c r="M57" s="2">
        <v>0</v>
      </c>
      <c r="N57" s="11">
        <f t="shared" si="19"/>
        <v>0</v>
      </c>
      <c r="O57" s="2">
        <v>25</v>
      </c>
      <c r="P57" s="2">
        <v>0</v>
      </c>
      <c r="Q57" s="11">
        <f t="shared" si="20"/>
        <v>0</v>
      </c>
      <c r="R57" s="2">
        <v>25</v>
      </c>
      <c r="S57" s="2">
        <v>0</v>
      </c>
      <c r="T57" s="11">
        <f t="shared" si="21"/>
        <v>0</v>
      </c>
      <c r="U57" s="89">
        <f t="shared" si="22"/>
        <v>100</v>
      </c>
      <c r="V57" s="89">
        <f t="shared" si="23"/>
        <v>0</v>
      </c>
      <c r="W57" s="11">
        <f t="shared" si="24"/>
        <v>0</v>
      </c>
    </row>
    <row r="58" spans="1:23" ht="24" x14ac:dyDescent="0.25">
      <c r="A58" s="964"/>
      <c r="B58" s="20"/>
      <c r="C58" s="27" t="s">
        <v>1919</v>
      </c>
      <c r="D58" s="96" t="s">
        <v>1454</v>
      </c>
      <c r="E58" s="96"/>
      <c r="F58" s="27" t="s">
        <v>1448</v>
      </c>
      <c r="G58" s="20" t="s">
        <v>62</v>
      </c>
      <c r="H58" s="20">
        <v>100</v>
      </c>
      <c r="I58" s="2">
        <v>25</v>
      </c>
      <c r="J58" s="2">
        <v>10</v>
      </c>
      <c r="K58" s="11">
        <f t="shared" si="18"/>
        <v>40</v>
      </c>
      <c r="L58" s="2">
        <v>25</v>
      </c>
      <c r="M58" s="2">
        <v>10</v>
      </c>
      <c r="N58" s="11">
        <f t="shared" si="19"/>
        <v>40</v>
      </c>
      <c r="O58" s="2">
        <v>25</v>
      </c>
      <c r="P58" s="2">
        <v>55</v>
      </c>
      <c r="Q58" s="11">
        <f t="shared" si="20"/>
        <v>220.00000000000003</v>
      </c>
      <c r="R58" s="2">
        <v>25</v>
      </c>
      <c r="S58" s="2">
        <v>25</v>
      </c>
      <c r="T58" s="11">
        <f t="shared" si="21"/>
        <v>100</v>
      </c>
      <c r="U58" s="89">
        <f t="shared" si="22"/>
        <v>100</v>
      </c>
      <c r="V58" s="89">
        <f t="shared" si="23"/>
        <v>100</v>
      </c>
      <c r="W58" s="11">
        <f t="shared" si="24"/>
        <v>100</v>
      </c>
    </row>
    <row r="59" spans="1:23" ht="15.75" x14ac:dyDescent="0.25">
      <c r="A59" s="965"/>
      <c r="B59" s="20"/>
      <c r="C59" s="27" t="s">
        <v>1920</v>
      </c>
      <c r="D59" s="96" t="s">
        <v>1454</v>
      </c>
      <c r="E59" s="96"/>
      <c r="F59" s="27" t="s">
        <v>1448</v>
      </c>
      <c r="G59" s="20" t="s">
        <v>62</v>
      </c>
      <c r="H59" s="20">
        <v>100</v>
      </c>
      <c r="I59" s="2">
        <v>25</v>
      </c>
      <c r="J59" s="2">
        <v>10</v>
      </c>
      <c r="K59" s="11">
        <f t="shared" si="18"/>
        <v>40</v>
      </c>
      <c r="L59" s="2">
        <v>25</v>
      </c>
      <c r="M59" s="2">
        <v>25</v>
      </c>
      <c r="N59" s="11">
        <f t="shared" si="19"/>
        <v>100</v>
      </c>
      <c r="O59" s="2">
        <v>25</v>
      </c>
      <c r="P59" s="2">
        <v>50</v>
      </c>
      <c r="Q59" s="11">
        <f t="shared" si="20"/>
        <v>200</v>
      </c>
      <c r="R59" s="2">
        <v>25</v>
      </c>
      <c r="S59" s="2">
        <v>25</v>
      </c>
      <c r="T59" s="11">
        <f t="shared" si="21"/>
        <v>100</v>
      </c>
      <c r="U59" s="89">
        <f t="shared" si="22"/>
        <v>100</v>
      </c>
      <c r="V59" s="89">
        <f t="shared" si="23"/>
        <v>110</v>
      </c>
      <c r="W59" s="11">
        <f t="shared" si="24"/>
        <v>110.00000000000001</v>
      </c>
    </row>
    <row r="60" spans="1:23" x14ac:dyDescent="0.25">
      <c r="A60" s="843" t="s">
        <v>23</v>
      </c>
      <c r="B60" s="844"/>
      <c r="C60" s="844"/>
      <c r="D60" s="844"/>
      <c r="E60" s="844"/>
      <c r="F60" s="844"/>
      <c r="G60" s="844"/>
      <c r="H60" s="845"/>
      <c r="I60" s="10"/>
      <c r="J60" s="10"/>
      <c r="K60" s="13">
        <f>SUM(K66:K70)/(COUNTIF(K66:K70,"&lt;&gt;0"))</f>
        <v>37.5</v>
      </c>
      <c r="L60" s="10"/>
      <c r="M60" s="10"/>
      <c r="N60" s="13">
        <f>SUM(N66:N70)/(COUNTIF(N66:N70,"&lt;&gt;0"))</f>
        <v>62.5</v>
      </c>
      <c r="O60" s="10"/>
      <c r="P60" s="10"/>
      <c r="Q60" s="13">
        <f>SUM(Q66:Q70)/(COUNTIF(Q66:Q70,"&lt;&gt;0"))</f>
        <v>100</v>
      </c>
      <c r="R60" s="10"/>
      <c r="S60" s="10"/>
      <c r="T60" s="13">
        <f>SUM(T66:T70)/(COUNTIF(T66:T70,"&lt;&gt;0"))</f>
        <v>93.75</v>
      </c>
      <c r="U60" s="10"/>
      <c r="V60" s="10"/>
      <c r="W60" s="13">
        <f>SUM(W66:W70)/(COUNTIF(W66:W70,"&lt;&gt;0"))</f>
        <v>94.375</v>
      </c>
    </row>
    <row r="61" spans="1:23" x14ac:dyDescent="0.25">
      <c r="A61" s="846" t="s">
        <v>24</v>
      </c>
      <c r="B61" s="847"/>
      <c r="C61" s="847"/>
      <c r="D61" s="847"/>
      <c r="E61" s="847"/>
      <c r="F61" s="847"/>
      <c r="G61" s="847"/>
      <c r="H61" s="848"/>
      <c r="I61" s="10"/>
      <c r="J61" s="10"/>
      <c r="K61" s="10"/>
      <c r="L61" s="10"/>
      <c r="M61" s="10"/>
      <c r="N61" s="10"/>
      <c r="O61" s="10"/>
      <c r="P61" s="10"/>
      <c r="Q61" s="10">
        <v>100</v>
      </c>
      <c r="R61" s="10"/>
      <c r="S61" s="10"/>
      <c r="T61" s="10"/>
      <c r="U61" s="10"/>
      <c r="V61" s="10"/>
      <c r="W61" s="10"/>
    </row>
    <row r="62" spans="1:23" ht="14.45" x14ac:dyDescent="0.35">
      <c r="A62" s="846" t="s">
        <v>1283</v>
      </c>
      <c r="B62" s="847"/>
      <c r="C62" s="847"/>
      <c r="D62" s="847"/>
      <c r="E62" s="847"/>
      <c r="F62" s="847"/>
      <c r="G62" s="847"/>
      <c r="H62" s="848"/>
      <c r="I62" s="10"/>
      <c r="J62" s="10"/>
      <c r="K62" s="10"/>
      <c r="L62" s="10"/>
      <c r="M62" s="10"/>
      <c r="N62" s="10"/>
      <c r="O62" s="10"/>
      <c r="P62" s="10"/>
      <c r="Q62" s="10">
        <v>80</v>
      </c>
      <c r="R62" s="10"/>
      <c r="S62" s="10"/>
      <c r="T62" s="10"/>
      <c r="U62" s="10"/>
      <c r="V62" s="10"/>
      <c r="W62" s="10"/>
    </row>
    <row r="63" spans="1:23" ht="14.45" x14ac:dyDescent="0.35">
      <c r="A63" s="846" t="s">
        <v>1339</v>
      </c>
      <c r="B63" s="847"/>
      <c r="C63" s="847"/>
      <c r="D63" s="847"/>
      <c r="E63" s="847"/>
      <c r="F63" s="847"/>
      <c r="G63" s="847"/>
      <c r="H63" s="848"/>
      <c r="I63" s="10"/>
      <c r="J63" s="10"/>
      <c r="K63" s="10"/>
      <c r="L63" s="10"/>
      <c r="M63" s="10"/>
      <c r="N63" s="10"/>
      <c r="O63" s="10"/>
      <c r="P63" s="10"/>
      <c r="Q63" s="10">
        <v>1</v>
      </c>
      <c r="R63" s="10"/>
      <c r="S63" s="10"/>
      <c r="T63" s="10"/>
      <c r="U63" s="10"/>
      <c r="V63" s="10"/>
      <c r="W63" s="10"/>
    </row>
    <row r="64" spans="1:23" x14ac:dyDescent="0.25">
      <c r="A64" s="846" t="s">
        <v>1340</v>
      </c>
      <c r="B64" s="847"/>
      <c r="C64" s="847"/>
      <c r="D64" s="847"/>
      <c r="E64" s="847"/>
      <c r="F64" s="847"/>
      <c r="G64" s="847"/>
      <c r="H64" s="848"/>
      <c r="I64" s="10"/>
      <c r="J64" s="10"/>
      <c r="K64" s="10"/>
      <c r="L64" s="10"/>
      <c r="M64" s="10"/>
      <c r="N64" s="10"/>
      <c r="O64" s="10"/>
      <c r="P64" s="10"/>
      <c r="Q64" s="10">
        <v>0</v>
      </c>
      <c r="R64" s="10"/>
      <c r="S64" s="10"/>
      <c r="T64" s="10"/>
      <c r="U64" s="10"/>
      <c r="V64" s="10"/>
      <c r="W64" s="10"/>
    </row>
    <row r="65" spans="1:23" ht="14.45" x14ac:dyDescent="0.35">
      <c r="A65" s="846" t="s">
        <v>1341</v>
      </c>
      <c r="B65" s="847"/>
      <c r="C65" s="847"/>
      <c r="D65" s="847"/>
      <c r="E65" s="847"/>
      <c r="F65" s="847"/>
      <c r="G65" s="847"/>
      <c r="H65" s="848"/>
      <c r="I65" s="10"/>
      <c r="J65" s="10"/>
      <c r="K65" s="10"/>
      <c r="L65" s="10"/>
      <c r="M65" s="10"/>
      <c r="N65" s="10"/>
      <c r="O65" s="10"/>
      <c r="P65" s="10"/>
      <c r="Q65" s="10">
        <v>59</v>
      </c>
      <c r="R65" s="10"/>
      <c r="S65" s="10"/>
      <c r="T65" s="10"/>
      <c r="U65" s="10"/>
      <c r="V65" s="10"/>
      <c r="W65" s="10"/>
    </row>
    <row r="66" spans="1:23" ht="14.45" x14ac:dyDescent="0.35">
      <c r="K66" s="32">
        <f>IF(K55&gt;99.99,100,K55)</f>
        <v>30</v>
      </c>
      <c r="N66" s="32">
        <f>IF(N55&gt;99.99,100,N55)</f>
        <v>50</v>
      </c>
      <c r="Q66" s="32">
        <f>IF(Q55&gt;99.99,100,Q55)</f>
        <v>100</v>
      </c>
      <c r="T66" s="32">
        <f>IF(T55&gt;99.99,100,T55)</f>
        <v>75</v>
      </c>
      <c r="W66" s="32">
        <f>IF(W55&gt;99.99,100,W55)</f>
        <v>77.5</v>
      </c>
    </row>
    <row r="67" spans="1:23" ht="14.45" x14ac:dyDescent="0.35">
      <c r="K67" s="32">
        <f t="shared" ref="K67:K70" si="25">IF(K56&gt;99.99,100,K56)</f>
        <v>40</v>
      </c>
      <c r="N67" s="32">
        <f t="shared" ref="N67:N70" si="26">IF(N56&gt;99.99,100,N56)</f>
        <v>60</v>
      </c>
      <c r="Q67" s="32">
        <f t="shared" ref="Q67:Q70" si="27">IF(Q56&gt;99.99,100,Q56)</f>
        <v>100</v>
      </c>
      <c r="T67" s="32">
        <f t="shared" ref="T67:T70" si="28">IF(T56&gt;99.99,100,T56)</f>
        <v>100</v>
      </c>
      <c r="W67" s="32">
        <f t="shared" ref="W67:W70" si="29">IF(W56&gt;99.99,100,W56)</f>
        <v>100</v>
      </c>
    </row>
    <row r="68" spans="1:23" ht="14.45" x14ac:dyDescent="0.35">
      <c r="K68" s="32">
        <f t="shared" si="25"/>
        <v>0</v>
      </c>
      <c r="N68" s="32">
        <f t="shared" si="26"/>
        <v>0</v>
      </c>
      <c r="Q68" s="32">
        <f t="shared" si="27"/>
        <v>0</v>
      </c>
      <c r="T68" s="32">
        <f t="shared" si="28"/>
        <v>0</v>
      </c>
      <c r="W68" s="32">
        <f t="shared" si="29"/>
        <v>0</v>
      </c>
    </row>
    <row r="69" spans="1:23" ht="14.45" x14ac:dyDescent="0.35">
      <c r="K69" s="32">
        <f t="shared" si="25"/>
        <v>40</v>
      </c>
      <c r="N69" s="32">
        <f t="shared" si="26"/>
        <v>40</v>
      </c>
      <c r="Q69" s="32">
        <f t="shared" si="27"/>
        <v>100</v>
      </c>
      <c r="T69" s="32">
        <f t="shared" si="28"/>
        <v>100</v>
      </c>
      <c r="W69" s="32">
        <f t="shared" si="29"/>
        <v>100</v>
      </c>
    </row>
    <row r="70" spans="1:23" ht="14.45" x14ac:dyDescent="0.35">
      <c r="K70" s="32">
        <f t="shared" si="25"/>
        <v>40</v>
      </c>
      <c r="N70" s="32">
        <f t="shared" si="26"/>
        <v>100</v>
      </c>
      <c r="Q70" s="32">
        <f t="shared" si="27"/>
        <v>100</v>
      </c>
      <c r="T70" s="32">
        <f t="shared" si="28"/>
        <v>100</v>
      </c>
      <c r="W70" s="32">
        <f t="shared" si="29"/>
        <v>100</v>
      </c>
    </row>
    <row r="73" spans="1:23" ht="14.45" x14ac:dyDescent="0.35">
      <c r="A73" s="1082" t="s">
        <v>1922</v>
      </c>
      <c r="B73" s="1082"/>
      <c r="C73" s="1082"/>
      <c r="D73" s="1082"/>
      <c r="E73" s="1082"/>
      <c r="F73" s="1082"/>
      <c r="G73" s="1082"/>
      <c r="H73" s="1082"/>
      <c r="I73" s="446"/>
      <c r="J73" s="446"/>
      <c r="K73" s="447"/>
      <c r="L73" s="446"/>
      <c r="M73" s="446"/>
      <c r="N73" s="446"/>
      <c r="O73" s="446"/>
      <c r="P73" s="446"/>
      <c r="Q73" s="446"/>
      <c r="R73" s="446"/>
      <c r="S73" s="446"/>
      <c r="T73" s="446"/>
      <c r="U73" s="446"/>
      <c r="V73" s="446"/>
      <c r="W73" s="446"/>
    </row>
    <row r="74" spans="1:23" ht="24" x14ac:dyDescent="0.25">
      <c r="A74" s="451"/>
      <c r="B74" s="452" t="s">
        <v>162</v>
      </c>
      <c r="C74" s="441" t="s">
        <v>163</v>
      </c>
      <c r="D74" s="441" t="s">
        <v>1870</v>
      </c>
      <c r="E74" s="441" t="s">
        <v>967</v>
      </c>
      <c r="F74" s="441" t="s">
        <v>1871</v>
      </c>
      <c r="G74" s="442" t="s">
        <v>62</v>
      </c>
      <c r="H74" s="443">
        <v>5</v>
      </c>
      <c r="I74" s="2">
        <v>0</v>
      </c>
      <c r="J74" s="2">
        <v>0</v>
      </c>
      <c r="K74" s="11" t="e">
        <f>J74/I74*100</f>
        <v>#DIV/0!</v>
      </c>
      <c r="L74" s="2">
        <v>0</v>
      </c>
      <c r="M74" s="2">
        <v>0</v>
      </c>
      <c r="N74" s="11" t="e">
        <f>M74/L74*100</f>
        <v>#DIV/0!</v>
      </c>
      <c r="O74" s="2">
        <v>0</v>
      </c>
      <c r="P74" s="2">
        <v>0</v>
      </c>
      <c r="Q74" s="11" t="e">
        <f>P74/O74*100</f>
        <v>#DIV/0!</v>
      </c>
      <c r="R74" s="2">
        <v>0</v>
      </c>
      <c r="S74" s="2">
        <v>0</v>
      </c>
      <c r="T74" s="11" t="e">
        <f>S74/R74*100</f>
        <v>#DIV/0!</v>
      </c>
      <c r="U74" s="89">
        <f t="shared" ref="U74" si="30">I74+L74+O74+R74</f>
        <v>0</v>
      </c>
      <c r="V74" s="89">
        <f t="shared" ref="V74" si="31">J74+M74+P74+S74</f>
        <v>0</v>
      </c>
      <c r="W74" s="11" t="e">
        <f>V74/U74*100</f>
        <v>#DIV/0!</v>
      </c>
    </row>
    <row r="75" spans="1:23" ht="36" x14ac:dyDescent="0.25">
      <c r="A75" s="405" t="s">
        <v>1923</v>
      </c>
      <c r="B75" s="404"/>
      <c r="C75" s="412" t="s">
        <v>1924</v>
      </c>
      <c r="D75" s="412" t="s">
        <v>1870</v>
      </c>
      <c r="E75" s="412" t="s">
        <v>1875</v>
      </c>
      <c r="F75" s="412" t="s">
        <v>1244</v>
      </c>
      <c r="G75" s="401" t="s">
        <v>371</v>
      </c>
      <c r="H75" s="360">
        <v>1</v>
      </c>
      <c r="I75" s="2">
        <v>0</v>
      </c>
      <c r="J75" s="2">
        <v>0.5</v>
      </c>
      <c r="K75" s="11" t="e">
        <f t="shared" ref="K75:K82" si="32">J75/I75*100</f>
        <v>#DIV/0!</v>
      </c>
      <c r="L75" s="2">
        <v>0</v>
      </c>
      <c r="M75" s="2">
        <v>0</v>
      </c>
      <c r="N75" s="11" t="e">
        <f t="shared" ref="N75:N82" si="33">M75/L75*100</f>
        <v>#DIV/0!</v>
      </c>
      <c r="O75" s="2">
        <v>1</v>
      </c>
      <c r="P75" s="2">
        <v>0</v>
      </c>
      <c r="Q75" s="11">
        <f t="shared" ref="Q75:Q82" si="34">P75/O75*100</f>
        <v>0</v>
      </c>
      <c r="R75" s="2">
        <v>0</v>
      </c>
      <c r="S75" s="2">
        <v>0.5</v>
      </c>
      <c r="T75" s="11" t="e">
        <f t="shared" ref="T75:T82" si="35">S75/R75*100</f>
        <v>#DIV/0!</v>
      </c>
      <c r="U75" s="89">
        <f t="shared" ref="U75:U82" si="36">I75+L75+O75+R75</f>
        <v>1</v>
      </c>
      <c r="V75" s="89">
        <f t="shared" ref="V75:V82" si="37">J75+M75+P75+S75</f>
        <v>1</v>
      </c>
      <c r="W75" s="11">
        <f t="shared" ref="W75:W82" si="38">V75/U75*100</f>
        <v>100</v>
      </c>
    </row>
    <row r="76" spans="1:23" ht="48" x14ac:dyDescent="0.25">
      <c r="A76" s="405" t="s">
        <v>1872</v>
      </c>
      <c r="B76" s="404"/>
      <c r="C76" s="412" t="s">
        <v>1925</v>
      </c>
      <c r="D76" s="412" t="s">
        <v>1926</v>
      </c>
      <c r="E76" s="412"/>
      <c r="F76" s="412" t="s">
        <v>1871</v>
      </c>
      <c r="G76" s="401" t="s">
        <v>62</v>
      </c>
      <c r="H76" s="360">
        <v>5</v>
      </c>
      <c r="I76" s="2">
        <v>0</v>
      </c>
      <c r="J76" s="2">
        <v>0</v>
      </c>
      <c r="K76" s="11" t="e">
        <f t="shared" si="32"/>
        <v>#DIV/0!</v>
      </c>
      <c r="L76" s="2">
        <v>2.5</v>
      </c>
      <c r="M76" s="2">
        <v>0</v>
      </c>
      <c r="N76" s="11">
        <f t="shared" si="33"/>
        <v>0</v>
      </c>
      <c r="O76" s="2">
        <v>0</v>
      </c>
      <c r="P76" s="2">
        <v>0</v>
      </c>
      <c r="Q76" s="11" t="e">
        <f t="shared" si="34"/>
        <v>#DIV/0!</v>
      </c>
      <c r="R76" s="2">
        <v>2.5</v>
      </c>
      <c r="S76" s="2">
        <v>5</v>
      </c>
      <c r="T76" s="11">
        <f t="shared" si="35"/>
        <v>200</v>
      </c>
      <c r="U76" s="89">
        <f t="shared" si="36"/>
        <v>5</v>
      </c>
      <c r="V76" s="89">
        <f t="shared" si="37"/>
        <v>5</v>
      </c>
      <c r="W76" s="11">
        <f t="shared" si="38"/>
        <v>100</v>
      </c>
    </row>
    <row r="77" spans="1:23" ht="60" x14ac:dyDescent="0.25">
      <c r="A77" s="405" t="s">
        <v>1927</v>
      </c>
      <c r="B77" s="404"/>
      <c r="C77" s="412" t="s">
        <v>1928</v>
      </c>
      <c r="D77" s="412" t="s">
        <v>1870</v>
      </c>
      <c r="E77" s="412"/>
      <c r="F77" s="412" t="s">
        <v>1929</v>
      </c>
      <c r="G77" s="401" t="s">
        <v>1244</v>
      </c>
      <c r="H77" s="360">
        <v>12</v>
      </c>
      <c r="I77" s="2">
        <v>3</v>
      </c>
      <c r="J77" s="2">
        <v>3</v>
      </c>
      <c r="K77" s="11">
        <f t="shared" si="32"/>
        <v>100</v>
      </c>
      <c r="L77" s="2">
        <v>3</v>
      </c>
      <c r="M77" s="2">
        <v>29</v>
      </c>
      <c r="N77" s="11">
        <f t="shared" si="33"/>
        <v>966.66666666666663</v>
      </c>
      <c r="O77" s="2">
        <v>3</v>
      </c>
      <c r="P77" s="2">
        <v>3</v>
      </c>
      <c r="Q77" s="11">
        <f t="shared" si="34"/>
        <v>100</v>
      </c>
      <c r="R77" s="2">
        <v>3</v>
      </c>
      <c r="S77" s="2">
        <v>3</v>
      </c>
      <c r="T77" s="11">
        <f t="shared" si="35"/>
        <v>100</v>
      </c>
      <c r="U77" s="89">
        <f t="shared" si="36"/>
        <v>12</v>
      </c>
      <c r="V77" s="89">
        <f t="shared" si="37"/>
        <v>38</v>
      </c>
      <c r="W77" s="11">
        <f t="shared" si="38"/>
        <v>316.66666666666663</v>
      </c>
    </row>
    <row r="78" spans="1:23" ht="48" x14ac:dyDescent="0.25">
      <c r="A78" s="405" t="s">
        <v>1930</v>
      </c>
      <c r="B78" s="404"/>
      <c r="C78" s="412" t="s">
        <v>1931</v>
      </c>
      <c r="D78" s="412" t="s">
        <v>1870</v>
      </c>
      <c r="E78" s="412"/>
      <c r="F78" s="412" t="s">
        <v>1932</v>
      </c>
      <c r="G78" s="401" t="s">
        <v>1244</v>
      </c>
      <c r="H78" s="360">
        <v>4</v>
      </c>
      <c r="I78" s="2">
        <v>1</v>
      </c>
      <c r="J78" s="2">
        <v>1</v>
      </c>
      <c r="K78" s="11">
        <f t="shared" si="32"/>
        <v>100</v>
      </c>
      <c r="L78" s="2">
        <v>1</v>
      </c>
      <c r="M78" s="2">
        <v>1</v>
      </c>
      <c r="N78" s="11">
        <f t="shared" si="33"/>
        <v>100</v>
      </c>
      <c r="O78" s="2">
        <v>1</v>
      </c>
      <c r="P78" s="2">
        <v>3</v>
      </c>
      <c r="Q78" s="11">
        <f t="shared" si="34"/>
        <v>300</v>
      </c>
      <c r="R78" s="2">
        <v>1</v>
      </c>
      <c r="S78" s="2">
        <v>1</v>
      </c>
      <c r="T78" s="11">
        <f t="shared" si="35"/>
        <v>100</v>
      </c>
      <c r="U78" s="89">
        <f t="shared" si="36"/>
        <v>4</v>
      </c>
      <c r="V78" s="89">
        <f t="shared" si="37"/>
        <v>6</v>
      </c>
      <c r="W78" s="11">
        <f t="shared" si="38"/>
        <v>150</v>
      </c>
    </row>
    <row r="79" spans="1:23" ht="72" x14ac:dyDescent="0.25">
      <c r="A79" s="405" t="s">
        <v>1933</v>
      </c>
      <c r="B79" s="404"/>
      <c r="C79" s="412" t="s">
        <v>1934</v>
      </c>
      <c r="D79" s="412" t="s">
        <v>1870</v>
      </c>
      <c r="E79" s="412"/>
      <c r="F79" s="412" t="s">
        <v>1935</v>
      </c>
      <c r="G79" s="401" t="s">
        <v>1936</v>
      </c>
      <c r="H79" s="360">
        <v>12</v>
      </c>
      <c r="I79" s="2">
        <v>3</v>
      </c>
      <c r="J79" s="2">
        <v>14</v>
      </c>
      <c r="K79" s="11">
        <f>J79/I79*100</f>
        <v>466.66666666666669</v>
      </c>
      <c r="L79" s="2">
        <v>3</v>
      </c>
      <c r="M79" s="2">
        <v>3</v>
      </c>
      <c r="N79" s="11">
        <f>M79/L79*100</f>
        <v>100</v>
      </c>
      <c r="O79" s="2">
        <v>3</v>
      </c>
      <c r="P79" s="2">
        <v>26</v>
      </c>
      <c r="Q79" s="11">
        <f>P79/O79*100</f>
        <v>866.66666666666663</v>
      </c>
      <c r="R79" s="2">
        <v>3</v>
      </c>
      <c r="S79" s="2">
        <v>3</v>
      </c>
      <c r="T79" s="11">
        <f>S79/R79*100</f>
        <v>100</v>
      </c>
      <c r="U79" s="89">
        <f t="shared" si="36"/>
        <v>12</v>
      </c>
      <c r="V79" s="89">
        <f t="shared" si="37"/>
        <v>46</v>
      </c>
      <c r="W79" s="11">
        <f>V79/U79*100</f>
        <v>383.33333333333337</v>
      </c>
    </row>
    <row r="80" spans="1:23" ht="36" x14ac:dyDescent="0.25">
      <c r="A80" s="405" t="s">
        <v>1937</v>
      </c>
      <c r="B80" s="404"/>
      <c r="C80" s="412" t="s">
        <v>1938</v>
      </c>
      <c r="D80" s="412" t="s">
        <v>1870</v>
      </c>
      <c r="E80" s="412"/>
      <c r="F80" s="412" t="s">
        <v>1939</v>
      </c>
      <c r="G80" s="401" t="s">
        <v>371</v>
      </c>
      <c r="H80" s="360">
        <v>15</v>
      </c>
      <c r="I80" s="2">
        <v>5</v>
      </c>
      <c r="J80" s="2">
        <v>22</v>
      </c>
      <c r="K80" s="11">
        <f t="shared" si="32"/>
        <v>440.00000000000006</v>
      </c>
      <c r="L80" s="2">
        <v>5</v>
      </c>
      <c r="M80" s="2">
        <v>22</v>
      </c>
      <c r="N80" s="11">
        <f t="shared" si="33"/>
        <v>440.00000000000006</v>
      </c>
      <c r="O80" s="2">
        <v>5</v>
      </c>
      <c r="P80" s="2">
        <v>3</v>
      </c>
      <c r="Q80" s="11">
        <f t="shared" si="34"/>
        <v>60</v>
      </c>
      <c r="R80" s="2">
        <v>0</v>
      </c>
      <c r="S80" s="2">
        <v>0</v>
      </c>
      <c r="T80" s="11" t="e">
        <f t="shared" si="35"/>
        <v>#DIV/0!</v>
      </c>
      <c r="U80" s="89">
        <f t="shared" si="36"/>
        <v>15</v>
      </c>
      <c r="V80" s="89">
        <f t="shared" si="37"/>
        <v>47</v>
      </c>
      <c r="W80" s="11">
        <f t="shared" si="38"/>
        <v>313.33333333333331</v>
      </c>
    </row>
    <row r="81" spans="1:23" ht="15.75" x14ac:dyDescent="0.25">
      <c r="A81" s="1028" t="s">
        <v>1940</v>
      </c>
      <c r="B81" s="967"/>
      <c r="C81" s="974" t="s">
        <v>1941</v>
      </c>
      <c r="D81" s="412" t="s">
        <v>1870</v>
      </c>
      <c r="E81" s="412"/>
      <c r="F81" s="412" t="s">
        <v>1942</v>
      </c>
      <c r="G81" s="401" t="s">
        <v>1379</v>
      </c>
      <c r="H81" s="360">
        <v>12</v>
      </c>
      <c r="I81" s="2">
        <v>3</v>
      </c>
      <c r="J81" s="2">
        <v>3</v>
      </c>
      <c r="K81" s="11">
        <f t="shared" si="32"/>
        <v>100</v>
      </c>
      <c r="L81" s="2">
        <v>3</v>
      </c>
      <c r="M81" s="2">
        <v>3</v>
      </c>
      <c r="N81" s="11">
        <f t="shared" si="33"/>
        <v>100</v>
      </c>
      <c r="O81" s="2">
        <v>3</v>
      </c>
      <c r="P81" s="2">
        <v>3</v>
      </c>
      <c r="Q81" s="11">
        <f t="shared" si="34"/>
        <v>100</v>
      </c>
      <c r="R81" s="2">
        <v>3</v>
      </c>
      <c r="S81" s="2">
        <v>3</v>
      </c>
      <c r="T81" s="11">
        <f t="shared" si="35"/>
        <v>100</v>
      </c>
      <c r="U81" s="89">
        <f t="shared" si="36"/>
        <v>12</v>
      </c>
      <c r="V81" s="89">
        <f t="shared" si="37"/>
        <v>12</v>
      </c>
      <c r="W81" s="11">
        <f t="shared" si="38"/>
        <v>100</v>
      </c>
    </row>
    <row r="82" spans="1:23" ht="24" x14ac:dyDescent="0.25">
      <c r="A82" s="1028"/>
      <c r="B82" s="967"/>
      <c r="C82" s="975"/>
      <c r="D82" s="412" t="s">
        <v>1870</v>
      </c>
      <c r="E82" s="412"/>
      <c r="F82" s="412" t="s">
        <v>1943</v>
      </c>
      <c r="G82" s="401" t="s">
        <v>1944</v>
      </c>
      <c r="H82" s="360">
        <v>215</v>
      </c>
      <c r="I82" s="2">
        <v>43</v>
      </c>
      <c r="J82" s="2">
        <v>43</v>
      </c>
      <c r="K82" s="11">
        <f t="shared" si="32"/>
        <v>100</v>
      </c>
      <c r="L82" s="2">
        <v>54</v>
      </c>
      <c r="M82" s="2">
        <v>54</v>
      </c>
      <c r="N82" s="11">
        <f t="shared" si="33"/>
        <v>100</v>
      </c>
      <c r="O82" s="2">
        <v>59</v>
      </c>
      <c r="P82" s="2">
        <v>63</v>
      </c>
      <c r="Q82" s="11">
        <f t="shared" si="34"/>
        <v>106.77966101694916</v>
      </c>
      <c r="R82" s="2">
        <v>59</v>
      </c>
      <c r="S82" s="2">
        <v>59</v>
      </c>
      <c r="T82" s="11">
        <f t="shared" si="35"/>
        <v>100</v>
      </c>
      <c r="U82" s="89">
        <f t="shared" si="36"/>
        <v>215</v>
      </c>
      <c r="V82" s="89">
        <f t="shared" si="37"/>
        <v>219</v>
      </c>
      <c r="W82" s="11">
        <f t="shared" si="38"/>
        <v>101.86046511627906</v>
      </c>
    </row>
    <row r="83" spans="1:23" x14ac:dyDescent="0.25">
      <c r="A83" s="1081" t="s">
        <v>23</v>
      </c>
      <c r="B83" s="1081"/>
      <c r="C83" s="1081"/>
      <c r="D83" s="1081"/>
      <c r="E83" s="1081"/>
      <c r="F83" s="1081"/>
      <c r="G83" s="1081"/>
      <c r="H83" s="1081"/>
      <c r="I83" s="10"/>
      <c r="J83" s="10"/>
      <c r="K83" s="13" t="e">
        <f>SUM(K89:K96)/(COUNTIF(K89:K92,"&lt;&gt;0"))</f>
        <v>#DIV/0!</v>
      </c>
      <c r="L83" s="10"/>
      <c r="M83" s="10"/>
      <c r="N83" s="13" t="e">
        <f>SUM(N89:N96)/(COUNTIF(N89:N92,"&lt;&gt;0"))</f>
        <v>#DIV/0!</v>
      </c>
      <c r="O83" s="10"/>
      <c r="P83" s="10"/>
      <c r="Q83" s="13" t="e">
        <f>SUM(Q89:Q96)/(COUNTIF(Q89:Q92,"&lt;&gt;0"))</f>
        <v>#DIV/0!</v>
      </c>
      <c r="R83" s="10"/>
      <c r="S83" s="10"/>
      <c r="T83" s="13" t="e">
        <f>SUM(T89:T96)/(COUNTIF(T89:T92,"&lt;&gt;0"))</f>
        <v>#DIV/0!</v>
      </c>
      <c r="U83" s="10"/>
      <c r="V83" s="10"/>
      <c r="W83" s="13">
        <f>SUM(W89:W96)/(COUNTIF(W89:W92,"&lt;&gt;0"))</f>
        <v>200</v>
      </c>
    </row>
    <row r="84" spans="1:23" x14ac:dyDescent="0.25">
      <c r="A84" s="876" t="s">
        <v>24</v>
      </c>
      <c r="B84" s="876"/>
      <c r="C84" s="876"/>
      <c r="D84" s="876"/>
      <c r="E84" s="876"/>
      <c r="F84" s="876"/>
      <c r="G84" s="876"/>
      <c r="H84" s="876"/>
      <c r="I84" s="10"/>
      <c r="J84" s="10"/>
      <c r="K84" s="10"/>
      <c r="L84" s="10"/>
      <c r="M84" s="10"/>
      <c r="N84" s="10"/>
      <c r="O84" s="10"/>
      <c r="P84" s="10"/>
      <c r="Q84" s="10"/>
      <c r="R84" s="10"/>
      <c r="S84" s="10"/>
      <c r="T84" s="10"/>
      <c r="U84" s="10"/>
      <c r="V84" s="10"/>
      <c r="W84" s="10"/>
    </row>
    <row r="85" spans="1:23" x14ac:dyDescent="0.25">
      <c r="A85" s="876" t="s">
        <v>1283</v>
      </c>
      <c r="B85" s="876"/>
      <c r="C85" s="876"/>
      <c r="D85" s="876"/>
      <c r="E85" s="876"/>
      <c r="F85" s="876"/>
      <c r="G85" s="876"/>
      <c r="H85" s="876"/>
      <c r="I85" s="10"/>
      <c r="J85" s="10"/>
      <c r="K85" s="10"/>
      <c r="L85" s="10"/>
      <c r="M85" s="10"/>
      <c r="N85" s="10"/>
      <c r="O85" s="10"/>
      <c r="P85" s="10"/>
      <c r="Q85" s="10"/>
      <c r="R85" s="10"/>
      <c r="S85" s="10"/>
      <c r="T85" s="10"/>
      <c r="U85" s="10"/>
      <c r="V85" s="10"/>
      <c r="W85" s="10"/>
    </row>
    <row r="86" spans="1:23" x14ac:dyDescent="0.25">
      <c r="A86" s="876" t="s">
        <v>1339</v>
      </c>
      <c r="B86" s="876"/>
      <c r="C86" s="876"/>
      <c r="D86" s="876"/>
      <c r="E86" s="876"/>
      <c r="F86" s="876"/>
      <c r="G86" s="876"/>
      <c r="H86" s="876"/>
      <c r="I86" s="10"/>
      <c r="J86" s="10"/>
      <c r="K86" s="10"/>
      <c r="L86" s="10"/>
      <c r="M86" s="10"/>
      <c r="N86" s="10"/>
      <c r="O86" s="10"/>
      <c r="P86" s="10"/>
      <c r="Q86" s="10"/>
      <c r="R86" s="10"/>
      <c r="S86" s="10"/>
      <c r="T86" s="10"/>
      <c r="U86" s="10"/>
      <c r="V86" s="10"/>
      <c r="W86" s="10"/>
    </row>
    <row r="87" spans="1:23" x14ac:dyDescent="0.25">
      <c r="A87" s="876" t="s">
        <v>1340</v>
      </c>
      <c r="B87" s="876"/>
      <c r="C87" s="876"/>
      <c r="D87" s="876"/>
      <c r="E87" s="876"/>
      <c r="F87" s="876"/>
      <c r="G87" s="876"/>
      <c r="H87" s="876"/>
      <c r="I87" s="10"/>
      <c r="J87" s="10"/>
      <c r="K87" s="10"/>
      <c r="L87" s="10"/>
      <c r="M87" s="10"/>
      <c r="N87" s="10"/>
      <c r="O87" s="10"/>
      <c r="P87" s="10"/>
      <c r="Q87" s="10"/>
      <c r="R87" s="10"/>
      <c r="S87" s="10"/>
      <c r="T87" s="10"/>
      <c r="U87" s="10"/>
      <c r="V87" s="10"/>
      <c r="W87" s="10"/>
    </row>
    <row r="88" spans="1:23" x14ac:dyDescent="0.25">
      <c r="A88" s="876" t="s">
        <v>1341</v>
      </c>
      <c r="B88" s="876"/>
      <c r="C88" s="876"/>
      <c r="D88" s="876"/>
      <c r="E88" s="876"/>
      <c r="F88" s="876"/>
      <c r="G88" s="876"/>
      <c r="H88" s="876"/>
      <c r="I88" s="10"/>
      <c r="J88" s="10"/>
      <c r="K88" s="10"/>
      <c r="L88" s="10"/>
      <c r="M88" s="10"/>
      <c r="N88" s="10"/>
      <c r="O88" s="10"/>
      <c r="P88" s="10"/>
      <c r="Q88" s="10"/>
      <c r="R88" s="10"/>
      <c r="S88" s="10"/>
      <c r="T88" s="10"/>
      <c r="U88" s="10"/>
      <c r="V88" s="10"/>
      <c r="W88" s="10"/>
    </row>
    <row r="89" spans="1:23" x14ac:dyDescent="0.25">
      <c r="K89" s="32" t="e">
        <f t="shared" ref="K89:K96" si="39">IF(K75&gt;99.99,100,K75)</f>
        <v>#DIV/0!</v>
      </c>
      <c r="N89" s="32" t="e">
        <f t="shared" ref="N89:N96" si="40">IF(N75&gt;99.99,100,N75)</f>
        <v>#DIV/0!</v>
      </c>
      <c r="Q89" s="32">
        <f t="shared" ref="Q89:Q96" si="41">IF(Q75&gt;99.99,100,Q75)</f>
        <v>0</v>
      </c>
      <c r="T89" s="32" t="e">
        <f t="shared" ref="T89:T96" si="42">IF(T75&gt;99.99,100,T75)</f>
        <v>#DIV/0!</v>
      </c>
      <c r="W89" s="32">
        <f t="shared" ref="W89:W96" si="43">IF(W75&gt;99.99,100,W75)</f>
        <v>100</v>
      </c>
    </row>
    <row r="90" spans="1:23" x14ac:dyDescent="0.25">
      <c r="K90" s="32" t="e">
        <f t="shared" si="39"/>
        <v>#DIV/0!</v>
      </c>
      <c r="N90" s="32">
        <f t="shared" si="40"/>
        <v>0</v>
      </c>
      <c r="Q90" s="32" t="e">
        <f t="shared" si="41"/>
        <v>#DIV/0!</v>
      </c>
      <c r="T90" s="32">
        <f t="shared" si="42"/>
        <v>100</v>
      </c>
      <c r="W90" s="32">
        <f t="shared" si="43"/>
        <v>100</v>
      </c>
    </row>
    <row r="91" spans="1:23" x14ac:dyDescent="0.25">
      <c r="K91" s="32">
        <f t="shared" si="39"/>
        <v>100</v>
      </c>
      <c r="N91" s="32">
        <f t="shared" si="40"/>
        <v>100</v>
      </c>
      <c r="Q91" s="32">
        <f t="shared" si="41"/>
        <v>100</v>
      </c>
      <c r="T91" s="32">
        <f t="shared" si="42"/>
        <v>100</v>
      </c>
      <c r="W91" s="32">
        <f t="shared" si="43"/>
        <v>100</v>
      </c>
    </row>
    <row r="92" spans="1:23" x14ac:dyDescent="0.25">
      <c r="K92" s="32">
        <f t="shared" si="39"/>
        <v>100</v>
      </c>
      <c r="N92" s="32">
        <f t="shared" si="40"/>
        <v>100</v>
      </c>
      <c r="Q92" s="32">
        <f t="shared" si="41"/>
        <v>100</v>
      </c>
      <c r="T92" s="32">
        <f t="shared" si="42"/>
        <v>100</v>
      </c>
      <c r="W92" s="32">
        <f t="shared" si="43"/>
        <v>100</v>
      </c>
    </row>
    <row r="93" spans="1:23" x14ac:dyDescent="0.25">
      <c r="K93" s="32">
        <f t="shared" si="39"/>
        <v>100</v>
      </c>
      <c r="N93" s="32">
        <f t="shared" si="40"/>
        <v>100</v>
      </c>
      <c r="Q93" s="32">
        <f t="shared" si="41"/>
        <v>100</v>
      </c>
      <c r="T93" s="32">
        <f t="shared" si="42"/>
        <v>100</v>
      </c>
      <c r="W93" s="32">
        <f t="shared" si="43"/>
        <v>100</v>
      </c>
    </row>
    <row r="94" spans="1:23" x14ac:dyDescent="0.25">
      <c r="K94" s="32">
        <f t="shared" si="39"/>
        <v>100</v>
      </c>
      <c r="N94" s="32">
        <f t="shared" si="40"/>
        <v>100</v>
      </c>
      <c r="Q94" s="32">
        <f t="shared" si="41"/>
        <v>60</v>
      </c>
      <c r="T94" s="32" t="e">
        <f t="shared" si="42"/>
        <v>#DIV/0!</v>
      </c>
      <c r="W94" s="32">
        <f t="shared" si="43"/>
        <v>100</v>
      </c>
    </row>
    <row r="95" spans="1:23" x14ac:dyDescent="0.25">
      <c r="K95" s="32">
        <f t="shared" si="39"/>
        <v>100</v>
      </c>
      <c r="N95" s="32">
        <f t="shared" si="40"/>
        <v>100</v>
      </c>
      <c r="Q95" s="32">
        <f t="shared" si="41"/>
        <v>100</v>
      </c>
      <c r="T95" s="32">
        <f t="shared" si="42"/>
        <v>100</v>
      </c>
      <c r="W95" s="32">
        <f t="shared" si="43"/>
        <v>100</v>
      </c>
    </row>
    <row r="96" spans="1:23" x14ac:dyDescent="0.25">
      <c r="K96" s="32">
        <f t="shared" si="39"/>
        <v>100</v>
      </c>
      <c r="N96" s="32">
        <f t="shared" si="40"/>
        <v>100</v>
      </c>
      <c r="Q96" s="32">
        <f t="shared" si="41"/>
        <v>100</v>
      </c>
      <c r="T96" s="32">
        <f t="shared" si="42"/>
        <v>100</v>
      </c>
      <c r="W96" s="32">
        <f t="shared" si="43"/>
        <v>100</v>
      </c>
    </row>
    <row r="97" spans="11:11" x14ac:dyDescent="0.25">
      <c r="K97" s="32"/>
    </row>
    <row r="98" spans="11:11" x14ac:dyDescent="0.25">
      <c r="K98" s="32"/>
    </row>
  </sheetData>
  <mergeCells count="55">
    <mergeCell ref="A1:W1"/>
    <mergeCell ref="A2:W2"/>
    <mergeCell ref="A3:W3"/>
    <mergeCell ref="A4:A5"/>
    <mergeCell ref="B4:B5"/>
    <mergeCell ref="C4:C5"/>
    <mergeCell ref="D4:D5"/>
    <mergeCell ref="E4:E5"/>
    <mergeCell ref="F4:F5"/>
    <mergeCell ref="G4:G5"/>
    <mergeCell ref="AA4:AA5"/>
    <mergeCell ref="A17:H17"/>
    <mergeCell ref="A18:H18"/>
    <mergeCell ref="H4:H5"/>
    <mergeCell ref="I4:K4"/>
    <mergeCell ref="L4:N4"/>
    <mergeCell ref="O4:Q4"/>
    <mergeCell ref="R4:T4"/>
    <mergeCell ref="U4:W4"/>
    <mergeCell ref="A7:A8"/>
    <mergeCell ref="A34:A35"/>
    <mergeCell ref="X4:X5"/>
    <mergeCell ref="Y4:Y5"/>
    <mergeCell ref="Z4:Z5"/>
    <mergeCell ref="A42:H42"/>
    <mergeCell ref="A19:H19"/>
    <mergeCell ref="A20:H20"/>
    <mergeCell ref="A21:H21"/>
    <mergeCell ref="A22:H22"/>
    <mergeCell ref="B37:B38"/>
    <mergeCell ref="C37:C38"/>
    <mergeCell ref="A31:H31"/>
    <mergeCell ref="A40:H40"/>
    <mergeCell ref="A41:H41"/>
    <mergeCell ref="A73:H73"/>
    <mergeCell ref="A43:H43"/>
    <mergeCell ref="A44:H44"/>
    <mergeCell ref="A45:H45"/>
    <mergeCell ref="A54:H54"/>
    <mergeCell ref="A56:A59"/>
    <mergeCell ref="A60:H60"/>
    <mergeCell ref="A61:H61"/>
    <mergeCell ref="A62:H62"/>
    <mergeCell ref="A63:H63"/>
    <mergeCell ref="A64:H64"/>
    <mergeCell ref="A65:H65"/>
    <mergeCell ref="A86:H86"/>
    <mergeCell ref="A87:H87"/>
    <mergeCell ref="A88:H88"/>
    <mergeCell ref="A81:A82"/>
    <mergeCell ref="B81:B82"/>
    <mergeCell ref="C81:C82"/>
    <mergeCell ref="A83:H83"/>
    <mergeCell ref="A84:H84"/>
    <mergeCell ref="A85:H85"/>
  </mergeCells>
  <conditionalFormatting sqref="W6:W16 K6:K16 N13:N16 Q13:Q16 T13:T16">
    <cfRule type="cellIs" dxfId="239" priority="115" stopIfTrue="1" operator="greaterThan">
      <formula>110</formula>
    </cfRule>
    <cfRule type="cellIs" dxfId="238" priority="116" stopIfTrue="1" operator="between">
      <formula>1</formula>
      <formula>90</formula>
    </cfRule>
    <cfRule type="expression" dxfId="237" priority="117" stopIfTrue="1">
      <formula>IF(I6=0,J6=0)</formula>
    </cfRule>
    <cfRule type="cellIs" dxfId="236" priority="118" stopIfTrue="1" operator="between">
      <formula>90</formula>
      <formula>110</formula>
    </cfRule>
    <cfRule type="expression" dxfId="235" priority="119" stopIfTrue="1">
      <formula>IF(I6&gt;0,J6=0)</formula>
    </cfRule>
    <cfRule type="expression" dxfId="234" priority="120" stopIfTrue="1">
      <formula>IF(I6=0,J6&gt;0)</formula>
    </cfRule>
  </conditionalFormatting>
  <conditionalFormatting sqref="N6:N12">
    <cfRule type="cellIs" dxfId="233" priority="133" stopIfTrue="1" operator="greaterThan">
      <formula>110</formula>
    </cfRule>
    <cfRule type="cellIs" dxfId="232" priority="134" stopIfTrue="1" operator="between">
      <formula>1</formula>
      <formula>90</formula>
    </cfRule>
    <cfRule type="expression" dxfId="231" priority="135" stopIfTrue="1">
      <formula>IF(L6=0,M6=0)</formula>
    </cfRule>
    <cfRule type="cellIs" dxfId="230" priority="136" stopIfTrue="1" operator="between">
      <formula>90</formula>
      <formula>110</formula>
    </cfRule>
    <cfRule type="expression" dxfId="229" priority="137" stopIfTrue="1">
      <formula>IF(L6&gt;0,M6=0)</formula>
    </cfRule>
    <cfRule type="expression" dxfId="228" priority="138" stopIfTrue="1">
      <formula>IF(L6=0,M6&gt;0)</formula>
    </cfRule>
  </conditionalFormatting>
  <conditionalFormatting sqref="Q6:Q12">
    <cfRule type="cellIs" dxfId="227" priority="127" stopIfTrue="1" operator="greaterThan">
      <formula>110</formula>
    </cfRule>
    <cfRule type="cellIs" dxfId="226" priority="128" stopIfTrue="1" operator="between">
      <formula>1</formula>
      <formula>90</formula>
    </cfRule>
    <cfRule type="expression" dxfId="225" priority="129" stopIfTrue="1">
      <formula>IF(O6=0,P6=0)</formula>
    </cfRule>
    <cfRule type="cellIs" dxfId="224" priority="130" stopIfTrue="1" operator="between">
      <formula>90</formula>
      <formula>110</formula>
    </cfRule>
    <cfRule type="expression" dxfId="223" priority="131" stopIfTrue="1">
      <formula>IF(O6&gt;0,P6=0)</formula>
    </cfRule>
    <cfRule type="expression" dxfId="222" priority="132" stopIfTrue="1">
      <formula>IF(O6=0,P6&gt;0)</formula>
    </cfRule>
  </conditionalFormatting>
  <conditionalFormatting sqref="T6:T12">
    <cfRule type="cellIs" dxfId="221" priority="121" stopIfTrue="1" operator="greaterThan">
      <formula>110</formula>
    </cfRule>
    <cfRule type="cellIs" dxfId="220" priority="122" stopIfTrue="1" operator="between">
      <formula>1</formula>
      <formula>90</formula>
    </cfRule>
    <cfRule type="expression" dxfId="219" priority="123" stopIfTrue="1">
      <formula>IF(R6=0,S6=0)</formula>
    </cfRule>
    <cfRule type="cellIs" dxfId="218" priority="124" stopIfTrue="1" operator="between">
      <formula>90</formula>
      <formula>110</formula>
    </cfRule>
    <cfRule type="expression" dxfId="217" priority="125" stopIfTrue="1">
      <formula>IF(R6&gt;0,S6=0)</formula>
    </cfRule>
    <cfRule type="expression" dxfId="216" priority="126" stopIfTrue="1">
      <formula>IF(R6=0,S6&gt;0)</formula>
    </cfRule>
  </conditionalFormatting>
  <conditionalFormatting sqref="K32:K39">
    <cfRule type="cellIs" dxfId="215" priority="85" stopIfTrue="1" operator="greaterThan">
      <formula>110</formula>
    </cfRule>
    <cfRule type="cellIs" dxfId="214" priority="86" stopIfTrue="1" operator="between">
      <formula>1</formula>
      <formula>90</formula>
    </cfRule>
    <cfRule type="expression" dxfId="213" priority="87" stopIfTrue="1">
      <formula>IF(I32=0,J32=0)</formula>
    </cfRule>
    <cfRule type="cellIs" dxfId="212" priority="88" stopIfTrue="1" operator="between">
      <formula>90</formula>
      <formula>110</formula>
    </cfRule>
    <cfRule type="expression" dxfId="211" priority="89" stopIfTrue="1">
      <formula>IF(I32&gt;0,J32=0)</formula>
    </cfRule>
    <cfRule type="expression" dxfId="210" priority="90" stopIfTrue="1">
      <formula>IF(I32=0,J32&gt;0)</formula>
    </cfRule>
  </conditionalFormatting>
  <conditionalFormatting sqref="N32:N39">
    <cfRule type="cellIs" dxfId="209" priority="79" stopIfTrue="1" operator="greaterThan">
      <formula>110</formula>
    </cfRule>
    <cfRule type="cellIs" dxfId="208" priority="80" stopIfTrue="1" operator="between">
      <formula>1</formula>
      <formula>90</formula>
    </cfRule>
    <cfRule type="expression" dxfId="207" priority="81" stopIfTrue="1">
      <formula>IF(L32=0,M32=0)</formula>
    </cfRule>
    <cfRule type="cellIs" dxfId="206" priority="82" stopIfTrue="1" operator="between">
      <formula>90</formula>
      <formula>110</formula>
    </cfRule>
    <cfRule type="expression" dxfId="205" priority="83" stopIfTrue="1">
      <formula>IF(L32&gt;0,M32=0)</formula>
    </cfRule>
    <cfRule type="expression" dxfId="204" priority="84" stopIfTrue="1">
      <formula>IF(L32=0,M32&gt;0)</formula>
    </cfRule>
  </conditionalFormatting>
  <conditionalFormatting sqref="Q32:Q39">
    <cfRule type="cellIs" dxfId="203" priority="73" stopIfTrue="1" operator="greaterThan">
      <formula>110</formula>
    </cfRule>
    <cfRule type="cellIs" dxfId="202" priority="74" stopIfTrue="1" operator="between">
      <formula>1</formula>
      <formula>90</formula>
    </cfRule>
    <cfRule type="expression" dxfId="201" priority="75" stopIfTrue="1">
      <formula>IF(O32=0,P32=0)</formula>
    </cfRule>
    <cfRule type="cellIs" dxfId="200" priority="76" stopIfTrue="1" operator="between">
      <formula>90</formula>
      <formula>110</formula>
    </cfRule>
    <cfRule type="expression" dxfId="199" priority="77" stopIfTrue="1">
      <formula>IF(O32&gt;0,P32=0)</formula>
    </cfRule>
    <cfRule type="expression" dxfId="198" priority="78" stopIfTrue="1">
      <formula>IF(O32=0,P32&gt;0)</formula>
    </cfRule>
  </conditionalFormatting>
  <conditionalFormatting sqref="T32:T39">
    <cfRule type="cellIs" dxfId="197" priority="67" stopIfTrue="1" operator="greaterThan">
      <formula>110</formula>
    </cfRule>
    <cfRule type="cellIs" dxfId="196" priority="68" stopIfTrue="1" operator="between">
      <formula>1</formula>
      <formula>90</formula>
    </cfRule>
    <cfRule type="expression" dxfId="195" priority="69" stopIfTrue="1">
      <formula>IF(R32=0,S32=0)</formula>
    </cfRule>
    <cfRule type="cellIs" dxfId="194" priority="70" stopIfTrue="1" operator="between">
      <formula>90</formula>
      <formula>110</formula>
    </cfRule>
    <cfRule type="expression" dxfId="193" priority="71" stopIfTrue="1">
      <formula>IF(R32&gt;0,S32=0)</formula>
    </cfRule>
    <cfRule type="expression" dxfId="192" priority="72" stopIfTrue="1">
      <formula>IF(R32=0,S32&gt;0)</formula>
    </cfRule>
  </conditionalFormatting>
  <conditionalFormatting sqref="W32:W39">
    <cfRule type="cellIs" dxfId="191" priority="61" stopIfTrue="1" operator="greaterThan">
      <formula>110</formula>
    </cfRule>
    <cfRule type="cellIs" dxfId="190" priority="62" stopIfTrue="1" operator="between">
      <formula>1</formula>
      <formula>90</formula>
    </cfRule>
    <cfRule type="expression" dxfId="189" priority="63" stopIfTrue="1">
      <formula>IF(U32=0,V32=0)</formula>
    </cfRule>
    <cfRule type="cellIs" dxfId="188" priority="64" stopIfTrue="1" operator="between">
      <formula>90</formula>
      <formula>110</formula>
    </cfRule>
    <cfRule type="expression" dxfId="187" priority="65" stopIfTrue="1">
      <formula>IF(U32&gt;0,V32=0)</formula>
    </cfRule>
    <cfRule type="expression" dxfId="186" priority="66" stopIfTrue="1">
      <formula>IF(U32=0,V32&gt;0)</formula>
    </cfRule>
  </conditionalFormatting>
  <conditionalFormatting sqref="W55:W59">
    <cfRule type="cellIs" dxfId="185" priority="31" stopIfTrue="1" operator="greaterThan">
      <formula>110</formula>
    </cfRule>
    <cfRule type="cellIs" dxfId="184" priority="32" stopIfTrue="1" operator="between">
      <formula>1</formula>
      <formula>90</formula>
    </cfRule>
    <cfRule type="expression" dxfId="183" priority="33" stopIfTrue="1">
      <formula>IF(U55=0,V55=0)</formula>
    </cfRule>
    <cfRule type="cellIs" dxfId="182" priority="34" stopIfTrue="1" operator="between">
      <formula>90</formula>
      <formula>110</formula>
    </cfRule>
    <cfRule type="expression" dxfId="181" priority="35" stopIfTrue="1">
      <formula>IF(U55&gt;0,V55=0)</formula>
    </cfRule>
    <cfRule type="expression" dxfId="180" priority="36" stopIfTrue="1">
      <formula>IF(U55=0,V55&gt;0)</formula>
    </cfRule>
  </conditionalFormatting>
  <conditionalFormatting sqref="K55:K59">
    <cfRule type="cellIs" dxfId="179" priority="55" stopIfTrue="1" operator="greaterThan">
      <formula>110</formula>
    </cfRule>
    <cfRule type="cellIs" dxfId="178" priority="56" stopIfTrue="1" operator="between">
      <formula>1</formula>
      <formula>90</formula>
    </cfRule>
    <cfRule type="expression" dxfId="177" priority="57" stopIfTrue="1">
      <formula>IF(I55=0,J55=0)</formula>
    </cfRule>
    <cfRule type="cellIs" dxfId="176" priority="58" stopIfTrue="1" operator="between">
      <formula>90</formula>
      <formula>110</formula>
    </cfRule>
    <cfRule type="expression" dxfId="175" priority="59" stopIfTrue="1">
      <formula>IF(I55&gt;0,J55=0)</formula>
    </cfRule>
    <cfRule type="expression" dxfId="174" priority="60" stopIfTrue="1">
      <formula>IF(I55=0,J55&gt;0)</formula>
    </cfRule>
  </conditionalFormatting>
  <conditionalFormatting sqref="N55:N59">
    <cfRule type="cellIs" dxfId="173" priority="49" stopIfTrue="1" operator="greaterThan">
      <formula>110</formula>
    </cfRule>
    <cfRule type="cellIs" dxfId="172" priority="50" stopIfTrue="1" operator="between">
      <formula>1</formula>
      <formula>90</formula>
    </cfRule>
    <cfRule type="expression" dxfId="171" priority="51" stopIfTrue="1">
      <formula>IF(L55=0,M55=0)</formula>
    </cfRule>
    <cfRule type="cellIs" dxfId="170" priority="52" stopIfTrue="1" operator="between">
      <formula>90</formula>
      <formula>110</formula>
    </cfRule>
    <cfRule type="expression" dxfId="169" priority="53" stopIfTrue="1">
      <formula>IF(L55&gt;0,M55=0)</formula>
    </cfRule>
    <cfRule type="expression" dxfId="168" priority="54" stopIfTrue="1">
      <formula>IF(L55=0,M55&gt;0)</formula>
    </cfRule>
  </conditionalFormatting>
  <conditionalFormatting sqref="Q55:Q59">
    <cfRule type="cellIs" dxfId="167" priority="43" stopIfTrue="1" operator="greaterThan">
      <formula>110</formula>
    </cfRule>
    <cfRule type="cellIs" dxfId="166" priority="44" stopIfTrue="1" operator="between">
      <formula>1</formula>
      <formula>90</formula>
    </cfRule>
    <cfRule type="expression" dxfId="165" priority="45" stopIfTrue="1">
      <formula>IF(O55=0,P55=0)</formula>
    </cfRule>
    <cfRule type="cellIs" dxfId="164" priority="46" stopIfTrue="1" operator="between">
      <formula>90</formula>
      <formula>110</formula>
    </cfRule>
    <cfRule type="expression" dxfId="163" priority="47" stopIfTrue="1">
      <formula>IF(O55&gt;0,P55=0)</formula>
    </cfRule>
    <cfRule type="expression" dxfId="162" priority="48" stopIfTrue="1">
      <formula>IF(O55=0,P55&gt;0)</formula>
    </cfRule>
  </conditionalFormatting>
  <conditionalFormatting sqref="T55:T59">
    <cfRule type="cellIs" dxfId="161" priority="37" stopIfTrue="1" operator="greaterThan">
      <formula>110</formula>
    </cfRule>
    <cfRule type="cellIs" dxfId="160" priority="38" stopIfTrue="1" operator="between">
      <formula>1</formula>
      <formula>90</formula>
    </cfRule>
    <cfRule type="expression" dxfId="159" priority="39" stopIfTrue="1">
      <formula>IF(R55=0,S55=0)</formula>
    </cfRule>
    <cfRule type="cellIs" dxfId="158" priority="40" stopIfTrue="1" operator="between">
      <formula>90</formula>
      <formula>110</formula>
    </cfRule>
    <cfRule type="expression" dxfId="157" priority="41" stopIfTrue="1">
      <formula>IF(R55&gt;0,S55=0)</formula>
    </cfRule>
    <cfRule type="expression" dxfId="156" priority="42" stopIfTrue="1">
      <formula>IF(R55=0,S55&gt;0)</formula>
    </cfRule>
  </conditionalFormatting>
  <conditionalFormatting sqref="W74:W82">
    <cfRule type="cellIs" dxfId="155" priority="1" stopIfTrue="1" operator="greaterThan">
      <formula>110</formula>
    </cfRule>
    <cfRule type="cellIs" dxfId="154" priority="2" stopIfTrue="1" operator="between">
      <formula>1</formula>
      <formula>90</formula>
    </cfRule>
    <cfRule type="expression" dxfId="153" priority="3" stopIfTrue="1">
      <formula>IF(U74=0,V74=0)</formula>
    </cfRule>
    <cfRule type="cellIs" dxfId="152" priority="4" stopIfTrue="1" operator="between">
      <formula>90</formula>
      <formula>110</formula>
    </cfRule>
    <cfRule type="expression" dxfId="151" priority="5" stopIfTrue="1">
      <formula>IF(U74&gt;0,V74=0)</formula>
    </cfRule>
    <cfRule type="expression" dxfId="150" priority="6" stopIfTrue="1">
      <formula>IF(U74=0,V74&gt;0)</formula>
    </cfRule>
  </conditionalFormatting>
  <conditionalFormatting sqref="K74:K82">
    <cfRule type="cellIs" dxfId="149" priority="25" stopIfTrue="1" operator="greaterThan">
      <formula>110</formula>
    </cfRule>
    <cfRule type="cellIs" dxfId="148" priority="26" stopIfTrue="1" operator="between">
      <formula>1</formula>
      <formula>90</formula>
    </cfRule>
    <cfRule type="expression" dxfId="147" priority="27" stopIfTrue="1">
      <formula>IF(I74=0,J74=0)</formula>
    </cfRule>
    <cfRule type="cellIs" dxfId="146" priority="28" stopIfTrue="1" operator="between">
      <formula>90</formula>
      <formula>110</formula>
    </cfRule>
    <cfRule type="expression" dxfId="145" priority="29" stopIfTrue="1">
      <formula>IF(I74&gt;0,J74=0)</formula>
    </cfRule>
    <cfRule type="expression" dxfId="144" priority="30" stopIfTrue="1">
      <formula>IF(I74=0,J74&gt;0)</formula>
    </cfRule>
  </conditionalFormatting>
  <conditionalFormatting sqref="N74:N82">
    <cfRule type="cellIs" dxfId="143" priority="19" stopIfTrue="1" operator="greaterThan">
      <formula>110</formula>
    </cfRule>
    <cfRule type="cellIs" dxfId="142" priority="20" stopIfTrue="1" operator="between">
      <formula>1</formula>
      <formula>90</formula>
    </cfRule>
    <cfRule type="expression" dxfId="141" priority="21" stopIfTrue="1">
      <formula>IF(L74=0,M74=0)</formula>
    </cfRule>
    <cfRule type="cellIs" dxfId="140" priority="22" stopIfTrue="1" operator="between">
      <formula>90</formula>
      <formula>110</formula>
    </cfRule>
    <cfRule type="expression" dxfId="139" priority="23" stopIfTrue="1">
      <formula>IF(L74&gt;0,M74=0)</formula>
    </cfRule>
    <cfRule type="expression" dxfId="138" priority="24" stopIfTrue="1">
      <formula>IF(L74=0,M74&gt;0)</formula>
    </cfRule>
  </conditionalFormatting>
  <conditionalFormatting sqref="Q74:Q82">
    <cfRule type="cellIs" dxfId="137" priority="13" stopIfTrue="1" operator="greaterThan">
      <formula>110</formula>
    </cfRule>
    <cfRule type="cellIs" dxfId="136" priority="14" stopIfTrue="1" operator="between">
      <formula>1</formula>
      <formula>90</formula>
    </cfRule>
    <cfRule type="expression" dxfId="135" priority="15" stopIfTrue="1">
      <formula>IF(O74=0,P74=0)</formula>
    </cfRule>
    <cfRule type="cellIs" dxfId="134" priority="16" stopIfTrue="1" operator="between">
      <formula>90</formula>
      <formula>110</formula>
    </cfRule>
    <cfRule type="expression" dxfId="133" priority="17" stopIfTrue="1">
      <formula>IF(O74&gt;0,P74=0)</formula>
    </cfRule>
    <cfRule type="expression" dxfId="132" priority="18" stopIfTrue="1">
      <formula>IF(O74=0,P74&gt;0)</formula>
    </cfRule>
  </conditionalFormatting>
  <conditionalFormatting sqref="T74:T82">
    <cfRule type="cellIs" dxfId="131" priority="7" stopIfTrue="1" operator="greaterThan">
      <formula>110</formula>
    </cfRule>
    <cfRule type="cellIs" dxfId="130" priority="8" stopIfTrue="1" operator="between">
      <formula>1</formula>
      <formula>90</formula>
    </cfRule>
    <cfRule type="expression" dxfId="129" priority="9" stopIfTrue="1">
      <formula>IF(R74=0,S74=0)</formula>
    </cfRule>
    <cfRule type="cellIs" dxfId="128" priority="10" stopIfTrue="1" operator="between">
      <formula>90</formula>
      <formula>110</formula>
    </cfRule>
    <cfRule type="expression" dxfId="127" priority="11" stopIfTrue="1">
      <formula>IF(R74&gt;0,S74=0)</formula>
    </cfRule>
    <cfRule type="expression" dxfId="126" priority="12" stopIfTrue="1">
      <formula>IF(R74=0,S74&gt;0)</formula>
    </cfRule>
  </conditionalFormatting>
  <pageMargins left="0.7" right="0.7" top="0.75" bottom="0.75" header="0.3" footer="0.3"/>
  <pageSetup orientation="portrait" horizontalDpi="4294967293" r:id="rId1"/>
  <legacyDrawing r:id="rId2"/>
</worksheet>
</file>

<file path=xl/worksheets/sheet7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82"/>
  <sheetViews>
    <sheetView topLeftCell="B22" workbookViewId="0">
      <pane xSplit="7" topLeftCell="M1" activePane="topRight" state="frozen"/>
      <selection activeCell="B1" sqref="B1"/>
      <selection pane="topRight" activeCell="S30" sqref="S30:S31"/>
    </sheetView>
  </sheetViews>
  <sheetFormatPr baseColWidth="10" defaultColWidth="11.42578125" defaultRowHeight="15" x14ac:dyDescent="0.25"/>
  <cols>
    <col min="1" max="1" width="16.85546875" style="7" customWidth="1"/>
    <col min="2" max="2" width="8.7109375" style="7" customWidth="1"/>
    <col min="3" max="3" width="38.28515625" style="7" customWidth="1"/>
    <col min="4" max="4" width="16" style="7" customWidth="1"/>
    <col min="5" max="5" width="16" style="7" hidden="1" customWidth="1"/>
    <col min="6" max="6" width="24.5703125" style="7" customWidth="1"/>
    <col min="7" max="7" width="12.7109375" style="7" customWidth="1"/>
    <col min="8" max="8" width="8.7109375" style="7" customWidth="1"/>
    <col min="9" max="23" width="6.85546875" style="7" customWidth="1"/>
    <col min="24" max="24" width="31.7109375" style="7" customWidth="1"/>
    <col min="25" max="27" width="15" style="7" customWidth="1"/>
    <col min="28" max="16384" width="11.42578125" style="7"/>
  </cols>
  <sheetData>
    <row r="1" spans="1:27" ht="8.25" customHeight="1" x14ac:dyDescent="0.25"/>
    <row r="2" spans="1:27" ht="15" customHeight="1" x14ac:dyDescent="0.25">
      <c r="A2" s="854" t="s">
        <v>26</v>
      </c>
      <c r="B2" s="854"/>
      <c r="C2" s="854"/>
      <c r="D2" s="854"/>
      <c r="E2" s="854"/>
      <c r="F2" s="854"/>
      <c r="G2" s="854"/>
      <c r="H2" s="854"/>
      <c r="I2" s="854"/>
      <c r="J2" s="854"/>
      <c r="K2" s="854"/>
      <c r="L2" s="854"/>
      <c r="M2" s="854"/>
      <c r="N2" s="854"/>
      <c r="O2" s="854"/>
      <c r="P2" s="854"/>
      <c r="Q2" s="854"/>
      <c r="R2" s="854"/>
      <c r="S2" s="854"/>
      <c r="T2" s="854"/>
      <c r="U2" s="854"/>
      <c r="V2" s="854"/>
      <c r="W2" s="854"/>
    </row>
    <row r="3" spans="1:27" ht="15" customHeight="1" x14ac:dyDescent="0.25">
      <c r="A3" s="854" t="s">
        <v>0</v>
      </c>
      <c r="B3" s="854"/>
      <c r="C3" s="854"/>
      <c r="D3" s="854"/>
      <c r="E3" s="854"/>
      <c r="F3" s="854"/>
      <c r="G3" s="854"/>
      <c r="H3" s="854"/>
      <c r="I3" s="854"/>
      <c r="J3" s="854"/>
      <c r="K3" s="854"/>
      <c r="L3" s="854"/>
      <c r="M3" s="854"/>
      <c r="N3" s="854"/>
      <c r="O3" s="854"/>
      <c r="P3" s="854"/>
      <c r="Q3" s="854"/>
      <c r="R3" s="854"/>
      <c r="S3" s="854"/>
      <c r="T3" s="854"/>
      <c r="U3" s="854"/>
      <c r="V3" s="854"/>
      <c r="W3" s="854"/>
    </row>
    <row r="4" spans="1:27" ht="15" customHeight="1" x14ac:dyDescent="0.25">
      <c r="A4" s="855" t="s">
        <v>2015</v>
      </c>
      <c r="B4" s="855"/>
      <c r="C4" s="855"/>
      <c r="D4" s="855"/>
      <c r="E4" s="855"/>
      <c r="F4" s="855"/>
      <c r="G4" s="855"/>
      <c r="H4" s="855"/>
      <c r="I4" s="855"/>
      <c r="J4" s="855"/>
      <c r="K4" s="855"/>
      <c r="L4" s="855"/>
      <c r="M4" s="855"/>
      <c r="N4" s="855"/>
      <c r="O4" s="855"/>
      <c r="P4" s="855"/>
      <c r="Q4" s="855"/>
      <c r="R4" s="855"/>
      <c r="S4" s="855"/>
      <c r="T4" s="855"/>
      <c r="U4" s="855"/>
      <c r="V4" s="855"/>
      <c r="W4" s="855"/>
    </row>
    <row r="5" spans="1:27" ht="22.5" customHeight="1" x14ac:dyDescent="0.25">
      <c r="A5" s="838" t="s">
        <v>30</v>
      </c>
      <c r="B5" s="856" t="s">
        <v>1</v>
      </c>
      <c r="C5" s="838" t="s">
        <v>28</v>
      </c>
      <c r="D5" s="838" t="s">
        <v>2</v>
      </c>
      <c r="E5" s="839" t="s">
        <v>1475</v>
      </c>
      <c r="F5" s="838" t="s">
        <v>3</v>
      </c>
      <c r="G5" s="838" t="s">
        <v>4</v>
      </c>
      <c r="H5" s="838" t="s">
        <v>1474</v>
      </c>
      <c r="I5" s="853" t="s">
        <v>5</v>
      </c>
      <c r="J5" s="853"/>
      <c r="K5" s="853"/>
      <c r="L5" s="853" t="s">
        <v>6</v>
      </c>
      <c r="M5" s="853"/>
      <c r="N5" s="853"/>
      <c r="O5" s="853" t="s">
        <v>7</v>
      </c>
      <c r="P5" s="853"/>
      <c r="Q5" s="853"/>
      <c r="R5" s="853" t="s">
        <v>8</v>
      </c>
      <c r="S5" s="853"/>
      <c r="T5" s="853"/>
      <c r="U5" s="853" t="s">
        <v>9</v>
      </c>
      <c r="V5" s="853"/>
      <c r="W5" s="853"/>
      <c r="X5" s="838" t="s">
        <v>1489</v>
      </c>
      <c r="Y5" s="838" t="s">
        <v>1490</v>
      </c>
      <c r="Z5" s="838" t="s">
        <v>1491</v>
      </c>
      <c r="AA5" s="838" t="s">
        <v>1492</v>
      </c>
    </row>
    <row r="6" spans="1:27" x14ac:dyDescent="0.25">
      <c r="A6" s="838"/>
      <c r="B6" s="856"/>
      <c r="C6" s="838"/>
      <c r="D6" s="839"/>
      <c r="E6" s="852"/>
      <c r="F6" s="839"/>
      <c r="G6" s="839"/>
      <c r="H6" s="839"/>
      <c r="I6" s="5" t="s">
        <v>10</v>
      </c>
      <c r="J6" s="5" t="s">
        <v>11</v>
      </c>
      <c r="K6" s="6" t="s">
        <v>12</v>
      </c>
      <c r="L6" s="5" t="s">
        <v>10</v>
      </c>
      <c r="M6" s="5" t="s">
        <v>11</v>
      </c>
      <c r="N6" s="6" t="s">
        <v>12</v>
      </c>
      <c r="O6" s="5" t="s">
        <v>10</v>
      </c>
      <c r="P6" s="5" t="s">
        <v>11</v>
      </c>
      <c r="Q6" s="6" t="s">
        <v>12</v>
      </c>
      <c r="R6" s="5" t="s">
        <v>10</v>
      </c>
      <c r="S6" s="5" t="s">
        <v>11</v>
      </c>
      <c r="T6" s="6" t="s">
        <v>12</v>
      </c>
      <c r="U6" s="5" t="s">
        <v>10</v>
      </c>
      <c r="V6" s="5" t="s">
        <v>11</v>
      </c>
      <c r="W6" s="6" t="s">
        <v>12</v>
      </c>
      <c r="X6" s="839"/>
      <c r="Y6" s="839"/>
      <c r="Z6" s="839"/>
      <c r="AA6" s="839"/>
    </row>
    <row r="7" spans="1:27" ht="24" x14ac:dyDescent="0.25">
      <c r="A7" s="402"/>
      <c r="B7" s="406" t="s">
        <v>1449</v>
      </c>
      <c r="C7" s="406" t="s">
        <v>1450</v>
      </c>
      <c r="D7" s="352" t="s">
        <v>1451</v>
      </c>
      <c r="E7" s="352"/>
      <c r="F7" s="352" t="s">
        <v>1448</v>
      </c>
      <c r="G7" s="402" t="s">
        <v>62</v>
      </c>
      <c r="H7" s="402">
        <v>100</v>
      </c>
      <c r="I7" s="2">
        <f>((I8/4)+(I12/4)+(I18/4)+(I23/4))</f>
        <v>0</v>
      </c>
      <c r="J7" s="2">
        <f>((J8/4)+(J12/4)+(J18/4)+(J23/4))</f>
        <v>0</v>
      </c>
      <c r="K7" s="11" t="e">
        <f>J7/I7*100</f>
        <v>#DIV/0!</v>
      </c>
      <c r="L7" s="2">
        <f>((L8/4)+(L12/4)+(L18/4)+(L23/4))</f>
        <v>0</v>
      </c>
      <c r="M7" s="2">
        <f>((M8/4)+(M12/4)+(M18/4)+(M23/4))</f>
        <v>0</v>
      </c>
      <c r="N7" s="12" t="e">
        <f>M7/L7*100</f>
        <v>#DIV/0!</v>
      </c>
      <c r="O7" s="2">
        <f>((O8/4)+(O12/4)+(O18/4)+(O23/4))</f>
        <v>50</v>
      </c>
      <c r="P7" s="2">
        <f>((P8/4)+(P12/4)+(P18/4)+(P23/4))</f>
        <v>19</v>
      </c>
      <c r="Q7" s="12">
        <f>P7/O7*100</f>
        <v>38</v>
      </c>
      <c r="R7" s="2">
        <f>((R8/4)+(R12/4)+(R18/4)+(R23/4))</f>
        <v>50</v>
      </c>
      <c r="S7" s="2">
        <f>((S8/4)+(S12/4)+(S18/4)+(S23/4))</f>
        <v>0</v>
      </c>
      <c r="T7" s="12">
        <f>S7/R7*100</f>
        <v>0</v>
      </c>
      <c r="U7" s="89">
        <f>I7+L7+O7+R7</f>
        <v>100</v>
      </c>
      <c r="V7" s="89">
        <f>J7+M7+P7+S7</f>
        <v>19</v>
      </c>
      <c r="W7" s="12">
        <f>V7/U7*100</f>
        <v>19</v>
      </c>
      <c r="X7" s="432"/>
      <c r="Y7" s="30"/>
      <c r="Z7" s="30"/>
      <c r="AA7" s="30"/>
    </row>
    <row r="8" spans="1:27" ht="24" x14ac:dyDescent="0.25">
      <c r="A8" s="912" t="s">
        <v>2016</v>
      </c>
      <c r="B8" s="369" t="s">
        <v>2017</v>
      </c>
      <c r="C8" s="369" t="s">
        <v>2018</v>
      </c>
      <c r="D8" s="369"/>
      <c r="E8" s="369"/>
      <c r="F8" s="369" t="s">
        <v>61</v>
      </c>
      <c r="G8" s="462" t="s">
        <v>62</v>
      </c>
      <c r="H8" s="462">
        <v>100</v>
      </c>
      <c r="I8" s="2">
        <v>0</v>
      </c>
      <c r="J8" s="2">
        <v>0</v>
      </c>
      <c r="K8" s="11" t="e">
        <f t="shared" ref="K8:K29" si="0">J8/I8*100</f>
        <v>#DIV/0!</v>
      </c>
      <c r="L8" s="2">
        <v>0</v>
      </c>
      <c r="M8" s="2">
        <v>0</v>
      </c>
      <c r="N8" s="12" t="e">
        <f t="shared" ref="N8:N29" si="1">M8/L8*100</f>
        <v>#DIV/0!</v>
      </c>
      <c r="O8" s="2">
        <v>100</v>
      </c>
      <c r="P8" s="2">
        <v>1</v>
      </c>
      <c r="Q8" s="12">
        <f t="shared" ref="Q8:Q29" si="2">P8/O8*100</f>
        <v>1</v>
      </c>
      <c r="R8" s="2">
        <v>0</v>
      </c>
      <c r="S8" s="2">
        <v>0</v>
      </c>
      <c r="T8" s="12" t="e">
        <f t="shared" ref="T8:T29" si="3">S8/R8*100</f>
        <v>#DIV/0!</v>
      </c>
      <c r="U8" s="89">
        <f t="shared" ref="U8:V29" si="4">I8+L8+O8+R8</f>
        <v>100</v>
      </c>
      <c r="V8" s="89">
        <f t="shared" si="4"/>
        <v>1</v>
      </c>
      <c r="W8" s="12">
        <f t="shared" ref="W8:W29" si="5">V8/U8*100</f>
        <v>1</v>
      </c>
      <c r="X8" s="432"/>
      <c r="Y8" s="30"/>
      <c r="Z8" s="30"/>
      <c r="AA8" s="30"/>
    </row>
    <row r="9" spans="1:27" ht="36" x14ac:dyDescent="0.25">
      <c r="A9" s="912"/>
      <c r="B9" s="412" t="s">
        <v>2019</v>
      </c>
      <c r="C9" s="411" t="s">
        <v>2020</v>
      </c>
      <c r="D9" s="411" t="s">
        <v>2021</v>
      </c>
      <c r="E9" s="411"/>
      <c r="F9" s="411" t="s">
        <v>2022</v>
      </c>
      <c r="G9" s="401" t="s">
        <v>62</v>
      </c>
      <c r="H9" s="401">
        <v>100</v>
      </c>
      <c r="I9" s="2">
        <v>0</v>
      </c>
      <c r="J9" s="2">
        <v>0</v>
      </c>
      <c r="K9" s="11" t="e">
        <f t="shared" si="0"/>
        <v>#DIV/0!</v>
      </c>
      <c r="L9" s="2">
        <v>0</v>
      </c>
      <c r="M9" s="2">
        <v>0</v>
      </c>
      <c r="N9" s="12" t="e">
        <f t="shared" si="1"/>
        <v>#DIV/0!</v>
      </c>
      <c r="O9" s="2">
        <v>100</v>
      </c>
      <c r="P9" s="2">
        <v>0</v>
      </c>
      <c r="Q9" s="12">
        <f t="shared" si="2"/>
        <v>0</v>
      </c>
      <c r="R9" s="2">
        <v>0</v>
      </c>
      <c r="S9" s="2">
        <v>0</v>
      </c>
      <c r="T9" s="12" t="e">
        <f t="shared" si="3"/>
        <v>#DIV/0!</v>
      </c>
      <c r="U9" s="89">
        <f t="shared" si="4"/>
        <v>100</v>
      </c>
      <c r="V9" s="89">
        <f t="shared" si="4"/>
        <v>0</v>
      </c>
      <c r="W9" s="12">
        <f t="shared" si="5"/>
        <v>0</v>
      </c>
      <c r="X9" s="432"/>
      <c r="Y9" s="30"/>
      <c r="Z9" s="30"/>
      <c r="AA9" s="30"/>
    </row>
    <row r="10" spans="1:27" ht="24" x14ac:dyDescent="0.25">
      <c r="A10" s="912"/>
      <c r="B10" s="412" t="s">
        <v>2023</v>
      </c>
      <c r="C10" s="411" t="s">
        <v>2024</v>
      </c>
      <c r="D10" s="411" t="s">
        <v>2025</v>
      </c>
      <c r="E10" s="411"/>
      <c r="F10" s="411" t="s">
        <v>2026</v>
      </c>
      <c r="G10" s="401" t="s">
        <v>62</v>
      </c>
      <c r="H10" s="401">
        <v>10</v>
      </c>
      <c r="I10" s="2">
        <v>0</v>
      </c>
      <c r="J10" s="2">
        <v>0</v>
      </c>
      <c r="K10" s="11" t="e">
        <f t="shared" si="0"/>
        <v>#DIV/0!</v>
      </c>
      <c r="L10" s="2">
        <v>0</v>
      </c>
      <c r="M10" s="2">
        <v>0</v>
      </c>
      <c r="N10" s="12" t="e">
        <f t="shared" si="1"/>
        <v>#DIV/0!</v>
      </c>
      <c r="O10" s="2">
        <v>0</v>
      </c>
      <c r="P10" s="2">
        <v>0</v>
      </c>
      <c r="Q10" s="12" t="e">
        <f t="shared" si="2"/>
        <v>#DIV/0!</v>
      </c>
      <c r="R10" s="2">
        <v>10</v>
      </c>
      <c r="S10" s="2">
        <v>0</v>
      </c>
      <c r="T10" s="12">
        <f t="shared" si="3"/>
        <v>0</v>
      </c>
      <c r="U10" s="89">
        <f t="shared" si="4"/>
        <v>10</v>
      </c>
      <c r="V10" s="89">
        <f t="shared" si="4"/>
        <v>0</v>
      </c>
      <c r="W10" s="12">
        <f t="shared" si="5"/>
        <v>0</v>
      </c>
      <c r="X10" s="432"/>
      <c r="Y10" s="30"/>
      <c r="Z10" s="30"/>
      <c r="AA10" s="30"/>
    </row>
    <row r="11" spans="1:27" ht="36" x14ac:dyDescent="0.25">
      <c r="A11" s="912"/>
      <c r="B11" s="412" t="s">
        <v>2027</v>
      </c>
      <c r="C11" s="411" t="s">
        <v>2028</v>
      </c>
      <c r="D11" s="411" t="s">
        <v>2029</v>
      </c>
      <c r="E11" s="411"/>
      <c r="F11" s="411" t="s">
        <v>2030</v>
      </c>
      <c r="G11" s="401" t="s">
        <v>57</v>
      </c>
      <c r="H11" s="401">
        <v>4</v>
      </c>
      <c r="I11" s="2">
        <v>4</v>
      </c>
      <c r="J11" s="2">
        <v>2</v>
      </c>
      <c r="K11" s="11">
        <f t="shared" si="0"/>
        <v>50</v>
      </c>
      <c r="L11" s="2">
        <v>0</v>
      </c>
      <c r="M11" s="2">
        <v>0</v>
      </c>
      <c r="N11" s="12" t="e">
        <f t="shared" si="1"/>
        <v>#DIV/0!</v>
      </c>
      <c r="O11" s="2">
        <v>0</v>
      </c>
      <c r="P11" s="2">
        <v>0</v>
      </c>
      <c r="Q11" s="12" t="e">
        <f t="shared" si="2"/>
        <v>#DIV/0!</v>
      </c>
      <c r="R11" s="2">
        <v>0</v>
      </c>
      <c r="S11" s="2">
        <v>0</v>
      </c>
      <c r="T11" s="12" t="e">
        <f t="shared" si="3"/>
        <v>#DIV/0!</v>
      </c>
      <c r="U11" s="89">
        <f t="shared" si="4"/>
        <v>4</v>
      </c>
      <c r="V11" s="89">
        <f t="shared" si="4"/>
        <v>2</v>
      </c>
      <c r="W11" s="12">
        <f t="shared" si="5"/>
        <v>50</v>
      </c>
      <c r="X11" s="310" t="s">
        <v>2082</v>
      </c>
      <c r="Y11" s="30"/>
      <c r="Z11" s="30"/>
      <c r="AA11" s="30"/>
    </row>
    <row r="12" spans="1:27" ht="24" x14ac:dyDescent="0.25">
      <c r="A12" s="912" t="s">
        <v>2031</v>
      </c>
      <c r="B12" s="369" t="s">
        <v>2032</v>
      </c>
      <c r="C12" s="369" t="s">
        <v>2033</v>
      </c>
      <c r="D12" s="369"/>
      <c r="E12" s="369"/>
      <c r="F12" s="369" t="s">
        <v>2034</v>
      </c>
      <c r="G12" s="462" t="s">
        <v>62</v>
      </c>
      <c r="H12" s="462">
        <v>100</v>
      </c>
      <c r="I12" s="2">
        <v>0</v>
      </c>
      <c r="J12" s="2">
        <v>0</v>
      </c>
      <c r="K12" s="11" t="e">
        <f t="shared" si="0"/>
        <v>#DIV/0!</v>
      </c>
      <c r="L12" s="2">
        <v>0</v>
      </c>
      <c r="M12" s="2">
        <v>0</v>
      </c>
      <c r="N12" s="12" t="e">
        <f t="shared" si="1"/>
        <v>#DIV/0!</v>
      </c>
      <c r="O12" s="2">
        <v>100</v>
      </c>
      <c r="P12" s="2">
        <v>75</v>
      </c>
      <c r="Q12" s="12">
        <f t="shared" si="2"/>
        <v>75</v>
      </c>
      <c r="R12" s="2">
        <v>0</v>
      </c>
      <c r="S12" s="2">
        <v>0</v>
      </c>
      <c r="T12" s="12" t="e">
        <f t="shared" si="3"/>
        <v>#DIV/0!</v>
      </c>
      <c r="U12" s="89">
        <f t="shared" si="4"/>
        <v>100</v>
      </c>
      <c r="V12" s="89">
        <f t="shared" si="4"/>
        <v>75</v>
      </c>
      <c r="W12" s="12">
        <f t="shared" si="5"/>
        <v>75</v>
      </c>
      <c r="X12" s="432"/>
      <c r="Y12" s="30"/>
      <c r="Z12" s="30"/>
      <c r="AA12" s="30"/>
    </row>
    <row r="13" spans="1:27" ht="24" x14ac:dyDescent="0.25">
      <c r="A13" s="912"/>
      <c r="B13" s="412" t="s">
        <v>2035</v>
      </c>
      <c r="C13" s="411" t="s">
        <v>2036</v>
      </c>
      <c r="D13" s="411" t="s">
        <v>2037</v>
      </c>
      <c r="E13" s="411"/>
      <c r="F13" s="411" t="s">
        <v>1378</v>
      </c>
      <c r="G13" s="401" t="s">
        <v>89</v>
      </c>
      <c r="H13" s="401">
        <v>1</v>
      </c>
      <c r="I13" s="2">
        <v>0</v>
      </c>
      <c r="J13" s="2">
        <v>0</v>
      </c>
      <c r="K13" s="11" t="e">
        <f t="shared" si="0"/>
        <v>#DIV/0!</v>
      </c>
      <c r="L13" s="2">
        <v>0</v>
      </c>
      <c r="M13" s="2">
        <v>0</v>
      </c>
      <c r="N13" s="12" t="e">
        <f t="shared" si="1"/>
        <v>#DIV/0!</v>
      </c>
      <c r="O13" s="2">
        <v>1</v>
      </c>
      <c r="P13" s="2">
        <v>1</v>
      </c>
      <c r="Q13" s="12">
        <f t="shared" si="2"/>
        <v>100</v>
      </c>
      <c r="R13" s="2">
        <v>0</v>
      </c>
      <c r="S13" s="2">
        <v>0</v>
      </c>
      <c r="T13" s="12" t="e">
        <f t="shared" si="3"/>
        <v>#DIV/0!</v>
      </c>
      <c r="U13" s="89">
        <f t="shared" si="4"/>
        <v>1</v>
      </c>
      <c r="V13" s="89">
        <f t="shared" si="4"/>
        <v>1</v>
      </c>
      <c r="W13" s="12">
        <f t="shared" si="5"/>
        <v>100</v>
      </c>
      <c r="X13" s="432"/>
      <c r="Y13" s="30"/>
      <c r="Z13" s="30"/>
      <c r="AA13" s="30"/>
    </row>
    <row r="14" spans="1:27" ht="24" x14ac:dyDescent="0.25">
      <c r="A14" s="912"/>
      <c r="B14" s="412" t="s">
        <v>2038</v>
      </c>
      <c r="C14" s="411" t="s">
        <v>2033</v>
      </c>
      <c r="D14" s="411" t="s">
        <v>1451</v>
      </c>
      <c r="E14" s="411"/>
      <c r="F14" s="411" t="s">
        <v>2039</v>
      </c>
      <c r="G14" s="401" t="s">
        <v>473</v>
      </c>
      <c r="H14" s="401">
        <v>1</v>
      </c>
      <c r="I14" s="2">
        <v>0</v>
      </c>
      <c r="J14" s="2">
        <v>0</v>
      </c>
      <c r="K14" s="11" t="e">
        <f t="shared" si="0"/>
        <v>#DIV/0!</v>
      </c>
      <c r="L14" s="2">
        <v>0</v>
      </c>
      <c r="M14" s="2">
        <v>0</v>
      </c>
      <c r="N14" s="11" t="e">
        <f t="shared" si="1"/>
        <v>#DIV/0!</v>
      </c>
      <c r="O14" s="2">
        <v>1</v>
      </c>
      <c r="P14" s="2">
        <v>1</v>
      </c>
      <c r="Q14" s="11">
        <f t="shared" si="2"/>
        <v>100</v>
      </c>
      <c r="R14" s="2">
        <v>0</v>
      </c>
      <c r="S14" s="2">
        <v>0</v>
      </c>
      <c r="T14" s="11" t="e">
        <f t="shared" si="3"/>
        <v>#DIV/0!</v>
      </c>
      <c r="U14" s="89">
        <f t="shared" si="4"/>
        <v>1</v>
      </c>
      <c r="V14" s="89">
        <f t="shared" si="4"/>
        <v>1</v>
      </c>
      <c r="W14" s="11">
        <f t="shared" si="5"/>
        <v>100</v>
      </c>
      <c r="X14" s="432"/>
      <c r="Y14" s="30"/>
      <c r="Z14" s="30"/>
      <c r="AA14" s="30"/>
    </row>
    <row r="15" spans="1:27" ht="24" x14ac:dyDescent="0.25">
      <c r="A15" s="912"/>
      <c r="B15" s="412" t="s">
        <v>2040</v>
      </c>
      <c r="C15" s="411" t="s">
        <v>2041</v>
      </c>
      <c r="D15" s="411" t="s">
        <v>2042</v>
      </c>
      <c r="E15" s="411"/>
      <c r="F15" s="411" t="s">
        <v>2043</v>
      </c>
      <c r="G15" s="401" t="s">
        <v>2044</v>
      </c>
      <c r="H15" s="401">
        <v>1</v>
      </c>
      <c r="I15" s="2">
        <v>0</v>
      </c>
      <c r="J15" s="2">
        <v>0</v>
      </c>
      <c r="K15" s="11" t="e">
        <f t="shared" si="0"/>
        <v>#DIV/0!</v>
      </c>
      <c r="L15" s="2">
        <v>0</v>
      </c>
      <c r="M15" s="2">
        <v>0</v>
      </c>
      <c r="N15" s="11" t="e">
        <f t="shared" si="1"/>
        <v>#DIV/0!</v>
      </c>
      <c r="O15" s="2">
        <v>1</v>
      </c>
      <c r="P15" s="2">
        <v>1</v>
      </c>
      <c r="Q15" s="11">
        <f t="shared" si="2"/>
        <v>100</v>
      </c>
      <c r="R15" s="2">
        <v>0</v>
      </c>
      <c r="S15" s="2">
        <v>0</v>
      </c>
      <c r="T15" s="11" t="e">
        <f t="shared" si="3"/>
        <v>#DIV/0!</v>
      </c>
      <c r="U15" s="89">
        <f t="shared" si="4"/>
        <v>1</v>
      </c>
      <c r="V15" s="89">
        <f t="shared" si="4"/>
        <v>1</v>
      </c>
      <c r="W15" s="11">
        <f t="shared" si="5"/>
        <v>100</v>
      </c>
      <c r="X15" s="432"/>
      <c r="Y15" s="30"/>
      <c r="Z15" s="30"/>
      <c r="AA15" s="30"/>
    </row>
    <row r="16" spans="1:27" ht="15.75" x14ac:dyDescent="0.25">
      <c r="A16" s="912"/>
      <c r="B16" s="412" t="s">
        <v>2045</v>
      </c>
      <c r="C16" s="411" t="s">
        <v>2046</v>
      </c>
      <c r="D16" s="411" t="s">
        <v>1036</v>
      </c>
      <c r="E16" s="411"/>
      <c r="F16" s="411" t="s">
        <v>2044</v>
      </c>
      <c r="G16" s="401" t="s">
        <v>2044</v>
      </c>
      <c r="H16" s="401">
        <v>1</v>
      </c>
      <c r="I16" s="2">
        <v>0</v>
      </c>
      <c r="J16" s="2">
        <v>0</v>
      </c>
      <c r="K16" s="11" t="e">
        <f t="shared" si="0"/>
        <v>#DIV/0!</v>
      </c>
      <c r="L16" s="2">
        <v>0</v>
      </c>
      <c r="M16" s="2">
        <v>0</v>
      </c>
      <c r="N16" s="11" t="e">
        <f t="shared" si="1"/>
        <v>#DIV/0!</v>
      </c>
      <c r="O16" s="2">
        <v>1</v>
      </c>
      <c r="P16" s="2">
        <v>0</v>
      </c>
      <c r="Q16" s="11">
        <f t="shared" si="2"/>
        <v>0</v>
      </c>
      <c r="R16" s="2">
        <v>0</v>
      </c>
      <c r="S16" s="2">
        <v>0</v>
      </c>
      <c r="T16" s="11" t="e">
        <f t="shared" si="3"/>
        <v>#DIV/0!</v>
      </c>
      <c r="U16" s="89">
        <f t="shared" si="4"/>
        <v>1</v>
      </c>
      <c r="V16" s="89">
        <f t="shared" si="4"/>
        <v>0</v>
      </c>
      <c r="W16" s="11">
        <f t="shared" si="5"/>
        <v>0</v>
      </c>
      <c r="X16" s="432"/>
      <c r="Y16" s="30"/>
      <c r="Z16" s="30"/>
      <c r="AA16" s="30"/>
    </row>
    <row r="17" spans="1:27" ht="24" x14ac:dyDescent="0.25">
      <c r="A17" s="912"/>
      <c r="B17" s="412" t="s">
        <v>2047</v>
      </c>
      <c r="C17" s="411" t="s">
        <v>2048</v>
      </c>
      <c r="D17" s="411" t="s">
        <v>1036</v>
      </c>
      <c r="E17" s="411"/>
      <c r="F17" s="411" t="s">
        <v>2044</v>
      </c>
      <c r="G17" s="401" t="s">
        <v>2044</v>
      </c>
      <c r="H17" s="401">
        <v>1</v>
      </c>
      <c r="I17" s="2">
        <v>0</v>
      </c>
      <c r="J17" s="2">
        <v>0</v>
      </c>
      <c r="K17" s="11" t="e">
        <f t="shared" si="0"/>
        <v>#DIV/0!</v>
      </c>
      <c r="L17" s="2">
        <v>0</v>
      </c>
      <c r="M17" s="2">
        <v>0</v>
      </c>
      <c r="N17" s="11" t="e">
        <f t="shared" si="1"/>
        <v>#DIV/0!</v>
      </c>
      <c r="O17" s="2">
        <v>1</v>
      </c>
      <c r="P17" s="2">
        <v>0</v>
      </c>
      <c r="Q17" s="11">
        <f t="shared" si="2"/>
        <v>0</v>
      </c>
      <c r="R17" s="2">
        <v>0</v>
      </c>
      <c r="S17" s="2">
        <v>0</v>
      </c>
      <c r="T17" s="11" t="e">
        <f t="shared" si="3"/>
        <v>#DIV/0!</v>
      </c>
      <c r="U17" s="89">
        <f t="shared" si="4"/>
        <v>1</v>
      </c>
      <c r="V17" s="89">
        <f t="shared" si="4"/>
        <v>0</v>
      </c>
      <c r="W17" s="11">
        <f t="shared" si="5"/>
        <v>0</v>
      </c>
      <c r="X17" s="432"/>
      <c r="Y17" s="30"/>
      <c r="Z17" s="30"/>
      <c r="AA17" s="30"/>
    </row>
    <row r="18" spans="1:27" ht="24" x14ac:dyDescent="0.25">
      <c r="A18" s="967" t="s">
        <v>2049</v>
      </c>
      <c r="B18" s="369" t="s">
        <v>2050</v>
      </c>
      <c r="C18" s="369" t="s">
        <v>2051</v>
      </c>
      <c r="D18" s="369"/>
      <c r="E18" s="369"/>
      <c r="F18" s="369" t="s">
        <v>2052</v>
      </c>
      <c r="G18" s="462" t="s">
        <v>62</v>
      </c>
      <c r="H18" s="462">
        <v>100</v>
      </c>
      <c r="I18" s="2">
        <v>0</v>
      </c>
      <c r="J18" s="2">
        <v>0</v>
      </c>
      <c r="K18" s="11" t="e">
        <f t="shared" si="0"/>
        <v>#DIV/0!</v>
      </c>
      <c r="L18" s="2">
        <v>0</v>
      </c>
      <c r="M18" s="2">
        <v>0</v>
      </c>
      <c r="N18" s="11" t="e">
        <f t="shared" si="1"/>
        <v>#DIV/0!</v>
      </c>
      <c r="O18" s="2">
        <v>0</v>
      </c>
      <c r="P18" s="2">
        <v>0</v>
      </c>
      <c r="Q18" s="11" t="e">
        <f t="shared" si="2"/>
        <v>#DIV/0!</v>
      </c>
      <c r="R18" s="2">
        <v>100</v>
      </c>
      <c r="S18" s="2">
        <v>0</v>
      </c>
      <c r="T18" s="11">
        <f t="shared" si="3"/>
        <v>0</v>
      </c>
      <c r="U18" s="89">
        <f t="shared" si="4"/>
        <v>100</v>
      </c>
      <c r="V18" s="89">
        <f t="shared" si="4"/>
        <v>0</v>
      </c>
      <c r="W18" s="11">
        <f t="shared" si="5"/>
        <v>0</v>
      </c>
      <c r="X18" s="432"/>
      <c r="Y18" s="30"/>
      <c r="Z18" s="30"/>
      <c r="AA18" s="30"/>
    </row>
    <row r="19" spans="1:27" ht="24" x14ac:dyDescent="0.25">
      <c r="A19" s="967"/>
      <c r="B19" s="412" t="s">
        <v>2053</v>
      </c>
      <c r="C19" s="411" t="s">
        <v>2054</v>
      </c>
      <c r="D19" s="411" t="s">
        <v>1451</v>
      </c>
      <c r="E19" s="411"/>
      <c r="F19" s="411" t="s">
        <v>2055</v>
      </c>
      <c r="G19" s="401" t="s">
        <v>2056</v>
      </c>
      <c r="H19" s="401">
        <v>1</v>
      </c>
      <c r="I19" s="2">
        <v>0</v>
      </c>
      <c r="J19" s="2">
        <v>0</v>
      </c>
      <c r="K19" s="11" t="e">
        <f t="shared" si="0"/>
        <v>#DIV/0!</v>
      </c>
      <c r="L19" s="2">
        <v>0</v>
      </c>
      <c r="M19" s="2">
        <v>0</v>
      </c>
      <c r="N19" s="11" t="e">
        <f t="shared" si="1"/>
        <v>#DIV/0!</v>
      </c>
      <c r="O19" s="2">
        <v>1</v>
      </c>
      <c r="P19" s="2">
        <v>0.5</v>
      </c>
      <c r="Q19" s="11">
        <f t="shared" si="2"/>
        <v>50</v>
      </c>
      <c r="R19" s="2">
        <v>0</v>
      </c>
      <c r="S19" s="2">
        <v>0</v>
      </c>
      <c r="T19" s="11" t="e">
        <f t="shared" si="3"/>
        <v>#DIV/0!</v>
      </c>
      <c r="U19" s="89">
        <f t="shared" si="4"/>
        <v>1</v>
      </c>
      <c r="V19" s="89">
        <f t="shared" si="4"/>
        <v>0.5</v>
      </c>
      <c r="W19" s="11">
        <f t="shared" si="5"/>
        <v>50</v>
      </c>
      <c r="X19" s="432"/>
      <c r="Y19" s="30"/>
      <c r="Z19" s="30"/>
      <c r="AA19" s="30"/>
    </row>
    <row r="20" spans="1:27" ht="24" x14ac:dyDescent="0.25">
      <c r="A20" s="967"/>
      <c r="B20" s="412" t="s">
        <v>2057</v>
      </c>
      <c r="C20" s="411" t="s">
        <v>2058</v>
      </c>
      <c r="D20" s="411" t="s">
        <v>1036</v>
      </c>
      <c r="E20" s="411"/>
      <c r="F20" s="411" t="s">
        <v>2059</v>
      </c>
      <c r="G20" s="401" t="s">
        <v>2059</v>
      </c>
      <c r="H20" s="401">
        <v>2</v>
      </c>
      <c r="I20" s="2">
        <v>0</v>
      </c>
      <c r="J20" s="2">
        <v>0</v>
      </c>
      <c r="K20" s="11" t="e">
        <f t="shared" si="0"/>
        <v>#DIV/0!</v>
      </c>
      <c r="L20" s="2">
        <v>0</v>
      </c>
      <c r="M20" s="2">
        <v>0</v>
      </c>
      <c r="N20" s="11" t="e">
        <f t="shared" si="1"/>
        <v>#DIV/0!</v>
      </c>
      <c r="O20" s="2">
        <v>0</v>
      </c>
      <c r="P20" s="2">
        <v>0</v>
      </c>
      <c r="Q20" s="11" t="e">
        <f t="shared" si="2"/>
        <v>#DIV/0!</v>
      </c>
      <c r="R20" s="2">
        <v>2</v>
      </c>
      <c r="S20" s="2">
        <v>0</v>
      </c>
      <c r="T20" s="11">
        <f t="shared" si="3"/>
        <v>0</v>
      </c>
      <c r="U20" s="89">
        <f t="shared" si="4"/>
        <v>2</v>
      </c>
      <c r="V20" s="89">
        <f t="shared" si="4"/>
        <v>0</v>
      </c>
      <c r="W20" s="11">
        <f t="shared" si="5"/>
        <v>0</v>
      </c>
      <c r="X20" s="432"/>
      <c r="Y20" s="30"/>
      <c r="Z20" s="30"/>
      <c r="AA20" s="30"/>
    </row>
    <row r="21" spans="1:27" ht="24" x14ac:dyDescent="0.25">
      <c r="A21" s="967"/>
      <c r="B21" s="412" t="s">
        <v>2060</v>
      </c>
      <c r="C21" s="27" t="s">
        <v>2061</v>
      </c>
      <c r="D21" s="27" t="s">
        <v>1036</v>
      </c>
      <c r="E21" s="27"/>
      <c r="F21" s="27" t="s">
        <v>2055</v>
      </c>
      <c r="G21" s="404" t="s">
        <v>2062</v>
      </c>
      <c r="H21" s="404">
        <v>1</v>
      </c>
      <c r="I21" s="2">
        <v>0</v>
      </c>
      <c r="J21" s="2">
        <v>0</v>
      </c>
      <c r="K21" s="11" t="e">
        <f t="shared" si="0"/>
        <v>#DIV/0!</v>
      </c>
      <c r="L21" s="2">
        <v>0</v>
      </c>
      <c r="M21" s="2">
        <v>0</v>
      </c>
      <c r="N21" s="11" t="e">
        <f t="shared" si="1"/>
        <v>#DIV/0!</v>
      </c>
      <c r="O21" s="2">
        <v>1</v>
      </c>
      <c r="P21" s="2">
        <v>0</v>
      </c>
      <c r="Q21" s="11">
        <f t="shared" si="2"/>
        <v>0</v>
      </c>
      <c r="R21" s="2">
        <v>0</v>
      </c>
      <c r="S21" s="2">
        <v>0</v>
      </c>
      <c r="T21" s="11" t="e">
        <f t="shared" si="3"/>
        <v>#DIV/0!</v>
      </c>
      <c r="U21" s="89">
        <f t="shared" si="4"/>
        <v>1</v>
      </c>
      <c r="V21" s="89">
        <f t="shared" si="4"/>
        <v>0</v>
      </c>
      <c r="W21" s="11">
        <f t="shared" si="5"/>
        <v>0</v>
      </c>
      <c r="X21" s="432"/>
      <c r="Y21" s="30"/>
      <c r="Z21" s="30"/>
      <c r="AA21" s="30"/>
    </row>
    <row r="22" spans="1:27" ht="72" x14ac:dyDescent="0.25">
      <c r="A22" s="967"/>
      <c r="B22" s="412" t="s">
        <v>2063</v>
      </c>
      <c r="C22" s="27" t="s">
        <v>2064</v>
      </c>
      <c r="D22" s="27" t="s">
        <v>1036</v>
      </c>
      <c r="E22" s="27"/>
      <c r="F22" s="27" t="s">
        <v>2044</v>
      </c>
      <c r="G22" s="404" t="s">
        <v>2065</v>
      </c>
      <c r="H22" s="404">
        <v>1</v>
      </c>
      <c r="I22" s="2">
        <v>0</v>
      </c>
      <c r="J22" s="2">
        <v>0</v>
      </c>
      <c r="K22" s="11" t="e">
        <f t="shared" si="0"/>
        <v>#DIV/0!</v>
      </c>
      <c r="L22" s="2">
        <v>0</v>
      </c>
      <c r="M22" s="2">
        <v>0</v>
      </c>
      <c r="N22" s="11" t="e">
        <f t="shared" si="1"/>
        <v>#DIV/0!</v>
      </c>
      <c r="O22" s="2">
        <v>1</v>
      </c>
      <c r="P22" s="2">
        <v>0.75</v>
      </c>
      <c r="Q22" s="11">
        <f t="shared" si="2"/>
        <v>75</v>
      </c>
      <c r="R22" s="2">
        <v>0</v>
      </c>
      <c r="S22" s="2">
        <v>0</v>
      </c>
      <c r="T22" s="11" t="e">
        <f t="shared" si="3"/>
        <v>#DIV/0!</v>
      </c>
      <c r="U22" s="89">
        <f t="shared" si="4"/>
        <v>1</v>
      </c>
      <c r="V22" s="89">
        <f t="shared" si="4"/>
        <v>0.75</v>
      </c>
      <c r="W22" s="11">
        <f t="shared" si="5"/>
        <v>75</v>
      </c>
      <c r="X22" s="309" t="s">
        <v>2083</v>
      </c>
      <c r="Y22" s="30"/>
      <c r="Z22" s="30"/>
      <c r="AA22" s="30"/>
    </row>
    <row r="23" spans="1:27" ht="15.75" x14ac:dyDescent="0.25">
      <c r="A23" s="967" t="s">
        <v>2066</v>
      </c>
      <c r="B23" s="369" t="s">
        <v>2067</v>
      </c>
      <c r="C23" s="369" t="s">
        <v>2068</v>
      </c>
      <c r="D23" s="369" t="s">
        <v>1036</v>
      </c>
      <c r="E23" s="369"/>
      <c r="F23" s="369" t="s">
        <v>2069</v>
      </c>
      <c r="G23" s="462" t="s">
        <v>62</v>
      </c>
      <c r="H23" s="462">
        <v>100</v>
      </c>
      <c r="I23" s="2">
        <v>0</v>
      </c>
      <c r="J23" s="2">
        <v>0</v>
      </c>
      <c r="K23" s="11" t="e">
        <f t="shared" si="0"/>
        <v>#DIV/0!</v>
      </c>
      <c r="L23" s="2">
        <v>0</v>
      </c>
      <c r="M23" s="2">
        <v>0</v>
      </c>
      <c r="N23" s="11" t="e">
        <f t="shared" si="1"/>
        <v>#DIV/0!</v>
      </c>
      <c r="O23" s="2">
        <v>0</v>
      </c>
      <c r="P23" s="2">
        <v>0</v>
      </c>
      <c r="Q23" s="11" t="e">
        <f t="shared" si="2"/>
        <v>#DIV/0!</v>
      </c>
      <c r="R23" s="2">
        <v>100</v>
      </c>
      <c r="S23" s="2">
        <v>0</v>
      </c>
      <c r="T23" s="11">
        <f t="shared" si="3"/>
        <v>0</v>
      </c>
      <c r="U23" s="89">
        <f t="shared" si="4"/>
        <v>100</v>
      </c>
      <c r="V23" s="89">
        <f t="shared" si="4"/>
        <v>0</v>
      </c>
      <c r="W23" s="11">
        <f t="shared" si="5"/>
        <v>0</v>
      </c>
      <c r="X23" s="432"/>
      <c r="Y23" s="30"/>
      <c r="Z23" s="30"/>
      <c r="AA23" s="30"/>
    </row>
    <row r="24" spans="1:27" ht="15.75" x14ac:dyDescent="0.25">
      <c r="A24" s="967"/>
      <c r="B24" s="412" t="s">
        <v>2070</v>
      </c>
      <c r="C24" s="27" t="s">
        <v>2071</v>
      </c>
      <c r="D24" s="27" t="s">
        <v>1036</v>
      </c>
      <c r="E24" s="27"/>
      <c r="F24" s="27" t="s">
        <v>89</v>
      </c>
      <c r="G24" s="404" t="s">
        <v>387</v>
      </c>
      <c r="H24" s="404">
        <v>1</v>
      </c>
      <c r="I24" s="2">
        <v>0</v>
      </c>
      <c r="J24" s="2">
        <v>0</v>
      </c>
      <c r="K24" s="11" t="e">
        <f t="shared" si="0"/>
        <v>#DIV/0!</v>
      </c>
      <c r="L24" s="2">
        <v>0</v>
      </c>
      <c r="M24" s="2">
        <v>0</v>
      </c>
      <c r="N24" s="11" t="e">
        <f t="shared" si="1"/>
        <v>#DIV/0!</v>
      </c>
      <c r="O24" s="2">
        <v>0</v>
      </c>
      <c r="P24" s="2">
        <v>0</v>
      </c>
      <c r="Q24" s="11" t="e">
        <f t="shared" si="2"/>
        <v>#DIV/0!</v>
      </c>
      <c r="R24" s="2">
        <v>1</v>
      </c>
      <c r="S24" s="2">
        <v>0</v>
      </c>
      <c r="T24" s="11">
        <f t="shared" si="3"/>
        <v>0</v>
      </c>
      <c r="U24" s="89">
        <f t="shared" si="4"/>
        <v>1</v>
      </c>
      <c r="V24" s="89">
        <f t="shared" si="4"/>
        <v>0</v>
      </c>
      <c r="W24" s="11">
        <f t="shared" si="5"/>
        <v>0</v>
      </c>
      <c r="X24" s="432"/>
      <c r="Y24" s="30"/>
      <c r="Z24" s="30"/>
      <c r="AA24" s="30"/>
    </row>
    <row r="25" spans="1:27" ht="24" x14ac:dyDescent="0.25">
      <c r="A25" s="967"/>
      <c r="B25" s="412" t="s">
        <v>2072</v>
      </c>
      <c r="C25" s="27" t="s">
        <v>2073</v>
      </c>
      <c r="D25" s="27" t="s">
        <v>1036</v>
      </c>
      <c r="E25" s="27"/>
      <c r="F25" s="27" t="s">
        <v>89</v>
      </c>
      <c r="G25" s="404" t="s">
        <v>387</v>
      </c>
      <c r="H25" s="404">
        <v>1</v>
      </c>
      <c r="I25" s="2">
        <v>0</v>
      </c>
      <c r="J25" s="2">
        <v>0</v>
      </c>
      <c r="K25" s="11" t="e">
        <f t="shared" si="0"/>
        <v>#DIV/0!</v>
      </c>
      <c r="L25" s="2">
        <v>0</v>
      </c>
      <c r="M25" s="2">
        <v>0</v>
      </c>
      <c r="N25" s="11" t="e">
        <f t="shared" si="1"/>
        <v>#DIV/0!</v>
      </c>
      <c r="O25" s="2">
        <v>0</v>
      </c>
      <c r="P25" s="2">
        <v>0</v>
      </c>
      <c r="Q25" s="11" t="e">
        <f t="shared" si="2"/>
        <v>#DIV/0!</v>
      </c>
      <c r="R25" s="2">
        <v>1</v>
      </c>
      <c r="S25" s="2">
        <v>0</v>
      </c>
      <c r="T25" s="11">
        <f t="shared" si="3"/>
        <v>0</v>
      </c>
      <c r="U25" s="89">
        <f t="shared" si="4"/>
        <v>1</v>
      </c>
      <c r="V25" s="89">
        <f t="shared" si="4"/>
        <v>0</v>
      </c>
      <c r="W25" s="11">
        <f t="shared" si="5"/>
        <v>0</v>
      </c>
      <c r="X25" s="432"/>
      <c r="Y25" s="30"/>
      <c r="Z25" s="30"/>
      <c r="AA25" s="30"/>
    </row>
    <row r="26" spans="1:27" ht="24" x14ac:dyDescent="0.25">
      <c r="A26" s="967"/>
      <c r="B26" s="412" t="s">
        <v>2074</v>
      </c>
      <c r="C26" s="27" t="s">
        <v>2075</v>
      </c>
      <c r="D26" s="27" t="s">
        <v>1036</v>
      </c>
      <c r="E26" s="27"/>
      <c r="F26" s="27" t="s">
        <v>89</v>
      </c>
      <c r="G26" s="404" t="s">
        <v>387</v>
      </c>
      <c r="H26" s="404">
        <v>1</v>
      </c>
      <c r="I26" s="2">
        <v>0</v>
      </c>
      <c r="J26" s="2">
        <v>0</v>
      </c>
      <c r="K26" s="11" t="e">
        <f t="shared" si="0"/>
        <v>#DIV/0!</v>
      </c>
      <c r="L26" s="2">
        <v>0</v>
      </c>
      <c r="M26" s="2">
        <v>0</v>
      </c>
      <c r="N26" s="11" t="e">
        <f t="shared" si="1"/>
        <v>#DIV/0!</v>
      </c>
      <c r="O26" s="2">
        <v>0</v>
      </c>
      <c r="P26" s="2">
        <v>0</v>
      </c>
      <c r="Q26" s="11" t="e">
        <f t="shared" si="2"/>
        <v>#DIV/0!</v>
      </c>
      <c r="R26" s="2">
        <v>1</v>
      </c>
      <c r="S26" s="2">
        <v>0</v>
      </c>
      <c r="T26" s="11">
        <f t="shared" si="3"/>
        <v>0</v>
      </c>
      <c r="U26" s="89">
        <f t="shared" si="4"/>
        <v>1</v>
      </c>
      <c r="V26" s="89">
        <f t="shared" si="4"/>
        <v>0</v>
      </c>
      <c r="W26" s="11">
        <f t="shared" si="5"/>
        <v>0</v>
      </c>
      <c r="X26" s="432"/>
      <c r="Y26" s="30"/>
      <c r="Z26" s="30"/>
      <c r="AA26" s="30"/>
    </row>
    <row r="27" spans="1:27" ht="36" x14ac:dyDescent="0.25">
      <c r="A27" s="967"/>
      <c r="B27" s="412" t="s">
        <v>2076</v>
      </c>
      <c r="C27" s="27" t="s">
        <v>2077</v>
      </c>
      <c r="D27" s="27" t="s">
        <v>1036</v>
      </c>
      <c r="E27" s="27"/>
      <c r="F27" s="27" t="s">
        <v>89</v>
      </c>
      <c r="G27" s="404" t="s">
        <v>387</v>
      </c>
      <c r="H27" s="404">
        <v>1</v>
      </c>
      <c r="I27" s="2">
        <v>0</v>
      </c>
      <c r="J27" s="2">
        <v>1</v>
      </c>
      <c r="K27" s="11" t="e">
        <f t="shared" si="0"/>
        <v>#DIV/0!</v>
      </c>
      <c r="L27" s="2">
        <v>0</v>
      </c>
      <c r="M27" s="2">
        <v>0</v>
      </c>
      <c r="N27" s="11" t="e">
        <f t="shared" si="1"/>
        <v>#DIV/0!</v>
      </c>
      <c r="O27" s="2">
        <v>0</v>
      </c>
      <c r="P27" s="2">
        <v>0.5</v>
      </c>
      <c r="Q27" s="11" t="e">
        <f t="shared" si="2"/>
        <v>#DIV/0!</v>
      </c>
      <c r="R27" s="2">
        <v>1</v>
      </c>
      <c r="S27" s="2">
        <v>0</v>
      </c>
      <c r="T27" s="11">
        <f t="shared" si="3"/>
        <v>0</v>
      </c>
      <c r="U27" s="89">
        <f t="shared" si="4"/>
        <v>1</v>
      </c>
      <c r="V27" s="89">
        <f t="shared" si="4"/>
        <v>1.5</v>
      </c>
      <c r="W27" s="11">
        <f t="shared" si="5"/>
        <v>150</v>
      </c>
      <c r="X27" s="432"/>
      <c r="Y27" s="30"/>
      <c r="Z27" s="30"/>
      <c r="AA27" s="30"/>
    </row>
    <row r="28" spans="1:27" ht="48" x14ac:dyDescent="0.25">
      <c r="A28" s="967"/>
      <c r="B28" s="412" t="s">
        <v>2078</v>
      </c>
      <c r="C28" s="27" t="s">
        <v>2079</v>
      </c>
      <c r="D28" s="27" t="s">
        <v>1036</v>
      </c>
      <c r="E28" s="27"/>
      <c r="F28" s="27" t="s">
        <v>89</v>
      </c>
      <c r="G28" s="404" t="s">
        <v>387</v>
      </c>
      <c r="H28" s="404">
        <v>1</v>
      </c>
      <c r="I28" s="2">
        <v>0</v>
      </c>
      <c r="J28" s="2">
        <v>0</v>
      </c>
      <c r="K28" s="11" t="e">
        <f t="shared" si="0"/>
        <v>#DIV/0!</v>
      </c>
      <c r="L28" s="2">
        <v>0</v>
      </c>
      <c r="M28" s="2">
        <v>0</v>
      </c>
      <c r="N28" s="11" t="e">
        <f t="shared" si="1"/>
        <v>#DIV/0!</v>
      </c>
      <c r="O28" s="2">
        <v>0</v>
      </c>
      <c r="P28" s="2">
        <v>0</v>
      </c>
      <c r="Q28" s="11" t="e">
        <f t="shared" si="2"/>
        <v>#DIV/0!</v>
      </c>
      <c r="R28" s="2">
        <v>1</v>
      </c>
      <c r="S28" s="2">
        <v>0</v>
      </c>
      <c r="T28" s="11">
        <f t="shared" si="3"/>
        <v>0</v>
      </c>
      <c r="U28" s="89">
        <f t="shared" si="4"/>
        <v>1</v>
      </c>
      <c r="V28" s="89">
        <f t="shared" si="4"/>
        <v>0</v>
      </c>
      <c r="W28" s="11">
        <f t="shared" si="5"/>
        <v>0</v>
      </c>
      <c r="X28" s="432"/>
      <c r="Y28" s="30"/>
      <c r="Z28" s="30"/>
      <c r="AA28" s="30"/>
    </row>
    <row r="29" spans="1:27" ht="15.75" x14ac:dyDescent="0.25">
      <c r="A29" s="967"/>
      <c r="B29" s="412" t="s">
        <v>2080</v>
      </c>
      <c r="C29" s="27" t="s">
        <v>2081</v>
      </c>
      <c r="D29" s="27" t="s">
        <v>1036</v>
      </c>
      <c r="E29" s="27"/>
      <c r="F29" s="27" t="s">
        <v>89</v>
      </c>
      <c r="G29" s="404" t="s">
        <v>387</v>
      </c>
      <c r="H29" s="404">
        <v>1</v>
      </c>
      <c r="I29" s="2">
        <v>0</v>
      </c>
      <c r="J29" s="2">
        <v>0</v>
      </c>
      <c r="K29" s="11" t="e">
        <f t="shared" si="0"/>
        <v>#DIV/0!</v>
      </c>
      <c r="L29" s="2">
        <v>0</v>
      </c>
      <c r="M29" s="2">
        <v>0</v>
      </c>
      <c r="N29" s="11" t="e">
        <f t="shared" si="1"/>
        <v>#DIV/0!</v>
      </c>
      <c r="O29" s="2">
        <v>0</v>
      </c>
      <c r="P29" s="2">
        <v>0</v>
      </c>
      <c r="Q29" s="11" t="e">
        <f t="shared" si="2"/>
        <v>#DIV/0!</v>
      </c>
      <c r="R29" s="2">
        <v>1</v>
      </c>
      <c r="S29" s="2">
        <v>0</v>
      </c>
      <c r="T29" s="11">
        <f t="shared" si="3"/>
        <v>0</v>
      </c>
      <c r="U29" s="89">
        <f t="shared" si="4"/>
        <v>1</v>
      </c>
      <c r="V29" s="89">
        <f t="shared" si="4"/>
        <v>0</v>
      </c>
      <c r="W29" s="11">
        <f t="shared" si="5"/>
        <v>0</v>
      </c>
      <c r="X29" s="432"/>
      <c r="Y29" s="30"/>
      <c r="Z29" s="30"/>
      <c r="AA29" s="30"/>
    </row>
    <row r="30" spans="1:27" x14ac:dyDescent="0.25">
      <c r="A30" s="843" t="s">
        <v>23</v>
      </c>
      <c r="B30" s="844"/>
      <c r="C30" s="844"/>
      <c r="D30" s="844"/>
      <c r="E30" s="844"/>
      <c r="F30" s="844"/>
      <c r="G30" s="844"/>
      <c r="H30" s="845"/>
      <c r="I30" s="3"/>
      <c r="J30" s="3"/>
      <c r="K30" s="13" t="e">
        <f>SUM(K36:K54)/(COUNTIF(K36:K54,"&lt;&gt;0"))</f>
        <v>#DIV/0!</v>
      </c>
      <c r="L30" s="3"/>
      <c r="M30" s="3"/>
      <c r="N30" s="13" t="e">
        <f>SUM(N36:N54)/(COUNTIF(N36:N54,"&lt;&gt;0"))</f>
        <v>#DIV/0!</v>
      </c>
      <c r="O30" s="3"/>
      <c r="P30" s="3"/>
      <c r="Q30" s="13" t="e">
        <f>SUM(Q36:Q54)/(COUNTIF(Q36:Q54,"&lt;&gt;0"))</f>
        <v>#DIV/0!</v>
      </c>
      <c r="R30" s="3"/>
      <c r="S30" s="3"/>
      <c r="T30" s="13" t="e">
        <f>SUM(T36:T54)/(COUNTIF(T36:T54,"&lt;&gt;0"))</f>
        <v>#DIV/0!</v>
      </c>
      <c r="U30" s="3"/>
      <c r="V30" s="3"/>
      <c r="W30" s="13">
        <f>SUM(W36:W54)/(COUNTIF(W36:W54,"&lt;&gt;0"))</f>
        <v>74.25</v>
      </c>
      <c r="X30" s="30"/>
      <c r="Y30" s="30"/>
      <c r="Z30" s="30"/>
      <c r="AA30" s="30"/>
    </row>
    <row r="31" spans="1:27" x14ac:dyDescent="0.25">
      <c r="A31" s="846" t="s">
        <v>24</v>
      </c>
      <c r="B31" s="847"/>
      <c r="C31" s="847"/>
      <c r="D31" s="847"/>
      <c r="E31" s="847"/>
      <c r="F31" s="847"/>
      <c r="G31" s="847"/>
      <c r="H31" s="848"/>
      <c r="I31" s="4"/>
      <c r="J31" s="4"/>
      <c r="K31" s="14">
        <v>50</v>
      </c>
      <c r="L31" s="4"/>
      <c r="M31" s="4"/>
      <c r="N31" s="14">
        <v>0</v>
      </c>
      <c r="O31" s="4"/>
      <c r="P31" s="4"/>
      <c r="Q31" s="14">
        <v>77</v>
      </c>
      <c r="R31" s="4"/>
      <c r="S31" s="4"/>
      <c r="T31" s="14"/>
      <c r="U31" s="4"/>
      <c r="V31" s="4"/>
      <c r="W31" s="14"/>
      <c r="X31" s="30"/>
      <c r="Y31" s="30"/>
      <c r="Z31" s="30"/>
      <c r="AA31" s="30"/>
    </row>
    <row r="32" spans="1:27" x14ac:dyDescent="0.25">
      <c r="A32" s="846" t="s">
        <v>1283</v>
      </c>
      <c r="B32" s="847"/>
      <c r="C32" s="847"/>
      <c r="D32" s="847"/>
      <c r="E32" s="847"/>
      <c r="F32" s="847"/>
      <c r="G32" s="847"/>
      <c r="H32" s="848"/>
      <c r="I32" s="4"/>
      <c r="J32" s="4"/>
      <c r="K32" s="14">
        <v>50</v>
      </c>
      <c r="L32" s="4"/>
      <c r="M32" s="4"/>
      <c r="N32" s="14">
        <v>0</v>
      </c>
      <c r="O32" s="4"/>
      <c r="P32" s="4"/>
      <c r="Q32" s="14">
        <v>47</v>
      </c>
      <c r="R32" s="4"/>
      <c r="S32" s="4"/>
      <c r="T32" s="14"/>
      <c r="U32" s="4"/>
      <c r="V32" s="4"/>
      <c r="W32" s="14"/>
      <c r="X32" s="30"/>
      <c r="Y32" s="30"/>
      <c r="Z32" s="30"/>
      <c r="AA32" s="30"/>
    </row>
    <row r="33" spans="1:27" x14ac:dyDescent="0.25">
      <c r="A33" s="846" t="s">
        <v>1339</v>
      </c>
      <c r="B33" s="847"/>
      <c r="C33" s="847"/>
      <c r="D33" s="847"/>
      <c r="E33" s="847"/>
      <c r="F33" s="847"/>
      <c r="G33" s="847"/>
      <c r="H33" s="848"/>
      <c r="I33" s="4"/>
      <c r="J33" s="4"/>
      <c r="K33" s="14">
        <v>0</v>
      </c>
      <c r="L33" s="4"/>
      <c r="M33" s="4"/>
      <c r="N33" s="14">
        <v>0</v>
      </c>
      <c r="O33" s="4"/>
      <c r="P33" s="4"/>
      <c r="Q33" s="14">
        <v>4</v>
      </c>
      <c r="R33" s="4"/>
      <c r="S33" s="4"/>
      <c r="T33" s="14"/>
      <c r="U33" s="4"/>
      <c r="V33" s="4"/>
      <c r="W33" s="14"/>
      <c r="X33" s="30"/>
      <c r="Y33" s="30"/>
      <c r="Z33" s="30"/>
      <c r="AA33" s="30"/>
    </row>
    <row r="34" spans="1:27" x14ac:dyDescent="0.25">
      <c r="A34" s="846" t="s">
        <v>1340</v>
      </c>
      <c r="B34" s="847"/>
      <c r="C34" s="847"/>
      <c r="D34" s="847"/>
      <c r="E34" s="847"/>
      <c r="F34" s="847"/>
      <c r="G34" s="847"/>
      <c r="H34" s="848"/>
      <c r="I34" s="4"/>
      <c r="J34" s="4"/>
      <c r="K34" s="14">
        <v>1</v>
      </c>
      <c r="L34" s="4"/>
      <c r="M34" s="4"/>
      <c r="N34" s="14">
        <v>0</v>
      </c>
      <c r="O34" s="4"/>
      <c r="P34" s="4"/>
      <c r="Q34" s="14">
        <v>1</v>
      </c>
      <c r="R34" s="4"/>
      <c r="S34" s="4"/>
      <c r="T34" s="14"/>
      <c r="U34" s="4"/>
      <c r="V34" s="4"/>
      <c r="W34" s="14"/>
      <c r="X34" s="30"/>
      <c r="Y34" s="30"/>
      <c r="Z34" s="30"/>
      <c r="AA34" s="30"/>
    </row>
    <row r="35" spans="1:27" x14ac:dyDescent="0.25">
      <c r="A35" s="846" t="s">
        <v>1341</v>
      </c>
      <c r="B35" s="847"/>
      <c r="C35" s="847"/>
      <c r="D35" s="847"/>
      <c r="E35" s="847"/>
      <c r="F35" s="847"/>
      <c r="G35" s="847"/>
      <c r="H35" s="848"/>
      <c r="I35" s="4"/>
      <c r="J35" s="4"/>
      <c r="K35" s="14"/>
      <c r="L35" s="4"/>
      <c r="M35" s="4"/>
      <c r="N35" s="14">
        <v>8</v>
      </c>
      <c r="O35" s="4"/>
      <c r="P35" s="4"/>
      <c r="Q35" s="14">
        <v>31</v>
      </c>
      <c r="R35" s="4"/>
      <c r="S35" s="4"/>
      <c r="T35" s="14"/>
      <c r="U35" s="4"/>
      <c r="V35" s="4"/>
      <c r="W35" s="14"/>
      <c r="X35" s="30"/>
      <c r="Y35" s="30"/>
      <c r="Z35" s="30"/>
      <c r="AA35" s="30"/>
    </row>
    <row r="36" spans="1:27" x14ac:dyDescent="0.25">
      <c r="K36" s="32" t="e">
        <f>IF(K7&gt;99.99,100,K7)</f>
        <v>#DIV/0!</v>
      </c>
      <c r="N36" s="32" t="e">
        <f>IF(N7&gt;99.99,100,N7)</f>
        <v>#DIV/0!</v>
      </c>
      <c r="Q36" s="32">
        <f>IF(Q7&gt;99.99,100,Q7)</f>
        <v>38</v>
      </c>
      <c r="T36" s="32">
        <f>IF(T7&gt;99.99,100,T7)</f>
        <v>0</v>
      </c>
      <c r="W36" s="32">
        <f>IF(W7&gt;99.99,100,W7)</f>
        <v>19</v>
      </c>
    </row>
    <row r="37" spans="1:27" x14ac:dyDescent="0.25">
      <c r="K37" s="32" t="e">
        <f>IF(K9&gt;99.99,100,K9)</f>
        <v>#DIV/0!</v>
      </c>
      <c r="N37" s="32" t="e">
        <f>IF(N9&gt;99.99,100,N9)</f>
        <v>#DIV/0!</v>
      </c>
      <c r="Q37" s="32">
        <f>IF(Q9&gt;99.99,100,Q9)</f>
        <v>0</v>
      </c>
      <c r="T37" s="32" t="e">
        <f>IF(T9&gt;99.99,100,T9)</f>
        <v>#DIV/0!</v>
      </c>
      <c r="W37" s="32">
        <f>IF(W9&gt;99.99,100,W9)</f>
        <v>0</v>
      </c>
    </row>
    <row r="38" spans="1:27" x14ac:dyDescent="0.25">
      <c r="K38" s="32" t="e">
        <f>IF(K10&gt;99.99,100,K10)</f>
        <v>#DIV/0!</v>
      </c>
      <c r="N38" s="32" t="e">
        <f>IF(N10&gt;99.99,100,N10)</f>
        <v>#DIV/0!</v>
      </c>
      <c r="Q38" s="32" t="e">
        <f>IF(Q10&gt;99.99,100,Q10)</f>
        <v>#DIV/0!</v>
      </c>
      <c r="T38" s="32">
        <f>IF(T10&gt;99.99,100,T10)</f>
        <v>0</v>
      </c>
      <c r="W38" s="32">
        <f>IF(W10&gt;99.99,100,W10)</f>
        <v>0</v>
      </c>
    </row>
    <row r="39" spans="1:27" x14ac:dyDescent="0.25">
      <c r="K39" s="32">
        <f>IF(K11&gt;99.99,100,K11)</f>
        <v>50</v>
      </c>
      <c r="N39" s="32" t="e">
        <f>IF(N11&gt;99.99,100,N11)</f>
        <v>#DIV/0!</v>
      </c>
      <c r="Q39" s="32" t="e">
        <f>IF(Q11&gt;99.99,100,Q11)</f>
        <v>#DIV/0!</v>
      </c>
      <c r="T39" s="32" t="e">
        <f>IF(T11&gt;99.99,100,T11)</f>
        <v>#DIV/0!</v>
      </c>
      <c r="W39" s="32">
        <f>IF(W11&gt;99.99,100,W11)</f>
        <v>50</v>
      </c>
    </row>
    <row r="40" spans="1:27" x14ac:dyDescent="0.25">
      <c r="K40" s="32" t="e">
        <f>IF(K13&gt;99.99,100,K13)</f>
        <v>#DIV/0!</v>
      </c>
      <c r="N40" s="32" t="e">
        <f>IF(N13&gt;99.99,100,N13)</f>
        <v>#DIV/0!</v>
      </c>
      <c r="Q40" s="32">
        <f>IF(Q13&gt;99.99,100,Q13)</f>
        <v>100</v>
      </c>
      <c r="T40" s="32" t="e">
        <f>IF(T13&gt;99.99,100,T13)</f>
        <v>#DIV/0!</v>
      </c>
      <c r="W40" s="32">
        <f>IF(W13&gt;99.99,100,W13)</f>
        <v>100</v>
      </c>
    </row>
    <row r="41" spans="1:27" x14ac:dyDescent="0.25">
      <c r="K41" s="32" t="e">
        <f>IF(K14&gt;99.99,100,K14)</f>
        <v>#DIV/0!</v>
      </c>
      <c r="N41" s="32" t="e">
        <f>IF(N14&gt;99.99,100,N14)</f>
        <v>#DIV/0!</v>
      </c>
      <c r="Q41" s="32">
        <f>IF(Q14&gt;99.99,100,Q14)</f>
        <v>100</v>
      </c>
      <c r="T41" s="32" t="e">
        <f>IF(T14&gt;99.99,100,T14)</f>
        <v>#DIV/0!</v>
      </c>
      <c r="W41" s="32">
        <f>IF(W14&gt;99.99,100,W14)</f>
        <v>100</v>
      </c>
    </row>
    <row r="42" spans="1:27" x14ac:dyDescent="0.25">
      <c r="K42" s="32" t="e">
        <f>IF(K15&gt;99.99,100,K15)</f>
        <v>#DIV/0!</v>
      </c>
      <c r="N42" s="32" t="e">
        <f>IF(N15&gt;99.99,100,N15)</f>
        <v>#DIV/0!</v>
      </c>
      <c r="Q42" s="32">
        <f>IF(Q15&gt;99.99,100,Q15)</f>
        <v>100</v>
      </c>
      <c r="T42" s="32" t="e">
        <f>IF(T15&gt;99.99,100,T15)</f>
        <v>#DIV/0!</v>
      </c>
      <c r="W42" s="32">
        <f>IF(W15&gt;99.99,100,W15)</f>
        <v>100</v>
      </c>
    </row>
    <row r="43" spans="1:27" x14ac:dyDescent="0.25">
      <c r="K43" s="32" t="e">
        <f>IF(K16&gt;99.99,100,K16)</f>
        <v>#DIV/0!</v>
      </c>
      <c r="N43" s="32" t="e">
        <f>IF(N16&gt;99.99,100,N16)</f>
        <v>#DIV/0!</v>
      </c>
      <c r="Q43" s="32">
        <f>IF(Q16&gt;99.99,100,Q16)</f>
        <v>0</v>
      </c>
      <c r="T43" s="32" t="e">
        <f>IF(T16&gt;99.99,100,T16)</f>
        <v>#DIV/0!</v>
      </c>
      <c r="W43" s="32">
        <f>IF(W16&gt;99.99,100,W16)</f>
        <v>0</v>
      </c>
    </row>
    <row r="44" spans="1:27" x14ac:dyDescent="0.25">
      <c r="K44" s="32" t="e">
        <f>IF(K17&gt;99.99,100,K17)</f>
        <v>#DIV/0!</v>
      </c>
      <c r="N44" s="32" t="e">
        <f>IF(N17&gt;99.99,100,N17)</f>
        <v>#DIV/0!</v>
      </c>
      <c r="Q44" s="32">
        <f>IF(Q17&gt;99.99,100,Q17)</f>
        <v>0</v>
      </c>
      <c r="T44" s="32" t="e">
        <f>IF(T17&gt;99.99,100,T17)</f>
        <v>#DIV/0!</v>
      </c>
      <c r="W44" s="32">
        <f>IF(W17&gt;99.99,100,W17)</f>
        <v>0</v>
      </c>
    </row>
    <row r="45" spans="1:27" x14ac:dyDescent="0.25">
      <c r="K45" s="32" t="e">
        <f>IF(K19&gt;99.99,100,K19)</f>
        <v>#DIV/0!</v>
      </c>
      <c r="N45" s="32" t="e">
        <f>IF(N19&gt;99.99,100,N19)</f>
        <v>#DIV/0!</v>
      </c>
      <c r="Q45" s="32">
        <f>IF(Q19&gt;99.99,100,Q19)</f>
        <v>50</v>
      </c>
      <c r="T45" s="32" t="e">
        <f>IF(T19&gt;99.99,100,T19)</f>
        <v>#DIV/0!</v>
      </c>
      <c r="W45" s="32">
        <f>IF(W19&gt;99.99,100,W19)</f>
        <v>50</v>
      </c>
    </row>
    <row r="46" spans="1:27" x14ac:dyDescent="0.25">
      <c r="K46" s="32" t="e">
        <f>IF(K20&gt;99.99,100,K20)</f>
        <v>#DIV/0!</v>
      </c>
      <c r="N46" s="32" t="e">
        <f>IF(N20&gt;99.99,100,N20)</f>
        <v>#DIV/0!</v>
      </c>
      <c r="Q46" s="32" t="e">
        <f>IF(Q20&gt;99.99,100,Q20)</f>
        <v>#DIV/0!</v>
      </c>
      <c r="T46" s="32">
        <f>IF(T20&gt;99.99,100,T20)</f>
        <v>0</v>
      </c>
      <c r="W46" s="32">
        <f>IF(W20&gt;99.99,100,W20)</f>
        <v>0</v>
      </c>
    </row>
    <row r="47" spans="1:27" x14ac:dyDescent="0.25">
      <c r="K47" s="32" t="e">
        <f>IF(K21&gt;99.99,100,K21)</f>
        <v>#DIV/0!</v>
      </c>
      <c r="N47" s="32" t="e">
        <f>IF(N21&gt;99.99,100,N21)</f>
        <v>#DIV/0!</v>
      </c>
      <c r="Q47" s="32">
        <f>IF(Q21&gt;99.99,100,Q21)</f>
        <v>0</v>
      </c>
      <c r="T47" s="32" t="e">
        <f>IF(T21&gt;99.99,100,T21)</f>
        <v>#DIV/0!</v>
      </c>
      <c r="W47" s="32">
        <f>IF(W21&gt;99.99,100,W21)</f>
        <v>0</v>
      </c>
    </row>
    <row r="48" spans="1:27" x14ac:dyDescent="0.25">
      <c r="K48" s="32" t="e">
        <f>IF(K22&gt;99.99,100,K22)</f>
        <v>#DIV/0!</v>
      </c>
      <c r="N48" s="32" t="e">
        <f>IF(N22&gt;99.99,100,N22)</f>
        <v>#DIV/0!</v>
      </c>
      <c r="Q48" s="32">
        <f>IF(Q22&gt;99.99,100,Q22)</f>
        <v>75</v>
      </c>
      <c r="T48" s="32" t="e">
        <f>IF(T22&gt;99.99,100,T22)</f>
        <v>#DIV/0!</v>
      </c>
      <c r="W48" s="32">
        <f>IF(W22&gt;99.99,100,W22)</f>
        <v>75</v>
      </c>
    </row>
    <row r="49" spans="11:23" x14ac:dyDescent="0.25">
      <c r="K49" s="32" t="e">
        <f t="shared" ref="K49:K54" si="6">IF(K24&gt;99.99,100,K24)</f>
        <v>#DIV/0!</v>
      </c>
      <c r="N49" s="32" t="e">
        <f t="shared" ref="N49:N54" si="7">IF(N24&gt;99.99,100,N24)</f>
        <v>#DIV/0!</v>
      </c>
      <c r="Q49" s="32" t="e">
        <f t="shared" ref="Q49:Q54" si="8">IF(Q24&gt;99.99,100,Q24)</f>
        <v>#DIV/0!</v>
      </c>
      <c r="T49" s="32">
        <f t="shared" ref="T49:T54" si="9">IF(T24&gt;99.99,100,T24)</f>
        <v>0</v>
      </c>
      <c r="W49" s="32">
        <f t="shared" ref="W49:W54" si="10">IF(W24&gt;99.99,100,W24)</f>
        <v>0</v>
      </c>
    </row>
    <row r="50" spans="11:23" x14ac:dyDescent="0.25">
      <c r="K50" s="32" t="e">
        <f t="shared" si="6"/>
        <v>#DIV/0!</v>
      </c>
      <c r="N50" s="32" t="e">
        <f t="shared" si="7"/>
        <v>#DIV/0!</v>
      </c>
      <c r="Q50" s="32" t="e">
        <f t="shared" si="8"/>
        <v>#DIV/0!</v>
      </c>
      <c r="T50" s="32">
        <f t="shared" si="9"/>
        <v>0</v>
      </c>
      <c r="W50" s="32">
        <f t="shared" si="10"/>
        <v>0</v>
      </c>
    </row>
    <row r="51" spans="11:23" x14ac:dyDescent="0.25">
      <c r="K51" s="32" t="e">
        <f t="shared" si="6"/>
        <v>#DIV/0!</v>
      </c>
      <c r="N51" s="32" t="e">
        <f t="shared" si="7"/>
        <v>#DIV/0!</v>
      </c>
      <c r="Q51" s="32" t="e">
        <f t="shared" si="8"/>
        <v>#DIV/0!</v>
      </c>
      <c r="T51" s="32">
        <f t="shared" si="9"/>
        <v>0</v>
      </c>
      <c r="W51" s="32">
        <f t="shared" si="10"/>
        <v>0</v>
      </c>
    </row>
    <row r="52" spans="11:23" x14ac:dyDescent="0.25">
      <c r="K52" s="32" t="e">
        <f t="shared" si="6"/>
        <v>#DIV/0!</v>
      </c>
      <c r="N52" s="32" t="e">
        <f t="shared" si="7"/>
        <v>#DIV/0!</v>
      </c>
      <c r="Q52" s="32" t="e">
        <f t="shared" si="8"/>
        <v>#DIV/0!</v>
      </c>
      <c r="T52" s="32">
        <f t="shared" si="9"/>
        <v>0</v>
      </c>
      <c r="W52" s="32">
        <f t="shared" si="10"/>
        <v>100</v>
      </c>
    </row>
    <row r="53" spans="11:23" x14ac:dyDescent="0.25">
      <c r="K53" s="32" t="e">
        <f t="shared" si="6"/>
        <v>#DIV/0!</v>
      </c>
      <c r="N53" s="32" t="e">
        <f t="shared" si="7"/>
        <v>#DIV/0!</v>
      </c>
      <c r="Q53" s="32" t="e">
        <f t="shared" si="8"/>
        <v>#DIV/0!</v>
      </c>
      <c r="T53" s="32">
        <f t="shared" si="9"/>
        <v>0</v>
      </c>
      <c r="W53" s="32">
        <f t="shared" si="10"/>
        <v>0</v>
      </c>
    </row>
    <row r="54" spans="11:23" x14ac:dyDescent="0.25">
      <c r="K54" s="32" t="e">
        <f t="shared" si="6"/>
        <v>#DIV/0!</v>
      </c>
      <c r="N54" s="32" t="e">
        <f t="shared" si="7"/>
        <v>#DIV/0!</v>
      </c>
      <c r="Q54" s="32" t="e">
        <f t="shared" si="8"/>
        <v>#DIV/0!</v>
      </c>
      <c r="T54" s="32">
        <f t="shared" si="9"/>
        <v>0</v>
      </c>
      <c r="W54" s="32">
        <f t="shared" si="10"/>
        <v>0</v>
      </c>
    </row>
    <row r="55" spans="11:23" x14ac:dyDescent="0.25">
      <c r="K55" s="32"/>
      <c r="N55" s="32"/>
      <c r="Q55" s="32"/>
      <c r="T55" s="32"/>
      <c r="W55" s="32"/>
    </row>
    <row r="56" spans="11:23" x14ac:dyDescent="0.25">
      <c r="K56" s="32"/>
      <c r="N56" s="32"/>
      <c r="Q56" s="32"/>
      <c r="T56" s="32"/>
      <c r="W56" s="32"/>
    </row>
    <row r="57" spans="11:23" x14ac:dyDescent="0.25">
      <c r="K57" s="32"/>
    </row>
    <row r="58" spans="11:23" x14ac:dyDescent="0.25">
      <c r="K58" s="32"/>
    </row>
    <row r="59" spans="11:23" x14ac:dyDescent="0.25">
      <c r="K59" s="32"/>
    </row>
    <row r="60" spans="11:23" x14ac:dyDescent="0.25">
      <c r="K60" s="32"/>
    </row>
    <row r="61" spans="11:23" x14ac:dyDescent="0.25">
      <c r="K61" s="32"/>
    </row>
    <row r="62" spans="11:23" x14ac:dyDescent="0.25">
      <c r="K62" s="32"/>
    </row>
    <row r="63" spans="11:23" x14ac:dyDescent="0.25">
      <c r="K63" s="32"/>
    </row>
    <row r="64" spans="11:23" x14ac:dyDescent="0.25">
      <c r="K64" s="32"/>
    </row>
    <row r="65" spans="11:11" x14ac:dyDescent="0.25">
      <c r="K65" s="32"/>
    </row>
    <row r="66" spans="11:11" x14ac:dyDescent="0.25">
      <c r="K66" s="32"/>
    </row>
    <row r="67" spans="11:11" x14ac:dyDescent="0.25">
      <c r="K67" s="32"/>
    </row>
    <row r="68" spans="11:11" x14ac:dyDescent="0.25">
      <c r="K68" s="32"/>
    </row>
    <row r="69" spans="11:11" x14ac:dyDescent="0.25">
      <c r="K69" s="32"/>
    </row>
    <row r="70" spans="11:11" x14ac:dyDescent="0.25">
      <c r="K70" s="32"/>
    </row>
    <row r="71" spans="11:11" x14ac:dyDescent="0.25">
      <c r="K71" s="32"/>
    </row>
    <row r="72" spans="11:11" x14ac:dyDescent="0.25">
      <c r="K72" s="32"/>
    </row>
    <row r="73" spans="11:11" x14ac:dyDescent="0.25">
      <c r="K73" s="32"/>
    </row>
    <row r="74" spans="11:11" x14ac:dyDescent="0.25">
      <c r="K74" s="32"/>
    </row>
    <row r="75" spans="11:11" x14ac:dyDescent="0.25">
      <c r="K75" s="32"/>
    </row>
    <row r="76" spans="11:11" x14ac:dyDescent="0.25">
      <c r="K76" s="32"/>
    </row>
    <row r="77" spans="11:11" x14ac:dyDescent="0.25">
      <c r="K77" s="32"/>
    </row>
    <row r="78" spans="11:11" x14ac:dyDescent="0.25">
      <c r="K78" s="32"/>
    </row>
    <row r="79" spans="11:11" x14ac:dyDescent="0.25">
      <c r="K79" s="32"/>
    </row>
    <row r="80" spans="11:11" x14ac:dyDescent="0.25">
      <c r="K80" s="32"/>
    </row>
    <row r="81" spans="11:11" x14ac:dyDescent="0.25">
      <c r="K81" s="32"/>
    </row>
    <row r="82" spans="11:11" x14ac:dyDescent="0.25">
      <c r="K82" s="32"/>
    </row>
  </sheetData>
  <protectedRanges>
    <protectedRange sqref="X7:X29" name="Rango13"/>
  </protectedRanges>
  <mergeCells count="30">
    <mergeCell ref="A2:W2"/>
    <mergeCell ref="A3:W3"/>
    <mergeCell ref="A4:W4"/>
    <mergeCell ref="A5:A6"/>
    <mergeCell ref="B5:B6"/>
    <mergeCell ref="C5:C6"/>
    <mergeCell ref="D5:D6"/>
    <mergeCell ref="E5:E6"/>
    <mergeCell ref="F5:F6"/>
    <mergeCell ref="G5:G6"/>
    <mergeCell ref="X5:X6"/>
    <mergeCell ref="Y5:Y6"/>
    <mergeCell ref="Z5:Z6"/>
    <mergeCell ref="AA5:AA6"/>
    <mergeCell ref="A30:H30"/>
    <mergeCell ref="H5:H6"/>
    <mergeCell ref="I5:K5"/>
    <mergeCell ref="L5:N5"/>
    <mergeCell ref="O5:Q5"/>
    <mergeCell ref="R5:T5"/>
    <mergeCell ref="U5:W5"/>
    <mergeCell ref="A32:H32"/>
    <mergeCell ref="A33:H33"/>
    <mergeCell ref="A34:H34"/>
    <mergeCell ref="A35:H35"/>
    <mergeCell ref="A8:A11"/>
    <mergeCell ref="A12:A17"/>
    <mergeCell ref="A18:A22"/>
    <mergeCell ref="A23:A29"/>
    <mergeCell ref="A31:H31"/>
  </mergeCells>
  <conditionalFormatting sqref="W7:W29 K7:K29 N14:N29 Q14:Q29 T14:T29">
    <cfRule type="cellIs" dxfId="125" priority="25" stopIfTrue="1" operator="greaterThan">
      <formula>110</formula>
    </cfRule>
    <cfRule type="cellIs" dxfId="124" priority="26" stopIfTrue="1" operator="between">
      <formula>1</formula>
      <formula>90</formula>
    </cfRule>
    <cfRule type="expression" dxfId="123" priority="27" stopIfTrue="1">
      <formula>IF(I7=0,J7=0)</formula>
    </cfRule>
    <cfRule type="cellIs" dxfId="122" priority="28" stopIfTrue="1" operator="between">
      <formula>90</formula>
      <formula>110</formula>
    </cfRule>
    <cfRule type="expression" dxfId="121" priority="29" stopIfTrue="1">
      <formula>IF(I7&gt;0,J7=0)</formula>
    </cfRule>
    <cfRule type="expression" dxfId="120" priority="30" stopIfTrue="1">
      <formula>IF(I7=0,J7&gt;0)</formula>
    </cfRule>
  </conditionalFormatting>
  <conditionalFormatting sqref="N7:N13">
    <cfRule type="cellIs" dxfId="119" priority="43" stopIfTrue="1" operator="greaterThan">
      <formula>110</formula>
    </cfRule>
    <cfRule type="cellIs" dxfId="118" priority="44" stopIfTrue="1" operator="between">
      <formula>1</formula>
      <formula>90</formula>
    </cfRule>
    <cfRule type="expression" dxfId="117" priority="45" stopIfTrue="1">
      <formula>IF(L7=0,M7=0)</formula>
    </cfRule>
    <cfRule type="cellIs" dxfId="116" priority="46" stopIfTrue="1" operator="between">
      <formula>90</formula>
      <formula>110</formula>
    </cfRule>
    <cfRule type="expression" dxfId="115" priority="47" stopIfTrue="1">
      <formula>IF(L7&gt;0,M7=0)</formula>
    </cfRule>
    <cfRule type="expression" dxfId="114" priority="48" stopIfTrue="1">
      <formula>IF(L7=0,M7&gt;0)</formula>
    </cfRule>
  </conditionalFormatting>
  <conditionalFormatting sqref="Q7:Q13">
    <cfRule type="cellIs" dxfId="113" priority="37" stopIfTrue="1" operator="greaterThan">
      <formula>110</formula>
    </cfRule>
    <cfRule type="cellIs" dxfId="112" priority="38" stopIfTrue="1" operator="between">
      <formula>1</formula>
      <formula>90</formula>
    </cfRule>
    <cfRule type="expression" dxfId="111" priority="39" stopIfTrue="1">
      <formula>IF(O7=0,P7=0)</formula>
    </cfRule>
    <cfRule type="cellIs" dxfId="110" priority="40" stopIfTrue="1" operator="between">
      <formula>90</formula>
      <formula>110</formula>
    </cfRule>
    <cfRule type="expression" dxfId="109" priority="41" stopIfTrue="1">
      <formula>IF(O7&gt;0,P7=0)</formula>
    </cfRule>
    <cfRule type="expression" dxfId="108" priority="42" stopIfTrue="1">
      <formula>IF(O7=0,P7&gt;0)</formula>
    </cfRule>
  </conditionalFormatting>
  <conditionalFormatting sqref="T7:T13">
    <cfRule type="cellIs" dxfId="107" priority="31" stopIfTrue="1" operator="greaterThan">
      <formula>110</formula>
    </cfRule>
    <cfRule type="cellIs" dxfId="106" priority="32" stopIfTrue="1" operator="between">
      <formula>1</formula>
      <formula>90</formula>
    </cfRule>
    <cfRule type="expression" dxfId="105" priority="33" stopIfTrue="1">
      <formula>IF(R7=0,S7=0)</formula>
    </cfRule>
    <cfRule type="cellIs" dxfId="104" priority="34" stopIfTrue="1" operator="between">
      <formula>90</formula>
      <formula>110</formula>
    </cfRule>
    <cfRule type="expression" dxfId="103" priority="35" stopIfTrue="1">
      <formula>IF(R7&gt;0,S7=0)</formula>
    </cfRule>
    <cfRule type="expression" dxfId="102" priority="36" stopIfTrue="1">
      <formula>IF(R7=0,S7&gt;0)</formula>
    </cfRule>
  </conditionalFormatting>
  <pageMargins left="0.7" right="0.7" top="0.75" bottom="0.75" header="0.3" footer="0.3"/>
  <pageSetup orientation="portrait" horizontalDpi="4294967293" verticalDpi="0" r:id="rId1"/>
  <legacyDrawing r:id="rId2"/>
</worksheet>
</file>

<file path=xl/worksheets/sheet7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27"/>
  <sheetViews>
    <sheetView workbookViewId="0">
      <pane xSplit="7" topLeftCell="H1" activePane="topRight" state="frozen"/>
      <selection pane="topRight" activeCell="S8" sqref="S8:S13"/>
    </sheetView>
  </sheetViews>
  <sheetFormatPr baseColWidth="10" defaultColWidth="11.42578125" defaultRowHeight="15" x14ac:dyDescent="0.25"/>
  <cols>
    <col min="1" max="1" width="16.85546875" style="7" customWidth="1"/>
    <col min="2" max="2" width="8.7109375" style="7" customWidth="1"/>
    <col min="3" max="3" width="38.28515625" style="7" customWidth="1"/>
    <col min="4" max="4" width="16" style="7" customWidth="1"/>
    <col min="5" max="5" width="16" style="7" hidden="1" customWidth="1"/>
    <col min="6" max="6" width="24.5703125" style="7" customWidth="1"/>
    <col min="7" max="7" width="12.7109375" style="7" customWidth="1"/>
    <col min="8" max="8" width="8.7109375" style="7" customWidth="1"/>
    <col min="9" max="23" width="6.85546875" style="7" customWidth="1"/>
    <col min="24" max="27" width="24.140625" style="7" customWidth="1"/>
    <col min="28" max="16384" width="11.42578125" style="7"/>
  </cols>
  <sheetData>
    <row r="1" spans="1:27" ht="6" customHeight="1" x14ac:dyDescent="0.25"/>
    <row r="2" spans="1:27" ht="15" customHeight="1" x14ac:dyDescent="0.25">
      <c r="A2" s="854" t="s">
        <v>26</v>
      </c>
      <c r="B2" s="854"/>
      <c r="C2" s="854"/>
      <c r="D2" s="854"/>
      <c r="E2" s="854"/>
      <c r="F2" s="854"/>
      <c r="G2" s="854"/>
      <c r="H2" s="854"/>
      <c r="I2" s="854"/>
      <c r="J2" s="854"/>
      <c r="K2" s="854"/>
      <c r="L2" s="854"/>
      <c r="M2" s="854"/>
      <c r="N2" s="854"/>
      <c r="O2" s="854"/>
      <c r="P2" s="854"/>
      <c r="Q2" s="854"/>
      <c r="R2" s="854"/>
      <c r="S2" s="854"/>
      <c r="T2" s="854"/>
      <c r="U2" s="854"/>
      <c r="V2" s="854"/>
      <c r="W2" s="854"/>
    </row>
    <row r="3" spans="1:27" ht="15" customHeight="1" x14ac:dyDescent="0.25">
      <c r="A3" s="854" t="s">
        <v>0</v>
      </c>
      <c r="B3" s="854"/>
      <c r="C3" s="854"/>
      <c r="D3" s="854"/>
      <c r="E3" s="854"/>
      <c r="F3" s="854"/>
      <c r="G3" s="854"/>
      <c r="H3" s="854"/>
      <c r="I3" s="854"/>
      <c r="J3" s="854"/>
      <c r="K3" s="854"/>
      <c r="L3" s="854"/>
      <c r="M3" s="854"/>
      <c r="N3" s="854"/>
      <c r="O3" s="854"/>
      <c r="P3" s="854"/>
      <c r="Q3" s="854"/>
      <c r="R3" s="854"/>
      <c r="S3" s="854"/>
      <c r="T3" s="854"/>
      <c r="U3" s="854"/>
      <c r="V3" s="854"/>
      <c r="W3" s="854"/>
    </row>
    <row r="4" spans="1:27" ht="15" customHeight="1" x14ac:dyDescent="0.25">
      <c r="A4" s="855" t="s">
        <v>2168</v>
      </c>
      <c r="B4" s="855"/>
      <c r="C4" s="855"/>
      <c r="D4" s="855"/>
      <c r="E4" s="855"/>
      <c r="F4" s="855"/>
      <c r="G4" s="855"/>
      <c r="H4" s="855"/>
      <c r="I4" s="855"/>
      <c r="J4" s="855"/>
      <c r="K4" s="855"/>
      <c r="L4" s="855"/>
      <c r="M4" s="855"/>
      <c r="N4" s="855"/>
      <c r="O4" s="855"/>
      <c r="P4" s="855"/>
      <c r="Q4" s="855"/>
      <c r="R4" s="855"/>
      <c r="S4" s="855"/>
      <c r="T4" s="855"/>
      <c r="U4" s="855"/>
      <c r="V4" s="855"/>
      <c r="W4" s="855"/>
    </row>
    <row r="5" spans="1:27" ht="22.5" customHeight="1" x14ac:dyDescent="0.25">
      <c r="A5" s="838" t="s">
        <v>30</v>
      </c>
      <c r="B5" s="856" t="s">
        <v>1</v>
      </c>
      <c r="C5" s="838" t="s">
        <v>28</v>
      </c>
      <c r="D5" s="838" t="s">
        <v>2</v>
      </c>
      <c r="E5" s="839" t="s">
        <v>1475</v>
      </c>
      <c r="F5" s="838" t="s">
        <v>3</v>
      </c>
      <c r="G5" s="838" t="s">
        <v>4</v>
      </c>
      <c r="H5" s="838" t="s">
        <v>1474</v>
      </c>
      <c r="I5" s="853" t="s">
        <v>5</v>
      </c>
      <c r="J5" s="853"/>
      <c r="K5" s="853"/>
      <c r="L5" s="853" t="s">
        <v>6</v>
      </c>
      <c r="M5" s="853"/>
      <c r="N5" s="853"/>
      <c r="O5" s="853" t="s">
        <v>7</v>
      </c>
      <c r="P5" s="853"/>
      <c r="Q5" s="853"/>
      <c r="R5" s="853" t="s">
        <v>8</v>
      </c>
      <c r="S5" s="853"/>
      <c r="T5" s="853"/>
      <c r="U5" s="853" t="s">
        <v>9</v>
      </c>
      <c r="V5" s="853"/>
      <c r="W5" s="853"/>
      <c r="X5" s="838" t="s">
        <v>1489</v>
      </c>
      <c r="Y5" s="838" t="s">
        <v>1490</v>
      </c>
      <c r="Z5" s="838" t="s">
        <v>1491</v>
      </c>
      <c r="AA5" s="838" t="s">
        <v>1492</v>
      </c>
    </row>
    <row r="6" spans="1:27" x14ac:dyDescent="0.25">
      <c r="A6" s="838"/>
      <c r="B6" s="856"/>
      <c r="C6" s="838"/>
      <c r="D6" s="839"/>
      <c r="E6" s="852"/>
      <c r="F6" s="839"/>
      <c r="G6" s="839"/>
      <c r="H6" s="839"/>
      <c r="I6" s="5" t="s">
        <v>10</v>
      </c>
      <c r="J6" s="5" t="s">
        <v>11</v>
      </c>
      <c r="K6" s="6" t="s">
        <v>12</v>
      </c>
      <c r="L6" s="5" t="s">
        <v>10</v>
      </c>
      <c r="M6" s="5" t="s">
        <v>11</v>
      </c>
      <c r="N6" s="6" t="s">
        <v>12</v>
      </c>
      <c r="O6" s="5" t="s">
        <v>10</v>
      </c>
      <c r="P6" s="5" t="s">
        <v>11</v>
      </c>
      <c r="Q6" s="6" t="s">
        <v>12</v>
      </c>
      <c r="R6" s="5" t="s">
        <v>10</v>
      </c>
      <c r="S6" s="5" t="s">
        <v>11</v>
      </c>
      <c r="T6" s="6" t="s">
        <v>12</v>
      </c>
      <c r="U6" s="5" t="s">
        <v>10</v>
      </c>
      <c r="V6" s="5" t="s">
        <v>11</v>
      </c>
      <c r="W6" s="6" t="s">
        <v>12</v>
      </c>
      <c r="X6" s="839"/>
      <c r="Y6" s="839"/>
      <c r="Z6" s="839"/>
      <c r="AA6" s="839"/>
    </row>
    <row r="7" spans="1:27" ht="24" x14ac:dyDescent="0.25">
      <c r="A7" s="38"/>
      <c r="B7" s="77" t="s">
        <v>2169</v>
      </c>
      <c r="C7" s="367" t="s">
        <v>1447</v>
      </c>
      <c r="D7" s="357" t="s">
        <v>1176</v>
      </c>
      <c r="E7" s="357" t="s">
        <v>973</v>
      </c>
      <c r="F7" s="357" t="s">
        <v>1448</v>
      </c>
      <c r="G7" s="77" t="s">
        <v>62</v>
      </c>
      <c r="H7" s="368">
        <v>100</v>
      </c>
      <c r="I7" s="280">
        <f>((I8*16.667%)+(I9*16.667%)+(I10*16.667%)+(I11*16.667%)+(I12*16.667%)+(I13*16.667%))</f>
        <v>56.667800000000007</v>
      </c>
      <c r="J7" s="280">
        <f>((J8*16.667%)+(J9*16.667%)+(J10*16.667%)+(J11*16.667%)+(J12*16.667%)+(J13*16.667%))</f>
        <v>39.167450000000002</v>
      </c>
      <c r="K7" s="11">
        <f>J7/I7*100</f>
        <v>69.117647058823522</v>
      </c>
      <c r="L7" s="280">
        <f>((L8*16.667%)+(L9*16.667%)+(L10*16.667%)+(L11*16.667%)+(L12*16.667%)+(L13*16.667%))</f>
        <v>20.000399999999999</v>
      </c>
      <c r="M7" s="280">
        <f>((M8*16.667%)+(M9*16.667%)+(M10*16.667%)+(M11*16.667%)+(M12*16.667%)+(M13*16.667%))</f>
        <v>16.667000000000002</v>
      </c>
      <c r="N7" s="12">
        <f>M7/L7*100</f>
        <v>83.333333333333343</v>
      </c>
      <c r="O7" s="280">
        <f>((O8*16.667%)+(O9*16.667%)+(O10*16.667%)+(O11*16.667%)+(O12*16.667%)+(O13*16.667%))</f>
        <v>17.500350000000001</v>
      </c>
      <c r="P7" s="280">
        <f>((P8*16.667%)+(P9*16.667%)+(P10*16.667%)+(P11*16.667%)+(P12*16.667%)+(P13*16.667%))</f>
        <v>8.3335000000000008</v>
      </c>
      <c r="Q7" s="12">
        <f>P7/O7*100</f>
        <v>47.61904761904762</v>
      </c>
      <c r="R7" s="280">
        <f>((R8*16.667%)+(R9*16.667%)+(R10*16.667%)+(R11*16.667%)+(R12*16.667%)+(R13*16.667%))</f>
        <v>5.8334500000000009</v>
      </c>
      <c r="S7" s="280">
        <f>((S8*16.667%)+(S9*16.667%)+(S10*16.667%)+(S11*16.667%)+(S12*16.667%)+(S13*16.667%))</f>
        <v>10.000200000000001</v>
      </c>
      <c r="T7" s="12">
        <f>S7/R7*100</f>
        <v>171.42857142857142</v>
      </c>
      <c r="U7" s="89">
        <f>I7+L7+O7+R7</f>
        <v>100.00200000000001</v>
      </c>
      <c r="V7" s="340">
        <f>J7+M7+P7+S7</f>
        <v>74.168150000000011</v>
      </c>
      <c r="W7" s="12">
        <f>V7/U7*100</f>
        <v>74.166666666666671</v>
      </c>
      <c r="X7" s="30"/>
      <c r="Y7" s="30"/>
      <c r="Z7" s="30"/>
      <c r="AA7" s="30"/>
    </row>
    <row r="8" spans="1:27" ht="60" x14ac:dyDescent="0.25">
      <c r="A8" s="472" t="s">
        <v>2170</v>
      </c>
      <c r="B8" s="472" t="s">
        <v>2171</v>
      </c>
      <c r="C8" s="114" t="s">
        <v>2172</v>
      </c>
      <c r="D8" s="187" t="s">
        <v>1176</v>
      </c>
      <c r="E8" s="187" t="s">
        <v>2173</v>
      </c>
      <c r="F8" s="474" t="s">
        <v>2174</v>
      </c>
      <c r="G8" s="472" t="s">
        <v>89</v>
      </c>
      <c r="H8" s="468">
        <v>100</v>
      </c>
      <c r="I8" s="2">
        <v>100</v>
      </c>
      <c r="J8" s="2">
        <v>70</v>
      </c>
      <c r="K8" s="11">
        <f t="shared" ref="K8:K15" si="0">J8/I8*100</f>
        <v>70</v>
      </c>
      <c r="L8" s="2">
        <v>0</v>
      </c>
      <c r="M8" s="2">
        <v>0</v>
      </c>
      <c r="N8" s="12" t="e">
        <f t="shared" ref="N8:N15" si="1">M8/L8*100</f>
        <v>#DIV/0!</v>
      </c>
      <c r="O8" s="2">
        <v>0</v>
      </c>
      <c r="P8" s="2">
        <v>0</v>
      </c>
      <c r="Q8" s="12" t="e">
        <f t="shared" ref="Q8:Q15" si="2">P8/O8*100</f>
        <v>#DIV/0!</v>
      </c>
      <c r="R8" s="2">
        <v>0</v>
      </c>
      <c r="S8" s="2">
        <v>0</v>
      </c>
      <c r="T8" s="12" t="e">
        <f t="shared" ref="T8:T15" si="3">S8/R8*100</f>
        <v>#DIV/0!</v>
      </c>
      <c r="U8" s="89">
        <f t="shared" ref="U8:V15" si="4">I8+L8+O8+R8</f>
        <v>100</v>
      </c>
      <c r="V8" s="89">
        <f t="shared" si="4"/>
        <v>70</v>
      </c>
      <c r="W8" s="12">
        <f t="shared" ref="W8:W15" si="5">V8/U8*100</f>
        <v>70</v>
      </c>
      <c r="X8" s="30"/>
      <c r="Y8" s="30"/>
      <c r="Z8" s="30"/>
      <c r="AA8" s="30"/>
    </row>
    <row r="9" spans="1:27" ht="36" x14ac:dyDescent="0.25">
      <c r="A9" s="472" t="s">
        <v>2175</v>
      </c>
      <c r="B9" s="472" t="s">
        <v>2176</v>
      </c>
      <c r="C9" s="114" t="s">
        <v>2177</v>
      </c>
      <c r="D9" s="187" t="s">
        <v>1176</v>
      </c>
      <c r="E9" s="187" t="s">
        <v>2178</v>
      </c>
      <c r="F9" s="474" t="s">
        <v>2179</v>
      </c>
      <c r="G9" s="472" t="s">
        <v>62</v>
      </c>
      <c r="H9" s="468">
        <v>100</v>
      </c>
      <c r="I9" s="2">
        <v>100</v>
      </c>
      <c r="J9" s="2">
        <v>70</v>
      </c>
      <c r="K9" s="11">
        <f t="shared" si="0"/>
        <v>70</v>
      </c>
      <c r="L9" s="2">
        <v>0</v>
      </c>
      <c r="M9" s="2">
        <v>30</v>
      </c>
      <c r="N9" s="12" t="e">
        <f t="shared" si="1"/>
        <v>#DIV/0!</v>
      </c>
      <c r="O9" s="2">
        <v>0</v>
      </c>
      <c r="P9" s="2">
        <v>0</v>
      </c>
      <c r="Q9" s="12" t="e">
        <f t="shared" si="2"/>
        <v>#DIV/0!</v>
      </c>
      <c r="R9" s="2">
        <v>0</v>
      </c>
      <c r="S9" s="2">
        <v>0</v>
      </c>
      <c r="T9" s="12" t="e">
        <f t="shared" si="3"/>
        <v>#DIV/0!</v>
      </c>
      <c r="U9" s="89">
        <f t="shared" si="4"/>
        <v>100</v>
      </c>
      <c r="V9" s="89">
        <f t="shared" si="4"/>
        <v>100</v>
      </c>
      <c r="W9" s="12">
        <f t="shared" si="5"/>
        <v>100</v>
      </c>
      <c r="X9" s="30"/>
      <c r="Y9" s="30"/>
      <c r="Z9" s="30"/>
      <c r="AA9" s="30"/>
    </row>
    <row r="10" spans="1:27" ht="72" x14ac:dyDescent="0.25">
      <c r="A10" s="472" t="s">
        <v>2180</v>
      </c>
      <c r="B10" s="472" t="s">
        <v>2181</v>
      </c>
      <c r="C10" s="198" t="s">
        <v>2182</v>
      </c>
      <c r="D10" s="474" t="s">
        <v>1176</v>
      </c>
      <c r="E10" s="474" t="s">
        <v>2183</v>
      </c>
      <c r="F10" s="474" t="s">
        <v>1448</v>
      </c>
      <c r="G10" s="472" t="s">
        <v>62</v>
      </c>
      <c r="H10" s="468">
        <v>100</v>
      </c>
      <c r="I10" s="2">
        <v>50</v>
      </c>
      <c r="J10" s="2">
        <v>60</v>
      </c>
      <c r="K10" s="11">
        <f t="shared" si="0"/>
        <v>120</v>
      </c>
      <c r="L10" s="2">
        <v>50</v>
      </c>
      <c r="M10" s="2">
        <v>50</v>
      </c>
      <c r="N10" s="12">
        <f t="shared" si="1"/>
        <v>100</v>
      </c>
      <c r="O10" s="2">
        <v>0</v>
      </c>
      <c r="P10" s="2">
        <v>0</v>
      </c>
      <c r="Q10" s="12" t="e">
        <f t="shared" si="2"/>
        <v>#DIV/0!</v>
      </c>
      <c r="R10" s="2">
        <v>0</v>
      </c>
      <c r="S10" s="2">
        <v>0</v>
      </c>
      <c r="T10" s="12" t="e">
        <f t="shared" si="3"/>
        <v>#DIV/0!</v>
      </c>
      <c r="U10" s="89">
        <f t="shared" si="4"/>
        <v>100</v>
      </c>
      <c r="V10" s="89">
        <f t="shared" si="4"/>
        <v>110</v>
      </c>
      <c r="W10" s="12">
        <f t="shared" si="5"/>
        <v>110.00000000000001</v>
      </c>
      <c r="X10" s="30"/>
      <c r="Y10" s="30"/>
      <c r="Z10" s="30"/>
      <c r="AA10" s="30"/>
    </row>
    <row r="11" spans="1:27" ht="48" x14ac:dyDescent="0.25">
      <c r="A11" s="472" t="s">
        <v>2184</v>
      </c>
      <c r="B11" s="472" t="s">
        <v>2185</v>
      </c>
      <c r="C11" s="198" t="s">
        <v>2186</v>
      </c>
      <c r="D11" s="474" t="s">
        <v>1176</v>
      </c>
      <c r="E11" s="474" t="s">
        <v>2187</v>
      </c>
      <c r="F11" s="474" t="s">
        <v>1448</v>
      </c>
      <c r="G11" s="472" t="s">
        <v>62</v>
      </c>
      <c r="H11" s="468">
        <v>100</v>
      </c>
      <c r="I11" s="2">
        <v>65</v>
      </c>
      <c r="J11" s="2">
        <v>10</v>
      </c>
      <c r="K11" s="11">
        <f t="shared" si="0"/>
        <v>15.384615384615385</v>
      </c>
      <c r="L11" s="2">
        <v>35</v>
      </c>
      <c r="M11" s="2">
        <v>0</v>
      </c>
      <c r="N11" s="12">
        <f t="shared" si="1"/>
        <v>0</v>
      </c>
      <c r="O11" s="2">
        <v>0</v>
      </c>
      <c r="P11" s="2">
        <v>50</v>
      </c>
      <c r="Q11" s="12" t="e">
        <f t="shared" si="2"/>
        <v>#DIV/0!</v>
      </c>
      <c r="R11" s="2">
        <v>0</v>
      </c>
      <c r="S11" s="2">
        <v>25</v>
      </c>
      <c r="T11" s="12" t="e">
        <f t="shared" si="3"/>
        <v>#DIV/0!</v>
      </c>
      <c r="U11" s="89">
        <f t="shared" si="4"/>
        <v>100</v>
      </c>
      <c r="V11" s="89">
        <f t="shared" si="4"/>
        <v>85</v>
      </c>
      <c r="W11" s="12">
        <f t="shared" si="5"/>
        <v>85</v>
      </c>
      <c r="X11" s="30"/>
      <c r="Y11" s="30"/>
      <c r="Z11" s="30"/>
      <c r="AA11" s="30"/>
    </row>
    <row r="12" spans="1:27" ht="48" x14ac:dyDescent="0.25">
      <c r="A12" s="466" t="s">
        <v>2188</v>
      </c>
      <c r="B12" s="472" t="s">
        <v>2189</v>
      </c>
      <c r="C12" s="482" t="s">
        <v>2190</v>
      </c>
      <c r="D12" s="187" t="s">
        <v>1176</v>
      </c>
      <c r="E12" s="187" t="s">
        <v>2191</v>
      </c>
      <c r="F12" s="474" t="s">
        <v>1448</v>
      </c>
      <c r="G12" s="472" t="s">
        <v>62</v>
      </c>
      <c r="H12" s="468">
        <v>100</v>
      </c>
      <c r="I12" s="2">
        <v>0</v>
      </c>
      <c r="J12" s="2">
        <v>0</v>
      </c>
      <c r="K12" s="11" t="e">
        <f t="shared" si="0"/>
        <v>#DIV/0!</v>
      </c>
      <c r="L12" s="2">
        <v>10</v>
      </c>
      <c r="M12" s="2">
        <v>10</v>
      </c>
      <c r="N12" s="12">
        <f t="shared" si="1"/>
        <v>100</v>
      </c>
      <c r="O12" s="2">
        <v>80</v>
      </c>
      <c r="P12" s="2">
        <v>0</v>
      </c>
      <c r="Q12" s="12">
        <f t="shared" si="2"/>
        <v>0</v>
      </c>
      <c r="R12" s="2">
        <v>10</v>
      </c>
      <c r="S12" s="2">
        <v>10</v>
      </c>
      <c r="T12" s="12">
        <f t="shared" si="3"/>
        <v>100</v>
      </c>
      <c r="U12" s="89">
        <f t="shared" si="4"/>
        <v>100</v>
      </c>
      <c r="V12" s="89">
        <f t="shared" si="4"/>
        <v>20</v>
      </c>
      <c r="W12" s="12">
        <f t="shared" si="5"/>
        <v>20</v>
      </c>
      <c r="X12" s="30"/>
      <c r="Y12" s="30"/>
      <c r="Z12" s="30"/>
      <c r="AA12" s="30"/>
    </row>
    <row r="13" spans="1:27" ht="48" x14ac:dyDescent="0.25">
      <c r="A13" s="472" t="s">
        <v>2192</v>
      </c>
      <c r="B13" s="472" t="s">
        <v>2193</v>
      </c>
      <c r="C13" s="482" t="s">
        <v>2194</v>
      </c>
      <c r="D13" s="187" t="s">
        <v>1176</v>
      </c>
      <c r="E13" s="187" t="s">
        <v>2178</v>
      </c>
      <c r="F13" s="474" t="s">
        <v>2195</v>
      </c>
      <c r="G13" s="472" t="s">
        <v>2196</v>
      </c>
      <c r="H13" s="468">
        <v>100</v>
      </c>
      <c r="I13" s="2">
        <v>25</v>
      </c>
      <c r="J13" s="2">
        <v>25</v>
      </c>
      <c r="K13" s="11">
        <f t="shared" si="0"/>
        <v>100</v>
      </c>
      <c r="L13" s="2">
        <v>25</v>
      </c>
      <c r="M13" s="2">
        <v>10</v>
      </c>
      <c r="N13" s="12">
        <f t="shared" si="1"/>
        <v>40</v>
      </c>
      <c r="O13" s="2">
        <v>25</v>
      </c>
      <c r="P13" s="2">
        <v>0</v>
      </c>
      <c r="Q13" s="12">
        <f t="shared" si="2"/>
        <v>0</v>
      </c>
      <c r="R13" s="2">
        <v>25</v>
      </c>
      <c r="S13" s="2">
        <v>25</v>
      </c>
      <c r="T13" s="12">
        <f t="shared" si="3"/>
        <v>100</v>
      </c>
      <c r="U13" s="89">
        <f t="shared" si="4"/>
        <v>100</v>
      </c>
      <c r="V13" s="89">
        <f t="shared" si="4"/>
        <v>60</v>
      </c>
      <c r="W13" s="12">
        <f t="shared" si="5"/>
        <v>60</v>
      </c>
      <c r="X13" s="30"/>
      <c r="Y13" s="30"/>
      <c r="Z13" s="30"/>
      <c r="AA13" s="30"/>
    </row>
    <row r="14" spans="1:27" ht="15.75" x14ac:dyDescent="0.25">
      <c r="A14" s="10"/>
      <c r="B14" s="10"/>
      <c r="C14" s="10"/>
      <c r="D14" s="10"/>
      <c r="E14" s="10"/>
      <c r="F14" s="10"/>
      <c r="G14" s="10"/>
      <c r="H14" s="10"/>
      <c r="I14" s="2"/>
      <c r="J14" s="2"/>
      <c r="K14" s="11" t="e">
        <f t="shared" si="0"/>
        <v>#DIV/0!</v>
      </c>
      <c r="L14" s="2"/>
      <c r="M14" s="2"/>
      <c r="N14" s="11" t="e">
        <f t="shared" si="1"/>
        <v>#DIV/0!</v>
      </c>
      <c r="O14" s="2"/>
      <c r="P14" s="2"/>
      <c r="Q14" s="11" t="e">
        <f t="shared" si="2"/>
        <v>#DIV/0!</v>
      </c>
      <c r="R14" s="2"/>
      <c r="S14" s="2"/>
      <c r="T14" s="11" t="e">
        <f t="shared" si="3"/>
        <v>#DIV/0!</v>
      </c>
      <c r="U14" s="89">
        <f t="shared" si="4"/>
        <v>0</v>
      </c>
      <c r="V14" s="89">
        <f t="shared" si="4"/>
        <v>0</v>
      </c>
      <c r="W14" s="11" t="e">
        <f t="shared" si="5"/>
        <v>#DIV/0!</v>
      </c>
      <c r="X14" s="30"/>
      <c r="Y14" s="30"/>
      <c r="Z14" s="30"/>
      <c r="AA14" s="30"/>
    </row>
    <row r="15" spans="1:27" ht="15.75" x14ac:dyDescent="0.25">
      <c r="A15" s="10"/>
      <c r="B15" s="10"/>
      <c r="C15" s="10"/>
      <c r="D15" s="10"/>
      <c r="E15" s="10"/>
      <c r="F15" s="10"/>
      <c r="G15" s="10"/>
      <c r="H15" s="10"/>
      <c r="I15" s="2"/>
      <c r="J15" s="2"/>
      <c r="K15" s="11" t="e">
        <f t="shared" si="0"/>
        <v>#DIV/0!</v>
      </c>
      <c r="L15" s="2"/>
      <c r="M15" s="2"/>
      <c r="N15" s="11" t="e">
        <f t="shared" si="1"/>
        <v>#DIV/0!</v>
      </c>
      <c r="O15" s="2"/>
      <c r="P15" s="2"/>
      <c r="Q15" s="11" t="e">
        <f t="shared" si="2"/>
        <v>#DIV/0!</v>
      </c>
      <c r="R15" s="2"/>
      <c r="S15" s="2"/>
      <c r="T15" s="11" t="e">
        <f t="shared" si="3"/>
        <v>#DIV/0!</v>
      </c>
      <c r="U15" s="89">
        <f t="shared" si="4"/>
        <v>0</v>
      </c>
      <c r="V15" s="89">
        <f t="shared" si="4"/>
        <v>0</v>
      </c>
      <c r="W15" s="11" t="e">
        <f t="shared" si="5"/>
        <v>#DIV/0!</v>
      </c>
      <c r="X15" s="30"/>
      <c r="Y15" s="30"/>
      <c r="Z15" s="30"/>
      <c r="AA15" s="30"/>
    </row>
    <row r="16" spans="1:27" x14ac:dyDescent="0.25">
      <c r="A16" s="843" t="s">
        <v>23</v>
      </c>
      <c r="B16" s="844"/>
      <c r="C16" s="844"/>
      <c r="D16" s="844"/>
      <c r="E16" s="844"/>
      <c r="F16" s="844"/>
      <c r="G16" s="844"/>
      <c r="H16" s="845"/>
      <c r="I16" s="3"/>
      <c r="J16" s="3"/>
      <c r="K16" s="13" t="e">
        <f>SUM(K22:K27)/(COUNTIF(K22:K27,"&lt;&gt;0"))</f>
        <v>#DIV/0!</v>
      </c>
      <c r="L16" s="3"/>
      <c r="M16" s="3"/>
      <c r="N16" s="13" t="e">
        <f>SUM(N22:N27)/(COUNTIF(N22:N27,"&lt;&gt;0"))</f>
        <v>#DIV/0!</v>
      </c>
      <c r="O16" s="3"/>
      <c r="P16" s="3"/>
      <c r="Q16" s="13" t="e">
        <f>SUM(Q22:Q27)/(COUNTIF(Q22:Q27,"&lt;&gt;0"))</f>
        <v>#DIV/0!</v>
      </c>
      <c r="R16" s="3"/>
      <c r="S16" s="3"/>
      <c r="T16" s="13" t="e">
        <f>SUM(T22:T27)/(COUNTIF(T22:T27,"&lt;&gt;0"))</f>
        <v>#DIV/0!</v>
      </c>
      <c r="U16" s="3"/>
      <c r="V16" s="3"/>
      <c r="W16" s="13">
        <f>SUM(W22:W27)/(COUNTIF(W22:W27,"&lt;&gt;0"))</f>
        <v>72.5</v>
      </c>
      <c r="X16" s="30"/>
      <c r="Y16" s="30"/>
      <c r="Z16" s="30"/>
      <c r="AA16" s="30"/>
    </row>
    <row r="17" spans="1:27" x14ac:dyDescent="0.25">
      <c r="A17" s="846" t="s">
        <v>24</v>
      </c>
      <c r="B17" s="847"/>
      <c r="C17" s="847"/>
      <c r="D17" s="847"/>
      <c r="E17" s="847"/>
      <c r="F17" s="847"/>
      <c r="G17" s="847"/>
      <c r="H17" s="848"/>
      <c r="I17" s="4"/>
      <c r="J17" s="4"/>
      <c r="K17" s="14">
        <v>71</v>
      </c>
      <c r="L17" s="4"/>
      <c r="M17" s="4"/>
      <c r="N17" s="14">
        <v>80</v>
      </c>
      <c r="O17" s="4"/>
      <c r="P17" s="4"/>
      <c r="Q17" s="14">
        <v>0</v>
      </c>
      <c r="R17" s="4"/>
      <c r="S17" s="4"/>
      <c r="T17" s="14"/>
      <c r="U17" s="4"/>
      <c r="V17" s="4"/>
      <c r="W17" s="14"/>
      <c r="X17" s="30"/>
      <c r="Y17" s="30"/>
      <c r="Z17" s="30"/>
      <c r="AA17" s="30"/>
    </row>
    <row r="18" spans="1:27" x14ac:dyDescent="0.25">
      <c r="A18" s="846" t="s">
        <v>1283</v>
      </c>
      <c r="B18" s="847"/>
      <c r="C18" s="847"/>
      <c r="D18" s="847"/>
      <c r="E18" s="847"/>
      <c r="F18" s="847"/>
      <c r="G18" s="847"/>
      <c r="H18" s="848"/>
      <c r="I18" s="4"/>
      <c r="J18" s="4"/>
      <c r="K18" s="14">
        <v>71</v>
      </c>
      <c r="L18" s="4"/>
      <c r="M18" s="4"/>
      <c r="N18" s="14">
        <v>60</v>
      </c>
      <c r="O18" s="4"/>
      <c r="P18" s="4"/>
      <c r="Q18" s="14">
        <v>0</v>
      </c>
      <c r="R18" s="4"/>
      <c r="S18" s="4"/>
      <c r="T18" s="14"/>
      <c r="U18" s="4"/>
      <c r="V18" s="4"/>
      <c r="W18" s="14"/>
      <c r="X18" s="30"/>
      <c r="Y18" s="30"/>
      <c r="Z18" s="30"/>
      <c r="AA18" s="30"/>
    </row>
    <row r="19" spans="1:27" x14ac:dyDescent="0.25">
      <c r="A19" s="846" t="s">
        <v>1339</v>
      </c>
      <c r="B19" s="847"/>
      <c r="C19" s="847"/>
      <c r="D19" s="847"/>
      <c r="E19" s="847"/>
      <c r="F19" s="847"/>
      <c r="G19" s="847"/>
      <c r="H19" s="848"/>
      <c r="I19" s="4"/>
      <c r="J19" s="4"/>
      <c r="K19" s="14">
        <v>0</v>
      </c>
      <c r="L19" s="4"/>
      <c r="M19" s="4"/>
      <c r="N19" s="14">
        <v>1</v>
      </c>
      <c r="O19" s="4"/>
      <c r="P19" s="4"/>
      <c r="Q19" s="14">
        <v>2</v>
      </c>
      <c r="R19" s="4"/>
      <c r="S19" s="4"/>
      <c r="T19" s="14"/>
      <c r="U19" s="4"/>
      <c r="V19" s="4"/>
      <c r="W19" s="14"/>
      <c r="X19" s="30"/>
      <c r="Y19" s="30"/>
      <c r="Z19" s="30"/>
      <c r="AA19" s="30"/>
    </row>
    <row r="20" spans="1:27" x14ac:dyDescent="0.25">
      <c r="A20" s="846" t="s">
        <v>1340</v>
      </c>
      <c r="B20" s="847"/>
      <c r="C20" s="847"/>
      <c r="D20" s="847"/>
      <c r="E20" s="847"/>
      <c r="F20" s="847"/>
      <c r="G20" s="847"/>
      <c r="H20" s="848"/>
      <c r="I20" s="4"/>
      <c r="J20" s="4"/>
      <c r="K20" s="14">
        <v>0</v>
      </c>
      <c r="L20" s="4"/>
      <c r="M20" s="4"/>
      <c r="N20" s="14">
        <v>1</v>
      </c>
      <c r="O20" s="4"/>
      <c r="P20" s="4"/>
      <c r="Q20" s="14">
        <v>1</v>
      </c>
      <c r="R20" s="4"/>
      <c r="S20" s="4"/>
      <c r="T20" s="14"/>
      <c r="U20" s="4"/>
      <c r="V20" s="4"/>
      <c r="W20" s="14"/>
      <c r="X20" s="30"/>
      <c r="Y20" s="30"/>
      <c r="Z20" s="30"/>
      <c r="AA20" s="30"/>
    </row>
    <row r="21" spans="1:27" x14ac:dyDescent="0.25">
      <c r="A21" s="846" t="s">
        <v>1341</v>
      </c>
      <c r="B21" s="847"/>
      <c r="C21" s="847"/>
      <c r="D21" s="847"/>
      <c r="E21" s="847"/>
      <c r="F21" s="847"/>
      <c r="G21" s="847"/>
      <c r="H21" s="848"/>
      <c r="I21" s="4"/>
      <c r="J21" s="4"/>
      <c r="K21" s="14">
        <v>39</v>
      </c>
      <c r="L21" s="4"/>
      <c r="M21" s="4"/>
      <c r="N21" s="14">
        <v>54</v>
      </c>
      <c r="O21" s="4"/>
      <c r="P21" s="4"/>
      <c r="Q21" s="14">
        <v>63</v>
      </c>
      <c r="R21" s="4"/>
      <c r="S21" s="4"/>
      <c r="T21" s="14"/>
      <c r="U21" s="4"/>
      <c r="V21" s="4"/>
      <c r="W21" s="14"/>
      <c r="X21" s="30"/>
      <c r="Y21" s="30"/>
      <c r="Z21" s="30"/>
      <c r="AA21" s="30"/>
    </row>
    <row r="22" spans="1:27" x14ac:dyDescent="0.25">
      <c r="K22" s="32">
        <f t="shared" ref="K22:K27" si="6">IF(K8&gt;99.99,100,K8)</f>
        <v>70</v>
      </c>
      <c r="N22" s="32" t="e">
        <f t="shared" ref="N22:N27" si="7">IF(N8&gt;99.99,100,N8)</f>
        <v>#DIV/0!</v>
      </c>
      <c r="Q22" s="32" t="e">
        <f t="shared" ref="Q22:Q27" si="8">IF(Q8&gt;99.99,100,Q8)</f>
        <v>#DIV/0!</v>
      </c>
      <c r="T22" s="32" t="e">
        <f t="shared" ref="T22:T27" si="9">IF(T8&gt;99.99,100,T8)</f>
        <v>#DIV/0!</v>
      </c>
      <c r="W22" s="32">
        <f t="shared" ref="W22:W27" si="10">IF(W8&gt;99.99,100,W8)</f>
        <v>70</v>
      </c>
    </row>
    <row r="23" spans="1:27" x14ac:dyDescent="0.25">
      <c r="K23" s="32">
        <f t="shared" si="6"/>
        <v>70</v>
      </c>
      <c r="N23" s="32" t="e">
        <f t="shared" si="7"/>
        <v>#DIV/0!</v>
      </c>
      <c r="Q23" s="32" t="e">
        <f t="shared" si="8"/>
        <v>#DIV/0!</v>
      </c>
      <c r="T23" s="32" t="e">
        <f t="shared" si="9"/>
        <v>#DIV/0!</v>
      </c>
      <c r="W23" s="32">
        <f t="shared" si="10"/>
        <v>100</v>
      </c>
    </row>
    <row r="24" spans="1:27" x14ac:dyDescent="0.25">
      <c r="K24" s="32">
        <f t="shared" si="6"/>
        <v>100</v>
      </c>
      <c r="N24" s="32">
        <f t="shared" si="7"/>
        <v>100</v>
      </c>
      <c r="Q24" s="32" t="e">
        <f t="shared" si="8"/>
        <v>#DIV/0!</v>
      </c>
      <c r="T24" s="32" t="e">
        <f t="shared" si="9"/>
        <v>#DIV/0!</v>
      </c>
      <c r="W24" s="32">
        <f t="shared" si="10"/>
        <v>100</v>
      </c>
    </row>
    <row r="25" spans="1:27" x14ac:dyDescent="0.25">
      <c r="K25" s="32">
        <f t="shared" si="6"/>
        <v>15.384615384615385</v>
      </c>
      <c r="N25" s="32">
        <f t="shared" si="7"/>
        <v>0</v>
      </c>
      <c r="Q25" s="32" t="e">
        <f t="shared" si="8"/>
        <v>#DIV/0!</v>
      </c>
      <c r="T25" s="32" t="e">
        <f t="shared" si="9"/>
        <v>#DIV/0!</v>
      </c>
      <c r="W25" s="32">
        <f t="shared" si="10"/>
        <v>85</v>
      </c>
    </row>
    <row r="26" spans="1:27" x14ac:dyDescent="0.25">
      <c r="K26" s="32" t="e">
        <f t="shared" si="6"/>
        <v>#DIV/0!</v>
      </c>
      <c r="N26" s="32">
        <f t="shared" si="7"/>
        <v>100</v>
      </c>
      <c r="Q26" s="32">
        <f t="shared" si="8"/>
        <v>0</v>
      </c>
      <c r="T26" s="32">
        <f t="shared" si="9"/>
        <v>100</v>
      </c>
      <c r="W26" s="32">
        <f t="shared" si="10"/>
        <v>20</v>
      </c>
    </row>
    <row r="27" spans="1:27" x14ac:dyDescent="0.25">
      <c r="K27" s="32">
        <f t="shared" si="6"/>
        <v>100</v>
      </c>
      <c r="N27" s="32">
        <f t="shared" si="7"/>
        <v>40</v>
      </c>
      <c r="Q27" s="32">
        <f t="shared" si="8"/>
        <v>0</v>
      </c>
      <c r="T27" s="32">
        <f t="shared" si="9"/>
        <v>100</v>
      </c>
      <c r="W27" s="32">
        <f t="shared" si="10"/>
        <v>60</v>
      </c>
    </row>
  </sheetData>
  <mergeCells count="26">
    <mergeCell ref="A2:W2"/>
    <mergeCell ref="A3:W3"/>
    <mergeCell ref="A4:W4"/>
    <mergeCell ref="A5:A6"/>
    <mergeCell ref="B5:B6"/>
    <mergeCell ref="C5:C6"/>
    <mergeCell ref="D5:D6"/>
    <mergeCell ref="E5:E6"/>
    <mergeCell ref="F5:F6"/>
    <mergeCell ref="G5:G6"/>
    <mergeCell ref="Y5:Y6"/>
    <mergeCell ref="Z5:Z6"/>
    <mergeCell ref="AA5:AA6"/>
    <mergeCell ref="A16:H16"/>
    <mergeCell ref="A17:H17"/>
    <mergeCell ref="H5:H6"/>
    <mergeCell ref="I5:K5"/>
    <mergeCell ref="L5:N5"/>
    <mergeCell ref="O5:Q5"/>
    <mergeCell ref="R5:T5"/>
    <mergeCell ref="U5:W5"/>
    <mergeCell ref="A18:H18"/>
    <mergeCell ref="A19:H19"/>
    <mergeCell ref="A20:H20"/>
    <mergeCell ref="A21:H21"/>
    <mergeCell ref="X5:X6"/>
  </mergeCells>
  <conditionalFormatting sqref="W7:W15 K7:K15 N14:N15 Q14:Q15 T14:T15">
    <cfRule type="cellIs" dxfId="101" priority="25" stopIfTrue="1" operator="greaterThan">
      <formula>110</formula>
    </cfRule>
    <cfRule type="cellIs" dxfId="100" priority="26" stopIfTrue="1" operator="between">
      <formula>1</formula>
      <formula>90</formula>
    </cfRule>
    <cfRule type="expression" dxfId="99" priority="27" stopIfTrue="1">
      <formula>IF(I7=0,J7=0)</formula>
    </cfRule>
    <cfRule type="cellIs" dxfId="98" priority="28" stopIfTrue="1" operator="between">
      <formula>90</formula>
      <formula>110</formula>
    </cfRule>
    <cfRule type="expression" dxfId="97" priority="29" stopIfTrue="1">
      <formula>IF(I7&gt;0,J7=0)</formula>
    </cfRule>
    <cfRule type="expression" dxfId="96" priority="30" stopIfTrue="1">
      <formula>IF(I7=0,J7&gt;0)</formula>
    </cfRule>
  </conditionalFormatting>
  <conditionalFormatting sqref="N7:N13">
    <cfRule type="cellIs" dxfId="95" priority="43" stopIfTrue="1" operator="greaterThan">
      <formula>110</formula>
    </cfRule>
    <cfRule type="cellIs" dxfId="94" priority="44" stopIfTrue="1" operator="between">
      <formula>1</formula>
      <formula>90</formula>
    </cfRule>
    <cfRule type="expression" dxfId="93" priority="45" stopIfTrue="1">
      <formula>IF(L7=0,M7=0)</formula>
    </cfRule>
    <cfRule type="cellIs" dxfId="92" priority="46" stopIfTrue="1" operator="between">
      <formula>90</formula>
      <formula>110</formula>
    </cfRule>
    <cfRule type="expression" dxfId="91" priority="47" stopIfTrue="1">
      <formula>IF(L7&gt;0,M7=0)</formula>
    </cfRule>
    <cfRule type="expression" dxfId="90" priority="48" stopIfTrue="1">
      <formula>IF(L7=0,M7&gt;0)</formula>
    </cfRule>
  </conditionalFormatting>
  <conditionalFormatting sqref="Q7:Q13">
    <cfRule type="cellIs" dxfId="89" priority="37" stopIfTrue="1" operator="greaterThan">
      <formula>110</formula>
    </cfRule>
    <cfRule type="cellIs" dxfId="88" priority="38" stopIfTrue="1" operator="between">
      <formula>1</formula>
      <formula>90</formula>
    </cfRule>
    <cfRule type="expression" dxfId="87" priority="39" stopIfTrue="1">
      <formula>IF(O7=0,P7=0)</formula>
    </cfRule>
    <cfRule type="cellIs" dxfId="86" priority="40" stopIfTrue="1" operator="between">
      <formula>90</formula>
      <formula>110</formula>
    </cfRule>
    <cfRule type="expression" dxfId="85" priority="41" stopIfTrue="1">
      <formula>IF(O7&gt;0,P7=0)</formula>
    </cfRule>
    <cfRule type="expression" dxfId="84" priority="42" stopIfTrue="1">
      <formula>IF(O7=0,P7&gt;0)</formula>
    </cfRule>
  </conditionalFormatting>
  <conditionalFormatting sqref="T7:T13">
    <cfRule type="cellIs" dxfId="83" priority="31" stopIfTrue="1" operator="greaterThan">
      <formula>110</formula>
    </cfRule>
    <cfRule type="cellIs" dxfId="82" priority="32" stopIfTrue="1" operator="between">
      <formula>1</formula>
      <formula>90</formula>
    </cfRule>
    <cfRule type="expression" dxfId="81" priority="33" stopIfTrue="1">
      <formula>IF(R7=0,S7=0)</formula>
    </cfRule>
    <cfRule type="cellIs" dxfId="80" priority="34" stopIfTrue="1" operator="between">
      <formula>90</formula>
      <formula>110</formula>
    </cfRule>
    <cfRule type="expression" dxfId="79" priority="35" stopIfTrue="1">
      <formula>IF(R7&gt;0,S7=0)</formula>
    </cfRule>
    <cfRule type="expression" dxfId="78" priority="36" stopIfTrue="1">
      <formula>IF(R7=0,S7&gt;0)</formula>
    </cfRule>
  </conditionalFormatting>
  <pageMargins left="0.7" right="0.7" top="0.75" bottom="0.75" header="0.3" footer="0.3"/>
  <pageSetup orientation="portrait" horizontalDpi="4294967293" verticalDpi="0" r:id="rId1"/>
  <legacyDrawing r:id="rId2"/>
</worksheet>
</file>

<file path=xl/worksheets/sheet7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3300"/>
  </sheetPr>
  <dimension ref="A1:W87"/>
  <sheetViews>
    <sheetView topLeftCell="A22" workbookViewId="0">
      <selection activeCell="Q16" sqref="Q16"/>
    </sheetView>
  </sheetViews>
  <sheetFormatPr baseColWidth="10" defaultColWidth="11.42578125" defaultRowHeight="15" x14ac:dyDescent="0.25"/>
  <cols>
    <col min="1" max="1" width="16.85546875" style="7" customWidth="1"/>
    <col min="2" max="2" width="8.7109375" style="7" customWidth="1"/>
    <col min="3" max="3" width="38.28515625" style="7" customWidth="1"/>
    <col min="4" max="4" width="16" style="7" customWidth="1"/>
    <col min="5" max="5" width="24.5703125" style="7" customWidth="1"/>
    <col min="6" max="6" width="12.7109375" style="7" customWidth="1"/>
    <col min="7" max="7" width="8.7109375" style="7" customWidth="1"/>
    <col min="8" max="22" width="6.85546875" style="7" customWidth="1"/>
    <col min="23" max="23" width="56" style="156" customWidth="1"/>
    <col min="24" max="16384" width="11.42578125" style="7"/>
  </cols>
  <sheetData>
    <row r="1" spans="1:23" ht="15" customHeight="1" x14ac:dyDescent="0.25">
      <c r="A1" s="854" t="s">
        <v>26</v>
      </c>
      <c r="B1" s="854"/>
      <c r="C1" s="854"/>
      <c r="D1" s="854"/>
      <c r="E1" s="854"/>
      <c r="F1" s="854"/>
      <c r="G1" s="854"/>
      <c r="H1" s="854"/>
      <c r="I1" s="854"/>
      <c r="J1" s="854"/>
      <c r="K1" s="854"/>
      <c r="L1" s="854"/>
      <c r="M1" s="854"/>
      <c r="N1" s="854"/>
      <c r="O1" s="854"/>
      <c r="P1" s="854"/>
      <c r="Q1" s="854"/>
      <c r="R1" s="854"/>
      <c r="S1" s="854"/>
      <c r="T1" s="854"/>
      <c r="U1" s="854"/>
      <c r="V1" s="854"/>
    </row>
    <row r="2" spans="1:23" ht="15" customHeight="1" x14ac:dyDescent="0.25">
      <c r="A2" s="854" t="s">
        <v>0</v>
      </c>
      <c r="B2" s="854"/>
      <c r="C2" s="854"/>
      <c r="D2" s="854"/>
      <c r="E2" s="854"/>
      <c r="F2" s="854"/>
      <c r="G2" s="854"/>
      <c r="H2" s="854"/>
      <c r="I2" s="854"/>
      <c r="J2" s="854"/>
      <c r="K2" s="854"/>
      <c r="L2" s="854"/>
      <c r="M2" s="854"/>
      <c r="N2" s="854"/>
      <c r="O2" s="854"/>
      <c r="P2" s="854"/>
      <c r="Q2" s="854"/>
      <c r="R2" s="854"/>
      <c r="S2" s="854"/>
      <c r="T2" s="854"/>
      <c r="U2" s="854"/>
      <c r="V2" s="854"/>
    </row>
    <row r="3" spans="1:23" ht="15" customHeight="1" x14ac:dyDescent="0.25">
      <c r="A3" s="855" t="s">
        <v>642</v>
      </c>
      <c r="B3" s="855"/>
      <c r="C3" s="855"/>
      <c r="D3" s="855"/>
      <c r="E3" s="855"/>
      <c r="F3" s="855"/>
      <c r="G3" s="855"/>
      <c r="H3" s="855"/>
      <c r="I3" s="855"/>
      <c r="J3" s="855"/>
      <c r="K3" s="855"/>
      <c r="L3" s="855"/>
      <c r="M3" s="855"/>
      <c r="N3" s="855"/>
      <c r="O3" s="855"/>
      <c r="P3" s="855"/>
      <c r="Q3" s="855"/>
      <c r="R3" s="855"/>
      <c r="S3" s="855"/>
      <c r="T3" s="855"/>
      <c r="U3" s="855"/>
      <c r="V3" s="855"/>
    </row>
    <row r="4" spans="1:23" ht="22.5" customHeight="1" x14ac:dyDescent="0.25">
      <c r="A4" s="838" t="s">
        <v>30</v>
      </c>
      <c r="B4" s="856" t="s">
        <v>1</v>
      </c>
      <c r="C4" s="838" t="s">
        <v>28</v>
      </c>
      <c r="D4" s="838" t="s">
        <v>2</v>
      </c>
      <c r="E4" s="839" t="s">
        <v>3</v>
      </c>
      <c r="F4" s="838" t="s">
        <v>4</v>
      </c>
      <c r="G4" s="838" t="s">
        <v>29</v>
      </c>
      <c r="H4" s="853" t="s">
        <v>5</v>
      </c>
      <c r="I4" s="853"/>
      <c r="J4" s="853"/>
      <c r="K4" s="853" t="s">
        <v>6</v>
      </c>
      <c r="L4" s="853"/>
      <c r="M4" s="853"/>
      <c r="N4" s="853" t="s">
        <v>7</v>
      </c>
      <c r="O4" s="853"/>
      <c r="P4" s="853"/>
      <c r="Q4" s="853" t="s">
        <v>8</v>
      </c>
      <c r="R4" s="853"/>
      <c r="S4" s="853"/>
      <c r="T4" s="853" t="s">
        <v>9</v>
      </c>
      <c r="U4" s="853"/>
      <c r="V4" s="853"/>
      <c r="W4" s="838" t="s">
        <v>178</v>
      </c>
    </row>
    <row r="5" spans="1:23" x14ac:dyDescent="0.25">
      <c r="A5" s="838"/>
      <c r="B5" s="856"/>
      <c r="C5" s="838"/>
      <c r="D5" s="839"/>
      <c r="E5" s="852"/>
      <c r="F5" s="839"/>
      <c r="G5" s="839"/>
      <c r="H5" s="5" t="s">
        <v>10</v>
      </c>
      <c r="I5" s="5" t="s">
        <v>11</v>
      </c>
      <c r="J5" s="6" t="s">
        <v>12</v>
      </c>
      <c r="K5" s="5" t="s">
        <v>10</v>
      </c>
      <c r="L5" s="5" t="s">
        <v>11</v>
      </c>
      <c r="M5" s="6" t="s">
        <v>12</v>
      </c>
      <c r="N5" s="5" t="s">
        <v>10</v>
      </c>
      <c r="O5" s="5" t="s">
        <v>11</v>
      </c>
      <c r="P5" s="6" t="s">
        <v>12</v>
      </c>
      <c r="Q5" s="5" t="s">
        <v>10</v>
      </c>
      <c r="R5" s="5" t="s">
        <v>11</v>
      </c>
      <c r="S5" s="6" t="s">
        <v>12</v>
      </c>
      <c r="T5" s="5" t="s">
        <v>10</v>
      </c>
      <c r="U5" s="5" t="s">
        <v>11</v>
      </c>
      <c r="V5" s="6" t="s">
        <v>12</v>
      </c>
      <c r="W5" s="839"/>
    </row>
    <row r="6" spans="1:23" ht="36" x14ac:dyDescent="0.25">
      <c r="A6" s="121"/>
      <c r="B6" s="109" t="s">
        <v>519</v>
      </c>
      <c r="C6" s="122" t="s">
        <v>520</v>
      </c>
      <c r="D6" s="122" t="s">
        <v>521</v>
      </c>
      <c r="E6" s="122" t="s">
        <v>522</v>
      </c>
      <c r="F6" s="109" t="s">
        <v>523</v>
      </c>
      <c r="G6" s="109">
        <v>2</v>
      </c>
      <c r="H6" s="33">
        <v>0</v>
      </c>
      <c r="I6" s="33">
        <v>0</v>
      </c>
      <c r="J6" s="11" t="e">
        <f>I6/H6*100</f>
        <v>#DIV/0!</v>
      </c>
      <c r="K6" s="33">
        <v>0</v>
      </c>
      <c r="L6" s="33">
        <v>0</v>
      </c>
      <c r="M6" s="12" t="e">
        <f>L6/K6*100</f>
        <v>#DIV/0!</v>
      </c>
      <c r="N6" s="33">
        <v>1</v>
      </c>
      <c r="O6" s="33">
        <v>3</v>
      </c>
      <c r="P6" s="12">
        <f>O6/N6*100</f>
        <v>300</v>
      </c>
      <c r="Q6" s="33">
        <v>1</v>
      </c>
      <c r="R6" s="33">
        <v>0</v>
      </c>
      <c r="S6" s="12">
        <f>R6/Q6*100</f>
        <v>0</v>
      </c>
      <c r="T6" s="90">
        <f>H6+K6+N6+Q6</f>
        <v>2</v>
      </c>
      <c r="U6" s="90">
        <f>I6+L6+O6+R6</f>
        <v>3</v>
      </c>
      <c r="V6" s="12">
        <f>U6/T6*100</f>
        <v>150</v>
      </c>
      <c r="W6" s="157"/>
    </row>
    <row r="7" spans="1:23" ht="36" x14ac:dyDescent="0.25">
      <c r="A7" s="1028" t="s">
        <v>524</v>
      </c>
      <c r="B7" s="20" t="s">
        <v>525</v>
      </c>
      <c r="C7" s="21" t="s">
        <v>526</v>
      </c>
      <c r="D7" s="967" t="s">
        <v>521</v>
      </c>
      <c r="E7" s="27" t="s">
        <v>527</v>
      </c>
      <c r="F7" s="20" t="s">
        <v>57</v>
      </c>
      <c r="G7" s="20">
        <v>2</v>
      </c>
      <c r="H7" s="2">
        <v>0</v>
      </c>
      <c r="I7" s="2">
        <v>0</v>
      </c>
      <c r="J7" s="11" t="e">
        <f t="shared" ref="J7:J43" si="0">I7/H7*100</f>
        <v>#DIV/0!</v>
      </c>
      <c r="K7" s="2">
        <v>1</v>
      </c>
      <c r="L7" s="2">
        <v>1</v>
      </c>
      <c r="M7" s="12">
        <f t="shared" ref="M7:M43" si="1">L7/K7*100</f>
        <v>100</v>
      </c>
      <c r="N7" s="2">
        <v>1</v>
      </c>
      <c r="O7" s="2">
        <v>2</v>
      </c>
      <c r="P7" s="12">
        <f t="shared" ref="P7:P43" si="2">O7/N7*100</f>
        <v>200</v>
      </c>
      <c r="Q7" s="2">
        <v>0</v>
      </c>
      <c r="R7" s="2">
        <v>0</v>
      </c>
      <c r="S7" s="12" t="e">
        <f t="shared" ref="S7:S43" si="3">R7/Q7*100</f>
        <v>#DIV/0!</v>
      </c>
      <c r="T7" s="89">
        <f t="shared" ref="T7:U43" si="4">H7+K7+N7+Q7</f>
        <v>2</v>
      </c>
      <c r="U7" s="89">
        <f t="shared" si="4"/>
        <v>3</v>
      </c>
      <c r="V7" s="12">
        <f t="shared" ref="V7:V43" si="5">U7/T7*100</f>
        <v>150</v>
      </c>
      <c r="W7" s="157"/>
    </row>
    <row r="8" spans="1:23" ht="15.75" x14ac:dyDescent="0.25">
      <c r="A8" s="1028"/>
      <c r="B8" s="20" t="s">
        <v>528</v>
      </c>
      <c r="C8" s="21" t="s">
        <v>529</v>
      </c>
      <c r="D8" s="967"/>
      <c r="E8" s="96" t="s">
        <v>530</v>
      </c>
      <c r="F8" s="20" t="s">
        <v>89</v>
      </c>
      <c r="G8" s="20">
        <v>1</v>
      </c>
      <c r="H8" s="2">
        <v>0</v>
      </c>
      <c r="I8" s="2">
        <v>0</v>
      </c>
      <c r="J8" s="11" t="e">
        <f t="shared" si="0"/>
        <v>#DIV/0!</v>
      </c>
      <c r="K8" s="2">
        <v>1</v>
      </c>
      <c r="L8" s="2">
        <v>1</v>
      </c>
      <c r="M8" s="12">
        <f t="shared" si="1"/>
        <v>100</v>
      </c>
      <c r="N8" s="2">
        <v>0</v>
      </c>
      <c r="O8" s="2">
        <v>0</v>
      </c>
      <c r="P8" s="12" t="e">
        <f t="shared" si="2"/>
        <v>#DIV/0!</v>
      </c>
      <c r="Q8" s="2">
        <v>0</v>
      </c>
      <c r="R8" s="2">
        <v>0</v>
      </c>
      <c r="S8" s="12" t="e">
        <f t="shared" si="3"/>
        <v>#DIV/0!</v>
      </c>
      <c r="T8" s="89">
        <f t="shared" si="4"/>
        <v>1</v>
      </c>
      <c r="U8" s="89">
        <f t="shared" si="4"/>
        <v>1</v>
      </c>
      <c r="V8" s="12">
        <f t="shared" si="5"/>
        <v>100</v>
      </c>
      <c r="W8" s="157"/>
    </row>
    <row r="9" spans="1:23" ht="15.75" x14ac:dyDescent="0.25">
      <c r="A9" s="1028"/>
      <c r="B9" s="20" t="s">
        <v>531</v>
      </c>
      <c r="C9" s="21" t="s">
        <v>532</v>
      </c>
      <c r="D9" s="967"/>
      <c r="E9" s="96" t="s">
        <v>533</v>
      </c>
      <c r="F9" s="20" t="s">
        <v>89</v>
      </c>
      <c r="G9" s="20">
        <v>1</v>
      </c>
      <c r="H9" s="2">
        <v>0</v>
      </c>
      <c r="I9" s="2">
        <v>0</v>
      </c>
      <c r="J9" s="11" t="e">
        <f t="shared" si="0"/>
        <v>#DIV/0!</v>
      </c>
      <c r="K9" s="2">
        <v>0</v>
      </c>
      <c r="L9" s="2">
        <v>0</v>
      </c>
      <c r="M9" s="12" t="e">
        <f t="shared" si="1"/>
        <v>#DIV/0!</v>
      </c>
      <c r="N9" s="2">
        <v>1</v>
      </c>
      <c r="O9" s="2">
        <v>1</v>
      </c>
      <c r="P9" s="12">
        <f t="shared" si="2"/>
        <v>100</v>
      </c>
      <c r="Q9" s="2">
        <v>0</v>
      </c>
      <c r="R9" s="2">
        <v>0</v>
      </c>
      <c r="S9" s="12" t="e">
        <f t="shared" si="3"/>
        <v>#DIV/0!</v>
      </c>
      <c r="T9" s="89">
        <f t="shared" si="4"/>
        <v>1</v>
      </c>
      <c r="U9" s="89">
        <f t="shared" si="4"/>
        <v>1</v>
      </c>
      <c r="V9" s="12">
        <f t="shared" si="5"/>
        <v>100</v>
      </c>
      <c r="W9" s="157"/>
    </row>
    <row r="10" spans="1:23" ht="15.75" x14ac:dyDescent="0.25">
      <c r="A10" s="1028"/>
      <c r="B10" s="20" t="s">
        <v>534</v>
      </c>
      <c r="C10" s="21" t="s">
        <v>535</v>
      </c>
      <c r="D10" s="967"/>
      <c r="E10" s="96" t="s">
        <v>530</v>
      </c>
      <c r="F10" s="20" t="s">
        <v>89</v>
      </c>
      <c r="G10" s="20">
        <v>1</v>
      </c>
      <c r="H10" s="2">
        <v>0</v>
      </c>
      <c r="I10" s="2">
        <v>0</v>
      </c>
      <c r="J10" s="11" t="e">
        <f t="shared" si="0"/>
        <v>#DIV/0!</v>
      </c>
      <c r="K10" s="2">
        <v>0</v>
      </c>
      <c r="L10" s="2">
        <v>1</v>
      </c>
      <c r="M10" s="12" t="e">
        <f t="shared" si="1"/>
        <v>#DIV/0!</v>
      </c>
      <c r="N10" s="2">
        <v>0</v>
      </c>
      <c r="O10" s="2">
        <v>0</v>
      </c>
      <c r="P10" s="12" t="e">
        <f t="shared" si="2"/>
        <v>#DIV/0!</v>
      </c>
      <c r="Q10" s="2">
        <v>1</v>
      </c>
      <c r="R10" s="2">
        <v>0</v>
      </c>
      <c r="S10" s="12">
        <f t="shared" si="3"/>
        <v>0</v>
      </c>
      <c r="T10" s="89">
        <f t="shared" si="4"/>
        <v>1</v>
      </c>
      <c r="U10" s="89">
        <f t="shared" si="4"/>
        <v>1</v>
      </c>
      <c r="V10" s="12">
        <f t="shared" si="5"/>
        <v>100</v>
      </c>
      <c r="W10" s="157"/>
    </row>
    <row r="11" spans="1:23" ht="15.75" x14ac:dyDescent="0.25">
      <c r="A11" s="1028"/>
      <c r="B11" s="20" t="s">
        <v>536</v>
      </c>
      <c r="C11" s="21" t="s">
        <v>537</v>
      </c>
      <c r="D11" s="967"/>
      <c r="E11" s="96" t="s">
        <v>533</v>
      </c>
      <c r="F11" s="20" t="s">
        <v>89</v>
      </c>
      <c r="G11" s="20">
        <v>1</v>
      </c>
      <c r="H11" s="2">
        <v>0</v>
      </c>
      <c r="I11" s="2">
        <v>0</v>
      </c>
      <c r="J11" s="11" t="e">
        <f t="shared" si="0"/>
        <v>#DIV/0!</v>
      </c>
      <c r="K11" s="2">
        <v>0</v>
      </c>
      <c r="L11" s="2">
        <v>0</v>
      </c>
      <c r="M11" s="12" t="e">
        <f t="shared" si="1"/>
        <v>#DIV/0!</v>
      </c>
      <c r="N11" s="2">
        <v>0</v>
      </c>
      <c r="O11" s="2">
        <v>0</v>
      </c>
      <c r="P11" s="12" t="e">
        <f t="shared" si="2"/>
        <v>#DIV/0!</v>
      </c>
      <c r="Q11" s="2">
        <v>1</v>
      </c>
      <c r="R11" s="2">
        <v>0</v>
      </c>
      <c r="S11" s="12">
        <f t="shared" si="3"/>
        <v>0</v>
      </c>
      <c r="T11" s="89">
        <f t="shared" si="4"/>
        <v>1</v>
      </c>
      <c r="U11" s="89">
        <f t="shared" si="4"/>
        <v>0</v>
      </c>
      <c r="V11" s="12">
        <f t="shared" si="5"/>
        <v>0</v>
      </c>
      <c r="W11" s="157"/>
    </row>
    <row r="12" spans="1:23" ht="25.5" x14ac:dyDescent="0.25">
      <c r="A12" s="93"/>
      <c r="B12" s="36" t="s">
        <v>538</v>
      </c>
      <c r="C12" s="41" t="s">
        <v>539</v>
      </c>
      <c r="D12" s="56" t="s">
        <v>540</v>
      </c>
      <c r="E12" s="41" t="s">
        <v>541</v>
      </c>
      <c r="F12" s="36" t="s">
        <v>248</v>
      </c>
      <c r="G12" s="17">
        <v>15</v>
      </c>
      <c r="H12" s="33">
        <v>2</v>
      </c>
      <c r="I12" s="33">
        <v>25</v>
      </c>
      <c r="J12" s="11">
        <f t="shared" si="0"/>
        <v>1250</v>
      </c>
      <c r="K12" s="33">
        <v>5</v>
      </c>
      <c r="L12" s="321">
        <v>24</v>
      </c>
      <c r="M12" s="12">
        <f t="shared" si="1"/>
        <v>480</v>
      </c>
      <c r="N12" s="33">
        <v>5</v>
      </c>
      <c r="O12" s="33">
        <v>21</v>
      </c>
      <c r="P12" s="12">
        <f t="shared" si="2"/>
        <v>420</v>
      </c>
      <c r="Q12" s="33">
        <v>3</v>
      </c>
      <c r="R12" s="33">
        <v>16</v>
      </c>
      <c r="S12" s="12">
        <f t="shared" si="3"/>
        <v>533.33333333333326</v>
      </c>
      <c r="T12" s="90">
        <f t="shared" si="4"/>
        <v>15</v>
      </c>
      <c r="U12" s="90">
        <f t="shared" si="4"/>
        <v>86</v>
      </c>
      <c r="V12" s="12">
        <f t="shared" si="5"/>
        <v>573.33333333333337</v>
      </c>
      <c r="W12" s="157"/>
    </row>
    <row r="13" spans="1:23" ht="36" customHeight="1" x14ac:dyDescent="0.25">
      <c r="A13" s="963" t="s">
        <v>542</v>
      </c>
      <c r="B13" s="20" t="s">
        <v>543</v>
      </c>
      <c r="C13" s="84" t="s">
        <v>544</v>
      </c>
      <c r="D13" s="46" t="s">
        <v>545</v>
      </c>
      <c r="E13" s="27" t="s">
        <v>546</v>
      </c>
      <c r="F13" s="20" t="s">
        <v>62</v>
      </c>
      <c r="G13" s="20">
        <v>100</v>
      </c>
      <c r="H13" s="2">
        <v>25</v>
      </c>
      <c r="I13" s="2">
        <v>0</v>
      </c>
      <c r="J13" s="11">
        <f t="shared" si="0"/>
        <v>0</v>
      </c>
      <c r="K13" s="2">
        <v>19</v>
      </c>
      <c r="L13" s="2">
        <v>19</v>
      </c>
      <c r="M13" s="11">
        <f t="shared" si="1"/>
        <v>100</v>
      </c>
      <c r="N13" s="2">
        <v>24</v>
      </c>
      <c r="O13" s="2">
        <v>24</v>
      </c>
      <c r="P13" s="11">
        <f t="shared" si="2"/>
        <v>100</v>
      </c>
      <c r="Q13" s="2">
        <v>32</v>
      </c>
      <c r="R13" s="2">
        <v>0</v>
      </c>
      <c r="S13" s="11">
        <f t="shared" si="3"/>
        <v>0</v>
      </c>
      <c r="T13" s="89">
        <f t="shared" si="4"/>
        <v>100</v>
      </c>
      <c r="U13" s="89">
        <f t="shared" si="4"/>
        <v>43</v>
      </c>
      <c r="V13" s="11">
        <f t="shared" si="5"/>
        <v>43</v>
      </c>
      <c r="W13" s="157"/>
    </row>
    <row r="14" spans="1:23" ht="36" x14ac:dyDescent="0.25">
      <c r="A14" s="964"/>
      <c r="B14" s="20" t="s">
        <v>547</v>
      </c>
      <c r="C14" s="21" t="s">
        <v>548</v>
      </c>
      <c r="D14" s="46" t="s">
        <v>545</v>
      </c>
      <c r="E14" s="27" t="s">
        <v>549</v>
      </c>
      <c r="F14" s="20" t="s">
        <v>62</v>
      </c>
      <c r="G14" s="124">
        <v>0.1</v>
      </c>
      <c r="H14" s="2">
        <v>10</v>
      </c>
      <c r="I14" s="2">
        <v>0</v>
      </c>
      <c r="J14" s="11">
        <f t="shared" si="0"/>
        <v>0</v>
      </c>
      <c r="K14" s="2">
        <v>0</v>
      </c>
      <c r="L14" s="2">
        <v>0</v>
      </c>
      <c r="M14" s="11" t="e">
        <f t="shared" si="1"/>
        <v>#DIV/0!</v>
      </c>
      <c r="N14" s="2">
        <v>0</v>
      </c>
      <c r="O14" s="2">
        <v>0</v>
      </c>
      <c r="P14" s="11" t="e">
        <f t="shared" si="2"/>
        <v>#DIV/0!</v>
      </c>
      <c r="Q14" s="2">
        <v>0</v>
      </c>
      <c r="R14" s="2">
        <v>0</v>
      </c>
      <c r="S14" s="11" t="e">
        <f t="shared" si="3"/>
        <v>#DIV/0!</v>
      </c>
      <c r="T14" s="89">
        <f t="shared" si="4"/>
        <v>10</v>
      </c>
      <c r="U14" s="89">
        <f t="shared" si="4"/>
        <v>0</v>
      </c>
      <c r="V14" s="11">
        <f t="shared" si="5"/>
        <v>0</v>
      </c>
      <c r="W14" s="157" t="s">
        <v>791</v>
      </c>
    </row>
    <row r="15" spans="1:23" ht="36" x14ac:dyDescent="0.25">
      <c r="A15" s="964"/>
      <c r="B15" s="20" t="s">
        <v>550</v>
      </c>
      <c r="C15" s="125" t="s">
        <v>551</v>
      </c>
      <c r="D15" s="857" t="s">
        <v>552</v>
      </c>
      <c r="E15" s="27" t="s">
        <v>553</v>
      </c>
      <c r="F15" s="20" t="s">
        <v>62</v>
      </c>
      <c r="G15" s="126">
        <v>0.1</v>
      </c>
      <c r="H15" s="2">
        <v>0</v>
      </c>
      <c r="I15" s="2">
        <v>0</v>
      </c>
      <c r="J15" s="11" t="e">
        <f t="shared" si="0"/>
        <v>#DIV/0!</v>
      </c>
      <c r="K15" s="2">
        <v>5</v>
      </c>
      <c r="L15" s="2">
        <v>10</v>
      </c>
      <c r="M15" s="11">
        <f t="shared" si="1"/>
        <v>200</v>
      </c>
      <c r="N15" s="2">
        <v>3</v>
      </c>
      <c r="O15" s="2">
        <v>0</v>
      </c>
      <c r="P15" s="11">
        <f t="shared" si="2"/>
        <v>0</v>
      </c>
      <c r="Q15" s="2">
        <v>2</v>
      </c>
      <c r="R15" s="2">
        <v>0</v>
      </c>
      <c r="S15" s="11">
        <f t="shared" si="3"/>
        <v>0</v>
      </c>
      <c r="T15" s="89">
        <f t="shared" si="4"/>
        <v>10</v>
      </c>
      <c r="U15" s="89">
        <f t="shared" si="4"/>
        <v>10</v>
      </c>
      <c r="V15" s="11">
        <f t="shared" si="5"/>
        <v>100</v>
      </c>
      <c r="W15" s="157"/>
    </row>
    <row r="16" spans="1:23" ht="30" x14ac:dyDescent="0.25">
      <c r="A16" s="964"/>
      <c r="B16" s="20" t="s">
        <v>554</v>
      </c>
      <c r="C16" s="127" t="s">
        <v>555</v>
      </c>
      <c r="D16" s="858"/>
      <c r="E16" s="27" t="s">
        <v>556</v>
      </c>
      <c r="F16" s="20" t="s">
        <v>62</v>
      </c>
      <c r="G16" s="128">
        <v>0.05</v>
      </c>
      <c r="H16" s="2">
        <v>5</v>
      </c>
      <c r="I16" s="2">
        <v>5</v>
      </c>
      <c r="J16" s="11">
        <f t="shared" si="0"/>
        <v>100</v>
      </c>
      <c r="K16" s="2">
        <v>0</v>
      </c>
      <c r="L16" s="2">
        <v>0</v>
      </c>
      <c r="M16" s="11" t="e">
        <f t="shared" si="1"/>
        <v>#DIV/0!</v>
      </c>
      <c r="N16" s="2">
        <v>0</v>
      </c>
      <c r="O16" s="2">
        <v>0</v>
      </c>
      <c r="P16" s="11" t="e">
        <f t="shared" si="2"/>
        <v>#DIV/0!</v>
      </c>
      <c r="Q16" s="2">
        <v>0</v>
      </c>
      <c r="R16" s="2">
        <v>0</v>
      </c>
      <c r="S16" s="11" t="e">
        <f t="shared" si="3"/>
        <v>#DIV/0!</v>
      </c>
      <c r="T16" s="89">
        <f t="shared" si="4"/>
        <v>5</v>
      </c>
      <c r="U16" s="89">
        <f t="shared" si="4"/>
        <v>5</v>
      </c>
      <c r="V16" s="11">
        <f t="shared" si="5"/>
        <v>100</v>
      </c>
      <c r="W16" s="157" t="s">
        <v>792</v>
      </c>
    </row>
    <row r="17" spans="1:23" ht="24" x14ac:dyDescent="0.25">
      <c r="A17" s="964"/>
      <c r="B17" s="20" t="s">
        <v>557</v>
      </c>
      <c r="C17" s="125" t="s">
        <v>558</v>
      </c>
      <c r="D17" s="858"/>
      <c r="E17" s="27" t="s">
        <v>559</v>
      </c>
      <c r="F17" s="20" t="s">
        <v>62</v>
      </c>
      <c r="G17" s="126">
        <v>0.15</v>
      </c>
      <c r="H17" s="2">
        <v>2</v>
      </c>
      <c r="I17" s="2">
        <v>2</v>
      </c>
      <c r="J17" s="11">
        <f t="shared" si="0"/>
        <v>100</v>
      </c>
      <c r="K17" s="2">
        <v>3</v>
      </c>
      <c r="L17" s="2">
        <v>3</v>
      </c>
      <c r="M17" s="11">
        <f t="shared" si="1"/>
        <v>100</v>
      </c>
      <c r="N17" s="2">
        <v>5</v>
      </c>
      <c r="O17" s="2">
        <v>5</v>
      </c>
      <c r="P17" s="11">
        <f t="shared" si="2"/>
        <v>100</v>
      </c>
      <c r="Q17" s="2">
        <v>5</v>
      </c>
      <c r="R17" s="2">
        <v>0</v>
      </c>
      <c r="S17" s="11">
        <f t="shared" si="3"/>
        <v>0</v>
      </c>
      <c r="T17" s="89">
        <f t="shared" si="4"/>
        <v>15</v>
      </c>
      <c r="U17" s="89">
        <f t="shared" si="4"/>
        <v>10</v>
      </c>
      <c r="V17" s="11">
        <f t="shared" si="5"/>
        <v>66.666666666666657</v>
      </c>
      <c r="W17" s="157"/>
    </row>
    <row r="18" spans="1:23" ht="24" x14ac:dyDescent="0.25">
      <c r="A18" s="964"/>
      <c r="B18" s="20" t="s">
        <v>560</v>
      </c>
      <c r="C18" s="125" t="s">
        <v>561</v>
      </c>
      <c r="D18" s="858"/>
      <c r="E18" s="27" t="s">
        <v>562</v>
      </c>
      <c r="F18" s="20" t="s">
        <v>62</v>
      </c>
      <c r="G18" s="126">
        <v>0.3</v>
      </c>
      <c r="H18" s="2">
        <v>5</v>
      </c>
      <c r="I18" s="2">
        <v>5</v>
      </c>
      <c r="J18" s="11">
        <f t="shared" si="0"/>
        <v>100</v>
      </c>
      <c r="K18" s="2">
        <v>5</v>
      </c>
      <c r="L18" s="2">
        <v>5</v>
      </c>
      <c r="M18" s="11">
        <f t="shared" si="1"/>
        <v>100</v>
      </c>
      <c r="N18" s="2">
        <v>10</v>
      </c>
      <c r="O18" s="2">
        <v>10</v>
      </c>
      <c r="P18" s="11">
        <f t="shared" si="2"/>
        <v>100</v>
      </c>
      <c r="Q18" s="2">
        <v>10</v>
      </c>
      <c r="R18" s="2">
        <v>10</v>
      </c>
      <c r="S18" s="11">
        <f t="shared" si="3"/>
        <v>100</v>
      </c>
      <c r="T18" s="89">
        <f t="shared" si="4"/>
        <v>30</v>
      </c>
      <c r="U18" s="89">
        <f t="shared" si="4"/>
        <v>30</v>
      </c>
      <c r="V18" s="11">
        <f t="shared" si="5"/>
        <v>100</v>
      </c>
      <c r="W18" s="157"/>
    </row>
    <row r="19" spans="1:23" ht="24" x14ac:dyDescent="0.25">
      <c r="A19" s="964"/>
      <c r="B19" s="20" t="s">
        <v>563</v>
      </c>
      <c r="C19" s="125" t="s">
        <v>564</v>
      </c>
      <c r="D19" s="858"/>
      <c r="E19" s="27" t="s">
        <v>565</v>
      </c>
      <c r="F19" s="20" t="s">
        <v>62</v>
      </c>
      <c r="G19" s="126">
        <v>0.1</v>
      </c>
      <c r="H19" s="2">
        <v>0</v>
      </c>
      <c r="I19" s="2">
        <v>0</v>
      </c>
      <c r="J19" s="11" t="e">
        <f t="shared" si="0"/>
        <v>#DIV/0!</v>
      </c>
      <c r="K19" s="2">
        <v>0</v>
      </c>
      <c r="L19" s="2">
        <v>0</v>
      </c>
      <c r="M19" s="11" t="e">
        <f t="shared" si="1"/>
        <v>#DIV/0!</v>
      </c>
      <c r="N19" s="2">
        <v>0</v>
      </c>
      <c r="O19" s="2">
        <v>0</v>
      </c>
      <c r="P19" s="11" t="e">
        <f t="shared" si="2"/>
        <v>#DIV/0!</v>
      </c>
      <c r="Q19" s="2">
        <v>10</v>
      </c>
      <c r="R19" s="2">
        <v>10</v>
      </c>
      <c r="S19" s="11">
        <f t="shared" si="3"/>
        <v>100</v>
      </c>
      <c r="T19" s="89">
        <f t="shared" si="4"/>
        <v>10</v>
      </c>
      <c r="U19" s="89">
        <f t="shared" si="4"/>
        <v>10</v>
      </c>
      <c r="V19" s="11">
        <f t="shared" si="5"/>
        <v>100</v>
      </c>
      <c r="W19" s="157"/>
    </row>
    <row r="20" spans="1:23" ht="24" x14ac:dyDescent="0.25">
      <c r="A20" s="964"/>
      <c r="B20" s="20" t="s">
        <v>566</v>
      </c>
      <c r="C20" s="129" t="s">
        <v>567</v>
      </c>
      <c r="D20" s="859"/>
      <c r="E20" s="27" t="s">
        <v>568</v>
      </c>
      <c r="F20" s="20" t="s">
        <v>62</v>
      </c>
      <c r="G20" s="130">
        <v>0.05</v>
      </c>
      <c r="H20" s="2">
        <v>1</v>
      </c>
      <c r="I20" s="2">
        <v>1</v>
      </c>
      <c r="J20" s="11">
        <f t="shared" si="0"/>
        <v>100</v>
      </c>
      <c r="K20" s="2">
        <v>1</v>
      </c>
      <c r="L20" s="2">
        <v>1</v>
      </c>
      <c r="M20" s="11">
        <f t="shared" si="1"/>
        <v>100</v>
      </c>
      <c r="N20" s="2">
        <v>1</v>
      </c>
      <c r="O20" s="2">
        <v>1</v>
      </c>
      <c r="P20" s="11">
        <f t="shared" si="2"/>
        <v>100</v>
      </c>
      <c r="Q20" s="2">
        <v>2</v>
      </c>
      <c r="R20" s="2">
        <v>2</v>
      </c>
      <c r="S20" s="11">
        <f t="shared" si="3"/>
        <v>100</v>
      </c>
      <c r="T20" s="89">
        <f t="shared" si="4"/>
        <v>5</v>
      </c>
      <c r="U20" s="89">
        <f t="shared" si="4"/>
        <v>5</v>
      </c>
      <c r="V20" s="11">
        <f t="shared" si="5"/>
        <v>100</v>
      </c>
      <c r="W20" s="157"/>
    </row>
    <row r="21" spans="1:23" ht="25.5" x14ac:dyDescent="0.25">
      <c r="A21" s="965"/>
      <c r="B21" s="20" t="s">
        <v>569</v>
      </c>
      <c r="C21" s="125" t="s">
        <v>570</v>
      </c>
      <c r="D21" s="1" t="s">
        <v>571</v>
      </c>
      <c r="E21" s="27" t="s">
        <v>572</v>
      </c>
      <c r="F21" s="20" t="s">
        <v>62</v>
      </c>
      <c r="G21" s="126">
        <v>0.15</v>
      </c>
      <c r="H21" s="2">
        <v>2</v>
      </c>
      <c r="I21" s="2">
        <v>2</v>
      </c>
      <c r="J21" s="11">
        <f t="shared" si="0"/>
        <v>100</v>
      </c>
      <c r="K21" s="2">
        <v>5</v>
      </c>
      <c r="L21" s="2">
        <v>5</v>
      </c>
      <c r="M21" s="11">
        <f t="shared" si="1"/>
        <v>100</v>
      </c>
      <c r="N21" s="2">
        <v>5</v>
      </c>
      <c r="O21" s="2">
        <v>5</v>
      </c>
      <c r="P21" s="11">
        <f t="shared" si="2"/>
        <v>100</v>
      </c>
      <c r="Q21" s="2">
        <v>3</v>
      </c>
      <c r="R21" s="2">
        <v>3</v>
      </c>
      <c r="S21" s="11">
        <f t="shared" si="3"/>
        <v>100</v>
      </c>
      <c r="T21" s="89">
        <f t="shared" si="4"/>
        <v>15</v>
      </c>
      <c r="U21" s="89">
        <f t="shared" si="4"/>
        <v>15</v>
      </c>
      <c r="V21" s="11">
        <f t="shared" si="5"/>
        <v>100</v>
      </c>
      <c r="W21" s="157"/>
    </row>
    <row r="22" spans="1:23" ht="51" x14ac:dyDescent="0.25">
      <c r="A22" s="121"/>
      <c r="B22" s="131" t="s">
        <v>573</v>
      </c>
      <c r="C22" s="132" t="s">
        <v>574</v>
      </c>
      <c r="D22" s="37" t="s">
        <v>575</v>
      </c>
      <c r="E22" s="41" t="s">
        <v>576</v>
      </c>
      <c r="F22" s="38" t="s">
        <v>577</v>
      </c>
      <c r="G22" s="33">
        <v>2</v>
      </c>
      <c r="H22" s="33">
        <v>0</v>
      </c>
      <c r="I22" s="33">
        <v>0</v>
      </c>
      <c r="J22" s="11" t="e">
        <f t="shared" si="0"/>
        <v>#DIV/0!</v>
      </c>
      <c r="K22" s="33">
        <v>1</v>
      </c>
      <c r="L22" s="33">
        <v>0</v>
      </c>
      <c r="M22" s="11">
        <f t="shared" si="1"/>
        <v>0</v>
      </c>
      <c r="N22" s="33">
        <v>0</v>
      </c>
      <c r="O22" s="33">
        <v>0</v>
      </c>
      <c r="P22" s="11" t="e">
        <f t="shared" si="2"/>
        <v>#DIV/0!</v>
      </c>
      <c r="Q22" s="33">
        <v>1</v>
      </c>
      <c r="R22" s="33">
        <v>0</v>
      </c>
      <c r="S22" s="11">
        <f t="shared" si="3"/>
        <v>0</v>
      </c>
      <c r="T22" s="90">
        <f t="shared" si="4"/>
        <v>2</v>
      </c>
      <c r="U22" s="90">
        <f t="shared" si="4"/>
        <v>0</v>
      </c>
      <c r="V22" s="11">
        <f t="shared" si="5"/>
        <v>0</v>
      </c>
      <c r="W22" s="157"/>
    </row>
    <row r="23" spans="1:23" ht="24" x14ac:dyDescent="0.25">
      <c r="A23" s="963" t="s">
        <v>578</v>
      </c>
      <c r="B23" s="20" t="s">
        <v>579</v>
      </c>
      <c r="C23" s="21" t="s">
        <v>580</v>
      </c>
      <c r="D23" s="133" t="s">
        <v>581</v>
      </c>
      <c r="E23" s="27" t="s">
        <v>582</v>
      </c>
      <c r="F23" s="20" t="s">
        <v>17</v>
      </c>
      <c r="G23" s="134">
        <v>5.0000000000000001E-3</v>
      </c>
      <c r="H23" s="2">
        <v>0</v>
      </c>
      <c r="I23" s="2">
        <v>0</v>
      </c>
      <c r="J23" s="11" t="e">
        <f t="shared" si="0"/>
        <v>#DIV/0!</v>
      </c>
      <c r="K23" s="2">
        <v>0.5</v>
      </c>
      <c r="L23" s="2">
        <v>0</v>
      </c>
      <c r="M23" s="11">
        <f t="shared" si="1"/>
        <v>0</v>
      </c>
      <c r="N23" s="2">
        <v>0</v>
      </c>
      <c r="O23" s="2">
        <v>0.5</v>
      </c>
      <c r="P23" s="11" t="e">
        <f t="shared" si="2"/>
        <v>#DIV/0!</v>
      </c>
      <c r="Q23" s="2">
        <v>0</v>
      </c>
      <c r="R23" s="2">
        <v>0</v>
      </c>
      <c r="S23" s="11" t="e">
        <f t="shared" si="3"/>
        <v>#DIV/0!</v>
      </c>
      <c r="T23" s="89">
        <f t="shared" si="4"/>
        <v>0.5</v>
      </c>
      <c r="U23" s="89">
        <f t="shared" si="4"/>
        <v>0.5</v>
      </c>
      <c r="V23" s="11">
        <f t="shared" si="5"/>
        <v>100</v>
      </c>
      <c r="W23" s="157"/>
    </row>
    <row r="24" spans="1:23" ht="24" x14ac:dyDescent="0.25">
      <c r="A24" s="964"/>
      <c r="B24" s="20" t="s">
        <v>583</v>
      </c>
      <c r="C24" s="21" t="s">
        <v>584</v>
      </c>
      <c r="D24" s="133" t="s">
        <v>581</v>
      </c>
      <c r="E24" s="27" t="s">
        <v>585</v>
      </c>
      <c r="F24" s="20" t="s">
        <v>17</v>
      </c>
      <c r="G24" s="124">
        <v>0.01</v>
      </c>
      <c r="H24" s="2">
        <v>0</v>
      </c>
      <c r="I24" s="2">
        <v>0</v>
      </c>
      <c r="J24" s="11" t="e">
        <f t="shared" si="0"/>
        <v>#DIV/0!</v>
      </c>
      <c r="K24" s="2">
        <v>1</v>
      </c>
      <c r="L24" s="2">
        <v>0</v>
      </c>
      <c r="M24" s="11">
        <f t="shared" si="1"/>
        <v>0</v>
      </c>
      <c r="N24" s="2">
        <v>0</v>
      </c>
      <c r="O24" s="2">
        <v>1</v>
      </c>
      <c r="P24" s="11" t="e">
        <f t="shared" si="2"/>
        <v>#DIV/0!</v>
      </c>
      <c r="Q24" s="2">
        <v>0</v>
      </c>
      <c r="R24" s="2">
        <v>0</v>
      </c>
      <c r="S24" s="11" t="e">
        <f t="shared" si="3"/>
        <v>#DIV/0!</v>
      </c>
      <c r="T24" s="89">
        <f t="shared" si="4"/>
        <v>1</v>
      </c>
      <c r="U24" s="89">
        <f t="shared" si="4"/>
        <v>1</v>
      </c>
      <c r="V24" s="11">
        <f t="shared" si="5"/>
        <v>100</v>
      </c>
      <c r="W24" s="157"/>
    </row>
    <row r="25" spans="1:23" ht="24" x14ac:dyDescent="0.25">
      <c r="A25" s="964"/>
      <c r="B25" s="20" t="s">
        <v>586</v>
      </c>
      <c r="C25" s="21" t="s">
        <v>587</v>
      </c>
      <c r="D25" s="133" t="s">
        <v>581</v>
      </c>
      <c r="E25" s="27" t="s">
        <v>588</v>
      </c>
      <c r="F25" s="20" t="s">
        <v>17</v>
      </c>
      <c r="G25" s="135">
        <v>5.0000000000000001E-3</v>
      </c>
      <c r="H25" s="2">
        <v>0</v>
      </c>
      <c r="I25" s="2">
        <v>0</v>
      </c>
      <c r="J25" s="11" t="e">
        <f t="shared" si="0"/>
        <v>#DIV/0!</v>
      </c>
      <c r="K25" s="2">
        <v>0.5</v>
      </c>
      <c r="L25" s="2">
        <v>0</v>
      </c>
      <c r="M25" s="11">
        <f t="shared" si="1"/>
        <v>0</v>
      </c>
      <c r="N25" s="2">
        <v>0</v>
      </c>
      <c r="O25" s="2">
        <v>1</v>
      </c>
      <c r="P25" s="11" t="e">
        <f t="shared" si="2"/>
        <v>#DIV/0!</v>
      </c>
      <c r="Q25" s="2">
        <v>0</v>
      </c>
      <c r="R25" s="2">
        <v>0</v>
      </c>
      <c r="S25" s="11" t="e">
        <f t="shared" si="3"/>
        <v>#DIV/0!</v>
      </c>
      <c r="T25" s="89">
        <f t="shared" si="4"/>
        <v>0.5</v>
      </c>
      <c r="U25" s="89">
        <f t="shared" si="4"/>
        <v>1</v>
      </c>
      <c r="V25" s="11">
        <f t="shared" si="5"/>
        <v>200</v>
      </c>
      <c r="W25" s="157"/>
    </row>
    <row r="26" spans="1:23" ht="24" x14ac:dyDescent="0.25">
      <c r="A26" s="965"/>
      <c r="B26" s="111" t="s">
        <v>589</v>
      </c>
      <c r="C26" s="84" t="s">
        <v>590</v>
      </c>
      <c r="D26" s="136" t="s">
        <v>581</v>
      </c>
      <c r="E26" s="115" t="s">
        <v>591</v>
      </c>
      <c r="F26" s="111" t="s">
        <v>21</v>
      </c>
      <c r="G26" s="137">
        <v>2</v>
      </c>
      <c r="H26" s="2">
        <v>0</v>
      </c>
      <c r="I26" s="2">
        <v>0</v>
      </c>
      <c r="J26" s="11" t="e">
        <f t="shared" si="0"/>
        <v>#DIV/0!</v>
      </c>
      <c r="K26" s="2">
        <v>1</v>
      </c>
      <c r="L26" s="2">
        <v>0</v>
      </c>
      <c r="M26" s="11">
        <f t="shared" si="1"/>
        <v>0</v>
      </c>
      <c r="N26" s="2">
        <v>0</v>
      </c>
      <c r="O26" s="2">
        <v>0</v>
      </c>
      <c r="P26" s="11" t="e">
        <f t="shared" si="2"/>
        <v>#DIV/0!</v>
      </c>
      <c r="Q26" s="2">
        <v>1</v>
      </c>
      <c r="R26" s="2">
        <v>2</v>
      </c>
      <c r="S26" s="11">
        <f t="shared" si="3"/>
        <v>200</v>
      </c>
      <c r="T26" s="89">
        <f t="shared" si="4"/>
        <v>2</v>
      </c>
      <c r="U26" s="89">
        <f t="shared" si="4"/>
        <v>2</v>
      </c>
      <c r="V26" s="11">
        <f t="shared" si="5"/>
        <v>100</v>
      </c>
      <c r="W26" s="157"/>
    </row>
    <row r="27" spans="1:23" ht="25.5" x14ac:dyDescent="0.25">
      <c r="A27" s="138"/>
      <c r="B27" s="36" t="s">
        <v>592</v>
      </c>
      <c r="C27" s="41" t="s">
        <v>593</v>
      </c>
      <c r="D27" s="38" t="s">
        <v>540</v>
      </c>
      <c r="E27" s="19" t="s">
        <v>594</v>
      </c>
      <c r="F27" s="17" t="s">
        <v>595</v>
      </c>
      <c r="G27" s="17">
        <v>1</v>
      </c>
      <c r="H27" s="33">
        <v>0</v>
      </c>
      <c r="I27" s="33">
        <v>0</v>
      </c>
      <c r="J27" s="11" t="e">
        <f t="shared" si="0"/>
        <v>#DIV/0!</v>
      </c>
      <c r="K27" s="33">
        <v>1</v>
      </c>
      <c r="L27" s="33">
        <v>0</v>
      </c>
      <c r="M27" s="11">
        <f t="shared" si="1"/>
        <v>0</v>
      </c>
      <c r="N27" s="33">
        <v>0</v>
      </c>
      <c r="O27" s="33">
        <v>0</v>
      </c>
      <c r="P27" s="11" t="e">
        <f t="shared" si="2"/>
        <v>#DIV/0!</v>
      </c>
      <c r="Q27" s="33">
        <v>0</v>
      </c>
      <c r="R27" s="33">
        <v>0</v>
      </c>
      <c r="S27" s="11" t="e">
        <f t="shared" si="3"/>
        <v>#DIV/0!</v>
      </c>
      <c r="T27" s="90">
        <f t="shared" si="4"/>
        <v>1</v>
      </c>
      <c r="U27" s="90">
        <f t="shared" si="4"/>
        <v>0</v>
      </c>
      <c r="V27" s="11">
        <f t="shared" si="5"/>
        <v>0</v>
      </c>
      <c r="W27" s="157"/>
    </row>
    <row r="28" spans="1:23" ht="36" x14ac:dyDescent="0.25">
      <c r="A28" s="963" t="s">
        <v>596</v>
      </c>
      <c r="B28" s="46" t="s">
        <v>597</v>
      </c>
      <c r="C28" s="136" t="s">
        <v>598</v>
      </c>
      <c r="D28" s="60" t="s">
        <v>599</v>
      </c>
      <c r="E28" s="27" t="s">
        <v>600</v>
      </c>
      <c r="F28" s="63" t="s">
        <v>62</v>
      </c>
      <c r="G28" s="139">
        <v>1</v>
      </c>
      <c r="H28" s="2">
        <v>32</v>
      </c>
      <c r="I28" s="2">
        <v>0</v>
      </c>
      <c r="J28" s="11">
        <f t="shared" si="0"/>
        <v>0</v>
      </c>
      <c r="K28" s="2">
        <v>55</v>
      </c>
      <c r="L28" s="2">
        <v>55</v>
      </c>
      <c r="M28" s="11">
        <f t="shared" si="1"/>
        <v>100</v>
      </c>
      <c r="N28" s="2">
        <v>6</v>
      </c>
      <c r="O28" s="2">
        <v>6</v>
      </c>
      <c r="P28" s="11">
        <f t="shared" si="2"/>
        <v>100</v>
      </c>
      <c r="Q28" s="2">
        <v>7</v>
      </c>
      <c r="R28" s="2">
        <v>7</v>
      </c>
      <c r="S28" s="11">
        <f t="shared" si="3"/>
        <v>100</v>
      </c>
      <c r="T28" s="89">
        <f t="shared" si="4"/>
        <v>100</v>
      </c>
      <c r="U28" s="89">
        <f t="shared" si="4"/>
        <v>68</v>
      </c>
      <c r="V28" s="11">
        <f t="shared" si="5"/>
        <v>68</v>
      </c>
      <c r="W28" s="157"/>
    </row>
    <row r="29" spans="1:23" ht="24" x14ac:dyDescent="0.25">
      <c r="A29" s="964"/>
      <c r="B29" s="46" t="s">
        <v>601</v>
      </c>
      <c r="C29" s="21" t="s">
        <v>796</v>
      </c>
      <c r="D29" s="60" t="s">
        <v>599</v>
      </c>
      <c r="E29" s="27" t="s">
        <v>602</v>
      </c>
      <c r="F29" s="46" t="s">
        <v>62</v>
      </c>
      <c r="G29" s="124">
        <v>0.1</v>
      </c>
      <c r="H29" s="2">
        <v>10</v>
      </c>
      <c r="I29" s="2">
        <v>0</v>
      </c>
      <c r="J29" s="11">
        <f t="shared" si="0"/>
        <v>0</v>
      </c>
      <c r="K29" s="2">
        <v>0</v>
      </c>
      <c r="L29" s="2">
        <v>0</v>
      </c>
      <c r="M29" s="11" t="e">
        <f t="shared" si="1"/>
        <v>#DIV/0!</v>
      </c>
      <c r="N29" s="2">
        <v>0</v>
      </c>
      <c r="O29" s="2">
        <v>0</v>
      </c>
      <c r="P29" s="11" t="e">
        <f t="shared" si="2"/>
        <v>#DIV/0!</v>
      </c>
      <c r="Q29" s="2">
        <v>0</v>
      </c>
      <c r="R29" s="2">
        <v>0</v>
      </c>
      <c r="S29" s="11" t="e">
        <f t="shared" si="3"/>
        <v>#DIV/0!</v>
      </c>
      <c r="T29" s="89">
        <f t="shared" si="4"/>
        <v>10</v>
      </c>
      <c r="U29" s="89">
        <f t="shared" si="4"/>
        <v>0</v>
      </c>
      <c r="V29" s="11">
        <f t="shared" si="5"/>
        <v>0</v>
      </c>
      <c r="W29" s="157" t="s">
        <v>793</v>
      </c>
    </row>
    <row r="30" spans="1:23" ht="15.75" x14ac:dyDescent="0.25">
      <c r="A30" s="964"/>
      <c r="B30" s="46" t="s">
        <v>603</v>
      </c>
      <c r="C30" s="21" t="s">
        <v>604</v>
      </c>
      <c r="D30" s="60" t="s">
        <v>599</v>
      </c>
      <c r="E30" s="27" t="s">
        <v>605</v>
      </c>
      <c r="F30" s="46" t="s">
        <v>62</v>
      </c>
      <c r="G30" s="124">
        <v>0.1</v>
      </c>
      <c r="H30" s="2">
        <v>0</v>
      </c>
      <c r="I30" s="2">
        <v>0</v>
      </c>
      <c r="J30" s="11" t="e">
        <f t="shared" si="0"/>
        <v>#DIV/0!</v>
      </c>
      <c r="K30" s="2">
        <v>10</v>
      </c>
      <c r="L30" s="2">
        <v>10</v>
      </c>
      <c r="M30" s="11">
        <f t="shared" si="1"/>
        <v>100</v>
      </c>
      <c r="N30" s="2">
        <v>0</v>
      </c>
      <c r="O30" s="2">
        <v>0</v>
      </c>
      <c r="P30" s="11" t="e">
        <f t="shared" si="2"/>
        <v>#DIV/0!</v>
      </c>
      <c r="Q30" s="2">
        <v>0</v>
      </c>
      <c r="R30" s="2">
        <v>0</v>
      </c>
      <c r="S30" s="11" t="e">
        <f t="shared" si="3"/>
        <v>#DIV/0!</v>
      </c>
      <c r="T30" s="89">
        <f t="shared" si="4"/>
        <v>10</v>
      </c>
      <c r="U30" s="89">
        <f t="shared" si="4"/>
        <v>10</v>
      </c>
      <c r="V30" s="11">
        <f t="shared" si="5"/>
        <v>100</v>
      </c>
      <c r="W30" s="157"/>
    </row>
    <row r="31" spans="1:23" ht="15.75" x14ac:dyDescent="0.25">
      <c r="A31" s="964"/>
      <c r="B31" s="46" t="s">
        <v>606</v>
      </c>
      <c r="C31" s="21" t="s">
        <v>607</v>
      </c>
      <c r="D31" s="60" t="s">
        <v>540</v>
      </c>
      <c r="E31" s="27" t="s">
        <v>608</v>
      </c>
      <c r="F31" s="46" t="s">
        <v>62</v>
      </c>
      <c r="G31" s="124">
        <v>0.05</v>
      </c>
      <c r="H31" s="2">
        <v>0</v>
      </c>
      <c r="I31" s="2">
        <v>0</v>
      </c>
      <c r="J31" s="11" t="e">
        <f t="shared" si="0"/>
        <v>#DIV/0!</v>
      </c>
      <c r="K31" s="2">
        <v>5</v>
      </c>
      <c r="L31" s="2">
        <v>0</v>
      </c>
      <c r="M31" s="11">
        <f t="shared" si="1"/>
        <v>0</v>
      </c>
      <c r="N31" s="2">
        <v>0</v>
      </c>
      <c r="O31" s="2">
        <v>0</v>
      </c>
      <c r="P31" s="11" t="e">
        <f t="shared" si="2"/>
        <v>#DIV/0!</v>
      </c>
      <c r="Q31" s="2">
        <v>0</v>
      </c>
      <c r="R31" s="2">
        <v>0</v>
      </c>
      <c r="S31" s="11" t="e">
        <f t="shared" si="3"/>
        <v>#DIV/0!</v>
      </c>
      <c r="T31" s="89">
        <f t="shared" si="4"/>
        <v>5</v>
      </c>
      <c r="U31" s="89">
        <f t="shared" si="4"/>
        <v>0</v>
      </c>
      <c r="V31" s="11">
        <f t="shared" si="5"/>
        <v>0</v>
      </c>
      <c r="W31" s="157"/>
    </row>
    <row r="32" spans="1:23" ht="24" x14ac:dyDescent="0.25">
      <c r="A32" s="964"/>
      <c r="B32" s="46" t="s">
        <v>609</v>
      </c>
      <c r="C32" s="140" t="s">
        <v>610</v>
      </c>
      <c r="D32" s="60" t="s">
        <v>599</v>
      </c>
      <c r="E32" s="27" t="s">
        <v>611</v>
      </c>
      <c r="F32" s="46" t="s">
        <v>62</v>
      </c>
      <c r="G32" s="141">
        <v>0.1</v>
      </c>
      <c r="H32" s="2">
        <v>5</v>
      </c>
      <c r="I32" s="2">
        <v>5</v>
      </c>
      <c r="J32" s="11">
        <f t="shared" si="0"/>
        <v>100</v>
      </c>
      <c r="K32" s="2">
        <v>3</v>
      </c>
      <c r="L32" s="2">
        <v>3</v>
      </c>
      <c r="M32" s="11">
        <f t="shared" si="1"/>
        <v>100</v>
      </c>
      <c r="N32" s="2">
        <v>0</v>
      </c>
      <c r="O32" s="2">
        <v>0</v>
      </c>
      <c r="P32" s="11" t="e">
        <f t="shared" si="2"/>
        <v>#DIV/0!</v>
      </c>
      <c r="Q32" s="2">
        <v>2</v>
      </c>
      <c r="R32" s="2">
        <v>2</v>
      </c>
      <c r="S32" s="11">
        <f t="shared" si="3"/>
        <v>100</v>
      </c>
      <c r="T32" s="89">
        <f t="shared" si="4"/>
        <v>10</v>
      </c>
      <c r="U32" s="89">
        <f t="shared" si="4"/>
        <v>10</v>
      </c>
      <c r="V32" s="11">
        <f t="shared" si="5"/>
        <v>100</v>
      </c>
      <c r="W32" s="157"/>
    </row>
    <row r="33" spans="1:23" ht="15.75" x14ac:dyDescent="0.25">
      <c r="A33" s="964"/>
      <c r="B33" s="46" t="s">
        <v>612</v>
      </c>
      <c r="C33" s="21" t="s">
        <v>613</v>
      </c>
      <c r="D33" s="60" t="s">
        <v>599</v>
      </c>
      <c r="E33" s="27" t="s">
        <v>292</v>
      </c>
      <c r="F33" s="46" t="s">
        <v>62</v>
      </c>
      <c r="G33" s="124">
        <v>0.1</v>
      </c>
      <c r="H33" s="2">
        <v>5</v>
      </c>
      <c r="I33" s="2">
        <v>5</v>
      </c>
      <c r="J33" s="11">
        <f t="shared" si="0"/>
        <v>100</v>
      </c>
      <c r="K33" s="2">
        <v>3</v>
      </c>
      <c r="L33" s="2">
        <v>3</v>
      </c>
      <c r="M33" s="11">
        <f t="shared" si="1"/>
        <v>100</v>
      </c>
      <c r="N33" s="2">
        <v>0</v>
      </c>
      <c r="O33" s="2">
        <v>0</v>
      </c>
      <c r="P33" s="11" t="e">
        <f t="shared" si="2"/>
        <v>#DIV/0!</v>
      </c>
      <c r="Q33" s="2">
        <v>2</v>
      </c>
      <c r="R33" s="2">
        <v>2</v>
      </c>
      <c r="S33" s="11">
        <f t="shared" si="3"/>
        <v>100</v>
      </c>
      <c r="T33" s="89">
        <f t="shared" si="4"/>
        <v>10</v>
      </c>
      <c r="U33" s="89">
        <f t="shared" si="4"/>
        <v>10</v>
      </c>
      <c r="V33" s="11">
        <f t="shared" si="5"/>
        <v>100</v>
      </c>
      <c r="W33" s="157"/>
    </row>
    <row r="34" spans="1:23" ht="24" x14ac:dyDescent="0.25">
      <c r="A34" s="964"/>
      <c r="B34" s="46" t="s">
        <v>614</v>
      </c>
      <c r="C34" s="21" t="s">
        <v>615</v>
      </c>
      <c r="D34" s="60" t="s">
        <v>599</v>
      </c>
      <c r="E34" s="27" t="s">
        <v>616</v>
      </c>
      <c r="F34" s="46" t="s">
        <v>62</v>
      </c>
      <c r="G34" s="142">
        <v>0.05</v>
      </c>
      <c r="H34" s="2">
        <v>2</v>
      </c>
      <c r="I34" s="2">
        <v>2</v>
      </c>
      <c r="J34" s="11">
        <f t="shared" si="0"/>
        <v>100</v>
      </c>
      <c r="K34" s="2">
        <v>2</v>
      </c>
      <c r="L34" s="2">
        <v>2</v>
      </c>
      <c r="M34" s="11">
        <f t="shared" si="1"/>
        <v>100</v>
      </c>
      <c r="N34" s="2">
        <v>0</v>
      </c>
      <c r="O34" s="2">
        <v>0</v>
      </c>
      <c r="P34" s="11" t="e">
        <f t="shared" si="2"/>
        <v>#DIV/0!</v>
      </c>
      <c r="Q34" s="2">
        <v>1</v>
      </c>
      <c r="R34" s="2">
        <v>1</v>
      </c>
      <c r="S34" s="11">
        <f t="shared" si="3"/>
        <v>100</v>
      </c>
      <c r="T34" s="89">
        <f t="shared" si="4"/>
        <v>5</v>
      </c>
      <c r="U34" s="89">
        <f t="shared" si="4"/>
        <v>5</v>
      </c>
      <c r="V34" s="11">
        <f t="shared" si="5"/>
        <v>100</v>
      </c>
      <c r="W34" s="157"/>
    </row>
    <row r="35" spans="1:23" ht="45" x14ac:dyDescent="0.25">
      <c r="A35" s="964"/>
      <c r="B35" s="46" t="s">
        <v>617</v>
      </c>
      <c r="C35" s="21" t="s">
        <v>618</v>
      </c>
      <c r="D35" s="60" t="s">
        <v>599</v>
      </c>
      <c r="E35" s="27" t="s">
        <v>619</v>
      </c>
      <c r="F35" s="46" t="s">
        <v>62</v>
      </c>
      <c r="G35" s="124">
        <v>0.05</v>
      </c>
      <c r="H35" s="2">
        <v>5</v>
      </c>
      <c r="I35" s="2">
        <v>5</v>
      </c>
      <c r="J35" s="11">
        <f t="shared" si="0"/>
        <v>100</v>
      </c>
      <c r="K35" s="2">
        <v>0</v>
      </c>
      <c r="L35" s="2">
        <v>0</v>
      </c>
      <c r="M35" s="11" t="e">
        <f t="shared" si="1"/>
        <v>#DIV/0!</v>
      </c>
      <c r="N35" s="2">
        <v>0</v>
      </c>
      <c r="O35" s="2">
        <v>0</v>
      </c>
      <c r="P35" s="11" t="e">
        <f t="shared" si="2"/>
        <v>#DIV/0!</v>
      </c>
      <c r="Q35" s="2">
        <v>0</v>
      </c>
      <c r="R35" s="2">
        <v>0</v>
      </c>
      <c r="S35" s="11" t="e">
        <f t="shared" si="3"/>
        <v>#DIV/0!</v>
      </c>
      <c r="T35" s="89">
        <f t="shared" si="4"/>
        <v>5</v>
      </c>
      <c r="U35" s="89">
        <f t="shared" si="4"/>
        <v>5</v>
      </c>
      <c r="V35" s="11">
        <f t="shared" si="5"/>
        <v>100</v>
      </c>
      <c r="W35" s="157" t="s">
        <v>794</v>
      </c>
    </row>
    <row r="36" spans="1:23" ht="15.75" x14ac:dyDescent="0.25">
      <c r="A36" s="964"/>
      <c r="B36" s="46" t="s">
        <v>620</v>
      </c>
      <c r="C36" s="21" t="s">
        <v>621</v>
      </c>
      <c r="D36" s="60" t="s">
        <v>599</v>
      </c>
      <c r="E36" s="27" t="s">
        <v>622</v>
      </c>
      <c r="F36" s="46" t="s">
        <v>62</v>
      </c>
      <c r="G36" s="124">
        <v>0.1</v>
      </c>
      <c r="H36" s="2">
        <v>0</v>
      </c>
      <c r="I36" s="2">
        <v>0</v>
      </c>
      <c r="J36" s="11" t="e">
        <f t="shared" si="0"/>
        <v>#DIV/0!</v>
      </c>
      <c r="K36" s="2">
        <v>10</v>
      </c>
      <c r="L36" s="2">
        <v>10</v>
      </c>
      <c r="M36" s="11">
        <f t="shared" si="1"/>
        <v>100</v>
      </c>
      <c r="N36" s="2">
        <v>0</v>
      </c>
      <c r="O36" s="2">
        <v>0</v>
      </c>
      <c r="P36" s="11" t="e">
        <f t="shared" si="2"/>
        <v>#DIV/0!</v>
      </c>
      <c r="Q36" s="2">
        <v>0</v>
      </c>
      <c r="R36" s="2">
        <v>0</v>
      </c>
      <c r="S36" s="11" t="e">
        <f t="shared" si="3"/>
        <v>#DIV/0!</v>
      </c>
      <c r="T36" s="89">
        <f t="shared" si="4"/>
        <v>10</v>
      </c>
      <c r="U36" s="89">
        <f t="shared" si="4"/>
        <v>10</v>
      </c>
      <c r="V36" s="11">
        <f t="shared" si="5"/>
        <v>100</v>
      </c>
      <c r="W36" s="157"/>
    </row>
    <row r="37" spans="1:23" ht="15.75" x14ac:dyDescent="0.25">
      <c r="A37" s="964"/>
      <c r="B37" s="46" t="s">
        <v>623</v>
      </c>
      <c r="C37" s="21" t="s">
        <v>624</v>
      </c>
      <c r="D37" s="60" t="s">
        <v>599</v>
      </c>
      <c r="E37" s="27" t="s">
        <v>625</v>
      </c>
      <c r="F37" s="46" t="s">
        <v>62</v>
      </c>
      <c r="G37" s="124">
        <v>0.05</v>
      </c>
      <c r="H37" s="2">
        <v>0</v>
      </c>
      <c r="I37" s="2">
        <v>0</v>
      </c>
      <c r="J37" s="11" t="e">
        <f t="shared" si="0"/>
        <v>#DIV/0!</v>
      </c>
      <c r="K37" s="2">
        <v>5</v>
      </c>
      <c r="L37" s="2">
        <v>0</v>
      </c>
      <c r="M37" s="11">
        <f t="shared" si="1"/>
        <v>0</v>
      </c>
      <c r="N37" s="2">
        <v>0</v>
      </c>
      <c r="O37" s="2">
        <v>0</v>
      </c>
      <c r="P37" s="11" t="e">
        <f t="shared" si="2"/>
        <v>#DIV/0!</v>
      </c>
      <c r="Q37" s="2">
        <v>0</v>
      </c>
      <c r="R37" s="2">
        <v>5</v>
      </c>
      <c r="S37" s="11" t="e">
        <f t="shared" si="3"/>
        <v>#DIV/0!</v>
      </c>
      <c r="T37" s="89">
        <f t="shared" si="4"/>
        <v>5</v>
      </c>
      <c r="U37" s="89">
        <f t="shared" si="4"/>
        <v>5</v>
      </c>
      <c r="V37" s="11">
        <f t="shared" si="5"/>
        <v>100</v>
      </c>
      <c r="W37" s="157"/>
    </row>
    <row r="38" spans="1:23" ht="15.75" x14ac:dyDescent="0.25">
      <c r="A38" s="964"/>
      <c r="B38" s="46" t="s">
        <v>626</v>
      </c>
      <c r="C38" s="21" t="s">
        <v>627</v>
      </c>
      <c r="D38" s="60" t="s">
        <v>599</v>
      </c>
      <c r="E38" s="27" t="s">
        <v>628</v>
      </c>
      <c r="F38" s="46" t="s">
        <v>62</v>
      </c>
      <c r="G38" s="124">
        <v>0.05</v>
      </c>
      <c r="H38" s="2">
        <v>0</v>
      </c>
      <c r="I38" s="2">
        <v>0</v>
      </c>
      <c r="J38" s="11" t="e">
        <f t="shared" si="0"/>
        <v>#DIV/0!</v>
      </c>
      <c r="K38" s="2">
        <v>0</v>
      </c>
      <c r="L38" s="2">
        <v>0</v>
      </c>
      <c r="M38" s="11" t="e">
        <f t="shared" si="1"/>
        <v>#DIV/0!</v>
      </c>
      <c r="N38" s="2">
        <v>5</v>
      </c>
      <c r="O38" s="2">
        <v>0</v>
      </c>
      <c r="P38" s="11">
        <f t="shared" si="2"/>
        <v>0</v>
      </c>
      <c r="Q38" s="2">
        <v>0</v>
      </c>
      <c r="R38" s="2">
        <v>5</v>
      </c>
      <c r="S38" s="11" t="e">
        <f t="shared" si="3"/>
        <v>#DIV/0!</v>
      </c>
      <c r="T38" s="89">
        <f t="shared" si="4"/>
        <v>5</v>
      </c>
      <c r="U38" s="89">
        <f t="shared" si="4"/>
        <v>5</v>
      </c>
      <c r="V38" s="11">
        <f t="shared" si="5"/>
        <v>100</v>
      </c>
      <c r="W38" s="157"/>
    </row>
    <row r="39" spans="1:23" ht="15.75" x14ac:dyDescent="0.25">
      <c r="A39" s="964"/>
      <c r="B39" s="46" t="s">
        <v>629</v>
      </c>
      <c r="C39" s="21" t="s">
        <v>630</v>
      </c>
      <c r="D39" s="60" t="s">
        <v>599</v>
      </c>
      <c r="E39" s="27" t="s">
        <v>631</v>
      </c>
      <c r="F39" s="46" t="s">
        <v>62</v>
      </c>
      <c r="G39" s="124">
        <v>0.01</v>
      </c>
      <c r="H39" s="2">
        <v>0</v>
      </c>
      <c r="I39" s="2">
        <v>0</v>
      </c>
      <c r="J39" s="11" t="e">
        <f t="shared" si="0"/>
        <v>#DIV/0!</v>
      </c>
      <c r="K39" s="2">
        <v>1</v>
      </c>
      <c r="L39" s="2">
        <v>1</v>
      </c>
      <c r="M39" s="11">
        <f t="shared" si="1"/>
        <v>100</v>
      </c>
      <c r="N39" s="2">
        <v>0</v>
      </c>
      <c r="O39" s="2">
        <v>0</v>
      </c>
      <c r="P39" s="11" t="e">
        <f t="shared" si="2"/>
        <v>#DIV/0!</v>
      </c>
      <c r="Q39" s="2">
        <v>0</v>
      </c>
      <c r="R39" s="2">
        <v>0</v>
      </c>
      <c r="S39" s="11" t="e">
        <f t="shared" si="3"/>
        <v>#DIV/0!</v>
      </c>
      <c r="T39" s="89">
        <f t="shared" si="4"/>
        <v>1</v>
      </c>
      <c r="U39" s="89">
        <f t="shared" si="4"/>
        <v>1</v>
      </c>
      <c r="V39" s="11">
        <f t="shared" si="5"/>
        <v>100</v>
      </c>
      <c r="W39" s="157"/>
    </row>
    <row r="40" spans="1:23" ht="24" x14ac:dyDescent="0.25">
      <c r="A40" s="964"/>
      <c r="B40" s="46" t="s">
        <v>632</v>
      </c>
      <c r="C40" s="21" t="s">
        <v>633</v>
      </c>
      <c r="D40" s="60" t="s">
        <v>599</v>
      </c>
      <c r="E40" s="27" t="s">
        <v>631</v>
      </c>
      <c r="F40" s="46" t="s">
        <v>62</v>
      </c>
      <c r="G40" s="124">
        <v>0.09</v>
      </c>
      <c r="H40" s="2">
        <v>0</v>
      </c>
      <c r="I40" s="2">
        <v>0</v>
      </c>
      <c r="J40" s="11" t="e">
        <f t="shared" si="0"/>
        <v>#DIV/0!</v>
      </c>
      <c r="K40" s="2">
        <v>7</v>
      </c>
      <c r="L40" s="2">
        <v>7</v>
      </c>
      <c r="M40" s="11">
        <f t="shared" si="1"/>
        <v>100</v>
      </c>
      <c r="N40" s="2">
        <v>1</v>
      </c>
      <c r="O40" s="2">
        <v>1</v>
      </c>
      <c r="P40" s="11">
        <f t="shared" si="2"/>
        <v>100</v>
      </c>
      <c r="Q40" s="2">
        <v>1</v>
      </c>
      <c r="R40" s="2">
        <v>1</v>
      </c>
      <c r="S40" s="11">
        <f t="shared" si="3"/>
        <v>100</v>
      </c>
      <c r="T40" s="89">
        <f t="shared" si="4"/>
        <v>9</v>
      </c>
      <c r="U40" s="89">
        <f t="shared" si="4"/>
        <v>9</v>
      </c>
      <c r="V40" s="11">
        <f t="shared" si="5"/>
        <v>100</v>
      </c>
      <c r="W40" s="157"/>
    </row>
    <row r="41" spans="1:23" ht="15.75" x14ac:dyDescent="0.25">
      <c r="A41" s="964"/>
      <c r="B41" s="46" t="s">
        <v>634</v>
      </c>
      <c r="C41" s="21" t="s">
        <v>635</v>
      </c>
      <c r="D41" s="60" t="s">
        <v>599</v>
      </c>
      <c r="E41" s="27" t="s">
        <v>631</v>
      </c>
      <c r="F41" s="46" t="s">
        <v>62</v>
      </c>
      <c r="G41" s="124">
        <v>0.05</v>
      </c>
      <c r="H41" s="2">
        <v>5</v>
      </c>
      <c r="I41" s="2">
        <v>5</v>
      </c>
      <c r="J41" s="11">
        <f t="shared" si="0"/>
        <v>100</v>
      </c>
      <c r="K41" s="2">
        <v>0</v>
      </c>
      <c r="L41" s="2">
        <v>0</v>
      </c>
      <c r="M41" s="11" t="e">
        <f t="shared" si="1"/>
        <v>#DIV/0!</v>
      </c>
      <c r="N41" s="2">
        <v>0</v>
      </c>
      <c r="O41" s="2">
        <v>0</v>
      </c>
      <c r="P41" s="11" t="e">
        <f t="shared" si="2"/>
        <v>#DIV/0!</v>
      </c>
      <c r="Q41" s="2">
        <v>0</v>
      </c>
      <c r="R41" s="2">
        <v>0</v>
      </c>
      <c r="S41" s="11" t="e">
        <f t="shared" si="3"/>
        <v>#DIV/0!</v>
      </c>
      <c r="T41" s="89">
        <f t="shared" si="4"/>
        <v>5</v>
      </c>
      <c r="U41" s="89">
        <f t="shared" si="4"/>
        <v>5</v>
      </c>
      <c r="V41" s="11">
        <f t="shared" si="5"/>
        <v>100</v>
      </c>
      <c r="W41" s="157"/>
    </row>
    <row r="42" spans="1:23" ht="24" x14ac:dyDescent="0.25">
      <c r="A42" s="964"/>
      <c r="B42" s="46" t="s">
        <v>636</v>
      </c>
      <c r="C42" s="21" t="s">
        <v>637</v>
      </c>
      <c r="D42" s="60" t="s">
        <v>599</v>
      </c>
      <c r="E42" s="27" t="s">
        <v>638</v>
      </c>
      <c r="F42" s="46" t="s">
        <v>62</v>
      </c>
      <c r="G42" s="143">
        <v>0.05</v>
      </c>
      <c r="H42" s="2">
        <v>0</v>
      </c>
      <c r="I42" s="2">
        <v>0</v>
      </c>
      <c r="J42" s="11" t="e">
        <f t="shared" si="0"/>
        <v>#DIV/0!</v>
      </c>
      <c r="K42" s="2">
        <v>5</v>
      </c>
      <c r="L42" s="2">
        <v>5</v>
      </c>
      <c r="M42" s="11">
        <f t="shared" si="1"/>
        <v>100</v>
      </c>
      <c r="N42" s="2">
        <v>0</v>
      </c>
      <c r="O42" s="2">
        <v>0</v>
      </c>
      <c r="P42" s="11" t="e">
        <f t="shared" si="2"/>
        <v>#DIV/0!</v>
      </c>
      <c r="Q42" s="2">
        <v>0</v>
      </c>
      <c r="R42" s="2">
        <v>0</v>
      </c>
      <c r="S42" s="11" t="e">
        <f t="shared" si="3"/>
        <v>#DIV/0!</v>
      </c>
      <c r="T42" s="89">
        <f t="shared" si="4"/>
        <v>5</v>
      </c>
      <c r="U42" s="89">
        <f t="shared" si="4"/>
        <v>5</v>
      </c>
      <c r="V42" s="11">
        <f t="shared" si="5"/>
        <v>100</v>
      </c>
      <c r="W42" s="157"/>
    </row>
    <row r="43" spans="1:23" ht="24" x14ac:dyDescent="0.25">
      <c r="A43" s="965"/>
      <c r="B43" s="46" t="s">
        <v>639</v>
      </c>
      <c r="C43" s="21" t="s">
        <v>640</v>
      </c>
      <c r="D43" s="60" t="s">
        <v>599</v>
      </c>
      <c r="E43" s="27" t="s">
        <v>641</v>
      </c>
      <c r="F43" s="46" t="s">
        <v>62</v>
      </c>
      <c r="G43" s="124">
        <v>0.05</v>
      </c>
      <c r="H43" s="2">
        <v>0</v>
      </c>
      <c r="I43" s="2">
        <v>0</v>
      </c>
      <c r="J43" s="11" t="e">
        <f t="shared" si="0"/>
        <v>#DIV/0!</v>
      </c>
      <c r="K43" s="2">
        <v>4</v>
      </c>
      <c r="L43" s="2">
        <v>4</v>
      </c>
      <c r="M43" s="11">
        <f t="shared" si="1"/>
        <v>100</v>
      </c>
      <c r="N43" s="2">
        <v>0</v>
      </c>
      <c r="O43" s="2">
        <v>0</v>
      </c>
      <c r="P43" s="11" t="e">
        <f t="shared" si="2"/>
        <v>#DIV/0!</v>
      </c>
      <c r="Q43" s="2">
        <v>1</v>
      </c>
      <c r="R43" s="2">
        <v>1</v>
      </c>
      <c r="S43" s="11">
        <f t="shared" si="3"/>
        <v>100</v>
      </c>
      <c r="T43" s="89">
        <f t="shared" si="4"/>
        <v>5</v>
      </c>
      <c r="U43" s="89">
        <f t="shared" si="4"/>
        <v>5</v>
      </c>
      <c r="V43" s="11">
        <f t="shared" si="5"/>
        <v>100</v>
      </c>
      <c r="W43" s="157"/>
    </row>
    <row r="44" spans="1:23" x14ac:dyDescent="0.25">
      <c r="A44" s="10"/>
      <c r="B44" s="843" t="s">
        <v>23</v>
      </c>
      <c r="C44" s="844"/>
      <c r="D44" s="844"/>
      <c r="E44" s="844"/>
      <c r="F44" s="844"/>
      <c r="G44" s="845"/>
      <c r="H44" s="3"/>
      <c r="I44" s="3"/>
      <c r="J44" s="13" t="e">
        <f>SUM(J50:J87)/(COUNTIF(J50:J87,"&lt;&gt;0"))</f>
        <v>#DIV/0!</v>
      </c>
      <c r="K44" s="3"/>
      <c r="L44" s="3"/>
      <c r="M44" s="13" t="e">
        <f>SUM(M50:M87)/(COUNTIF(M50:M87,"&lt;&gt;0"))</f>
        <v>#DIV/0!</v>
      </c>
      <c r="N44" s="3"/>
      <c r="O44" s="3"/>
      <c r="P44" s="13" t="e">
        <f>SUM(P50:P87)/(COUNTIF(P50:P87,"&lt;&gt;0"))</f>
        <v>#DIV/0!</v>
      </c>
      <c r="Q44" s="3"/>
      <c r="R44" s="3"/>
      <c r="S44" s="13" t="e">
        <f>SUM(S50:S87)/(COUNTIF(S50:S87,"&lt;&gt;0"))</f>
        <v>#DIV/0!</v>
      </c>
      <c r="T44" s="3"/>
      <c r="U44" s="3"/>
      <c r="V44" s="13">
        <f>SUM(V50:V87)/(COUNTIF(V50:V87,"&lt;&gt;0"))</f>
        <v>96.177083333333329</v>
      </c>
      <c r="W44" s="157"/>
    </row>
    <row r="45" spans="1:23" x14ac:dyDescent="0.25">
      <c r="A45" s="10"/>
      <c r="B45" s="846" t="s">
        <v>24</v>
      </c>
      <c r="C45" s="847"/>
      <c r="D45" s="847"/>
      <c r="E45" s="847"/>
      <c r="F45" s="847"/>
      <c r="G45" s="848"/>
      <c r="H45" s="4"/>
      <c r="I45" s="4"/>
      <c r="J45" s="14">
        <v>100</v>
      </c>
      <c r="K45" s="4"/>
      <c r="L45" s="4"/>
      <c r="M45" s="14">
        <v>100</v>
      </c>
      <c r="N45" s="4">
        <v>100</v>
      </c>
      <c r="O45" s="4"/>
      <c r="P45" s="14"/>
      <c r="Q45" s="4"/>
      <c r="R45" s="4"/>
      <c r="S45" s="14"/>
      <c r="T45" s="4"/>
      <c r="U45" s="4"/>
      <c r="V45" s="14"/>
      <c r="W45" s="157"/>
    </row>
    <row r="46" spans="1:23" x14ac:dyDescent="0.25">
      <c r="A46" s="846" t="s">
        <v>1283</v>
      </c>
      <c r="B46" s="847"/>
      <c r="C46" s="847"/>
      <c r="D46" s="847"/>
      <c r="E46" s="847"/>
      <c r="F46" s="847"/>
      <c r="G46" s="848"/>
      <c r="H46" s="4"/>
      <c r="I46" s="4"/>
      <c r="J46" s="14">
        <v>73</v>
      </c>
      <c r="K46" s="4"/>
      <c r="L46" s="4"/>
      <c r="M46" s="14">
        <v>70</v>
      </c>
      <c r="N46" s="4">
        <v>72</v>
      </c>
      <c r="O46" s="4"/>
      <c r="P46" s="14"/>
      <c r="Q46" s="4"/>
      <c r="R46" s="4"/>
      <c r="S46" s="14"/>
      <c r="T46" s="4"/>
      <c r="U46" s="4"/>
      <c r="V46" s="14"/>
      <c r="W46" s="157"/>
    </row>
    <row r="47" spans="1:23" x14ac:dyDescent="0.25">
      <c r="A47" s="846" t="s">
        <v>1339</v>
      </c>
      <c r="B47" s="847"/>
      <c r="C47" s="847"/>
      <c r="D47" s="847"/>
      <c r="E47" s="847"/>
      <c r="F47" s="847"/>
      <c r="G47" s="848"/>
      <c r="H47" s="4"/>
      <c r="I47" s="4"/>
      <c r="J47" s="14">
        <v>4</v>
      </c>
      <c r="K47" s="4"/>
      <c r="L47" s="4"/>
      <c r="M47" s="14">
        <v>8</v>
      </c>
      <c r="N47" s="4">
        <v>12</v>
      </c>
      <c r="O47" s="4"/>
      <c r="P47" s="14"/>
      <c r="Q47" s="4"/>
      <c r="R47" s="4"/>
      <c r="S47" s="14"/>
      <c r="T47" s="4"/>
      <c r="U47" s="4"/>
      <c r="V47" s="14"/>
      <c r="W47" s="294"/>
    </row>
    <row r="48" spans="1:23" x14ac:dyDescent="0.25">
      <c r="A48" s="846" t="s">
        <v>1340</v>
      </c>
      <c r="B48" s="847"/>
      <c r="C48" s="847"/>
      <c r="D48" s="847"/>
      <c r="E48" s="847"/>
      <c r="F48" s="847"/>
      <c r="G48" s="848"/>
      <c r="H48" s="4"/>
      <c r="I48" s="4"/>
      <c r="J48" s="14">
        <v>0</v>
      </c>
      <c r="K48" s="4"/>
      <c r="L48" s="4"/>
      <c r="M48" s="14">
        <v>1</v>
      </c>
      <c r="N48" s="4">
        <v>1</v>
      </c>
      <c r="O48" s="4"/>
      <c r="P48" s="14"/>
      <c r="Q48" s="4"/>
      <c r="R48" s="4"/>
      <c r="S48" s="14"/>
      <c r="T48" s="4"/>
      <c r="U48" s="4"/>
      <c r="V48" s="14"/>
      <c r="W48" s="294"/>
    </row>
    <row r="49" spans="1:23" x14ac:dyDescent="0.25">
      <c r="A49" s="846" t="s">
        <v>1341</v>
      </c>
      <c r="B49" s="847"/>
      <c r="C49" s="847"/>
      <c r="D49" s="847"/>
      <c r="E49" s="847"/>
      <c r="F49" s="847"/>
      <c r="G49" s="848"/>
      <c r="H49" s="4"/>
      <c r="I49" s="4"/>
      <c r="J49" s="14">
        <v>16</v>
      </c>
      <c r="K49" s="4"/>
      <c r="L49" s="4"/>
      <c r="M49" s="14">
        <v>47</v>
      </c>
      <c r="N49" s="4">
        <v>47</v>
      </c>
      <c r="O49" s="4"/>
      <c r="P49" s="14"/>
      <c r="Q49" s="4"/>
      <c r="R49" s="4"/>
      <c r="S49" s="14"/>
      <c r="T49" s="4"/>
      <c r="U49" s="4"/>
      <c r="V49" s="14"/>
      <c r="W49" s="294"/>
    </row>
    <row r="50" spans="1:23" x14ac:dyDescent="0.25">
      <c r="J50" s="32" t="e">
        <f>IF(J6&gt;99.99,100,J6)</f>
        <v>#DIV/0!</v>
      </c>
      <c r="M50" s="32" t="e">
        <f>IF(M6&gt;99.99,100,M6)</f>
        <v>#DIV/0!</v>
      </c>
      <c r="P50" s="32">
        <f>IF(P6&gt;99.99,100,P6)</f>
        <v>100</v>
      </c>
      <c r="S50" s="32">
        <f>IF(S6&gt;99.99,100,S6)</f>
        <v>0</v>
      </c>
      <c r="V50" s="32">
        <f>IF(V6&gt;99.99,100,V6)</f>
        <v>100</v>
      </c>
    </row>
    <row r="51" spans="1:23" x14ac:dyDescent="0.25">
      <c r="J51" s="32" t="e">
        <f t="shared" ref="J51:J87" si="6">IF(J7&gt;99.99,100,J7)</f>
        <v>#DIV/0!</v>
      </c>
      <c r="M51" s="32">
        <f t="shared" ref="M51:M87" si="7">IF(M7&gt;99.99,100,M7)</f>
        <v>100</v>
      </c>
      <c r="P51" s="32">
        <f t="shared" ref="P51:P87" si="8">IF(P7&gt;99.99,100,P7)</f>
        <v>100</v>
      </c>
      <c r="S51" s="32" t="e">
        <f t="shared" ref="S51:S87" si="9">IF(S7&gt;99.99,100,S7)</f>
        <v>#DIV/0!</v>
      </c>
      <c r="V51" s="32">
        <f t="shared" ref="V51:V87" si="10">IF(V7&gt;99.99,100,V7)</f>
        <v>100</v>
      </c>
    </row>
    <row r="52" spans="1:23" x14ac:dyDescent="0.25">
      <c r="J52" s="32" t="e">
        <f t="shared" si="6"/>
        <v>#DIV/0!</v>
      </c>
      <c r="M52" s="32">
        <f t="shared" si="7"/>
        <v>100</v>
      </c>
      <c r="P52" s="32" t="e">
        <f t="shared" si="8"/>
        <v>#DIV/0!</v>
      </c>
      <c r="S52" s="32" t="e">
        <f t="shared" si="9"/>
        <v>#DIV/0!</v>
      </c>
      <c r="V52" s="32">
        <f t="shared" si="10"/>
        <v>100</v>
      </c>
    </row>
    <row r="53" spans="1:23" x14ac:dyDescent="0.25">
      <c r="J53" s="32" t="e">
        <f t="shared" si="6"/>
        <v>#DIV/0!</v>
      </c>
      <c r="M53" s="32" t="e">
        <f t="shared" si="7"/>
        <v>#DIV/0!</v>
      </c>
      <c r="P53" s="32">
        <f t="shared" si="8"/>
        <v>100</v>
      </c>
      <c r="S53" s="32" t="e">
        <f t="shared" si="9"/>
        <v>#DIV/0!</v>
      </c>
      <c r="V53" s="32">
        <f t="shared" si="10"/>
        <v>100</v>
      </c>
    </row>
    <row r="54" spans="1:23" x14ac:dyDescent="0.25">
      <c r="J54" s="32" t="e">
        <f t="shared" si="6"/>
        <v>#DIV/0!</v>
      </c>
      <c r="M54" s="32" t="e">
        <f t="shared" si="7"/>
        <v>#DIV/0!</v>
      </c>
      <c r="P54" s="32" t="e">
        <f t="shared" si="8"/>
        <v>#DIV/0!</v>
      </c>
      <c r="S54" s="32">
        <f t="shared" si="9"/>
        <v>0</v>
      </c>
      <c r="V54" s="32">
        <f t="shared" si="10"/>
        <v>100</v>
      </c>
    </row>
    <row r="55" spans="1:23" x14ac:dyDescent="0.25">
      <c r="J55" s="32" t="e">
        <f t="shared" si="6"/>
        <v>#DIV/0!</v>
      </c>
      <c r="M55" s="32" t="e">
        <f t="shared" si="7"/>
        <v>#DIV/0!</v>
      </c>
      <c r="P55" s="32" t="e">
        <f t="shared" si="8"/>
        <v>#DIV/0!</v>
      </c>
      <c r="S55" s="32">
        <f t="shared" si="9"/>
        <v>0</v>
      </c>
      <c r="V55" s="32">
        <f t="shared" si="10"/>
        <v>0</v>
      </c>
    </row>
    <row r="56" spans="1:23" x14ac:dyDescent="0.25">
      <c r="J56" s="32">
        <f t="shared" si="6"/>
        <v>100</v>
      </c>
      <c r="M56" s="32">
        <f t="shared" si="7"/>
        <v>100</v>
      </c>
      <c r="P56" s="32">
        <f t="shared" si="8"/>
        <v>100</v>
      </c>
      <c r="S56" s="32">
        <f t="shared" si="9"/>
        <v>100</v>
      </c>
      <c r="V56" s="32">
        <f t="shared" si="10"/>
        <v>100</v>
      </c>
    </row>
    <row r="57" spans="1:23" x14ac:dyDescent="0.25">
      <c r="J57" s="32">
        <f t="shared" si="6"/>
        <v>0</v>
      </c>
      <c r="M57" s="32">
        <f t="shared" si="7"/>
        <v>100</v>
      </c>
      <c r="P57" s="32">
        <f t="shared" si="8"/>
        <v>100</v>
      </c>
      <c r="S57" s="32">
        <f t="shared" si="9"/>
        <v>0</v>
      </c>
      <c r="V57" s="32">
        <f t="shared" si="10"/>
        <v>43</v>
      </c>
    </row>
    <row r="58" spans="1:23" x14ac:dyDescent="0.25">
      <c r="J58" s="32">
        <f t="shared" si="6"/>
        <v>0</v>
      </c>
      <c r="M58" s="32" t="e">
        <f t="shared" si="7"/>
        <v>#DIV/0!</v>
      </c>
      <c r="P58" s="32" t="e">
        <f t="shared" si="8"/>
        <v>#DIV/0!</v>
      </c>
      <c r="S58" s="32" t="e">
        <f t="shared" si="9"/>
        <v>#DIV/0!</v>
      </c>
      <c r="V58" s="32">
        <f t="shared" si="10"/>
        <v>0</v>
      </c>
    </row>
    <row r="59" spans="1:23" x14ac:dyDescent="0.25">
      <c r="J59" s="32" t="e">
        <f t="shared" si="6"/>
        <v>#DIV/0!</v>
      </c>
      <c r="M59" s="32">
        <f t="shared" si="7"/>
        <v>100</v>
      </c>
      <c r="P59" s="32">
        <f t="shared" si="8"/>
        <v>0</v>
      </c>
      <c r="S59" s="32">
        <f t="shared" si="9"/>
        <v>0</v>
      </c>
      <c r="V59" s="32">
        <f t="shared" si="10"/>
        <v>100</v>
      </c>
    </row>
    <row r="60" spans="1:23" x14ac:dyDescent="0.25">
      <c r="J60" s="32">
        <f t="shared" si="6"/>
        <v>100</v>
      </c>
      <c r="M60" s="32" t="e">
        <f t="shared" si="7"/>
        <v>#DIV/0!</v>
      </c>
      <c r="P60" s="32" t="e">
        <f t="shared" si="8"/>
        <v>#DIV/0!</v>
      </c>
      <c r="S60" s="32" t="e">
        <f t="shared" si="9"/>
        <v>#DIV/0!</v>
      </c>
      <c r="V60" s="32">
        <f t="shared" si="10"/>
        <v>100</v>
      </c>
    </row>
    <row r="61" spans="1:23" x14ac:dyDescent="0.25">
      <c r="J61" s="32">
        <f t="shared" si="6"/>
        <v>100</v>
      </c>
      <c r="M61" s="32">
        <f t="shared" si="7"/>
        <v>100</v>
      </c>
      <c r="P61" s="32">
        <f t="shared" si="8"/>
        <v>100</v>
      </c>
      <c r="S61" s="32">
        <f t="shared" si="9"/>
        <v>0</v>
      </c>
      <c r="V61" s="32">
        <f t="shared" si="10"/>
        <v>66.666666666666657</v>
      </c>
    </row>
    <row r="62" spans="1:23" x14ac:dyDescent="0.25">
      <c r="F62" s="7">
        <f>371+436</f>
        <v>807</v>
      </c>
      <c r="G62" s="7">
        <f>F62/1788</f>
        <v>0.45134228187919462</v>
      </c>
      <c r="J62" s="32">
        <f>IF(J18&gt;99.99,100,J18)</f>
        <v>100</v>
      </c>
      <c r="M62" s="32">
        <f>IF(M18&gt;99.99,100,M18)</f>
        <v>100</v>
      </c>
      <c r="P62" s="32">
        <f>IF(P18&gt;99.99,100,P18)</f>
        <v>100</v>
      </c>
      <c r="S62" s="32">
        <f>IF(S18&gt;99.99,100,S18)</f>
        <v>100</v>
      </c>
      <c r="V62" s="32">
        <f>IF(V18&gt;99.99,100,V18)</f>
        <v>100</v>
      </c>
    </row>
    <row r="63" spans="1:23" x14ac:dyDescent="0.25">
      <c r="J63" s="32" t="e">
        <f t="shared" si="6"/>
        <v>#DIV/0!</v>
      </c>
      <c r="M63" s="32" t="e">
        <f t="shared" si="7"/>
        <v>#DIV/0!</v>
      </c>
      <c r="P63" s="32" t="e">
        <f t="shared" si="8"/>
        <v>#DIV/0!</v>
      </c>
      <c r="S63" s="32">
        <f t="shared" si="9"/>
        <v>100</v>
      </c>
      <c r="V63" s="32">
        <f t="shared" si="10"/>
        <v>100</v>
      </c>
    </row>
    <row r="64" spans="1:23" x14ac:dyDescent="0.25">
      <c r="J64" s="32">
        <f t="shared" si="6"/>
        <v>100</v>
      </c>
      <c r="M64" s="32">
        <f t="shared" si="7"/>
        <v>100</v>
      </c>
      <c r="P64" s="32">
        <f t="shared" si="8"/>
        <v>100</v>
      </c>
      <c r="S64" s="32">
        <f t="shared" si="9"/>
        <v>100</v>
      </c>
      <c r="V64" s="32">
        <f t="shared" si="10"/>
        <v>100</v>
      </c>
    </row>
    <row r="65" spans="10:22" x14ac:dyDescent="0.25">
      <c r="J65" s="32">
        <f t="shared" si="6"/>
        <v>100</v>
      </c>
      <c r="M65" s="32">
        <f t="shared" si="7"/>
        <v>100</v>
      </c>
      <c r="P65" s="32">
        <f t="shared" si="8"/>
        <v>100</v>
      </c>
      <c r="S65" s="32">
        <f t="shared" si="9"/>
        <v>100</v>
      </c>
      <c r="V65" s="32">
        <f t="shared" si="10"/>
        <v>100</v>
      </c>
    </row>
    <row r="66" spans="10:22" x14ac:dyDescent="0.25">
      <c r="J66" s="32" t="e">
        <f t="shared" si="6"/>
        <v>#DIV/0!</v>
      </c>
      <c r="M66" s="32">
        <f t="shared" si="7"/>
        <v>0</v>
      </c>
      <c r="P66" s="32" t="e">
        <f t="shared" si="8"/>
        <v>#DIV/0!</v>
      </c>
      <c r="S66" s="32">
        <f t="shared" si="9"/>
        <v>0</v>
      </c>
      <c r="V66" s="32">
        <f t="shared" si="10"/>
        <v>0</v>
      </c>
    </row>
    <row r="67" spans="10:22" x14ac:dyDescent="0.25">
      <c r="J67" s="32" t="e">
        <f t="shared" si="6"/>
        <v>#DIV/0!</v>
      </c>
      <c r="M67" s="32">
        <f t="shared" si="7"/>
        <v>0</v>
      </c>
      <c r="P67" s="32" t="e">
        <f t="shared" si="8"/>
        <v>#DIV/0!</v>
      </c>
      <c r="S67" s="32" t="e">
        <f t="shared" si="9"/>
        <v>#DIV/0!</v>
      </c>
      <c r="V67" s="32">
        <f t="shared" si="10"/>
        <v>100</v>
      </c>
    </row>
    <row r="68" spans="10:22" x14ac:dyDescent="0.25">
      <c r="J68" s="32" t="e">
        <f t="shared" si="6"/>
        <v>#DIV/0!</v>
      </c>
      <c r="M68" s="32">
        <f t="shared" si="7"/>
        <v>0</v>
      </c>
      <c r="P68" s="32" t="e">
        <f t="shared" si="8"/>
        <v>#DIV/0!</v>
      </c>
      <c r="S68" s="32" t="e">
        <f t="shared" si="9"/>
        <v>#DIV/0!</v>
      </c>
      <c r="V68" s="32">
        <f t="shared" si="10"/>
        <v>100</v>
      </c>
    </row>
    <row r="69" spans="10:22" x14ac:dyDescent="0.25">
      <c r="J69" s="32" t="e">
        <f t="shared" si="6"/>
        <v>#DIV/0!</v>
      </c>
      <c r="M69" s="32">
        <f t="shared" si="7"/>
        <v>0</v>
      </c>
      <c r="P69" s="32" t="e">
        <f t="shared" si="8"/>
        <v>#DIV/0!</v>
      </c>
      <c r="S69" s="32" t="e">
        <f t="shared" si="9"/>
        <v>#DIV/0!</v>
      </c>
      <c r="V69" s="32">
        <f t="shared" si="10"/>
        <v>100</v>
      </c>
    </row>
    <row r="70" spans="10:22" x14ac:dyDescent="0.25">
      <c r="J70" s="32" t="e">
        <f t="shared" si="6"/>
        <v>#DIV/0!</v>
      </c>
      <c r="M70" s="32">
        <f t="shared" si="7"/>
        <v>0</v>
      </c>
      <c r="P70" s="32" t="e">
        <f t="shared" si="8"/>
        <v>#DIV/0!</v>
      </c>
      <c r="S70" s="32">
        <f t="shared" si="9"/>
        <v>100</v>
      </c>
      <c r="V70" s="32">
        <f t="shared" si="10"/>
        <v>100</v>
      </c>
    </row>
    <row r="71" spans="10:22" x14ac:dyDescent="0.25">
      <c r="J71" s="32" t="e">
        <f t="shared" si="6"/>
        <v>#DIV/0!</v>
      </c>
      <c r="M71" s="32">
        <f t="shared" si="7"/>
        <v>0</v>
      </c>
      <c r="P71" s="32" t="e">
        <f t="shared" si="8"/>
        <v>#DIV/0!</v>
      </c>
      <c r="S71" s="32" t="e">
        <f t="shared" si="9"/>
        <v>#DIV/0!</v>
      </c>
      <c r="V71" s="32">
        <f t="shared" si="10"/>
        <v>0</v>
      </c>
    </row>
    <row r="72" spans="10:22" x14ac:dyDescent="0.25">
      <c r="J72" s="32">
        <f t="shared" si="6"/>
        <v>0</v>
      </c>
      <c r="M72" s="32">
        <f t="shared" si="7"/>
        <v>100</v>
      </c>
      <c r="P72" s="32">
        <f t="shared" si="8"/>
        <v>100</v>
      </c>
      <c r="S72" s="32">
        <f t="shared" si="9"/>
        <v>100</v>
      </c>
      <c r="V72" s="32">
        <f t="shared" si="10"/>
        <v>68</v>
      </c>
    </row>
    <row r="73" spans="10:22" x14ac:dyDescent="0.25">
      <c r="J73" s="32">
        <f t="shared" si="6"/>
        <v>0</v>
      </c>
      <c r="M73" s="32" t="e">
        <f t="shared" si="7"/>
        <v>#DIV/0!</v>
      </c>
      <c r="P73" s="32" t="e">
        <f t="shared" si="8"/>
        <v>#DIV/0!</v>
      </c>
      <c r="S73" s="32" t="e">
        <f t="shared" si="9"/>
        <v>#DIV/0!</v>
      </c>
      <c r="V73" s="32">
        <f t="shared" si="10"/>
        <v>0</v>
      </c>
    </row>
    <row r="74" spans="10:22" x14ac:dyDescent="0.25">
      <c r="J74" s="32" t="e">
        <f t="shared" si="6"/>
        <v>#DIV/0!</v>
      </c>
      <c r="M74" s="32">
        <f t="shared" si="7"/>
        <v>100</v>
      </c>
      <c r="P74" s="32" t="e">
        <f t="shared" si="8"/>
        <v>#DIV/0!</v>
      </c>
      <c r="S74" s="32" t="e">
        <f t="shared" si="9"/>
        <v>#DIV/0!</v>
      </c>
      <c r="V74" s="32">
        <f t="shared" si="10"/>
        <v>100</v>
      </c>
    </row>
    <row r="75" spans="10:22" x14ac:dyDescent="0.25">
      <c r="J75" s="32" t="e">
        <f t="shared" si="6"/>
        <v>#DIV/0!</v>
      </c>
      <c r="M75" s="32">
        <f t="shared" si="7"/>
        <v>0</v>
      </c>
      <c r="P75" s="32" t="e">
        <f t="shared" si="8"/>
        <v>#DIV/0!</v>
      </c>
      <c r="S75" s="32" t="e">
        <f t="shared" si="9"/>
        <v>#DIV/0!</v>
      </c>
      <c r="V75" s="32">
        <f t="shared" si="10"/>
        <v>0</v>
      </c>
    </row>
    <row r="76" spans="10:22" x14ac:dyDescent="0.25">
      <c r="J76" s="32">
        <f t="shared" si="6"/>
        <v>100</v>
      </c>
      <c r="M76" s="32">
        <f t="shared" si="7"/>
        <v>100</v>
      </c>
      <c r="P76" s="32" t="e">
        <f t="shared" si="8"/>
        <v>#DIV/0!</v>
      </c>
      <c r="S76" s="32">
        <f t="shared" si="9"/>
        <v>100</v>
      </c>
      <c r="V76" s="32">
        <f t="shared" si="10"/>
        <v>100</v>
      </c>
    </row>
    <row r="77" spans="10:22" x14ac:dyDescent="0.25">
      <c r="J77" s="32">
        <f t="shared" si="6"/>
        <v>100</v>
      </c>
      <c r="M77" s="32">
        <f t="shared" si="7"/>
        <v>100</v>
      </c>
      <c r="P77" s="32" t="e">
        <f t="shared" si="8"/>
        <v>#DIV/0!</v>
      </c>
      <c r="S77" s="32">
        <f t="shared" si="9"/>
        <v>100</v>
      </c>
      <c r="V77" s="32">
        <f t="shared" si="10"/>
        <v>100</v>
      </c>
    </row>
    <row r="78" spans="10:22" x14ac:dyDescent="0.25">
      <c r="J78" s="32">
        <f t="shared" si="6"/>
        <v>100</v>
      </c>
      <c r="M78" s="32">
        <f t="shared" si="7"/>
        <v>100</v>
      </c>
      <c r="P78" s="32" t="e">
        <f t="shared" si="8"/>
        <v>#DIV/0!</v>
      </c>
      <c r="S78" s="32">
        <f t="shared" si="9"/>
        <v>100</v>
      </c>
      <c r="V78" s="32">
        <f t="shared" si="10"/>
        <v>100</v>
      </c>
    </row>
    <row r="79" spans="10:22" x14ac:dyDescent="0.25">
      <c r="J79" s="32">
        <f t="shared" si="6"/>
        <v>100</v>
      </c>
      <c r="M79" s="32" t="e">
        <f t="shared" si="7"/>
        <v>#DIV/0!</v>
      </c>
      <c r="P79" s="32" t="e">
        <f t="shared" si="8"/>
        <v>#DIV/0!</v>
      </c>
      <c r="S79" s="32" t="e">
        <f t="shared" si="9"/>
        <v>#DIV/0!</v>
      </c>
      <c r="V79" s="32">
        <f t="shared" si="10"/>
        <v>100</v>
      </c>
    </row>
    <row r="80" spans="10:22" x14ac:dyDescent="0.25">
      <c r="J80" s="32" t="e">
        <f t="shared" si="6"/>
        <v>#DIV/0!</v>
      </c>
      <c r="M80" s="32">
        <f t="shared" si="7"/>
        <v>100</v>
      </c>
      <c r="P80" s="32" t="e">
        <f t="shared" si="8"/>
        <v>#DIV/0!</v>
      </c>
      <c r="S80" s="32" t="e">
        <f t="shared" si="9"/>
        <v>#DIV/0!</v>
      </c>
      <c r="V80" s="32">
        <f t="shared" si="10"/>
        <v>100</v>
      </c>
    </row>
    <row r="81" spans="2:22" x14ac:dyDescent="0.25">
      <c r="J81" s="32" t="e">
        <f t="shared" si="6"/>
        <v>#DIV/0!</v>
      </c>
      <c r="M81" s="32">
        <f t="shared" si="7"/>
        <v>0</v>
      </c>
      <c r="P81" s="32" t="e">
        <f t="shared" si="8"/>
        <v>#DIV/0!</v>
      </c>
      <c r="S81" s="32" t="e">
        <f t="shared" si="9"/>
        <v>#DIV/0!</v>
      </c>
      <c r="V81" s="32">
        <f t="shared" si="10"/>
        <v>100</v>
      </c>
    </row>
    <row r="82" spans="2:22" x14ac:dyDescent="0.25">
      <c r="B82" s="158"/>
      <c r="C82" s="159"/>
      <c r="J82" s="32" t="e">
        <f t="shared" si="6"/>
        <v>#DIV/0!</v>
      </c>
      <c r="M82" s="32" t="e">
        <f t="shared" si="7"/>
        <v>#DIV/0!</v>
      </c>
      <c r="P82" s="32">
        <f t="shared" si="8"/>
        <v>0</v>
      </c>
      <c r="S82" s="32" t="e">
        <f t="shared" si="9"/>
        <v>#DIV/0!</v>
      </c>
      <c r="V82" s="32">
        <f t="shared" si="10"/>
        <v>100</v>
      </c>
    </row>
    <row r="83" spans="2:22" x14ac:dyDescent="0.25">
      <c r="B83" s="158"/>
      <c r="C83" s="159"/>
      <c r="J83" s="32" t="e">
        <f t="shared" si="6"/>
        <v>#DIV/0!</v>
      </c>
      <c r="M83" s="32">
        <f t="shared" si="7"/>
        <v>100</v>
      </c>
      <c r="P83" s="32" t="e">
        <f t="shared" si="8"/>
        <v>#DIV/0!</v>
      </c>
      <c r="S83" s="32" t="e">
        <f t="shared" si="9"/>
        <v>#DIV/0!</v>
      </c>
      <c r="V83" s="32">
        <f t="shared" si="10"/>
        <v>100</v>
      </c>
    </row>
    <row r="84" spans="2:22" x14ac:dyDescent="0.25">
      <c r="B84" s="160"/>
      <c r="C84" s="159"/>
      <c r="J84" s="32" t="e">
        <f t="shared" si="6"/>
        <v>#DIV/0!</v>
      </c>
      <c r="M84" s="32">
        <f t="shared" si="7"/>
        <v>100</v>
      </c>
      <c r="P84" s="32">
        <f t="shared" si="8"/>
        <v>100</v>
      </c>
      <c r="S84" s="32">
        <f t="shared" si="9"/>
        <v>100</v>
      </c>
      <c r="V84" s="32">
        <f t="shared" si="10"/>
        <v>100</v>
      </c>
    </row>
    <row r="85" spans="2:22" x14ac:dyDescent="0.25">
      <c r="B85" s="160"/>
      <c r="C85" s="146"/>
      <c r="J85" s="32">
        <f t="shared" si="6"/>
        <v>100</v>
      </c>
      <c r="M85" s="32" t="e">
        <f t="shared" si="7"/>
        <v>#DIV/0!</v>
      </c>
      <c r="P85" s="32" t="e">
        <f t="shared" si="8"/>
        <v>#DIV/0!</v>
      </c>
      <c r="S85" s="32" t="e">
        <f t="shared" si="9"/>
        <v>#DIV/0!</v>
      </c>
      <c r="V85" s="32">
        <f t="shared" si="10"/>
        <v>100</v>
      </c>
    </row>
    <row r="86" spans="2:22" x14ac:dyDescent="0.25">
      <c r="B86" s="159"/>
      <c r="C86" s="159"/>
      <c r="J86" s="32" t="e">
        <f t="shared" si="6"/>
        <v>#DIV/0!</v>
      </c>
      <c r="M86" s="32">
        <f t="shared" si="7"/>
        <v>100</v>
      </c>
      <c r="P86" s="32" t="e">
        <f t="shared" si="8"/>
        <v>#DIV/0!</v>
      </c>
      <c r="S86" s="32" t="e">
        <f t="shared" si="9"/>
        <v>#DIV/0!</v>
      </c>
      <c r="V86" s="32">
        <f t="shared" si="10"/>
        <v>100</v>
      </c>
    </row>
    <row r="87" spans="2:22" x14ac:dyDescent="0.25">
      <c r="J87" s="32" t="e">
        <f t="shared" si="6"/>
        <v>#DIV/0!</v>
      </c>
      <c r="M87" s="32">
        <f t="shared" si="7"/>
        <v>100</v>
      </c>
      <c r="P87" s="32" t="e">
        <f t="shared" si="8"/>
        <v>#DIV/0!</v>
      </c>
      <c r="S87" s="32">
        <f t="shared" si="9"/>
        <v>100</v>
      </c>
      <c r="V87" s="32">
        <f t="shared" si="10"/>
        <v>100</v>
      </c>
    </row>
  </sheetData>
  <protectedRanges>
    <protectedRange sqref="B82:C85" name="Rango14"/>
  </protectedRanges>
  <mergeCells count="28">
    <mergeCell ref="A47:G47"/>
    <mergeCell ref="A48:G48"/>
    <mergeCell ref="A49:G49"/>
    <mergeCell ref="A1:V1"/>
    <mergeCell ref="A2:V2"/>
    <mergeCell ref="A3:V3"/>
    <mergeCell ref="A4:A5"/>
    <mergeCell ref="B4:B5"/>
    <mergeCell ref="C4:C5"/>
    <mergeCell ref="D4:D5"/>
    <mergeCell ref="E4:E5"/>
    <mergeCell ref="F4:F5"/>
    <mergeCell ref="G4:G5"/>
    <mergeCell ref="K4:M4"/>
    <mergeCell ref="N4:P4"/>
    <mergeCell ref="Q4:S4"/>
    <mergeCell ref="T4:V4"/>
    <mergeCell ref="A46:G46"/>
    <mergeCell ref="W4:W5"/>
    <mergeCell ref="A28:A43"/>
    <mergeCell ref="B44:G44"/>
    <mergeCell ref="B45:G45"/>
    <mergeCell ref="H4:J4"/>
    <mergeCell ref="A7:A11"/>
    <mergeCell ref="D7:D11"/>
    <mergeCell ref="A13:A21"/>
    <mergeCell ref="D15:D20"/>
    <mergeCell ref="A23:A26"/>
  </mergeCells>
  <conditionalFormatting sqref="V6:V43 J6:J43 M13:M43 P13:P43 S13:S43">
    <cfRule type="cellIs" dxfId="77" priority="25" stopIfTrue="1" operator="greaterThan">
      <formula>110</formula>
    </cfRule>
    <cfRule type="cellIs" dxfId="76" priority="26" stopIfTrue="1" operator="between">
      <formula>1</formula>
      <formula>90</formula>
    </cfRule>
    <cfRule type="expression" dxfId="75" priority="27" stopIfTrue="1">
      <formula>IF(H6=0,I6=0)</formula>
    </cfRule>
    <cfRule type="cellIs" dxfId="74" priority="28" stopIfTrue="1" operator="between">
      <formula>90</formula>
      <formula>110</formula>
    </cfRule>
    <cfRule type="expression" dxfId="73" priority="29" stopIfTrue="1">
      <formula>IF(H6&gt;0,I6=0)</formula>
    </cfRule>
    <cfRule type="expression" dxfId="72" priority="30" stopIfTrue="1">
      <formula>IF(H6=0,I6&gt;0)</formula>
    </cfRule>
  </conditionalFormatting>
  <conditionalFormatting sqref="M6:M12">
    <cfRule type="cellIs" dxfId="71" priority="43" stopIfTrue="1" operator="greaterThan">
      <formula>110</formula>
    </cfRule>
    <cfRule type="cellIs" dxfId="70" priority="44" stopIfTrue="1" operator="between">
      <formula>1</formula>
      <formula>90</formula>
    </cfRule>
    <cfRule type="expression" dxfId="69" priority="45" stopIfTrue="1">
      <formula>IF(K6=0,L6=0)</formula>
    </cfRule>
    <cfRule type="cellIs" dxfId="68" priority="46" stopIfTrue="1" operator="between">
      <formula>90</formula>
      <formula>110</formula>
    </cfRule>
    <cfRule type="expression" dxfId="67" priority="47" stopIfTrue="1">
      <formula>IF(K6&gt;0,L6=0)</formula>
    </cfRule>
    <cfRule type="expression" dxfId="66" priority="48" stopIfTrue="1">
      <formula>IF(K6=0,L6&gt;0)</formula>
    </cfRule>
  </conditionalFormatting>
  <conditionalFormatting sqref="P6:P12">
    <cfRule type="cellIs" dxfId="65" priority="37" stopIfTrue="1" operator="greaterThan">
      <formula>110</formula>
    </cfRule>
    <cfRule type="cellIs" dxfId="64" priority="38" stopIfTrue="1" operator="between">
      <formula>1</formula>
      <formula>90</formula>
    </cfRule>
    <cfRule type="expression" dxfId="63" priority="39" stopIfTrue="1">
      <formula>IF(N6=0,O6=0)</formula>
    </cfRule>
    <cfRule type="cellIs" dxfId="62" priority="40" stopIfTrue="1" operator="between">
      <formula>90</formula>
      <formula>110</formula>
    </cfRule>
    <cfRule type="expression" dxfId="61" priority="41" stopIfTrue="1">
      <formula>IF(N6&gt;0,O6=0)</formula>
    </cfRule>
    <cfRule type="expression" dxfId="60" priority="42" stopIfTrue="1">
      <formula>IF(N6=0,O6&gt;0)</formula>
    </cfRule>
  </conditionalFormatting>
  <conditionalFormatting sqref="S6:S12">
    <cfRule type="cellIs" dxfId="59" priority="31" stopIfTrue="1" operator="greaterThan">
      <formula>110</formula>
    </cfRule>
    <cfRule type="cellIs" dxfId="58" priority="32" stopIfTrue="1" operator="between">
      <formula>1</formula>
      <formula>90</formula>
    </cfRule>
    <cfRule type="expression" dxfId="57" priority="33" stopIfTrue="1">
      <formula>IF(Q6=0,R6=0)</formula>
    </cfRule>
    <cfRule type="cellIs" dxfId="56" priority="34" stopIfTrue="1" operator="between">
      <formula>90</formula>
      <formula>110</formula>
    </cfRule>
    <cfRule type="expression" dxfId="55" priority="35" stopIfTrue="1">
      <formula>IF(Q6&gt;0,R6=0)</formula>
    </cfRule>
    <cfRule type="expression" dxfId="54" priority="36" stopIfTrue="1">
      <formula>IF(Q6=0,R6&gt;0)</formula>
    </cfRule>
  </conditionalFormatting>
  <pageMargins left="0.7" right="0.7" top="0.75" bottom="0.75" header="0.3" footer="0.3"/>
  <pageSetup orientation="portrait" horizontalDpi="4294967293" verticalDpi="0" r:id="rId1"/>
  <legacyDrawing r:id="rId2"/>
</worksheet>
</file>

<file path=xl/worksheets/sheet7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3300"/>
  </sheetPr>
  <dimension ref="A1:AA84"/>
  <sheetViews>
    <sheetView topLeftCell="A22" workbookViewId="0">
      <selection activeCell="S26" sqref="S26"/>
    </sheetView>
  </sheetViews>
  <sheetFormatPr baseColWidth="10" defaultColWidth="11.42578125" defaultRowHeight="15" x14ac:dyDescent="0.25"/>
  <cols>
    <col min="1" max="1" width="16.85546875" style="7" customWidth="1"/>
    <col min="2" max="2" width="8.7109375" style="7" customWidth="1"/>
    <col min="3" max="3" width="38.28515625" style="7" customWidth="1"/>
    <col min="4" max="5" width="16" style="7" customWidth="1"/>
    <col min="6" max="6" width="24.5703125" style="7" customWidth="1"/>
    <col min="7" max="7" width="12.7109375" style="7" customWidth="1"/>
    <col min="8" max="8" width="8.7109375" style="7" customWidth="1"/>
    <col min="9" max="23" width="6.85546875" style="7" customWidth="1"/>
    <col min="24" max="27" width="30.140625" style="7" customWidth="1"/>
    <col min="28" max="16384" width="11.42578125" style="7"/>
  </cols>
  <sheetData>
    <row r="1" spans="1:27" ht="6" customHeight="1" x14ac:dyDescent="0.25"/>
    <row r="2" spans="1:27" ht="15" customHeight="1" x14ac:dyDescent="0.25">
      <c r="A2" s="854" t="s">
        <v>26</v>
      </c>
      <c r="B2" s="854"/>
      <c r="C2" s="854"/>
      <c r="D2" s="854"/>
      <c r="E2" s="854"/>
      <c r="F2" s="854"/>
      <c r="G2" s="854"/>
      <c r="H2" s="854"/>
      <c r="I2" s="854"/>
      <c r="J2" s="854"/>
      <c r="K2" s="854"/>
      <c r="L2" s="854"/>
      <c r="M2" s="854"/>
      <c r="N2" s="854"/>
      <c r="O2" s="854"/>
      <c r="P2" s="854"/>
      <c r="Q2" s="854"/>
      <c r="R2" s="854"/>
      <c r="S2" s="854"/>
      <c r="T2" s="854"/>
      <c r="U2" s="854"/>
      <c r="V2" s="854"/>
      <c r="W2" s="854"/>
    </row>
    <row r="3" spans="1:27" ht="15" customHeight="1" x14ac:dyDescent="0.25">
      <c r="A3" s="854" t="s">
        <v>0</v>
      </c>
      <c r="B3" s="854"/>
      <c r="C3" s="854"/>
      <c r="D3" s="854"/>
      <c r="E3" s="854"/>
      <c r="F3" s="854"/>
      <c r="G3" s="854"/>
      <c r="H3" s="854"/>
      <c r="I3" s="854"/>
      <c r="J3" s="854"/>
      <c r="K3" s="854"/>
      <c r="L3" s="854"/>
      <c r="M3" s="854"/>
      <c r="N3" s="854"/>
      <c r="O3" s="854"/>
      <c r="P3" s="854"/>
      <c r="Q3" s="854"/>
      <c r="R3" s="854"/>
      <c r="S3" s="854"/>
      <c r="T3" s="854"/>
      <c r="U3" s="854"/>
      <c r="V3" s="854"/>
      <c r="W3" s="854"/>
    </row>
    <row r="4" spans="1:27" ht="15" customHeight="1" x14ac:dyDescent="0.25">
      <c r="A4" s="855" t="s">
        <v>642</v>
      </c>
      <c r="B4" s="855"/>
      <c r="C4" s="855"/>
      <c r="D4" s="855"/>
      <c r="E4" s="855"/>
      <c r="F4" s="855"/>
      <c r="G4" s="855"/>
      <c r="H4" s="855"/>
      <c r="I4" s="855"/>
      <c r="J4" s="855"/>
      <c r="K4" s="855"/>
      <c r="L4" s="855"/>
      <c r="M4" s="855"/>
      <c r="N4" s="855"/>
      <c r="O4" s="855"/>
      <c r="P4" s="855"/>
      <c r="Q4" s="855"/>
      <c r="R4" s="855"/>
      <c r="S4" s="855"/>
      <c r="T4" s="855"/>
      <c r="U4" s="855"/>
      <c r="V4" s="855"/>
      <c r="W4" s="855"/>
    </row>
    <row r="5" spans="1:27" ht="22.5" customHeight="1" x14ac:dyDescent="0.25">
      <c r="A5" s="838" t="s">
        <v>30</v>
      </c>
      <c r="B5" s="856" t="s">
        <v>1</v>
      </c>
      <c r="C5" s="838" t="s">
        <v>28</v>
      </c>
      <c r="D5" s="838" t="s">
        <v>2</v>
      </c>
      <c r="E5" s="839" t="s">
        <v>1475</v>
      </c>
      <c r="F5" s="838" t="s">
        <v>3</v>
      </c>
      <c r="G5" s="838" t="s">
        <v>4</v>
      </c>
      <c r="H5" s="838" t="s">
        <v>1474</v>
      </c>
      <c r="I5" s="853" t="s">
        <v>5</v>
      </c>
      <c r="J5" s="853"/>
      <c r="K5" s="853"/>
      <c r="L5" s="853" t="s">
        <v>6</v>
      </c>
      <c r="M5" s="853"/>
      <c r="N5" s="853"/>
      <c r="O5" s="853" t="s">
        <v>7</v>
      </c>
      <c r="P5" s="853"/>
      <c r="Q5" s="853"/>
      <c r="R5" s="853" t="s">
        <v>8</v>
      </c>
      <c r="S5" s="853"/>
      <c r="T5" s="853"/>
      <c r="U5" s="853" t="s">
        <v>9</v>
      </c>
      <c r="V5" s="853"/>
      <c r="W5" s="853"/>
      <c r="X5" s="838" t="s">
        <v>1489</v>
      </c>
      <c r="Y5" s="838" t="s">
        <v>1490</v>
      </c>
      <c r="Z5" s="838" t="s">
        <v>1491</v>
      </c>
      <c r="AA5" s="838" t="s">
        <v>1492</v>
      </c>
    </row>
    <row r="6" spans="1:27" x14ac:dyDescent="0.25">
      <c r="A6" s="838"/>
      <c r="B6" s="856"/>
      <c r="C6" s="838"/>
      <c r="D6" s="839"/>
      <c r="E6" s="852"/>
      <c r="F6" s="839"/>
      <c r="G6" s="839"/>
      <c r="H6" s="839"/>
      <c r="I6" s="5" t="s">
        <v>10</v>
      </c>
      <c r="J6" s="5" t="s">
        <v>11</v>
      </c>
      <c r="K6" s="6" t="s">
        <v>12</v>
      </c>
      <c r="L6" s="5" t="s">
        <v>10</v>
      </c>
      <c r="M6" s="5" t="s">
        <v>11</v>
      </c>
      <c r="N6" s="6" t="s">
        <v>12</v>
      </c>
      <c r="O6" s="5" t="s">
        <v>10</v>
      </c>
      <c r="P6" s="5" t="s">
        <v>11</v>
      </c>
      <c r="Q6" s="6" t="s">
        <v>12</v>
      </c>
      <c r="R6" s="5" t="s">
        <v>10</v>
      </c>
      <c r="S6" s="5" t="s">
        <v>11</v>
      </c>
      <c r="T6" s="6" t="s">
        <v>12</v>
      </c>
      <c r="U6" s="5" t="s">
        <v>10</v>
      </c>
      <c r="V6" s="5" t="s">
        <v>11</v>
      </c>
      <c r="W6" s="6" t="s">
        <v>12</v>
      </c>
      <c r="X6" s="839"/>
      <c r="Y6" s="839"/>
      <c r="Z6" s="839"/>
      <c r="AA6" s="839"/>
    </row>
    <row r="7" spans="1:27" ht="36" x14ac:dyDescent="0.25">
      <c r="A7" s="121"/>
      <c r="B7" s="416" t="s">
        <v>519</v>
      </c>
      <c r="C7" s="352" t="s">
        <v>1315</v>
      </c>
      <c r="D7" s="352" t="s">
        <v>540</v>
      </c>
      <c r="E7" s="352" t="s">
        <v>1316</v>
      </c>
      <c r="F7" s="352" t="s">
        <v>1317</v>
      </c>
      <c r="G7" s="416" t="s">
        <v>523</v>
      </c>
      <c r="H7" s="416">
        <v>2</v>
      </c>
      <c r="I7" s="2">
        <v>0</v>
      </c>
      <c r="J7" s="2">
        <v>0</v>
      </c>
      <c r="K7" s="11" t="e">
        <f>J7/I7*100</f>
        <v>#DIV/0!</v>
      </c>
      <c r="L7" s="2">
        <v>1</v>
      </c>
      <c r="M7" s="2">
        <v>1</v>
      </c>
      <c r="N7" s="12">
        <f>M7/L7*100</f>
        <v>100</v>
      </c>
      <c r="O7" s="2">
        <v>0</v>
      </c>
      <c r="P7" s="2">
        <v>0</v>
      </c>
      <c r="Q7" s="12" t="e">
        <f>P7/O7*100</f>
        <v>#DIV/0!</v>
      </c>
      <c r="R7" s="2">
        <v>1</v>
      </c>
      <c r="S7" s="2">
        <v>1</v>
      </c>
      <c r="T7" s="12">
        <f>S7/R7*100</f>
        <v>100</v>
      </c>
      <c r="U7" s="89">
        <f>I7+L7+O7+R7</f>
        <v>2</v>
      </c>
      <c r="V7" s="89">
        <f>J7+M7+P7+S7</f>
        <v>2</v>
      </c>
      <c r="W7" s="12">
        <f>V7/U7*100</f>
        <v>100</v>
      </c>
      <c r="X7" s="634"/>
      <c r="Y7" s="432"/>
      <c r="Z7" s="432"/>
      <c r="AA7" s="432"/>
    </row>
    <row r="8" spans="1:27" ht="24" x14ac:dyDescent="0.25">
      <c r="A8" s="967" t="s">
        <v>524</v>
      </c>
      <c r="B8" s="444" t="s">
        <v>2084</v>
      </c>
      <c r="C8" s="417" t="s">
        <v>2085</v>
      </c>
      <c r="D8" s="96" t="s">
        <v>540</v>
      </c>
      <c r="E8" s="431" t="s">
        <v>2086</v>
      </c>
      <c r="F8" s="96" t="s">
        <v>2087</v>
      </c>
      <c r="G8" s="444" t="s">
        <v>89</v>
      </c>
      <c r="H8" s="444">
        <v>1</v>
      </c>
      <c r="I8" s="2">
        <v>0</v>
      </c>
      <c r="J8" s="2">
        <v>0</v>
      </c>
      <c r="K8" s="11" t="e">
        <f t="shared" ref="K8:K43" si="0">J8/I8*100</f>
        <v>#DIV/0!</v>
      </c>
      <c r="L8" s="2">
        <v>1</v>
      </c>
      <c r="M8" s="2">
        <v>1</v>
      </c>
      <c r="N8" s="12">
        <f t="shared" ref="N8:N43" si="1">M8/L8*100</f>
        <v>100</v>
      </c>
      <c r="O8" s="2">
        <v>0</v>
      </c>
      <c r="P8" s="2">
        <v>0</v>
      </c>
      <c r="Q8" s="12" t="e">
        <f t="shared" ref="Q8:Q43" si="2">P8/O8*100</f>
        <v>#DIV/0!</v>
      </c>
      <c r="R8" s="2">
        <v>0</v>
      </c>
      <c r="S8" s="2">
        <v>0</v>
      </c>
      <c r="T8" s="12" t="e">
        <f t="shared" ref="T8:T43" si="3">S8/R8*100</f>
        <v>#DIV/0!</v>
      </c>
      <c r="U8" s="89">
        <f t="shared" ref="U8:V43" si="4">I8+L8+O8+R8</f>
        <v>1</v>
      </c>
      <c r="V8" s="89">
        <f t="shared" si="4"/>
        <v>1</v>
      </c>
      <c r="W8" s="12">
        <f t="shared" ref="W8:W43" si="5">V8/U8*100</f>
        <v>100</v>
      </c>
      <c r="X8" s="634" t="s">
        <v>2703</v>
      </c>
      <c r="Y8" s="432"/>
      <c r="Z8" s="432"/>
      <c r="AA8" s="432"/>
    </row>
    <row r="9" spans="1:27" ht="15.75" x14ac:dyDescent="0.25">
      <c r="A9" s="967"/>
      <c r="B9" s="444" t="s">
        <v>2088</v>
      </c>
      <c r="C9" s="431" t="s">
        <v>2089</v>
      </c>
      <c r="D9" s="96" t="s">
        <v>540</v>
      </c>
      <c r="E9" s="96"/>
      <c r="F9" s="96" t="s">
        <v>2090</v>
      </c>
      <c r="G9" s="444" t="s">
        <v>57</v>
      </c>
      <c r="H9" s="444">
        <v>3</v>
      </c>
      <c r="I9" s="2">
        <v>2</v>
      </c>
      <c r="J9" s="2">
        <v>2</v>
      </c>
      <c r="K9" s="11">
        <f t="shared" si="0"/>
        <v>100</v>
      </c>
      <c r="L9" s="2">
        <v>1</v>
      </c>
      <c r="M9" s="2">
        <v>1</v>
      </c>
      <c r="N9" s="12">
        <f t="shared" si="1"/>
        <v>100</v>
      </c>
      <c r="O9" s="2">
        <v>0</v>
      </c>
      <c r="P9" s="2">
        <v>0</v>
      </c>
      <c r="Q9" s="12" t="e">
        <f t="shared" si="2"/>
        <v>#DIV/0!</v>
      </c>
      <c r="R9" s="2">
        <v>0</v>
      </c>
      <c r="S9" s="2">
        <v>0</v>
      </c>
      <c r="T9" s="12" t="e">
        <f t="shared" si="3"/>
        <v>#DIV/0!</v>
      </c>
      <c r="U9" s="89">
        <f t="shared" si="4"/>
        <v>3</v>
      </c>
      <c r="V9" s="89">
        <f t="shared" si="4"/>
        <v>3</v>
      </c>
      <c r="W9" s="12">
        <f t="shared" si="5"/>
        <v>100</v>
      </c>
      <c r="X9" s="634"/>
      <c r="Y9" s="432"/>
      <c r="Z9" s="432"/>
      <c r="AA9" s="432"/>
    </row>
    <row r="10" spans="1:27" ht="36" x14ac:dyDescent="0.25">
      <c r="A10" s="967"/>
      <c r="B10" s="444" t="s">
        <v>2091</v>
      </c>
      <c r="C10" s="96" t="s">
        <v>2092</v>
      </c>
      <c r="D10" s="96" t="s">
        <v>540</v>
      </c>
      <c r="E10" s="431" t="s">
        <v>2093</v>
      </c>
      <c r="F10" s="96" t="s">
        <v>2087</v>
      </c>
      <c r="G10" s="444" t="s">
        <v>89</v>
      </c>
      <c r="H10" s="444">
        <v>1</v>
      </c>
      <c r="I10" s="2">
        <v>0</v>
      </c>
      <c r="J10" s="2">
        <v>0</v>
      </c>
      <c r="K10" s="11" t="e">
        <f t="shared" si="0"/>
        <v>#DIV/0!</v>
      </c>
      <c r="L10" s="2">
        <v>0</v>
      </c>
      <c r="M10" s="2">
        <v>0</v>
      </c>
      <c r="N10" s="12" t="e">
        <f t="shared" si="1"/>
        <v>#DIV/0!</v>
      </c>
      <c r="O10" s="2">
        <v>0</v>
      </c>
      <c r="P10" s="2">
        <v>0</v>
      </c>
      <c r="Q10" s="12" t="e">
        <f t="shared" si="2"/>
        <v>#DIV/0!</v>
      </c>
      <c r="R10" s="2">
        <v>1</v>
      </c>
      <c r="S10" s="2">
        <v>1</v>
      </c>
      <c r="T10" s="12">
        <f t="shared" si="3"/>
        <v>100</v>
      </c>
      <c r="U10" s="89">
        <f t="shared" si="4"/>
        <v>1</v>
      </c>
      <c r="V10" s="89">
        <f t="shared" si="4"/>
        <v>1</v>
      </c>
      <c r="W10" s="12">
        <f t="shared" si="5"/>
        <v>100</v>
      </c>
      <c r="X10" s="634"/>
      <c r="Y10" s="432"/>
      <c r="Z10" s="432"/>
      <c r="AA10" s="432"/>
    </row>
    <row r="11" spans="1:27" ht="24" x14ac:dyDescent="0.25">
      <c r="A11" s="121"/>
      <c r="B11" s="416" t="s">
        <v>538</v>
      </c>
      <c r="C11" s="357" t="s">
        <v>539</v>
      </c>
      <c r="D11" s="352" t="s">
        <v>540</v>
      </c>
      <c r="E11" s="352" t="s">
        <v>1319</v>
      </c>
      <c r="F11" s="357" t="s">
        <v>541</v>
      </c>
      <c r="G11" s="416" t="s">
        <v>1425</v>
      </c>
      <c r="H11" s="478">
        <v>0.15</v>
      </c>
      <c r="I11" s="2">
        <v>0</v>
      </c>
      <c r="J11" s="2">
        <v>9</v>
      </c>
      <c r="K11" s="11" t="e">
        <f t="shared" si="0"/>
        <v>#DIV/0!</v>
      </c>
      <c r="L11" s="2">
        <v>5</v>
      </c>
      <c r="M11" s="2">
        <v>14</v>
      </c>
      <c r="N11" s="12">
        <f t="shared" si="1"/>
        <v>280</v>
      </c>
      <c r="O11" s="2">
        <v>5</v>
      </c>
      <c r="P11" s="280">
        <v>32.67</v>
      </c>
      <c r="Q11" s="12">
        <f t="shared" si="2"/>
        <v>653.40000000000009</v>
      </c>
      <c r="R11" s="2">
        <v>5</v>
      </c>
      <c r="S11" s="2">
        <v>23.87</v>
      </c>
      <c r="T11" s="12">
        <f t="shared" si="3"/>
        <v>477.4</v>
      </c>
      <c r="U11" s="89">
        <f t="shared" si="4"/>
        <v>15</v>
      </c>
      <c r="V11" s="340">
        <f t="shared" si="4"/>
        <v>79.540000000000006</v>
      </c>
      <c r="W11" s="12">
        <f t="shared" si="5"/>
        <v>530.26666666666665</v>
      </c>
      <c r="X11" s="634"/>
      <c r="Y11" s="432"/>
      <c r="Z11" s="432"/>
      <c r="AA11" s="432"/>
    </row>
    <row r="12" spans="1:27" ht="38.25" x14ac:dyDescent="0.25">
      <c r="A12" s="967" t="s">
        <v>2094</v>
      </c>
      <c r="B12" s="444" t="s">
        <v>547</v>
      </c>
      <c r="C12" s="431" t="s">
        <v>2095</v>
      </c>
      <c r="D12" s="431" t="s">
        <v>2096</v>
      </c>
      <c r="E12" s="96" t="s">
        <v>540</v>
      </c>
      <c r="F12" s="431" t="s">
        <v>2097</v>
      </c>
      <c r="G12" s="444" t="s">
        <v>2098</v>
      </c>
      <c r="H12" s="444">
        <v>10</v>
      </c>
      <c r="I12" s="2">
        <v>2</v>
      </c>
      <c r="J12" s="2">
        <v>0</v>
      </c>
      <c r="K12" s="11">
        <f t="shared" si="0"/>
        <v>0</v>
      </c>
      <c r="L12" s="2">
        <v>2</v>
      </c>
      <c r="M12" s="2">
        <v>6</v>
      </c>
      <c r="N12" s="12">
        <f t="shared" si="1"/>
        <v>300</v>
      </c>
      <c r="O12" s="2">
        <v>3</v>
      </c>
      <c r="P12" s="2">
        <v>7</v>
      </c>
      <c r="Q12" s="12">
        <f t="shared" si="2"/>
        <v>233.33333333333334</v>
      </c>
      <c r="R12" s="2">
        <v>3</v>
      </c>
      <c r="S12" s="2">
        <v>12</v>
      </c>
      <c r="T12" s="12">
        <f t="shared" si="3"/>
        <v>400</v>
      </c>
      <c r="U12" s="89">
        <f t="shared" si="4"/>
        <v>10</v>
      </c>
      <c r="V12" s="89">
        <f t="shared" si="4"/>
        <v>25</v>
      </c>
      <c r="W12" s="12">
        <f t="shared" si="5"/>
        <v>250</v>
      </c>
      <c r="X12" s="140" t="s">
        <v>2686</v>
      </c>
      <c r="Y12" s="432"/>
      <c r="Z12" s="432"/>
      <c r="AA12" s="432"/>
    </row>
    <row r="13" spans="1:27" ht="24" x14ac:dyDescent="0.25">
      <c r="A13" s="967"/>
      <c r="B13" s="444" t="s">
        <v>550</v>
      </c>
      <c r="C13" s="431" t="s">
        <v>2099</v>
      </c>
      <c r="D13" s="431" t="s">
        <v>2096</v>
      </c>
      <c r="E13" s="96" t="s">
        <v>540</v>
      </c>
      <c r="F13" s="431" t="s">
        <v>2100</v>
      </c>
      <c r="G13" s="444" t="s">
        <v>2098</v>
      </c>
      <c r="H13" s="444">
        <v>12</v>
      </c>
      <c r="I13" s="2">
        <v>3</v>
      </c>
      <c r="J13" s="2">
        <v>0</v>
      </c>
      <c r="K13" s="11">
        <f t="shared" si="0"/>
        <v>0</v>
      </c>
      <c r="L13" s="2">
        <v>3</v>
      </c>
      <c r="M13" s="2">
        <v>1</v>
      </c>
      <c r="N13" s="12">
        <f t="shared" si="1"/>
        <v>33.333333333333329</v>
      </c>
      <c r="O13" s="2">
        <v>3</v>
      </c>
      <c r="P13" s="2">
        <v>8</v>
      </c>
      <c r="Q13" s="12">
        <f t="shared" si="2"/>
        <v>266.66666666666663</v>
      </c>
      <c r="R13" s="2">
        <v>3</v>
      </c>
      <c r="S13" s="2">
        <v>9</v>
      </c>
      <c r="T13" s="12">
        <f t="shared" si="3"/>
        <v>300</v>
      </c>
      <c r="U13" s="89">
        <f t="shared" si="4"/>
        <v>12</v>
      </c>
      <c r="V13" s="89">
        <f t="shared" si="4"/>
        <v>18</v>
      </c>
      <c r="W13" s="12">
        <f t="shared" si="5"/>
        <v>150</v>
      </c>
      <c r="X13" s="634" t="s">
        <v>2687</v>
      </c>
      <c r="Y13" s="432"/>
      <c r="Z13" s="432"/>
      <c r="AA13" s="432"/>
    </row>
    <row r="14" spans="1:27" ht="24" x14ac:dyDescent="0.25">
      <c r="A14" s="967"/>
      <c r="B14" s="444" t="s">
        <v>554</v>
      </c>
      <c r="C14" s="431" t="s">
        <v>2101</v>
      </c>
      <c r="D14" s="431" t="s">
        <v>2096</v>
      </c>
      <c r="E14" s="96" t="s">
        <v>540</v>
      </c>
      <c r="F14" s="431" t="s">
        <v>2102</v>
      </c>
      <c r="G14" s="444" t="s">
        <v>2059</v>
      </c>
      <c r="H14" s="444">
        <v>4</v>
      </c>
      <c r="I14" s="2">
        <v>1</v>
      </c>
      <c r="J14" s="2">
        <v>1</v>
      </c>
      <c r="K14" s="11">
        <f t="shared" si="0"/>
        <v>100</v>
      </c>
      <c r="L14" s="2">
        <v>1</v>
      </c>
      <c r="M14" s="2">
        <v>1</v>
      </c>
      <c r="N14" s="11">
        <f t="shared" si="1"/>
        <v>100</v>
      </c>
      <c r="O14" s="2">
        <v>1</v>
      </c>
      <c r="P14" s="2">
        <v>1</v>
      </c>
      <c r="Q14" s="11">
        <f t="shared" si="2"/>
        <v>100</v>
      </c>
      <c r="R14" s="2">
        <v>1</v>
      </c>
      <c r="S14" s="2">
        <v>0</v>
      </c>
      <c r="T14" s="11">
        <f t="shared" si="3"/>
        <v>0</v>
      </c>
      <c r="U14" s="89">
        <f t="shared" si="4"/>
        <v>4</v>
      </c>
      <c r="V14" s="89">
        <f t="shared" si="4"/>
        <v>3</v>
      </c>
      <c r="W14" s="11">
        <f t="shared" si="5"/>
        <v>75</v>
      </c>
      <c r="X14" s="634"/>
      <c r="Y14" s="432"/>
      <c r="Z14" s="432"/>
      <c r="AA14" s="432"/>
    </row>
    <row r="15" spans="1:27" ht="24" x14ac:dyDescent="0.25">
      <c r="A15" s="967"/>
      <c r="B15" s="444" t="s">
        <v>557</v>
      </c>
      <c r="C15" s="431" t="s">
        <v>2103</v>
      </c>
      <c r="D15" s="431" t="s">
        <v>2096</v>
      </c>
      <c r="E15" s="96" t="s">
        <v>540</v>
      </c>
      <c r="F15" s="431" t="s">
        <v>2104</v>
      </c>
      <c r="G15" s="444" t="s">
        <v>2098</v>
      </c>
      <c r="H15" s="444">
        <v>6</v>
      </c>
      <c r="I15" s="2">
        <v>0</v>
      </c>
      <c r="J15" s="2">
        <v>0</v>
      </c>
      <c r="K15" s="11" t="e">
        <f t="shared" si="0"/>
        <v>#DIV/0!</v>
      </c>
      <c r="L15" s="2">
        <v>2</v>
      </c>
      <c r="M15" s="2">
        <v>0</v>
      </c>
      <c r="N15" s="11">
        <f t="shared" si="1"/>
        <v>0</v>
      </c>
      <c r="O15" s="2">
        <v>2</v>
      </c>
      <c r="P15" s="2">
        <v>6</v>
      </c>
      <c r="Q15" s="11">
        <f t="shared" si="2"/>
        <v>300</v>
      </c>
      <c r="R15" s="2">
        <v>2</v>
      </c>
      <c r="S15" s="2">
        <v>0</v>
      </c>
      <c r="T15" s="11">
        <f t="shared" si="3"/>
        <v>0</v>
      </c>
      <c r="U15" s="89">
        <f t="shared" si="4"/>
        <v>6</v>
      </c>
      <c r="V15" s="89">
        <f t="shared" si="4"/>
        <v>6</v>
      </c>
      <c r="W15" s="11">
        <f t="shared" si="5"/>
        <v>100</v>
      </c>
      <c r="X15" s="634" t="s">
        <v>2688</v>
      </c>
      <c r="Y15" s="432"/>
      <c r="Z15" s="432"/>
      <c r="AA15" s="432"/>
    </row>
    <row r="16" spans="1:27" ht="128.25" x14ac:dyDescent="0.25">
      <c r="A16" s="121"/>
      <c r="B16" s="416" t="s">
        <v>573</v>
      </c>
      <c r="C16" s="357" t="s">
        <v>574</v>
      </c>
      <c r="D16" s="357" t="s">
        <v>575</v>
      </c>
      <c r="E16" s="357" t="s">
        <v>982</v>
      </c>
      <c r="F16" s="357" t="s">
        <v>576</v>
      </c>
      <c r="G16" s="77" t="s">
        <v>577</v>
      </c>
      <c r="H16" s="416">
        <v>5</v>
      </c>
      <c r="I16" s="2">
        <v>0</v>
      </c>
      <c r="J16" s="2">
        <v>0</v>
      </c>
      <c r="K16" s="11" t="e">
        <f t="shared" si="0"/>
        <v>#DIV/0!</v>
      </c>
      <c r="L16" s="2">
        <v>1</v>
      </c>
      <c r="M16" s="2">
        <v>1</v>
      </c>
      <c r="N16" s="11">
        <f t="shared" si="1"/>
        <v>100</v>
      </c>
      <c r="O16" s="2">
        <v>2</v>
      </c>
      <c r="P16" s="2">
        <v>0</v>
      </c>
      <c r="Q16" s="11">
        <f t="shared" si="2"/>
        <v>0</v>
      </c>
      <c r="R16" s="2">
        <v>2</v>
      </c>
      <c r="S16" s="2">
        <v>0</v>
      </c>
      <c r="T16" s="11">
        <f t="shared" si="3"/>
        <v>0</v>
      </c>
      <c r="U16" s="89">
        <f t="shared" si="4"/>
        <v>5</v>
      </c>
      <c r="V16" s="89">
        <f t="shared" si="4"/>
        <v>1</v>
      </c>
      <c r="W16" s="11">
        <f t="shared" si="5"/>
        <v>20</v>
      </c>
      <c r="X16" s="634" t="s">
        <v>2689</v>
      </c>
      <c r="Y16" s="432" t="s">
        <v>2690</v>
      </c>
      <c r="Z16" s="309" t="s">
        <v>2691</v>
      </c>
      <c r="AA16" s="309" t="s">
        <v>2692</v>
      </c>
    </row>
    <row r="17" spans="1:27" ht="25.5" x14ac:dyDescent="0.25">
      <c r="A17" s="967" t="s">
        <v>2105</v>
      </c>
      <c r="B17" s="444" t="s">
        <v>2106</v>
      </c>
      <c r="C17" s="431" t="s">
        <v>2107</v>
      </c>
      <c r="D17" s="96" t="s">
        <v>2108</v>
      </c>
      <c r="E17" s="96" t="s">
        <v>540</v>
      </c>
      <c r="F17" s="96" t="s">
        <v>2109</v>
      </c>
      <c r="G17" s="418" t="s">
        <v>2110</v>
      </c>
      <c r="H17" s="444">
        <v>1</v>
      </c>
      <c r="I17" s="2">
        <v>0</v>
      </c>
      <c r="J17" s="2">
        <v>0</v>
      </c>
      <c r="K17" s="11" t="e">
        <f t="shared" si="0"/>
        <v>#DIV/0!</v>
      </c>
      <c r="L17" s="2">
        <v>0</v>
      </c>
      <c r="M17" s="2">
        <v>0</v>
      </c>
      <c r="N17" s="11" t="e">
        <f t="shared" si="1"/>
        <v>#DIV/0!</v>
      </c>
      <c r="O17" s="2">
        <v>1</v>
      </c>
      <c r="P17" s="2">
        <v>0</v>
      </c>
      <c r="Q17" s="11">
        <f t="shared" si="2"/>
        <v>0</v>
      </c>
      <c r="R17" s="2">
        <v>0</v>
      </c>
      <c r="S17" s="2">
        <v>0</v>
      </c>
      <c r="T17" s="11" t="e">
        <f t="shared" si="3"/>
        <v>#DIV/0!</v>
      </c>
      <c r="U17" s="89">
        <f t="shared" si="4"/>
        <v>1</v>
      </c>
      <c r="V17" s="89">
        <f t="shared" si="4"/>
        <v>0</v>
      </c>
      <c r="W17" s="11">
        <f t="shared" si="5"/>
        <v>0</v>
      </c>
      <c r="X17" s="140" t="s">
        <v>2693</v>
      </c>
      <c r="Y17" s="432"/>
      <c r="Z17" s="432"/>
      <c r="AA17" s="432"/>
    </row>
    <row r="18" spans="1:27" ht="26.25" x14ac:dyDescent="0.25">
      <c r="A18" s="967"/>
      <c r="B18" s="444" t="s">
        <v>2111</v>
      </c>
      <c r="C18" s="431" t="s">
        <v>2112</v>
      </c>
      <c r="D18" s="96" t="s">
        <v>2108</v>
      </c>
      <c r="E18" s="96" t="s">
        <v>540</v>
      </c>
      <c r="F18" s="96" t="s">
        <v>2113</v>
      </c>
      <c r="G18" s="418" t="s">
        <v>2114</v>
      </c>
      <c r="H18" s="444">
        <v>1</v>
      </c>
      <c r="I18" s="2">
        <v>0</v>
      </c>
      <c r="J18" s="2">
        <v>0</v>
      </c>
      <c r="K18" s="11" t="e">
        <f t="shared" si="0"/>
        <v>#DIV/0!</v>
      </c>
      <c r="L18" s="2">
        <v>0</v>
      </c>
      <c r="M18" s="2">
        <v>1</v>
      </c>
      <c r="N18" s="11" t="e">
        <f t="shared" si="1"/>
        <v>#DIV/0!</v>
      </c>
      <c r="O18" s="2">
        <v>1</v>
      </c>
      <c r="P18" s="2">
        <v>0</v>
      </c>
      <c r="Q18" s="11">
        <f t="shared" si="2"/>
        <v>0</v>
      </c>
      <c r="R18" s="2">
        <v>0</v>
      </c>
      <c r="S18" s="2">
        <v>0</v>
      </c>
      <c r="T18" s="11" t="e">
        <f t="shared" si="3"/>
        <v>#DIV/0!</v>
      </c>
      <c r="U18" s="89">
        <f t="shared" si="4"/>
        <v>1</v>
      </c>
      <c r="V18" s="89">
        <f t="shared" si="4"/>
        <v>1</v>
      </c>
      <c r="W18" s="11">
        <f t="shared" si="5"/>
        <v>100</v>
      </c>
      <c r="X18" s="634" t="s">
        <v>2694</v>
      </c>
      <c r="Y18" s="432"/>
      <c r="Z18" s="309" t="s">
        <v>2695</v>
      </c>
      <c r="AA18" s="432"/>
    </row>
    <row r="19" spans="1:27" ht="24" x14ac:dyDescent="0.25">
      <c r="A19" s="967"/>
      <c r="B19" s="444" t="s">
        <v>2115</v>
      </c>
      <c r="C19" s="431" t="s">
        <v>2116</v>
      </c>
      <c r="D19" s="96" t="s">
        <v>2108</v>
      </c>
      <c r="E19" s="96" t="s">
        <v>540</v>
      </c>
      <c r="F19" s="96" t="s">
        <v>2117</v>
      </c>
      <c r="G19" s="418" t="s">
        <v>2114</v>
      </c>
      <c r="H19" s="444">
        <v>1</v>
      </c>
      <c r="I19" s="2">
        <v>0</v>
      </c>
      <c r="J19" s="2">
        <v>0</v>
      </c>
      <c r="K19" s="11" t="e">
        <f t="shared" si="0"/>
        <v>#DIV/0!</v>
      </c>
      <c r="L19" s="2">
        <v>0</v>
      </c>
      <c r="M19" s="2">
        <v>0</v>
      </c>
      <c r="N19" s="11" t="e">
        <f t="shared" si="1"/>
        <v>#DIV/0!</v>
      </c>
      <c r="O19" s="2">
        <v>0</v>
      </c>
      <c r="P19" s="2">
        <v>0</v>
      </c>
      <c r="Q19" s="11" t="e">
        <f t="shared" si="2"/>
        <v>#DIV/0!</v>
      </c>
      <c r="R19" s="2">
        <v>1</v>
      </c>
      <c r="S19" s="2">
        <v>0</v>
      </c>
      <c r="T19" s="11">
        <f t="shared" si="3"/>
        <v>0</v>
      </c>
      <c r="U19" s="89">
        <f t="shared" si="4"/>
        <v>1</v>
      </c>
      <c r="V19" s="89">
        <f t="shared" si="4"/>
        <v>0</v>
      </c>
      <c r="W19" s="11">
        <f t="shared" si="5"/>
        <v>0</v>
      </c>
      <c r="X19" s="634"/>
      <c r="Y19" s="432"/>
      <c r="Z19" s="432"/>
      <c r="AA19" s="432" t="s">
        <v>2696</v>
      </c>
    </row>
    <row r="20" spans="1:27" ht="24" x14ac:dyDescent="0.25">
      <c r="A20" s="967"/>
      <c r="B20" s="444" t="s">
        <v>2118</v>
      </c>
      <c r="C20" s="431" t="s">
        <v>2119</v>
      </c>
      <c r="D20" s="96" t="s">
        <v>2108</v>
      </c>
      <c r="E20" s="96" t="s">
        <v>540</v>
      </c>
      <c r="F20" s="96" t="s">
        <v>2120</v>
      </c>
      <c r="G20" s="418" t="s">
        <v>2110</v>
      </c>
      <c r="H20" s="444">
        <v>1</v>
      </c>
      <c r="I20" s="2">
        <v>0</v>
      </c>
      <c r="J20" s="2">
        <v>0</v>
      </c>
      <c r="K20" s="11" t="e">
        <f t="shared" si="0"/>
        <v>#DIV/0!</v>
      </c>
      <c r="L20" s="2">
        <v>0</v>
      </c>
      <c r="M20" s="2">
        <v>0</v>
      </c>
      <c r="N20" s="11" t="e">
        <f t="shared" si="1"/>
        <v>#DIV/0!</v>
      </c>
      <c r="O20" s="2">
        <v>1</v>
      </c>
      <c r="P20" s="2">
        <v>0</v>
      </c>
      <c r="Q20" s="11">
        <f t="shared" si="2"/>
        <v>0</v>
      </c>
      <c r="R20" s="2">
        <v>0</v>
      </c>
      <c r="S20" s="2">
        <v>0</v>
      </c>
      <c r="T20" s="11" t="e">
        <f t="shared" si="3"/>
        <v>#DIV/0!</v>
      </c>
      <c r="U20" s="89">
        <f t="shared" si="4"/>
        <v>1</v>
      </c>
      <c r="V20" s="89">
        <f t="shared" si="4"/>
        <v>0</v>
      </c>
      <c r="W20" s="11">
        <f t="shared" si="5"/>
        <v>0</v>
      </c>
      <c r="X20" s="634"/>
      <c r="Y20" s="432"/>
      <c r="Z20" s="432"/>
      <c r="AA20" s="432"/>
    </row>
    <row r="21" spans="1:27" ht="15.75" x14ac:dyDescent="0.25">
      <c r="A21" s="967"/>
      <c r="B21" s="444" t="s">
        <v>2121</v>
      </c>
      <c r="C21" s="431" t="s">
        <v>2122</v>
      </c>
      <c r="D21" s="96" t="s">
        <v>2108</v>
      </c>
      <c r="E21" s="96" t="s">
        <v>540</v>
      </c>
      <c r="F21" s="96" t="s">
        <v>2123</v>
      </c>
      <c r="G21" s="418" t="s">
        <v>2110</v>
      </c>
      <c r="H21" s="444">
        <v>1</v>
      </c>
      <c r="I21" s="2">
        <v>0</v>
      </c>
      <c r="J21" s="2">
        <v>0</v>
      </c>
      <c r="K21" s="11" t="e">
        <f t="shared" si="0"/>
        <v>#DIV/0!</v>
      </c>
      <c r="L21" s="2">
        <v>0</v>
      </c>
      <c r="M21" s="2">
        <v>0</v>
      </c>
      <c r="N21" s="11" t="e">
        <f t="shared" si="1"/>
        <v>#DIV/0!</v>
      </c>
      <c r="O21" s="2">
        <v>1</v>
      </c>
      <c r="P21" s="2">
        <v>0</v>
      </c>
      <c r="Q21" s="11">
        <f t="shared" si="2"/>
        <v>0</v>
      </c>
      <c r="R21" s="2">
        <v>0</v>
      </c>
      <c r="S21" s="2">
        <v>0</v>
      </c>
      <c r="T21" s="11" t="e">
        <f t="shared" si="3"/>
        <v>#DIV/0!</v>
      </c>
      <c r="U21" s="89">
        <f t="shared" si="4"/>
        <v>1</v>
      </c>
      <c r="V21" s="89">
        <f t="shared" si="4"/>
        <v>0</v>
      </c>
      <c r="W21" s="11">
        <f t="shared" si="5"/>
        <v>0</v>
      </c>
      <c r="X21" s="634"/>
      <c r="Y21" s="432"/>
      <c r="Z21" s="432"/>
      <c r="AA21" s="432"/>
    </row>
    <row r="22" spans="1:27" ht="48" x14ac:dyDescent="0.25">
      <c r="A22" s="1086"/>
      <c r="B22" s="1021" t="s">
        <v>592</v>
      </c>
      <c r="C22" s="1060" t="s">
        <v>593</v>
      </c>
      <c r="D22" s="1060" t="s">
        <v>540</v>
      </c>
      <c r="E22" s="1060"/>
      <c r="F22" s="357" t="s">
        <v>1320</v>
      </c>
      <c r="G22" s="416" t="s">
        <v>2124</v>
      </c>
      <c r="H22" s="478">
        <v>0.1</v>
      </c>
      <c r="I22" s="2">
        <v>5</v>
      </c>
      <c r="J22" s="2">
        <v>0</v>
      </c>
      <c r="K22" s="11">
        <f t="shared" si="0"/>
        <v>0</v>
      </c>
      <c r="L22" s="2">
        <v>0</v>
      </c>
      <c r="M22" s="2">
        <v>0</v>
      </c>
      <c r="N22" s="11" t="e">
        <f t="shared" si="1"/>
        <v>#DIV/0!</v>
      </c>
      <c r="O22" s="2">
        <v>0</v>
      </c>
      <c r="P22" s="2">
        <v>0</v>
      </c>
      <c r="Q22" s="11" t="e">
        <f t="shared" si="2"/>
        <v>#DIV/0!</v>
      </c>
      <c r="R22" s="2">
        <v>5</v>
      </c>
      <c r="S22" s="2">
        <v>0</v>
      </c>
      <c r="T22" s="11">
        <f t="shared" si="3"/>
        <v>0</v>
      </c>
      <c r="U22" s="89">
        <f t="shared" si="4"/>
        <v>10</v>
      </c>
      <c r="V22" s="89">
        <f t="shared" si="4"/>
        <v>0</v>
      </c>
      <c r="W22" s="11">
        <f t="shared" si="5"/>
        <v>0</v>
      </c>
      <c r="X22" s="634"/>
      <c r="Y22" s="432"/>
      <c r="Z22" s="432"/>
      <c r="AA22" s="432"/>
    </row>
    <row r="23" spans="1:27" ht="15.75" x14ac:dyDescent="0.25">
      <c r="A23" s="1086"/>
      <c r="B23" s="1021"/>
      <c r="C23" s="1060"/>
      <c r="D23" s="1060"/>
      <c r="E23" s="1060"/>
      <c r="F23" s="357" t="s">
        <v>1322</v>
      </c>
      <c r="G23" s="416" t="s">
        <v>62</v>
      </c>
      <c r="H23" s="478">
        <v>0.05</v>
      </c>
      <c r="I23" s="2">
        <v>0</v>
      </c>
      <c r="J23" s="2">
        <v>0</v>
      </c>
      <c r="K23" s="11" t="e">
        <f t="shared" si="0"/>
        <v>#DIV/0!</v>
      </c>
      <c r="L23" s="2">
        <v>0</v>
      </c>
      <c r="M23" s="2">
        <v>0</v>
      </c>
      <c r="N23" s="11" t="e">
        <f t="shared" si="1"/>
        <v>#DIV/0!</v>
      </c>
      <c r="O23" s="2">
        <v>5</v>
      </c>
      <c r="P23" s="2">
        <v>0</v>
      </c>
      <c r="Q23" s="11">
        <f t="shared" si="2"/>
        <v>0</v>
      </c>
      <c r="R23" s="2">
        <v>0</v>
      </c>
      <c r="S23" s="2">
        <v>0</v>
      </c>
      <c r="T23" s="11" t="e">
        <f t="shared" si="3"/>
        <v>#DIV/0!</v>
      </c>
      <c r="U23" s="89">
        <f t="shared" si="4"/>
        <v>5</v>
      </c>
      <c r="V23" s="89">
        <f t="shared" si="4"/>
        <v>0</v>
      </c>
      <c r="W23" s="11">
        <f t="shared" si="5"/>
        <v>0</v>
      </c>
      <c r="X23" s="634"/>
      <c r="Y23" s="432"/>
      <c r="Z23" s="432"/>
      <c r="AA23" s="432"/>
    </row>
    <row r="24" spans="1:27" ht="48" x14ac:dyDescent="0.25">
      <c r="A24" s="1086"/>
      <c r="B24" s="1021"/>
      <c r="C24" s="1060"/>
      <c r="D24" s="1060"/>
      <c r="E24" s="1060"/>
      <c r="F24" s="357" t="s">
        <v>1324</v>
      </c>
      <c r="G24" s="416" t="s">
        <v>62</v>
      </c>
      <c r="H24" s="478">
        <v>0.02</v>
      </c>
      <c r="I24" s="2">
        <v>0</v>
      </c>
      <c r="J24" s="2">
        <v>0</v>
      </c>
      <c r="K24" s="11" t="e">
        <f t="shared" si="0"/>
        <v>#DIV/0!</v>
      </c>
      <c r="L24" s="2">
        <v>1</v>
      </c>
      <c r="M24" s="2">
        <v>0</v>
      </c>
      <c r="N24" s="11">
        <f t="shared" si="1"/>
        <v>0</v>
      </c>
      <c r="O24" s="2">
        <v>0</v>
      </c>
      <c r="P24" s="2">
        <v>0</v>
      </c>
      <c r="Q24" s="11" t="e">
        <f t="shared" si="2"/>
        <v>#DIV/0!</v>
      </c>
      <c r="R24" s="2">
        <v>1</v>
      </c>
      <c r="S24" s="2">
        <v>0</v>
      </c>
      <c r="T24" s="11">
        <f t="shared" si="3"/>
        <v>0</v>
      </c>
      <c r="U24" s="89">
        <f t="shared" si="4"/>
        <v>2</v>
      </c>
      <c r="V24" s="89">
        <f t="shared" si="4"/>
        <v>0</v>
      </c>
      <c r="W24" s="11">
        <f t="shared" si="5"/>
        <v>0</v>
      </c>
      <c r="X24" s="634" t="s">
        <v>2697</v>
      </c>
      <c r="Y24" s="432"/>
      <c r="Z24" s="432"/>
      <c r="AA24" s="432" t="s">
        <v>2698</v>
      </c>
    </row>
    <row r="25" spans="1:27" ht="24" x14ac:dyDescent="0.25">
      <c r="A25" s="1086"/>
      <c r="B25" s="1021"/>
      <c r="C25" s="1060"/>
      <c r="D25" s="1060"/>
      <c r="E25" s="1060"/>
      <c r="F25" s="357" t="s">
        <v>1325</v>
      </c>
      <c r="G25" s="416" t="s">
        <v>62</v>
      </c>
      <c r="H25" s="478">
        <v>0.2</v>
      </c>
      <c r="I25" s="2">
        <v>20</v>
      </c>
      <c r="J25" s="2">
        <v>0</v>
      </c>
      <c r="K25" s="11">
        <f t="shared" si="0"/>
        <v>0</v>
      </c>
      <c r="L25" s="2">
        <v>0</v>
      </c>
      <c r="M25" s="2">
        <v>0</v>
      </c>
      <c r="N25" s="11" t="e">
        <f t="shared" si="1"/>
        <v>#DIV/0!</v>
      </c>
      <c r="O25" s="2">
        <v>0</v>
      </c>
      <c r="P25" s="2">
        <v>0</v>
      </c>
      <c r="Q25" s="11" t="e">
        <f t="shared" si="2"/>
        <v>#DIV/0!</v>
      </c>
      <c r="R25" s="2">
        <v>0</v>
      </c>
      <c r="S25" s="2">
        <v>5.6</v>
      </c>
      <c r="T25" s="11" t="e">
        <f t="shared" si="3"/>
        <v>#DIV/0!</v>
      </c>
      <c r="U25" s="89">
        <f t="shared" si="4"/>
        <v>20</v>
      </c>
      <c r="V25" s="89">
        <f t="shared" si="4"/>
        <v>5.6</v>
      </c>
      <c r="W25" s="11">
        <f t="shared" si="5"/>
        <v>27.999999999999996</v>
      </c>
      <c r="X25" s="634" t="s">
        <v>2699</v>
      </c>
      <c r="Y25" s="432"/>
      <c r="Z25" s="432"/>
      <c r="AA25" s="432" t="s">
        <v>2700</v>
      </c>
    </row>
    <row r="26" spans="1:27" ht="15.75" x14ac:dyDescent="0.25">
      <c r="A26" s="967" t="s">
        <v>2125</v>
      </c>
      <c r="B26" s="444" t="s">
        <v>601</v>
      </c>
      <c r="C26" s="417" t="s">
        <v>2126</v>
      </c>
      <c r="D26" s="96" t="s">
        <v>599</v>
      </c>
      <c r="E26" s="96"/>
      <c r="F26" s="96" t="s">
        <v>2127</v>
      </c>
      <c r="G26" s="444" t="s">
        <v>473</v>
      </c>
      <c r="H26" s="444">
        <v>1</v>
      </c>
      <c r="I26" s="2">
        <v>1</v>
      </c>
      <c r="J26" s="2">
        <v>1</v>
      </c>
      <c r="K26" s="11">
        <f t="shared" si="0"/>
        <v>100</v>
      </c>
      <c r="L26" s="2">
        <v>0</v>
      </c>
      <c r="M26" s="2">
        <v>0</v>
      </c>
      <c r="N26" s="11" t="e">
        <f t="shared" si="1"/>
        <v>#DIV/0!</v>
      </c>
      <c r="O26" s="2">
        <v>0</v>
      </c>
      <c r="P26" s="2">
        <v>0</v>
      </c>
      <c r="Q26" s="11" t="e">
        <f t="shared" si="2"/>
        <v>#DIV/0!</v>
      </c>
      <c r="R26" s="2">
        <v>0</v>
      </c>
      <c r="S26" s="2">
        <v>0</v>
      </c>
      <c r="T26" s="11" t="e">
        <f t="shared" si="3"/>
        <v>#DIV/0!</v>
      </c>
      <c r="U26" s="89">
        <f t="shared" si="4"/>
        <v>1</v>
      </c>
      <c r="V26" s="89">
        <f t="shared" si="4"/>
        <v>1</v>
      </c>
      <c r="W26" s="11">
        <f t="shared" si="5"/>
        <v>100</v>
      </c>
      <c r="X26" s="634"/>
      <c r="Y26" s="432"/>
      <c r="Z26" s="432"/>
      <c r="AA26" s="432"/>
    </row>
    <row r="27" spans="1:27" ht="15.75" x14ac:dyDescent="0.25">
      <c r="A27" s="967"/>
      <c r="B27" s="444" t="s">
        <v>603</v>
      </c>
      <c r="C27" s="431" t="s">
        <v>610</v>
      </c>
      <c r="D27" s="96" t="s">
        <v>599</v>
      </c>
      <c r="E27" s="96"/>
      <c r="F27" s="96" t="s">
        <v>2128</v>
      </c>
      <c r="G27" s="444" t="s">
        <v>62</v>
      </c>
      <c r="H27" s="444">
        <v>100</v>
      </c>
      <c r="I27" s="2">
        <v>50</v>
      </c>
      <c r="J27" s="2">
        <v>50</v>
      </c>
      <c r="K27" s="11">
        <f t="shared" si="0"/>
        <v>100</v>
      </c>
      <c r="L27" s="2">
        <v>20</v>
      </c>
      <c r="M27" s="2">
        <v>20</v>
      </c>
      <c r="N27" s="11">
        <f t="shared" si="1"/>
        <v>100</v>
      </c>
      <c r="O27" s="2">
        <v>20</v>
      </c>
      <c r="P27" s="2">
        <v>20</v>
      </c>
      <c r="Q27" s="11">
        <f t="shared" si="2"/>
        <v>100</v>
      </c>
      <c r="R27" s="2">
        <v>10</v>
      </c>
      <c r="S27" s="2">
        <v>0</v>
      </c>
      <c r="T27" s="11">
        <f t="shared" si="3"/>
        <v>0</v>
      </c>
      <c r="U27" s="89">
        <f t="shared" si="4"/>
        <v>100</v>
      </c>
      <c r="V27" s="89">
        <f t="shared" si="4"/>
        <v>90</v>
      </c>
      <c r="W27" s="11">
        <f t="shared" si="5"/>
        <v>90</v>
      </c>
      <c r="X27" s="634"/>
      <c r="Y27" s="432"/>
      <c r="Z27" s="432"/>
      <c r="AA27" s="432"/>
    </row>
    <row r="28" spans="1:27" ht="36" x14ac:dyDescent="0.25">
      <c r="A28" s="967"/>
      <c r="B28" s="444" t="s">
        <v>606</v>
      </c>
      <c r="C28" s="417" t="s">
        <v>613</v>
      </c>
      <c r="D28" s="96" t="s">
        <v>599</v>
      </c>
      <c r="E28" s="96"/>
      <c r="F28" s="96"/>
      <c r="G28" s="418" t="s">
        <v>2065</v>
      </c>
      <c r="H28" s="418" t="s">
        <v>2129</v>
      </c>
      <c r="I28" s="2">
        <v>0</v>
      </c>
      <c r="J28" s="2">
        <v>0</v>
      </c>
      <c r="K28" s="11" t="e">
        <f t="shared" si="0"/>
        <v>#DIV/0!</v>
      </c>
      <c r="L28" s="2">
        <v>0</v>
      </c>
      <c r="M28" s="2">
        <v>0</v>
      </c>
      <c r="N28" s="11" t="e">
        <f t="shared" si="1"/>
        <v>#DIV/0!</v>
      </c>
      <c r="O28" s="2">
        <v>0</v>
      </c>
      <c r="P28" s="2">
        <v>0</v>
      </c>
      <c r="Q28" s="11" t="e">
        <f t="shared" si="2"/>
        <v>#DIV/0!</v>
      </c>
      <c r="R28" s="2">
        <v>0</v>
      </c>
      <c r="S28" s="2">
        <v>0</v>
      </c>
      <c r="T28" s="11" t="e">
        <f t="shared" si="3"/>
        <v>#DIV/0!</v>
      </c>
      <c r="U28" s="89">
        <f t="shared" si="4"/>
        <v>0</v>
      </c>
      <c r="V28" s="89">
        <f t="shared" si="4"/>
        <v>0</v>
      </c>
      <c r="W28" s="11" t="e">
        <f t="shared" si="5"/>
        <v>#DIV/0!</v>
      </c>
      <c r="X28" s="634"/>
      <c r="Y28" s="432"/>
      <c r="Z28" s="432"/>
      <c r="AA28" s="432"/>
    </row>
    <row r="29" spans="1:27" ht="24" x14ac:dyDescent="0.25">
      <c r="A29" s="967"/>
      <c r="B29" s="444" t="s">
        <v>609</v>
      </c>
      <c r="C29" s="417" t="s">
        <v>615</v>
      </c>
      <c r="D29" s="96" t="s">
        <v>599</v>
      </c>
      <c r="E29" s="96"/>
      <c r="F29" s="431" t="s">
        <v>2130</v>
      </c>
      <c r="G29" s="418" t="s">
        <v>62</v>
      </c>
      <c r="H29" s="444">
        <v>100</v>
      </c>
      <c r="I29" s="2">
        <v>50</v>
      </c>
      <c r="J29" s="2">
        <v>50</v>
      </c>
      <c r="K29" s="11">
        <f t="shared" si="0"/>
        <v>100</v>
      </c>
      <c r="L29" s="2">
        <v>20</v>
      </c>
      <c r="M29" s="2">
        <v>20</v>
      </c>
      <c r="N29" s="11">
        <f t="shared" si="1"/>
        <v>100</v>
      </c>
      <c r="O29" s="2">
        <v>20</v>
      </c>
      <c r="P29" s="2">
        <v>20</v>
      </c>
      <c r="Q29" s="11">
        <f t="shared" si="2"/>
        <v>100</v>
      </c>
      <c r="R29" s="2">
        <v>10</v>
      </c>
      <c r="S29" s="2">
        <v>10</v>
      </c>
      <c r="T29" s="11">
        <f t="shared" si="3"/>
        <v>100</v>
      </c>
      <c r="U29" s="89">
        <f t="shared" si="4"/>
        <v>100</v>
      </c>
      <c r="V29" s="89">
        <f t="shared" si="4"/>
        <v>100</v>
      </c>
      <c r="W29" s="11">
        <f t="shared" si="5"/>
        <v>100</v>
      </c>
      <c r="X29" s="634"/>
      <c r="Y29" s="432"/>
      <c r="Z29" s="432"/>
      <c r="AA29" s="432"/>
    </row>
    <row r="30" spans="1:27" ht="15.75" x14ac:dyDescent="0.25">
      <c r="A30" s="967"/>
      <c r="B30" s="444" t="s">
        <v>612</v>
      </c>
      <c r="C30" s="417" t="s">
        <v>618</v>
      </c>
      <c r="D30" s="96" t="s">
        <v>599</v>
      </c>
      <c r="E30" s="96"/>
      <c r="F30" s="96" t="s">
        <v>619</v>
      </c>
      <c r="G30" s="418" t="s">
        <v>2131</v>
      </c>
      <c r="H30" s="444">
        <v>1</v>
      </c>
      <c r="I30" s="2">
        <v>1</v>
      </c>
      <c r="J30" s="2">
        <v>1</v>
      </c>
      <c r="K30" s="11">
        <f t="shared" si="0"/>
        <v>100</v>
      </c>
      <c r="L30" s="2">
        <v>0</v>
      </c>
      <c r="M30" s="2">
        <v>0</v>
      </c>
      <c r="N30" s="11" t="e">
        <f t="shared" si="1"/>
        <v>#DIV/0!</v>
      </c>
      <c r="O30" s="2">
        <v>0</v>
      </c>
      <c r="P30" s="2">
        <v>0</v>
      </c>
      <c r="Q30" s="11" t="e">
        <f t="shared" si="2"/>
        <v>#DIV/0!</v>
      </c>
      <c r="R30" s="2">
        <v>0</v>
      </c>
      <c r="S30" s="2">
        <v>0</v>
      </c>
      <c r="T30" s="11" t="e">
        <f t="shared" si="3"/>
        <v>#DIV/0!</v>
      </c>
      <c r="U30" s="89">
        <f t="shared" si="4"/>
        <v>1</v>
      </c>
      <c r="V30" s="89">
        <f t="shared" si="4"/>
        <v>1</v>
      </c>
      <c r="W30" s="11">
        <f t="shared" si="5"/>
        <v>100</v>
      </c>
      <c r="X30" s="634" t="s">
        <v>2701</v>
      </c>
      <c r="Y30" s="432"/>
      <c r="Z30" s="432"/>
      <c r="AA30" s="432"/>
    </row>
    <row r="31" spans="1:27" ht="15.75" x14ac:dyDescent="0.25">
      <c r="A31" s="967"/>
      <c r="B31" s="444" t="s">
        <v>614</v>
      </c>
      <c r="C31" s="417" t="s">
        <v>621</v>
      </c>
      <c r="D31" s="96" t="s">
        <v>599</v>
      </c>
      <c r="E31" s="96"/>
      <c r="F31" s="96" t="s">
        <v>2132</v>
      </c>
      <c r="G31" s="418" t="s">
        <v>2133</v>
      </c>
      <c r="H31" s="635">
        <v>300</v>
      </c>
      <c r="I31" s="2">
        <v>0</v>
      </c>
      <c r="J31" s="2">
        <v>0</v>
      </c>
      <c r="K31" s="11" t="e">
        <f t="shared" si="0"/>
        <v>#DIV/0!</v>
      </c>
      <c r="L31" s="2">
        <v>0</v>
      </c>
      <c r="M31" s="2">
        <v>0</v>
      </c>
      <c r="N31" s="11" t="e">
        <f t="shared" si="1"/>
        <v>#DIV/0!</v>
      </c>
      <c r="O31" s="2">
        <v>300</v>
      </c>
      <c r="P31" s="2">
        <v>0</v>
      </c>
      <c r="Q31" s="11">
        <f t="shared" si="2"/>
        <v>0</v>
      </c>
      <c r="R31" s="2">
        <v>0</v>
      </c>
      <c r="S31" s="2">
        <v>0</v>
      </c>
      <c r="T31" s="11" t="e">
        <f t="shared" si="3"/>
        <v>#DIV/0!</v>
      </c>
      <c r="U31" s="89">
        <f t="shared" si="4"/>
        <v>300</v>
      </c>
      <c r="V31" s="89">
        <f t="shared" si="4"/>
        <v>0</v>
      </c>
      <c r="W31" s="11">
        <f t="shared" si="5"/>
        <v>0</v>
      </c>
      <c r="X31" s="634"/>
      <c r="Y31" s="432"/>
      <c r="Z31" s="432"/>
      <c r="AA31" s="432"/>
    </row>
    <row r="32" spans="1:27" ht="36" x14ac:dyDescent="0.25">
      <c r="A32" s="967"/>
      <c r="B32" s="444" t="s">
        <v>617</v>
      </c>
      <c r="C32" s="417" t="s">
        <v>2134</v>
      </c>
      <c r="D32" s="96" t="s">
        <v>599</v>
      </c>
      <c r="E32" s="96"/>
      <c r="F32" s="431" t="s">
        <v>2135</v>
      </c>
      <c r="G32" s="418" t="s">
        <v>89</v>
      </c>
      <c r="H32" s="635">
        <v>1</v>
      </c>
      <c r="I32" s="2">
        <v>0</v>
      </c>
      <c r="J32" s="2">
        <v>0</v>
      </c>
      <c r="K32" s="11" t="e">
        <f t="shared" si="0"/>
        <v>#DIV/0!</v>
      </c>
      <c r="L32" s="2">
        <v>0</v>
      </c>
      <c r="M32" s="2">
        <v>0</v>
      </c>
      <c r="N32" s="11" t="e">
        <f t="shared" si="1"/>
        <v>#DIV/0!</v>
      </c>
      <c r="O32" s="2">
        <v>1</v>
      </c>
      <c r="P32" s="2">
        <v>0</v>
      </c>
      <c r="Q32" s="11">
        <f t="shared" si="2"/>
        <v>0</v>
      </c>
      <c r="R32" s="2">
        <v>0</v>
      </c>
      <c r="S32" s="2">
        <v>0</v>
      </c>
      <c r="T32" s="11" t="e">
        <f t="shared" si="3"/>
        <v>#DIV/0!</v>
      </c>
      <c r="U32" s="89">
        <f t="shared" si="4"/>
        <v>1</v>
      </c>
      <c r="V32" s="89">
        <f t="shared" si="4"/>
        <v>0</v>
      </c>
      <c r="W32" s="11">
        <f t="shared" si="5"/>
        <v>0</v>
      </c>
      <c r="X32" s="634"/>
      <c r="Y32" s="432"/>
      <c r="Z32" s="432"/>
      <c r="AA32" s="432"/>
    </row>
    <row r="33" spans="1:27" ht="24" x14ac:dyDescent="0.25">
      <c r="A33" s="967"/>
      <c r="B33" s="444" t="s">
        <v>620</v>
      </c>
      <c r="C33" s="417" t="s">
        <v>627</v>
      </c>
      <c r="D33" s="96" t="s">
        <v>599</v>
      </c>
      <c r="E33" s="96"/>
      <c r="F33" s="96" t="s">
        <v>2136</v>
      </c>
      <c r="G33" s="418" t="s">
        <v>2137</v>
      </c>
      <c r="H33" s="635">
        <v>1</v>
      </c>
      <c r="I33" s="2">
        <v>0</v>
      </c>
      <c r="J33" s="2">
        <v>0</v>
      </c>
      <c r="K33" s="11" t="e">
        <f t="shared" si="0"/>
        <v>#DIV/0!</v>
      </c>
      <c r="L33" s="2">
        <v>0</v>
      </c>
      <c r="M33" s="2">
        <v>0</v>
      </c>
      <c r="N33" s="11" t="e">
        <f t="shared" si="1"/>
        <v>#DIV/0!</v>
      </c>
      <c r="O33" s="2">
        <v>0</v>
      </c>
      <c r="P33" s="2">
        <v>0</v>
      </c>
      <c r="Q33" s="11" t="e">
        <f t="shared" si="2"/>
        <v>#DIV/0!</v>
      </c>
      <c r="R33" s="2">
        <v>1</v>
      </c>
      <c r="S33" s="2">
        <v>0</v>
      </c>
      <c r="T33" s="11">
        <f t="shared" si="3"/>
        <v>0</v>
      </c>
      <c r="U33" s="89">
        <f t="shared" si="4"/>
        <v>1</v>
      </c>
      <c r="V33" s="89">
        <f t="shared" si="4"/>
        <v>0</v>
      </c>
      <c r="W33" s="11">
        <f t="shared" si="5"/>
        <v>0</v>
      </c>
      <c r="X33" s="634"/>
      <c r="Y33" s="432"/>
      <c r="Z33" s="432"/>
      <c r="AA33" s="432"/>
    </row>
    <row r="34" spans="1:27" ht="24" x14ac:dyDescent="0.25">
      <c r="A34" s="967"/>
      <c r="B34" s="444" t="s">
        <v>623</v>
      </c>
      <c r="C34" s="417" t="s">
        <v>633</v>
      </c>
      <c r="D34" s="96" t="s">
        <v>599</v>
      </c>
      <c r="E34" s="96"/>
      <c r="F34" s="431" t="s">
        <v>2138</v>
      </c>
      <c r="G34" s="418" t="s">
        <v>2139</v>
      </c>
      <c r="H34" s="444">
        <v>300</v>
      </c>
      <c r="I34" s="2">
        <v>300</v>
      </c>
      <c r="J34" s="2">
        <v>300</v>
      </c>
      <c r="K34" s="11">
        <f t="shared" si="0"/>
        <v>100</v>
      </c>
      <c r="L34" s="2">
        <v>0</v>
      </c>
      <c r="M34" s="2">
        <v>0</v>
      </c>
      <c r="N34" s="11" t="e">
        <f t="shared" si="1"/>
        <v>#DIV/0!</v>
      </c>
      <c r="O34" s="2">
        <v>0</v>
      </c>
      <c r="P34" s="2">
        <v>0</v>
      </c>
      <c r="Q34" s="11" t="e">
        <f t="shared" si="2"/>
        <v>#DIV/0!</v>
      </c>
      <c r="R34" s="2">
        <v>0</v>
      </c>
      <c r="S34" s="2">
        <v>0</v>
      </c>
      <c r="T34" s="11" t="e">
        <f t="shared" si="3"/>
        <v>#DIV/0!</v>
      </c>
      <c r="U34" s="89">
        <f t="shared" si="4"/>
        <v>300</v>
      </c>
      <c r="V34" s="89">
        <f t="shared" si="4"/>
        <v>300</v>
      </c>
      <c r="W34" s="11">
        <f t="shared" si="5"/>
        <v>100</v>
      </c>
      <c r="X34" s="634"/>
      <c r="Y34" s="432"/>
      <c r="Z34" s="432"/>
      <c r="AA34" s="432"/>
    </row>
    <row r="35" spans="1:27" ht="24" x14ac:dyDescent="0.25">
      <c r="A35" s="967"/>
      <c r="B35" s="444" t="s">
        <v>626</v>
      </c>
      <c r="C35" s="417" t="s">
        <v>637</v>
      </c>
      <c r="D35" s="96" t="s">
        <v>599</v>
      </c>
      <c r="E35" s="96"/>
      <c r="F35" s="96" t="s">
        <v>2140</v>
      </c>
      <c r="G35" s="418" t="s">
        <v>2141</v>
      </c>
      <c r="H35" s="444">
        <v>300</v>
      </c>
      <c r="I35" s="2">
        <v>0</v>
      </c>
      <c r="J35" s="2">
        <v>0</v>
      </c>
      <c r="K35" s="11" t="e">
        <f t="shared" si="0"/>
        <v>#DIV/0!</v>
      </c>
      <c r="L35" s="2">
        <v>300</v>
      </c>
      <c r="M35" s="2">
        <v>300</v>
      </c>
      <c r="N35" s="11">
        <f t="shared" si="1"/>
        <v>100</v>
      </c>
      <c r="O35" s="2">
        <v>0</v>
      </c>
      <c r="P35" s="2">
        <v>0</v>
      </c>
      <c r="Q35" s="11" t="e">
        <f t="shared" si="2"/>
        <v>#DIV/0!</v>
      </c>
      <c r="R35" s="2">
        <v>0</v>
      </c>
      <c r="S35" s="2">
        <v>0</v>
      </c>
      <c r="T35" s="11" t="e">
        <f t="shared" si="3"/>
        <v>#DIV/0!</v>
      </c>
      <c r="U35" s="89">
        <f t="shared" si="4"/>
        <v>300</v>
      </c>
      <c r="V35" s="89">
        <f t="shared" si="4"/>
        <v>300</v>
      </c>
      <c r="W35" s="11">
        <f t="shared" si="5"/>
        <v>100</v>
      </c>
      <c r="X35" s="634"/>
      <c r="Y35" s="432"/>
      <c r="Z35" s="432"/>
      <c r="AA35" s="432"/>
    </row>
    <row r="36" spans="1:27" ht="15.75" x14ac:dyDescent="0.25">
      <c r="A36" s="967"/>
      <c r="B36" s="444" t="s">
        <v>629</v>
      </c>
      <c r="C36" s="417" t="s">
        <v>640</v>
      </c>
      <c r="D36" s="96" t="s">
        <v>599</v>
      </c>
      <c r="E36" s="96"/>
      <c r="F36" s="96" t="s">
        <v>2142</v>
      </c>
      <c r="G36" s="418" t="s">
        <v>21</v>
      </c>
      <c r="H36" s="444">
        <v>300</v>
      </c>
      <c r="I36" s="2">
        <v>0</v>
      </c>
      <c r="J36" s="2">
        <v>0</v>
      </c>
      <c r="K36" s="11" t="e">
        <f t="shared" si="0"/>
        <v>#DIV/0!</v>
      </c>
      <c r="L36" s="2">
        <v>300</v>
      </c>
      <c r="M36" s="2">
        <v>0</v>
      </c>
      <c r="N36" s="11">
        <f t="shared" si="1"/>
        <v>0</v>
      </c>
      <c r="O36" s="2">
        <v>0</v>
      </c>
      <c r="P36" s="2">
        <v>0</v>
      </c>
      <c r="Q36" s="11" t="e">
        <f t="shared" si="2"/>
        <v>#DIV/0!</v>
      </c>
      <c r="R36" s="2">
        <v>0</v>
      </c>
      <c r="S36" s="2">
        <v>0</v>
      </c>
      <c r="T36" s="11" t="e">
        <f t="shared" si="3"/>
        <v>#DIV/0!</v>
      </c>
      <c r="U36" s="89">
        <f t="shared" si="4"/>
        <v>300</v>
      </c>
      <c r="V36" s="89">
        <f t="shared" si="4"/>
        <v>0</v>
      </c>
      <c r="W36" s="11">
        <f t="shared" si="5"/>
        <v>0</v>
      </c>
      <c r="X36" s="634"/>
      <c r="Y36" s="432"/>
      <c r="Z36" s="432"/>
      <c r="AA36" s="432"/>
    </row>
    <row r="37" spans="1:27" ht="39" x14ac:dyDescent="0.25">
      <c r="A37" s="967"/>
      <c r="B37" s="444" t="s">
        <v>632</v>
      </c>
      <c r="C37" s="417" t="s">
        <v>2143</v>
      </c>
      <c r="D37" s="96" t="s">
        <v>540</v>
      </c>
      <c r="E37" s="96" t="s">
        <v>599</v>
      </c>
      <c r="F37" s="96" t="s">
        <v>2144</v>
      </c>
      <c r="G37" s="444" t="s">
        <v>2145</v>
      </c>
      <c r="H37" s="444">
        <v>1</v>
      </c>
      <c r="I37" s="2">
        <v>0</v>
      </c>
      <c r="J37" s="2">
        <v>0</v>
      </c>
      <c r="K37" s="11" t="e">
        <f t="shared" si="0"/>
        <v>#DIV/0!</v>
      </c>
      <c r="L37" s="2">
        <v>0</v>
      </c>
      <c r="M37" s="2">
        <v>0</v>
      </c>
      <c r="N37" s="11" t="e">
        <f t="shared" si="1"/>
        <v>#DIV/0!</v>
      </c>
      <c r="O37" s="2">
        <v>0</v>
      </c>
      <c r="P37" s="2">
        <v>0</v>
      </c>
      <c r="Q37" s="11" t="e">
        <f t="shared" si="2"/>
        <v>#DIV/0!</v>
      </c>
      <c r="R37" s="2">
        <v>1</v>
      </c>
      <c r="S37" s="2">
        <v>1</v>
      </c>
      <c r="T37" s="11">
        <f t="shared" si="3"/>
        <v>100</v>
      </c>
      <c r="U37" s="89">
        <f t="shared" si="4"/>
        <v>1</v>
      </c>
      <c r="V37" s="89">
        <f t="shared" si="4"/>
        <v>1</v>
      </c>
      <c r="W37" s="11">
        <f t="shared" si="5"/>
        <v>100</v>
      </c>
      <c r="X37" s="634"/>
      <c r="Y37" s="432"/>
      <c r="Z37" s="309" t="s">
        <v>2702</v>
      </c>
      <c r="AA37" s="432"/>
    </row>
    <row r="38" spans="1:27" ht="24" x14ac:dyDescent="0.25">
      <c r="A38" s="967"/>
      <c r="B38" s="444" t="s">
        <v>634</v>
      </c>
      <c r="C38" s="431" t="s">
        <v>2146</v>
      </c>
      <c r="D38" s="96" t="s">
        <v>540</v>
      </c>
      <c r="E38" s="96" t="s">
        <v>599</v>
      </c>
      <c r="F38" s="96" t="s">
        <v>2147</v>
      </c>
      <c r="G38" s="418" t="s">
        <v>2148</v>
      </c>
      <c r="H38" s="444">
        <v>1</v>
      </c>
      <c r="I38" s="2">
        <v>1</v>
      </c>
      <c r="J38" s="2">
        <v>1</v>
      </c>
      <c r="K38" s="11">
        <f t="shared" si="0"/>
        <v>100</v>
      </c>
      <c r="L38" s="2">
        <v>0</v>
      </c>
      <c r="M38" s="2">
        <v>0</v>
      </c>
      <c r="N38" s="11" t="e">
        <f t="shared" si="1"/>
        <v>#DIV/0!</v>
      </c>
      <c r="O38" s="2">
        <v>0</v>
      </c>
      <c r="P38" s="2">
        <v>0</v>
      </c>
      <c r="Q38" s="11" t="e">
        <f t="shared" si="2"/>
        <v>#DIV/0!</v>
      </c>
      <c r="R38" s="2">
        <v>0</v>
      </c>
      <c r="S38" s="2">
        <v>0</v>
      </c>
      <c r="T38" s="11" t="e">
        <f t="shared" si="3"/>
        <v>#DIV/0!</v>
      </c>
      <c r="U38" s="89">
        <f t="shared" si="4"/>
        <v>1</v>
      </c>
      <c r="V38" s="89">
        <f t="shared" si="4"/>
        <v>1</v>
      </c>
      <c r="W38" s="11">
        <f t="shared" si="5"/>
        <v>100</v>
      </c>
      <c r="X38" s="634"/>
      <c r="Y38" s="432"/>
      <c r="Z38" s="432"/>
      <c r="AA38" s="432"/>
    </row>
    <row r="39" spans="1:27" ht="36" x14ac:dyDescent="0.25">
      <c r="A39" s="121"/>
      <c r="B39" s="121" t="s">
        <v>2149</v>
      </c>
      <c r="C39" s="352" t="s">
        <v>2150</v>
      </c>
      <c r="D39" s="352" t="s">
        <v>2151</v>
      </c>
      <c r="E39" s="480"/>
      <c r="F39" s="352" t="s">
        <v>2152</v>
      </c>
      <c r="G39" s="416" t="s">
        <v>2153</v>
      </c>
      <c r="H39" s="416" t="s">
        <v>2154</v>
      </c>
      <c r="I39" s="2">
        <v>9</v>
      </c>
      <c r="J39" s="2">
        <v>9</v>
      </c>
      <c r="K39" s="11">
        <f t="shared" si="0"/>
        <v>100</v>
      </c>
      <c r="L39" s="2">
        <v>9</v>
      </c>
      <c r="M39" s="2">
        <v>9</v>
      </c>
      <c r="N39" s="11">
        <f t="shared" si="1"/>
        <v>100</v>
      </c>
      <c r="O39" s="2">
        <v>0</v>
      </c>
      <c r="P39" s="2">
        <v>0</v>
      </c>
      <c r="Q39" s="11" t="e">
        <f t="shared" si="2"/>
        <v>#DIV/0!</v>
      </c>
      <c r="R39" s="2">
        <v>0</v>
      </c>
      <c r="S39" s="2">
        <v>0</v>
      </c>
      <c r="T39" s="11" t="e">
        <f t="shared" si="3"/>
        <v>#DIV/0!</v>
      </c>
      <c r="U39" s="89">
        <f t="shared" si="4"/>
        <v>18</v>
      </c>
      <c r="V39" s="89">
        <f t="shared" si="4"/>
        <v>18</v>
      </c>
      <c r="W39" s="11">
        <f t="shared" si="5"/>
        <v>100</v>
      </c>
      <c r="X39" s="634"/>
      <c r="Y39" s="432"/>
      <c r="Z39" s="432"/>
      <c r="AA39" s="432"/>
    </row>
    <row r="40" spans="1:27" ht="24" x14ac:dyDescent="0.25">
      <c r="A40" s="967" t="s">
        <v>2155</v>
      </c>
      <c r="B40" s="444" t="s">
        <v>2156</v>
      </c>
      <c r="C40" s="481" t="s">
        <v>2157</v>
      </c>
      <c r="D40" s="481" t="s">
        <v>540</v>
      </c>
      <c r="E40" s="96" t="s">
        <v>2158</v>
      </c>
      <c r="F40" s="431" t="s">
        <v>2159</v>
      </c>
      <c r="G40" s="418" t="s">
        <v>2160</v>
      </c>
      <c r="H40" s="418">
        <v>1</v>
      </c>
      <c r="I40" s="2">
        <v>1</v>
      </c>
      <c r="J40" s="2">
        <v>1</v>
      </c>
      <c r="K40" s="11">
        <f t="shared" si="0"/>
        <v>100</v>
      </c>
      <c r="L40" s="2">
        <v>0</v>
      </c>
      <c r="M40" s="2">
        <v>0</v>
      </c>
      <c r="N40" s="11" t="e">
        <f t="shared" si="1"/>
        <v>#DIV/0!</v>
      </c>
      <c r="O40" s="2">
        <v>0</v>
      </c>
      <c r="P40" s="2">
        <v>0</v>
      </c>
      <c r="Q40" s="11" t="e">
        <f t="shared" si="2"/>
        <v>#DIV/0!</v>
      </c>
      <c r="R40" s="2">
        <v>0</v>
      </c>
      <c r="S40" s="2">
        <v>0</v>
      </c>
      <c r="T40" s="11" t="e">
        <f t="shared" si="3"/>
        <v>#DIV/0!</v>
      </c>
      <c r="U40" s="89">
        <f t="shared" si="4"/>
        <v>1</v>
      </c>
      <c r="V40" s="89">
        <f t="shared" si="4"/>
        <v>1</v>
      </c>
      <c r="W40" s="11">
        <f t="shared" si="5"/>
        <v>100</v>
      </c>
      <c r="X40" s="634"/>
      <c r="Y40" s="432"/>
      <c r="Z40" s="432"/>
      <c r="AA40" s="432"/>
    </row>
    <row r="41" spans="1:27" ht="24" x14ac:dyDescent="0.25">
      <c r="A41" s="967"/>
      <c r="B41" s="444" t="s">
        <v>2161</v>
      </c>
      <c r="C41" s="431" t="s">
        <v>2162</v>
      </c>
      <c r="D41" s="431" t="s">
        <v>540</v>
      </c>
      <c r="E41" s="96"/>
      <c r="F41" s="431" t="s">
        <v>2163</v>
      </c>
      <c r="G41" s="418" t="s">
        <v>2164</v>
      </c>
      <c r="H41" s="418">
        <v>18</v>
      </c>
      <c r="I41" s="2">
        <v>9</v>
      </c>
      <c r="J41" s="2">
        <v>0</v>
      </c>
      <c r="K41" s="11">
        <f t="shared" si="0"/>
        <v>0</v>
      </c>
      <c r="L41" s="2">
        <v>9</v>
      </c>
      <c r="M41" s="2">
        <v>0</v>
      </c>
      <c r="N41" s="11">
        <f t="shared" si="1"/>
        <v>0</v>
      </c>
      <c r="O41" s="2">
        <v>0</v>
      </c>
      <c r="P41" s="2">
        <v>0</v>
      </c>
      <c r="Q41" s="11" t="e">
        <f t="shared" si="2"/>
        <v>#DIV/0!</v>
      </c>
      <c r="R41" s="2">
        <v>0</v>
      </c>
      <c r="S41" s="2">
        <v>0</v>
      </c>
      <c r="T41" s="11" t="e">
        <f t="shared" si="3"/>
        <v>#DIV/0!</v>
      </c>
      <c r="U41" s="89">
        <f t="shared" si="4"/>
        <v>18</v>
      </c>
      <c r="V41" s="89">
        <f t="shared" si="4"/>
        <v>0</v>
      </c>
      <c r="W41" s="11">
        <f t="shared" si="5"/>
        <v>0</v>
      </c>
      <c r="X41" s="634"/>
      <c r="Y41" s="432"/>
      <c r="Z41" s="432"/>
      <c r="AA41" s="432"/>
    </row>
    <row r="42" spans="1:27" ht="24" x14ac:dyDescent="0.25">
      <c r="A42" s="967"/>
      <c r="B42" s="444" t="s">
        <v>2165</v>
      </c>
      <c r="C42" s="431" t="s">
        <v>2166</v>
      </c>
      <c r="D42" s="431" t="s">
        <v>540</v>
      </c>
      <c r="E42" s="96" t="s">
        <v>2158</v>
      </c>
      <c r="F42" s="431" t="s">
        <v>2167</v>
      </c>
      <c r="G42" s="418" t="s">
        <v>387</v>
      </c>
      <c r="H42" s="418">
        <v>130</v>
      </c>
      <c r="I42" s="2">
        <v>13</v>
      </c>
      <c r="J42" s="2">
        <v>0</v>
      </c>
      <c r="K42" s="11">
        <f t="shared" si="0"/>
        <v>0</v>
      </c>
      <c r="L42" s="2">
        <v>39</v>
      </c>
      <c r="M42" s="2">
        <v>0</v>
      </c>
      <c r="N42" s="11">
        <f t="shared" si="1"/>
        <v>0</v>
      </c>
      <c r="O42" s="2">
        <v>39</v>
      </c>
      <c r="P42" s="2">
        <v>0</v>
      </c>
      <c r="Q42" s="11">
        <f t="shared" si="2"/>
        <v>0</v>
      </c>
      <c r="R42" s="2">
        <v>39</v>
      </c>
      <c r="S42" s="2">
        <v>0</v>
      </c>
      <c r="T42" s="11">
        <f t="shared" si="3"/>
        <v>0</v>
      </c>
      <c r="U42" s="89">
        <f t="shared" si="4"/>
        <v>130</v>
      </c>
      <c r="V42" s="89">
        <f t="shared" si="4"/>
        <v>0</v>
      </c>
      <c r="W42" s="11">
        <f t="shared" si="5"/>
        <v>0</v>
      </c>
      <c r="X42" s="30"/>
      <c r="Y42" s="30"/>
      <c r="Z42" s="30"/>
      <c r="AA42" s="30"/>
    </row>
    <row r="43" spans="1:27" ht="15.75" x14ac:dyDescent="0.25">
      <c r="A43" s="10"/>
      <c r="B43" s="10"/>
      <c r="C43" s="10"/>
      <c r="D43" s="10"/>
      <c r="E43" s="10"/>
      <c r="F43" s="10"/>
      <c r="G43" s="10"/>
      <c r="H43" s="10"/>
      <c r="I43" s="2"/>
      <c r="J43" s="2"/>
      <c r="K43" s="11" t="e">
        <f t="shared" si="0"/>
        <v>#DIV/0!</v>
      </c>
      <c r="L43" s="2"/>
      <c r="M43" s="2"/>
      <c r="N43" s="11" t="e">
        <f t="shared" si="1"/>
        <v>#DIV/0!</v>
      </c>
      <c r="O43" s="2"/>
      <c r="P43" s="2"/>
      <c r="Q43" s="11" t="e">
        <f t="shared" si="2"/>
        <v>#DIV/0!</v>
      </c>
      <c r="R43" s="2"/>
      <c r="S43" s="2"/>
      <c r="T43" s="11" t="e">
        <f t="shared" si="3"/>
        <v>#DIV/0!</v>
      </c>
      <c r="U43" s="89">
        <f t="shared" si="4"/>
        <v>0</v>
      </c>
      <c r="V43" s="89">
        <f t="shared" si="4"/>
        <v>0</v>
      </c>
      <c r="W43" s="11" t="e">
        <f t="shared" si="5"/>
        <v>#DIV/0!</v>
      </c>
      <c r="X43" s="30"/>
      <c r="Y43" s="30"/>
      <c r="Z43" s="30"/>
      <c r="AA43" s="30"/>
    </row>
    <row r="44" spans="1:27" x14ac:dyDescent="0.25">
      <c r="A44" s="843" t="s">
        <v>23</v>
      </c>
      <c r="B44" s="844"/>
      <c r="C44" s="844"/>
      <c r="D44" s="844"/>
      <c r="E44" s="844"/>
      <c r="F44" s="844"/>
      <c r="G44" s="844"/>
      <c r="H44" s="845"/>
      <c r="I44" s="3"/>
      <c r="J44" s="3"/>
      <c r="K44" s="13" t="e">
        <f>SUM(K56:K73)/(COUNTIF(K56:K73,"&lt;&gt;0"))</f>
        <v>#DIV/0!</v>
      </c>
      <c r="L44" s="3"/>
      <c r="M44" s="3"/>
      <c r="N44" s="13" t="e">
        <f>SUM(N56:N73)/(COUNTIF(N56:N73,"&lt;&gt;0"))</f>
        <v>#DIV/0!</v>
      </c>
      <c r="O44" s="3"/>
      <c r="P44" s="3"/>
      <c r="Q44" s="13" t="e">
        <f>SUM(Q56:Q73)/(COUNTIF(Q56:Q73,"&lt;&gt;0"))</f>
        <v>#DIV/0!</v>
      </c>
      <c r="R44" s="3"/>
      <c r="S44" s="3"/>
      <c r="T44" s="13" t="e">
        <f>SUM(T56:T73)/(COUNTIF(T56:T73,"&lt;&gt;0"))</f>
        <v>#DIV/0!</v>
      </c>
      <c r="U44" s="3"/>
      <c r="V44" s="3"/>
      <c r="W44" s="13">
        <f>SUM(W56:W73)/(COUNTIF(W56:W73,"&lt;&gt;0"))</f>
        <v>81.3</v>
      </c>
      <c r="X44" s="30"/>
      <c r="Y44" s="30"/>
      <c r="Z44" s="30"/>
      <c r="AA44" s="30"/>
    </row>
    <row r="45" spans="1:27" x14ac:dyDescent="0.25">
      <c r="A45" s="846" t="s">
        <v>24</v>
      </c>
      <c r="B45" s="847"/>
      <c r="C45" s="847"/>
      <c r="D45" s="847"/>
      <c r="E45" s="847"/>
      <c r="F45" s="847"/>
      <c r="G45" s="847"/>
      <c r="H45" s="848"/>
      <c r="I45" s="4"/>
      <c r="J45" s="4"/>
      <c r="K45" s="14">
        <v>100</v>
      </c>
      <c r="L45" s="4"/>
      <c r="M45" s="4"/>
      <c r="N45" s="14">
        <v>93</v>
      </c>
      <c r="O45" s="4"/>
      <c r="P45" s="4"/>
      <c r="Q45" s="14"/>
      <c r="R45" s="4"/>
      <c r="S45" s="4"/>
      <c r="T45" s="14"/>
      <c r="U45" s="4"/>
      <c r="V45" s="4"/>
      <c r="W45" s="14"/>
      <c r="X45" s="30"/>
      <c r="Y45" s="30"/>
      <c r="Z45" s="30"/>
      <c r="AA45" s="30"/>
    </row>
    <row r="46" spans="1:27" x14ac:dyDescent="0.25">
      <c r="A46" s="846" t="s">
        <v>1283</v>
      </c>
      <c r="B46" s="847"/>
      <c r="C46" s="847"/>
      <c r="D46" s="847"/>
      <c r="E46" s="847"/>
      <c r="F46" s="847"/>
      <c r="G46" s="847"/>
      <c r="H46" s="848"/>
      <c r="I46" s="4"/>
      <c r="J46" s="4"/>
      <c r="K46" s="14">
        <v>63</v>
      </c>
      <c r="L46" s="4"/>
      <c r="M46" s="4"/>
      <c r="N46" s="14">
        <v>55</v>
      </c>
      <c r="O46" s="4"/>
      <c r="P46" s="4"/>
      <c r="Q46" s="14"/>
      <c r="R46" s="4"/>
      <c r="S46" s="4"/>
      <c r="T46" s="14"/>
      <c r="U46" s="4"/>
      <c r="V46" s="4"/>
      <c r="W46" s="14"/>
      <c r="X46" s="30"/>
      <c r="Y46" s="30"/>
      <c r="Z46" s="30"/>
      <c r="AA46" s="30"/>
    </row>
    <row r="47" spans="1:27" x14ac:dyDescent="0.25">
      <c r="A47" s="846" t="s">
        <v>1339</v>
      </c>
      <c r="B47" s="847"/>
      <c r="C47" s="847"/>
      <c r="D47" s="847"/>
      <c r="E47" s="847"/>
      <c r="F47" s="847"/>
      <c r="G47" s="847"/>
      <c r="H47" s="848"/>
      <c r="I47" s="4"/>
      <c r="J47" s="4"/>
      <c r="K47" s="14">
        <v>5</v>
      </c>
      <c r="L47" s="4"/>
      <c r="M47" s="4"/>
      <c r="N47" s="14">
        <v>5</v>
      </c>
      <c r="O47" s="4"/>
      <c r="P47" s="4"/>
      <c r="Q47" s="14"/>
      <c r="R47" s="4"/>
      <c r="S47" s="4"/>
      <c r="T47" s="14"/>
      <c r="U47" s="4"/>
      <c r="V47" s="4"/>
      <c r="W47" s="14"/>
      <c r="X47" s="30"/>
      <c r="Y47" s="30"/>
      <c r="Z47" s="30"/>
      <c r="AA47" s="30"/>
    </row>
    <row r="48" spans="1:27" x14ac:dyDescent="0.25">
      <c r="A48" s="846" t="s">
        <v>1340</v>
      </c>
      <c r="B48" s="847"/>
      <c r="C48" s="847"/>
      <c r="D48" s="847"/>
      <c r="E48" s="847"/>
      <c r="F48" s="847"/>
      <c r="G48" s="847"/>
      <c r="H48" s="848"/>
      <c r="I48" s="4"/>
      <c r="J48" s="4"/>
      <c r="K48" s="14">
        <v>0</v>
      </c>
      <c r="L48" s="4"/>
      <c r="M48" s="4"/>
      <c r="N48" s="14">
        <v>1</v>
      </c>
      <c r="O48" s="4"/>
      <c r="P48" s="4"/>
      <c r="Q48" s="14"/>
      <c r="R48" s="4"/>
      <c r="S48" s="4"/>
      <c r="T48" s="14"/>
      <c r="U48" s="4"/>
      <c r="V48" s="4"/>
      <c r="W48" s="14"/>
      <c r="X48" s="30"/>
      <c r="Y48" s="30"/>
      <c r="Z48" s="30"/>
      <c r="AA48" s="30"/>
    </row>
    <row r="49" spans="1:27" x14ac:dyDescent="0.25">
      <c r="A49" s="846" t="s">
        <v>1341</v>
      </c>
      <c r="B49" s="847"/>
      <c r="C49" s="847"/>
      <c r="D49" s="847"/>
      <c r="E49" s="847"/>
      <c r="F49" s="847"/>
      <c r="G49" s="847"/>
      <c r="H49" s="848"/>
      <c r="I49" s="4"/>
      <c r="J49" s="4"/>
      <c r="K49" s="14">
        <v>21</v>
      </c>
      <c r="L49" s="4"/>
      <c r="M49" s="4"/>
      <c r="N49" s="14">
        <v>37</v>
      </c>
      <c r="O49" s="4"/>
      <c r="P49" s="4"/>
      <c r="Q49" s="14"/>
      <c r="R49" s="4"/>
      <c r="S49" s="4"/>
      <c r="T49" s="14"/>
      <c r="U49" s="4"/>
      <c r="V49" s="4"/>
      <c r="W49" s="14"/>
      <c r="X49" s="30"/>
      <c r="Y49" s="30"/>
      <c r="Z49" s="30"/>
      <c r="AA49" s="30"/>
    </row>
    <row r="50" spans="1:27" x14ac:dyDescent="0.25">
      <c r="K50" s="32" t="e">
        <f>IF(K7&gt;99.99,100,K7)</f>
        <v>#DIV/0!</v>
      </c>
      <c r="N50" s="32">
        <f>IF(N7&gt;99.99,100,N7)</f>
        <v>100</v>
      </c>
      <c r="Q50" s="32" t="e">
        <f>IF(Q7&gt;99.99,100,Q7)</f>
        <v>#DIV/0!</v>
      </c>
      <c r="T50" s="32">
        <f>IF(T7&gt;99.99,100,T7)</f>
        <v>100</v>
      </c>
      <c r="W50" s="32">
        <f>IF(W7&gt;99.99,100,W7)</f>
        <v>100</v>
      </c>
    </row>
    <row r="51" spans="1:27" x14ac:dyDescent="0.25">
      <c r="K51" s="32" t="e">
        <f t="shared" ref="K51:K70" si="6">IF(K8&gt;99.99,100,K8)</f>
        <v>#DIV/0!</v>
      </c>
      <c r="N51" s="32">
        <f t="shared" ref="N51:N70" si="7">IF(N8&gt;99.99,100,N8)</f>
        <v>100</v>
      </c>
      <c r="Q51" s="32" t="e">
        <f t="shared" ref="Q51:Q70" si="8">IF(Q8&gt;99.99,100,Q8)</f>
        <v>#DIV/0!</v>
      </c>
      <c r="T51" s="32" t="e">
        <f t="shared" ref="T51:T70" si="9">IF(T8&gt;99.99,100,T8)</f>
        <v>#DIV/0!</v>
      </c>
      <c r="W51" s="32">
        <f t="shared" ref="W51:W70" si="10">IF(W8&gt;99.99,100,W8)</f>
        <v>100</v>
      </c>
    </row>
    <row r="52" spans="1:27" x14ac:dyDescent="0.25">
      <c r="K52" s="32">
        <f t="shared" si="6"/>
        <v>100</v>
      </c>
      <c r="N52" s="32">
        <f t="shared" si="7"/>
        <v>100</v>
      </c>
      <c r="Q52" s="32" t="e">
        <f t="shared" si="8"/>
        <v>#DIV/0!</v>
      </c>
      <c r="T52" s="32" t="e">
        <f t="shared" si="9"/>
        <v>#DIV/0!</v>
      </c>
      <c r="W52" s="32">
        <f t="shared" si="10"/>
        <v>100</v>
      </c>
    </row>
    <row r="53" spans="1:27" x14ac:dyDescent="0.25">
      <c r="K53" s="32" t="e">
        <f t="shared" si="6"/>
        <v>#DIV/0!</v>
      </c>
      <c r="N53" s="32" t="e">
        <f t="shared" si="7"/>
        <v>#DIV/0!</v>
      </c>
      <c r="Q53" s="32" t="e">
        <f t="shared" si="8"/>
        <v>#DIV/0!</v>
      </c>
      <c r="T53" s="32">
        <f t="shared" si="9"/>
        <v>100</v>
      </c>
      <c r="W53" s="32">
        <f t="shared" si="10"/>
        <v>100</v>
      </c>
    </row>
    <row r="54" spans="1:27" x14ac:dyDescent="0.25">
      <c r="K54" s="32" t="e">
        <f t="shared" si="6"/>
        <v>#DIV/0!</v>
      </c>
      <c r="N54" s="32">
        <f t="shared" si="7"/>
        <v>100</v>
      </c>
      <c r="Q54" s="32">
        <f t="shared" si="8"/>
        <v>100</v>
      </c>
      <c r="T54" s="32">
        <f t="shared" si="9"/>
        <v>100</v>
      </c>
      <c r="W54" s="32">
        <f t="shared" si="10"/>
        <v>100</v>
      </c>
    </row>
    <row r="55" spans="1:27" x14ac:dyDescent="0.25">
      <c r="K55" s="32">
        <f t="shared" si="6"/>
        <v>0</v>
      </c>
      <c r="N55" s="32">
        <f t="shared" si="7"/>
        <v>100</v>
      </c>
      <c r="Q55" s="32">
        <f t="shared" si="8"/>
        <v>100</v>
      </c>
      <c r="T55" s="32">
        <f t="shared" si="9"/>
        <v>100</v>
      </c>
      <c r="W55" s="32">
        <f t="shared" si="10"/>
        <v>100</v>
      </c>
    </row>
    <row r="56" spans="1:27" x14ac:dyDescent="0.25">
      <c r="K56" s="32">
        <f t="shared" si="6"/>
        <v>0</v>
      </c>
      <c r="N56" s="32">
        <f t="shared" si="7"/>
        <v>33.333333333333329</v>
      </c>
      <c r="Q56" s="32">
        <f t="shared" si="8"/>
        <v>100</v>
      </c>
      <c r="T56" s="32">
        <f t="shared" si="9"/>
        <v>100</v>
      </c>
      <c r="W56" s="32">
        <f t="shared" si="10"/>
        <v>100</v>
      </c>
    </row>
    <row r="57" spans="1:27" x14ac:dyDescent="0.25">
      <c r="K57" s="32">
        <f t="shared" si="6"/>
        <v>100</v>
      </c>
      <c r="N57" s="32">
        <f t="shared" si="7"/>
        <v>100</v>
      </c>
      <c r="Q57" s="32">
        <f t="shared" si="8"/>
        <v>100</v>
      </c>
      <c r="T57" s="32">
        <f t="shared" si="9"/>
        <v>0</v>
      </c>
      <c r="W57" s="32">
        <f t="shared" si="10"/>
        <v>75</v>
      </c>
    </row>
    <row r="58" spans="1:27" x14ac:dyDescent="0.25">
      <c r="K58" s="32" t="e">
        <f t="shared" si="6"/>
        <v>#DIV/0!</v>
      </c>
      <c r="N58" s="32">
        <f t="shared" si="7"/>
        <v>0</v>
      </c>
      <c r="Q58" s="32">
        <f t="shared" si="8"/>
        <v>100</v>
      </c>
      <c r="T58" s="32">
        <f t="shared" si="9"/>
        <v>0</v>
      </c>
      <c r="W58" s="32">
        <f t="shared" si="10"/>
        <v>100</v>
      </c>
    </row>
    <row r="59" spans="1:27" x14ac:dyDescent="0.25">
      <c r="K59" s="32" t="e">
        <f t="shared" si="6"/>
        <v>#DIV/0!</v>
      </c>
      <c r="N59" s="32">
        <f t="shared" si="7"/>
        <v>100</v>
      </c>
      <c r="Q59" s="32">
        <f t="shared" si="8"/>
        <v>0</v>
      </c>
      <c r="T59" s="32">
        <f t="shared" si="9"/>
        <v>0</v>
      </c>
      <c r="W59" s="32">
        <f t="shared" si="10"/>
        <v>20</v>
      </c>
    </row>
    <row r="60" spans="1:27" x14ac:dyDescent="0.25">
      <c r="K60" s="32" t="e">
        <f t="shared" si="6"/>
        <v>#DIV/0!</v>
      </c>
      <c r="N60" s="32" t="e">
        <f t="shared" si="7"/>
        <v>#DIV/0!</v>
      </c>
      <c r="Q60" s="32">
        <f t="shared" si="8"/>
        <v>0</v>
      </c>
      <c r="T60" s="32" t="e">
        <f t="shared" si="9"/>
        <v>#DIV/0!</v>
      </c>
      <c r="W60" s="32">
        <f t="shared" si="10"/>
        <v>0</v>
      </c>
    </row>
    <row r="61" spans="1:27" x14ac:dyDescent="0.25">
      <c r="K61" s="32" t="e">
        <f t="shared" si="6"/>
        <v>#DIV/0!</v>
      </c>
      <c r="N61" s="32" t="e">
        <f t="shared" si="7"/>
        <v>#DIV/0!</v>
      </c>
      <c r="Q61" s="32">
        <f t="shared" si="8"/>
        <v>0</v>
      </c>
      <c r="T61" s="32" t="e">
        <f t="shared" si="9"/>
        <v>#DIV/0!</v>
      </c>
      <c r="W61" s="32">
        <f t="shared" si="10"/>
        <v>100</v>
      </c>
    </row>
    <row r="62" spans="1:27" x14ac:dyDescent="0.25">
      <c r="K62" s="32" t="e">
        <f t="shared" si="6"/>
        <v>#DIV/0!</v>
      </c>
      <c r="N62" s="32" t="e">
        <f t="shared" si="7"/>
        <v>#DIV/0!</v>
      </c>
      <c r="Q62" s="32" t="e">
        <f t="shared" si="8"/>
        <v>#DIV/0!</v>
      </c>
      <c r="T62" s="32">
        <f t="shared" si="9"/>
        <v>0</v>
      </c>
      <c r="W62" s="32">
        <f t="shared" si="10"/>
        <v>0</v>
      </c>
    </row>
    <row r="63" spans="1:27" x14ac:dyDescent="0.25">
      <c r="K63" s="32" t="e">
        <f>IF(K20&gt;99.99,100,K20)</f>
        <v>#DIV/0!</v>
      </c>
      <c r="N63" s="32" t="e">
        <f>IF(N20&gt;99.99,100,N20)</f>
        <v>#DIV/0!</v>
      </c>
      <c r="Q63" s="32">
        <f>IF(Q20&gt;99.99,100,Q20)</f>
        <v>0</v>
      </c>
      <c r="T63" s="32" t="e">
        <f>IF(T20&gt;99.99,100,T20)</f>
        <v>#DIV/0!</v>
      </c>
      <c r="W63" s="32">
        <f>IF(W20&gt;99.99,100,W20)</f>
        <v>0</v>
      </c>
    </row>
    <row r="64" spans="1:27" x14ac:dyDescent="0.25">
      <c r="K64" s="32" t="e">
        <f t="shared" si="6"/>
        <v>#DIV/0!</v>
      </c>
      <c r="N64" s="32" t="e">
        <f t="shared" si="7"/>
        <v>#DIV/0!</v>
      </c>
      <c r="Q64" s="32">
        <f t="shared" si="8"/>
        <v>0</v>
      </c>
      <c r="T64" s="32" t="e">
        <f t="shared" si="9"/>
        <v>#DIV/0!</v>
      </c>
      <c r="W64" s="32">
        <f t="shared" si="10"/>
        <v>0</v>
      </c>
    </row>
    <row r="65" spans="11:23" x14ac:dyDescent="0.25">
      <c r="K65" s="32">
        <f t="shared" si="6"/>
        <v>0</v>
      </c>
      <c r="N65" s="32" t="e">
        <f t="shared" si="7"/>
        <v>#DIV/0!</v>
      </c>
      <c r="Q65" s="32" t="e">
        <f t="shared" si="8"/>
        <v>#DIV/0!</v>
      </c>
      <c r="T65" s="32">
        <f t="shared" si="9"/>
        <v>0</v>
      </c>
      <c r="W65" s="32">
        <f t="shared" si="10"/>
        <v>0</v>
      </c>
    </row>
    <row r="66" spans="11:23" x14ac:dyDescent="0.25">
      <c r="K66" s="32" t="e">
        <f t="shared" si="6"/>
        <v>#DIV/0!</v>
      </c>
      <c r="N66" s="32" t="e">
        <f t="shared" si="7"/>
        <v>#DIV/0!</v>
      </c>
      <c r="Q66" s="32">
        <f t="shared" si="8"/>
        <v>0</v>
      </c>
      <c r="T66" s="32" t="e">
        <f t="shared" si="9"/>
        <v>#DIV/0!</v>
      </c>
      <c r="W66" s="32">
        <f t="shared" si="10"/>
        <v>0</v>
      </c>
    </row>
    <row r="67" spans="11:23" x14ac:dyDescent="0.25">
      <c r="K67" s="32" t="e">
        <f t="shared" si="6"/>
        <v>#DIV/0!</v>
      </c>
      <c r="N67" s="32">
        <f t="shared" si="7"/>
        <v>0</v>
      </c>
      <c r="Q67" s="32" t="e">
        <f t="shared" si="8"/>
        <v>#DIV/0!</v>
      </c>
      <c r="T67" s="32">
        <f t="shared" si="9"/>
        <v>0</v>
      </c>
      <c r="W67" s="32">
        <f t="shared" si="10"/>
        <v>0</v>
      </c>
    </row>
    <row r="68" spans="11:23" x14ac:dyDescent="0.25">
      <c r="K68" s="32">
        <f t="shared" si="6"/>
        <v>0</v>
      </c>
      <c r="N68" s="32" t="e">
        <f t="shared" si="7"/>
        <v>#DIV/0!</v>
      </c>
      <c r="Q68" s="32" t="e">
        <f t="shared" si="8"/>
        <v>#DIV/0!</v>
      </c>
      <c r="T68" s="32" t="e">
        <f t="shared" si="9"/>
        <v>#DIV/0!</v>
      </c>
      <c r="W68" s="32">
        <f t="shared" si="10"/>
        <v>27.999999999999996</v>
      </c>
    </row>
    <row r="69" spans="11:23" x14ac:dyDescent="0.25">
      <c r="K69" s="32">
        <f t="shared" si="6"/>
        <v>100</v>
      </c>
      <c r="N69" s="32" t="e">
        <f t="shared" si="7"/>
        <v>#DIV/0!</v>
      </c>
      <c r="Q69" s="32" t="e">
        <f t="shared" si="8"/>
        <v>#DIV/0!</v>
      </c>
      <c r="T69" s="32" t="e">
        <f t="shared" si="9"/>
        <v>#DIV/0!</v>
      </c>
      <c r="W69" s="32">
        <f t="shared" si="10"/>
        <v>100</v>
      </c>
    </row>
    <row r="70" spans="11:23" x14ac:dyDescent="0.25">
      <c r="K70" s="32">
        <f t="shared" si="6"/>
        <v>100</v>
      </c>
      <c r="N70" s="32">
        <f t="shared" si="7"/>
        <v>100</v>
      </c>
      <c r="Q70" s="32">
        <f t="shared" si="8"/>
        <v>100</v>
      </c>
      <c r="T70" s="32">
        <f t="shared" si="9"/>
        <v>0</v>
      </c>
      <c r="W70" s="32">
        <f t="shared" si="10"/>
        <v>90</v>
      </c>
    </row>
    <row r="71" spans="11:23" x14ac:dyDescent="0.25">
      <c r="K71" s="32">
        <f t="shared" ref="K71:K84" si="11">IF(K29&gt;99.99,100,K29)</f>
        <v>100</v>
      </c>
      <c r="N71" s="32">
        <f t="shared" ref="N71:N84" si="12">IF(N29&gt;99.99,100,N29)</f>
        <v>100</v>
      </c>
      <c r="Q71" s="32">
        <f t="shared" ref="Q71:Q84" si="13">IF(Q29&gt;99.99,100,Q29)</f>
        <v>100</v>
      </c>
      <c r="T71" s="32">
        <f t="shared" ref="T71:T84" si="14">IF(T29&gt;99.99,100,T29)</f>
        <v>100</v>
      </c>
      <c r="W71" s="32">
        <f t="shared" ref="W71:W84" si="15">IF(W29&gt;99.99,100,W29)</f>
        <v>100</v>
      </c>
    </row>
    <row r="72" spans="11:23" x14ac:dyDescent="0.25">
      <c r="K72" s="32">
        <f t="shared" si="11"/>
        <v>100</v>
      </c>
      <c r="N72" s="32" t="e">
        <f t="shared" si="12"/>
        <v>#DIV/0!</v>
      </c>
      <c r="Q72" s="32" t="e">
        <f t="shared" si="13"/>
        <v>#DIV/0!</v>
      </c>
      <c r="T72" s="32" t="e">
        <f t="shared" si="14"/>
        <v>#DIV/0!</v>
      </c>
      <c r="W72" s="32">
        <f t="shared" si="15"/>
        <v>100</v>
      </c>
    </row>
    <row r="73" spans="11:23" x14ac:dyDescent="0.25">
      <c r="K73" s="32" t="e">
        <f t="shared" si="11"/>
        <v>#DIV/0!</v>
      </c>
      <c r="N73" s="32" t="e">
        <f t="shared" si="12"/>
        <v>#DIV/0!</v>
      </c>
      <c r="Q73" s="32">
        <f t="shared" si="13"/>
        <v>0</v>
      </c>
      <c r="T73" s="32" t="e">
        <f t="shared" si="14"/>
        <v>#DIV/0!</v>
      </c>
      <c r="W73" s="32">
        <f t="shared" si="15"/>
        <v>0</v>
      </c>
    </row>
    <row r="74" spans="11:23" x14ac:dyDescent="0.25">
      <c r="K74" s="32" t="e">
        <f t="shared" si="11"/>
        <v>#DIV/0!</v>
      </c>
      <c r="N74" s="32" t="e">
        <f t="shared" si="12"/>
        <v>#DIV/0!</v>
      </c>
      <c r="Q74" s="32">
        <f t="shared" si="13"/>
        <v>0</v>
      </c>
      <c r="T74" s="32" t="e">
        <f t="shared" si="14"/>
        <v>#DIV/0!</v>
      </c>
      <c r="W74" s="32">
        <f t="shared" si="15"/>
        <v>0</v>
      </c>
    </row>
    <row r="75" spans="11:23" x14ac:dyDescent="0.25">
      <c r="K75" s="32" t="e">
        <f t="shared" si="11"/>
        <v>#DIV/0!</v>
      </c>
      <c r="N75" s="32" t="e">
        <f t="shared" si="12"/>
        <v>#DIV/0!</v>
      </c>
      <c r="Q75" s="32" t="e">
        <f t="shared" si="13"/>
        <v>#DIV/0!</v>
      </c>
      <c r="T75" s="32">
        <f t="shared" si="14"/>
        <v>0</v>
      </c>
      <c r="W75" s="32">
        <f t="shared" si="15"/>
        <v>0</v>
      </c>
    </row>
    <row r="76" spans="11:23" x14ac:dyDescent="0.25">
      <c r="K76" s="32">
        <f t="shared" si="11"/>
        <v>100</v>
      </c>
      <c r="N76" s="32" t="e">
        <f t="shared" si="12"/>
        <v>#DIV/0!</v>
      </c>
      <c r="Q76" s="32" t="e">
        <f t="shared" si="13"/>
        <v>#DIV/0!</v>
      </c>
      <c r="T76" s="32" t="e">
        <f t="shared" si="14"/>
        <v>#DIV/0!</v>
      </c>
      <c r="W76" s="32">
        <f t="shared" si="15"/>
        <v>100</v>
      </c>
    </row>
    <row r="77" spans="11:23" x14ac:dyDescent="0.25">
      <c r="K77" s="32" t="e">
        <f t="shared" si="11"/>
        <v>#DIV/0!</v>
      </c>
      <c r="N77" s="32">
        <f t="shared" si="12"/>
        <v>100</v>
      </c>
      <c r="Q77" s="32" t="e">
        <f t="shared" si="13"/>
        <v>#DIV/0!</v>
      </c>
      <c r="T77" s="32" t="e">
        <f t="shared" si="14"/>
        <v>#DIV/0!</v>
      </c>
      <c r="W77" s="32">
        <f t="shared" si="15"/>
        <v>100</v>
      </c>
    </row>
    <row r="78" spans="11:23" x14ac:dyDescent="0.25">
      <c r="K78" s="32" t="e">
        <f t="shared" si="11"/>
        <v>#DIV/0!</v>
      </c>
      <c r="N78" s="32">
        <f t="shared" si="12"/>
        <v>0</v>
      </c>
      <c r="Q78" s="32" t="e">
        <f t="shared" si="13"/>
        <v>#DIV/0!</v>
      </c>
      <c r="T78" s="32" t="e">
        <f t="shared" si="14"/>
        <v>#DIV/0!</v>
      </c>
      <c r="W78" s="32">
        <f t="shared" si="15"/>
        <v>0</v>
      </c>
    </row>
    <row r="79" spans="11:23" x14ac:dyDescent="0.25">
      <c r="K79" s="32" t="e">
        <f t="shared" si="11"/>
        <v>#DIV/0!</v>
      </c>
      <c r="N79" s="32" t="e">
        <f t="shared" si="12"/>
        <v>#DIV/0!</v>
      </c>
      <c r="Q79" s="32" t="e">
        <f t="shared" si="13"/>
        <v>#DIV/0!</v>
      </c>
      <c r="T79" s="32">
        <f t="shared" si="14"/>
        <v>100</v>
      </c>
      <c r="W79" s="32">
        <f t="shared" si="15"/>
        <v>100</v>
      </c>
    </row>
    <row r="80" spans="11:23" x14ac:dyDescent="0.25">
      <c r="K80" s="32">
        <f t="shared" si="11"/>
        <v>100</v>
      </c>
      <c r="N80" s="32" t="e">
        <f t="shared" si="12"/>
        <v>#DIV/0!</v>
      </c>
      <c r="Q80" s="32" t="e">
        <f t="shared" si="13"/>
        <v>#DIV/0!</v>
      </c>
      <c r="T80" s="32" t="e">
        <f t="shared" si="14"/>
        <v>#DIV/0!</v>
      </c>
      <c r="W80" s="32">
        <f t="shared" si="15"/>
        <v>100</v>
      </c>
    </row>
    <row r="81" spans="11:23" x14ac:dyDescent="0.25">
      <c r="K81" s="32">
        <f t="shared" si="11"/>
        <v>100</v>
      </c>
      <c r="N81" s="32">
        <f t="shared" si="12"/>
        <v>100</v>
      </c>
      <c r="Q81" s="32" t="e">
        <f t="shared" si="13"/>
        <v>#DIV/0!</v>
      </c>
      <c r="T81" s="32" t="e">
        <f t="shared" si="14"/>
        <v>#DIV/0!</v>
      </c>
      <c r="W81" s="32">
        <f t="shared" si="15"/>
        <v>100</v>
      </c>
    </row>
    <row r="82" spans="11:23" x14ac:dyDescent="0.25">
      <c r="K82" s="32">
        <f t="shared" si="11"/>
        <v>100</v>
      </c>
      <c r="N82" s="32" t="e">
        <f t="shared" si="12"/>
        <v>#DIV/0!</v>
      </c>
      <c r="Q82" s="32" t="e">
        <f t="shared" si="13"/>
        <v>#DIV/0!</v>
      </c>
      <c r="T82" s="32" t="e">
        <f t="shared" si="14"/>
        <v>#DIV/0!</v>
      </c>
      <c r="W82" s="32">
        <f t="shared" si="15"/>
        <v>100</v>
      </c>
    </row>
    <row r="83" spans="11:23" x14ac:dyDescent="0.25">
      <c r="K83" s="32">
        <f t="shared" si="11"/>
        <v>0</v>
      </c>
      <c r="N83" s="32">
        <f t="shared" si="12"/>
        <v>0</v>
      </c>
      <c r="Q83" s="32" t="e">
        <f t="shared" si="13"/>
        <v>#DIV/0!</v>
      </c>
      <c r="T83" s="32" t="e">
        <f t="shared" si="14"/>
        <v>#DIV/0!</v>
      </c>
      <c r="W83" s="32">
        <f t="shared" si="15"/>
        <v>0</v>
      </c>
    </row>
    <row r="84" spans="11:23" x14ac:dyDescent="0.25">
      <c r="K84" s="32">
        <f t="shared" si="11"/>
        <v>0</v>
      </c>
      <c r="N84" s="32">
        <f t="shared" si="12"/>
        <v>0</v>
      </c>
      <c r="Q84" s="32">
        <f t="shared" si="13"/>
        <v>0</v>
      </c>
      <c r="T84" s="32">
        <f t="shared" si="14"/>
        <v>0</v>
      </c>
      <c r="W84" s="32">
        <f t="shared" si="15"/>
        <v>0</v>
      </c>
    </row>
  </sheetData>
  <protectedRanges>
    <protectedRange sqref="X7:AA41" name="Rango13_1"/>
  </protectedRanges>
  <mergeCells count="36">
    <mergeCell ref="A46:H46"/>
    <mergeCell ref="A47:H47"/>
    <mergeCell ref="A48:H48"/>
    <mergeCell ref="A49:H49"/>
    <mergeCell ref="A8:A10"/>
    <mergeCell ref="A12:A15"/>
    <mergeCell ref="A17:A21"/>
    <mergeCell ref="A22:A25"/>
    <mergeCell ref="B22:B25"/>
    <mergeCell ref="C22:C25"/>
    <mergeCell ref="A45:H45"/>
    <mergeCell ref="X5:X6"/>
    <mergeCell ref="Y5:Y6"/>
    <mergeCell ref="Z5:Z6"/>
    <mergeCell ref="AA5:AA6"/>
    <mergeCell ref="A44:H44"/>
    <mergeCell ref="D22:D25"/>
    <mergeCell ref="E22:E25"/>
    <mergeCell ref="A26:A38"/>
    <mergeCell ref="A40:A42"/>
    <mergeCell ref="H5:H6"/>
    <mergeCell ref="I5:K5"/>
    <mergeCell ref="L5:N5"/>
    <mergeCell ref="O5:Q5"/>
    <mergeCell ref="R5:T5"/>
    <mergeCell ref="U5:W5"/>
    <mergeCell ref="A2:W2"/>
    <mergeCell ref="A3:W3"/>
    <mergeCell ref="A4:W4"/>
    <mergeCell ref="A5:A6"/>
    <mergeCell ref="B5:B6"/>
    <mergeCell ref="C5:C6"/>
    <mergeCell ref="D5:D6"/>
    <mergeCell ref="E5:E6"/>
    <mergeCell ref="F5:F6"/>
    <mergeCell ref="G5:G6"/>
  </mergeCells>
  <conditionalFormatting sqref="W7:W43 K7:K43 N14:N43 Q14:Q43 T14:T43">
    <cfRule type="cellIs" dxfId="53" priority="25" stopIfTrue="1" operator="greaterThan">
      <formula>110</formula>
    </cfRule>
    <cfRule type="cellIs" dxfId="52" priority="26" stopIfTrue="1" operator="between">
      <formula>1</formula>
      <formula>90</formula>
    </cfRule>
    <cfRule type="expression" dxfId="51" priority="27" stopIfTrue="1">
      <formula>IF(I7=0,J7=0)</formula>
    </cfRule>
    <cfRule type="cellIs" dxfId="50" priority="28" stopIfTrue="1" operator="between">
      <formula>90</formula>
      <formula>110</formula>
    </cfRule>
    <cfRule type="expression" dxfId="49" priority="29" stopIfTrue="1">
      <formula>IF(I7&gt;0,J7=0)</formula>
    </cfRule>
    <cfRule type="expression" dxfId="48" priority="30" stopIfTrue="1">
      <formula>IF(I7=0,J7&gt;0)</formula>
    </cfRule>
  </conditionalFormatting>
  <conditionalFormatting sqref="N7:N13">
    <cfRule type="cellIs" dxfId="47" priority="43" stopIfTrue="1" operator="greaterThan">
      <formula>110</formula>
    </cfRule>
    <cfRule type="cellIs" dxfId="46" priority="44" stopIfTrue="1" operator="between">
      <formula>1</formula>
      <formula>90</formula>
    </cfRule>
    <cfRule type="expression" dxfId="45" priority="45" stopIfTrue="1">
      <formula>IF(L7=0,M7=0)</formula>
    </cfRule>
    <cfRule type="cellIs" dxfId="44" priority="46" stopIfTrue="1" operator="between">
      <formula>90</formula>
      <formula>110</formula>
    </cfRule>
    <cfRule type="expression" dxfId="43" priority="47" stopIfTrue="1">
      <formula>IF(L7&gt;0,M7=0)</formula>
    </cfRule>
    <cfRule type="expression" dxfId="42" priority="48" stopIfTrue="1">
      <formula>IF(L7=0,M7&gt;0)</formula>
    </cfRule>
  </conditionalFormatting>
  <conditionalFormatting sqref="Q7:Q13">
    <cfRule type="cellIs" dxfId="41" priority="37" stopIfTrue="1" operator="greaterThan">
      <formula>110</formula>
    </cfRule>
    <cfRule type="cellIs" dxfId="40" priority="38" stopIfTrue="1" operator="between">
      <formula>1</formula>
      <formula>90</formula>
    </cfRule>
    <cfRule type="expression" dxfId="39" priority="39" stopIfTrue="1">
      <formula>IF(O7=0,P7=0)</formula>
    </cfRule>
    <cfRule type="cellIs" dxfId="38" priority="40" stopIfTrue="1" operator="between">
      <formula>90</formula>
      <formula>110</formula>
    </cfRule>
    <cfRule type="expression" dxfId="37" priority="41" stopIfTrue="1">
      <formula>IF(O7&gt;0,P7=0)</formula>
    </cfRule>
    <cfRule type="expression" dxfId="36" priority="42" stopIfTrue="1">
      <formula>IF(O7=0,P7&gt;0)</formula>
    </cfRule>
  </conditionalFormatting>
  <conditionalFormatting sqref="T7:T13">
    <cfRule type="cellIs" dxfId="35" priority="31" stopIfTrue="1" operator="greaterThan">
      <formula>110</formula>
    </cfRule>
    <cfRule type="cellIs" dxfId="34" priority="32" stopIfTrue="1" operator="between">
      <formula>1</formula>
      <formula>90</formula>
    </cfRule>
    <cfRule type="expression" dxfId="33" priority="33" stopIfTrue="1">
      <formula>IF(R7=0,S7=0)</formula>
    </cfRule>
    <cfRule type="cellIs" dxfId="32" priority="34" stopIfTrue="1" operator="between">
      <formula>90</formula>
      <formula>110</formula>
    </cfRule>
    <cfRule type="expression" dxfId="31" priority="35" stopIfTrue="1">
      <formula>IF(R7&gt;0,S7=0)</formula>
    </cfRule>
    <cfRule type="expression" dxfId="30" priority="36" stopIfTrue="1">
      <formula>IF(R7=0,S7&gt;0)</formula>
    </cfRule>
  </conditionalFormatting>
  <pageMargins left="0.7" right="0.7" top="0.75" bottom="0.75" header="0.3" footer="0.3"/>
  <pageSetup orientation="portrait" horizontalDpi="4294967293" verticalDpi="0" r:id="rId1"/>
  <legacyDrawing r:id="rId2"/>
</worksheet>
</file>

<file path=xl/worksheets/sheet7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3300"/>
  </sheetPr>
  <dimension ref="A1:AI118"/>
  <sheetViews>
    <sheetView showGridLines="0" topLeftCell="B1" workbookViewId="0">
      <selection activeCell="H20" sqref="H20"/>
    </sheetView>
  </sheetViews>
  <sheetFormatPr baseColWidth="10" defaultColWidth="11.42578125" defaultRowHeight="15" x14ac:dyDescent="0.25"/>
  <cols>
    <col min="1" max="2" width="16.85546875" style="7" customWidth="1"/>
    <col min="3" max="3" width="26.85546875" style="7" customWidth="1"/>
    <col min="4" max="4" width="10.28515625" style="7" customWidth="1"/>
    <col min="5" max="5" width="10.7109375" style="7" customWidth="1"/>
    <col min="6" max="6" width="14.42578125" style="7" customWidth="1"/>
    <col min="7" max="7" width="9.7109375" style="7" customWidth="1"/>
    <col min="8" max="8" width="39.28515625" style="7" customWidth="1"/>
    <col min="9" max="9" width="15.140625" style="7" customWidth="1"/>
    <col min="10" max="10" width="13.85546875" style="7" customWidth="1"/>
    <col min="11" max="11" width="14" style="7" customWidth="1"/>
    <col min="12" max="12" width="8.7109375" style="7" customWidth="1"/>
    <col min="13" max="13" width="13.42578125" style="7" hidden="1" customWidth="1"/>
    <col min="14" max="14" width="12.5703125" style="7" hidden="1" customWidth="1"/>
    <col min="15" max="17" width="6.85546875" style="7" customWidth="1"/>
    <col min="18" max="18" width="20.85546875" style="7" hidden="1" customWidth="1"/>
    <col min="19" max="21" width="6.85546875" style="7" customWidth="1"/>
    <col min="22" max="22" width="20.85546875" style="7" hidden="1" customWidth="1"/>
    <col min="23" max="25" width="6.85546875" style="7" customWidth="1"/>
    <col min="26" max="26" width="20.85546875" style="7" hidden="1" customWidth="1"/>
    <col min="27" max="29" width="6.85546875" style="7" customWidth="1"/>
    <col min="30" max="30" width="20.42578125" style="7" hidden="1" customWidth="1"/>
    <col min="31" max="33" width="6.85546875" style="7" customWidth="1"/>
    <col min="34" max="16384" width="11.42578125" style="7"/>
  </cols>
  <sheetData>
    <row r="1" spans="1:35" ht="7.5" customHeight="1" x14ac:dyDescent="0.25"/>
    <row r="2" spans="1:35" ht="14.25" customHeight="1" x14ac:dyDescent="0.25">
      <c r="A2" s="925" t="s">
        <v>2795</v>
      </c>
      <c r="B2" s="925"/>
      <c r="C2" s="925"/>
      <c r="D2" s="925"/>
      <c r="E2" s="925"/>
      <c r="F2" s="925"/>
      <c r="G2" s="925"/>
      <c r="H2" s="925"/>
      <c r="I2" s="925"/>
      <c r="J2" s="925"/>
      <c r="K2" s="925"/>
      <c r="L2" s="925"/>
      <c r="M2" s="925"/>
      <c r="N2" s="925"/>
      <c r="O2" s="925"/>
      <c r="P2" s="925"/>
      <c r="Q2" s="925"/>
      <c r="R2" s="925"/>
      <c r="S2" s="925"/>
      <c r="T2" s="925"/>
      <c r="U2" s="925"/>
      <c r="V2" s="925"/>
      <c r="W2" s="925"/>
      <c r="X2" s="925"/>
      <c r="Y2" s="925"/>
      <c r="Z2" s="925"/>
      <c r="AA2" s="925"/>
      <c r="AB2" s="925"/>
      <c r="AC2" s="925"/>
      <c r="AD2" s="925"/>
      <c r="AE2" s="925"/>
      <c r="AF2" s="925"/>
      <c r="AG2" s="925"/>
      <c r="AH2" s="651"/>
      <c r="AI2" s="651"/>
    </row>
    <row r="3" spans="1:35" ht="9" customHeight="1" x14ac:dyDescent="0.25">
      <c r="A3" s="925" t="s">
        <v>2796</v>
      </c>
      <c r="B3" s="925"/>
      <c r="C3" s="925"/>
      <c r="D3" s="925"/>
      <c r="E3" s="925"/>
      <c r="F3" s="925"/>
      <c r="G3" s="925"/>
      <c r="H3" s="925"/>
      <c r="I3" s="925"/>
      <c r="J3" s="925"/>
      <c r="K3" s="925"/>
      <c r="L3" s="925"/>
      <c r="M3" s="925"/>
      <c r="N3" s="925"/>
      <c r="O3" s="925"/>
      <c r="P3" s="925"/>
      <c r="Q3" s="925"/>
      <c r="R3" s="925"/>
      <c r="S3" s="925"/>
      <c r="T3" s="925"/>
      <c r="U3" s="925"/>
      <c r="V3" s="925"/>
      <c r="W3" s="925"/>
      <c r="X3" s="925"/>
      <c r="Y3" s="925"/>
      <c r="Z3" s="925"/>
      <c r="AA3" s="925"/>
      <c r="AB3" s="925"/>
      <c r="AC3" s="925"/>
      <c r="AD3" s="925"/>
      <c r="AE3" s="925"/>
      <c r="AF3" s="925"/>
      <c r="AG3" s="925"/>
      <c r="AH3" s="651"/>
      <c r="AI3" s="651"/>
    </row>
    <row r="4" spans="1:35" ht="15" customHeight="1" x14ac:dyDescent="0.25">
      <c r="A4" s="925" t="s">
        <v>3084</v>
      </c>
      <c r="B4" s="925"/>
      <c r="C4" s="925"/>
      <c r="D4" s="925"/>
      <c r="E4" s="925"/>
      <c r="F4" s="925"/>
      <c r="G4" s="925"/>
      <c r="H4" s="925"/>
      <c r="I4" s="925"/>
      <c r="J4" s="925"/>
      <c r="K4" s="925"/>
      <c r="L4" s="925"/>
      <c r="M4" s="925"/>
      <c r="N4" s="925"/>
      <c r="O4" s="925"/>
      <c r="P4" s="925"/>
      <c r="Q4" s="925"/>
      <c r="R4" s="925"/>
      <c r="S4" s="925"/>
      <c r="T4" s="925"/>
      <c r="U4" s="925"/>
      <c r="V4" s="925"/>
      <c r="W4" s="925"/>
      <c r="X4" s="925"/>
      <c r="Y4" s="925"/>
      <c r="Z4" s="925"/>
      <c r="AA4" s="925"/>
      <c r="AB4" s="925"/>
      <c r="AC4" s="925"/>
      <c r="AD4" s="925"/>
      <c r="AE4" s="925"/>
      <c r="AF4" s="925"/>
      <c r="AG4" s="925"/>
      <c r="AH4" s="652"/>
      <c r="AI4" s="652"/>
    </row>
    <row r="5" spans="1:35" ht="15" customHeight="1" x14ac:dyDescent="0.25">
      <c r="A5" s="649" t="s">
        <v>2798</v>
      </c>
      <c r="B5" s="960" t="s">
        <v>3085</v>
      </c>
      <c r="C5" s="960"/>
      <c r="D5" s="960"/>
      <c r="E5" s="960"/>
      <c r="F5" s="960"/>
      <c r="G5" s="960"/>
      <c r="H5" s="960"/>
      <c r="I5" s="960"/>
      <c r="J5" s="960"/>
      <c r="K5" s="960"/>
      <c r="L5" s="960"/>
      <c r="M5" s="960"/>
      <c r="N5" s="960"/>
      <c r="O5" s="960"/>
      <c r="P5" s="960"/>
      <c r="Q5" s="960"/>
      <c r="R5" s="960"/>
      <c r="S5" s="960"/>
      <c r="T5" s="960"/>
      <c r="U5" s="960"/>
      <c r="V5" s="960"/>
      <c r="W5" s="960"/>
      <c r="X5" s="960"/>
      <c r="Y5" s="960"/>
      <c r="Z5" s="960"/>
      <c r="AA5" s="960"/>
      <c r="AB5" s="960"/>
      <c r="AC5" s="960"/>
      <c r="AD5" s="960"/>
      <c r="AE5" s="960"/>
      <c r="AF5" s="960"/>
      <c r="AG5" s="960"/>
      <c r="AH5" s="653"/>
      <c r="AI5" s="653"/>
    </row>
    <row r="6" spans="1:35" ht="22.5" customHeight="1" x14ac:dyDescent="0.25">
      <c r="A6" s="933" t="s">
        <v>2799</v>
      </c>
      <c r="B6" s="933" t="s">
        <v>2800</v>
      </c>
      <c r="C6" s="933" t="s">
        <v>2801</v>
      </c>
      <c r="D6" s="930" t="s">
        <v>2802</v>
      </c>
      <c r="E6" s="931"/>
      <c r="F6" s="932"/>
      <c r="G6" s="933" t="s">
        <v>2804</v>
      </c>
      <c r="H6" s="933" t="s">
        <v>28</v>
      </c>
      <c r="I6" s="928" t="s">
        <v>2</v>
      </c>
      <c r="J6" s="928" t="s">
        <v>1475</v>
      </c>
      <c r="K6" s="928" t="s">
        <v>4</v>
      </c>
      <c r="L6" s="933" t="s">
        <v>2805</v>
      </c>
      <c r="M6" s="928" t="s">
        <v>2806</v>
      </c>
      <c r="N6" s="928" t="s">
        <v>2807</v>
      </c>
      <c r="O6" s="934" t="s">
        <v>5</v>
      </c>
      <c r="P6" s="935"/>
      <c r="Q6" s="935"/>
      <c r="R6" s="936"/>
      <c r="S6" s="934" t="s">
        <v>6</v>
      </c>
      <c r="T6" s="935"/>
      <c r="U6" s="935"/>
      <c r="V6" s="936"/>
      <c r="W6" s="934" t="s">
        <v>7</v>
      </c>
      <c r="X6" s="935"/>
      <c r="Y6" s="935"/>
      <c r="Z6" s="936"/>
      <c r="AA6" s="934" t="s">
        <v>8</v>
      </c>
      <c r="AB6" s="935"/>
      <c r="AC6" s="935"/>
      <c r="AD6" s="936"/>
      <c r="AE6" s="934" t="s">
        <v>9</v>
      </c>
      <c r="AF6" s="935"/>
      <c r="AG6" s="936"/>
    </row>
    <row r="7" spans="1:35" x14ac:dyDescent="0.25">
      <c r="A7" s="933"/>
      <c r="B7" s="933"/>
      <c r="C7" s="933"/>
      <c r="D7" s="695" t="s">
        <v>10</v>
      </c>
      <c r="E7" s="695" t="s">
        <v>11</v>
      </c>
      <c r="F7" s="695" t="s">
        <v>2803</v>
      </c>
      <c r="G7" s="928"/>
      <c r="H7" s="928"/>
      <c r="I7" s="929"/>
      <c r="J7" s="929"/>
      <c r="K7" s="929"/>
      <c r="L7" s="928"/>
      <c r="M7" s="929"/>
      <c r="N7" s="929"/>
      <c r="O7" s="5" t="s">
        <v>10</v>
      </c>
      <c r="P7" s="5" t="s">
        <v>11</v>
      </c>
      <c r="Q7" s="6" t="s">
        <v>12</v>
      </c>
      <c r="R7" s="6" t="s">
        <v>2956</v>
      </c>
      <c r="S7" s="5" t="s">
        <v>10</v>
      </c>
      <c r="T7" s="5" t="s">
        <v>11</v>
      </c>
      <c r="U7" s="6" t="s">
        <v>12</v>
      </c>
      <c r="V7" s="6" t="s">
        <v>2956</v>
      </c>
      <c r="W7" s="5" t="s">
        <v>10</v>
      </c>
      <c r="X7" s="5" t="s">
        <v>11</v>
      </c>
      <c r="Y7" s="6" t="s">
        <v>12</v>
      </c>
      <c r="Z7" s="6" t="s">
        <v>2956</v>
      </c>
      <c r="AA7" s="5" t="s">
        <v>10</v>
      </c>
      <c r="AB7" s="5" t="s">
        <v>11</v>
      </c>
      <c r="AC7" s="6" t="s">
        <v>12</v>
      </c>
      <c r="AD7" s="6" t="s">
        <v>2956</v>
      </c>
      <c r="AE7" s="5" t="s">
        <v>10</v>
      </c>
      <c r="AF7" s="5" t="s">
        <v>11</v>
      </c>
      <c r="AG7" s="6" t="s">
        <v>12</v>
      </c>
    </row>
    <row r="8" spans="1:35" ht="38.25" x14ac:dyDescent="0.25">
      <c r="A8" s="951" t="s">
        <v>3086</v>
      </c>
      <c r="B8" s="951" t="s">
        <v>3087</v>
      </c>
      <c r="C8" s="888" t="s">
        <v>3266</v>
      </c>
      <c r="D8" s="888">
        <v>100</v>
      </c>
      <c r="E8" s="888"/>
      <c r="F8" s="894">
        <f>E8/D8*100</f>
        <v>0</v>
      </c>
      <c r="G8" s="706" t="s">
        <v>519</v>
      </c>
      <c r="H8" s="720" t="s">
        <v>1315</v>
      </c>
      <c r="I8" s="703" t="s">
        <v>3095</v>
      </c>
      <c r="J8" s="704" t="s">
        <v>1316</v>
      </c>
      <c r="K8" s="706" t="s">
        <v>92</v>
      </c>
      <c r="L8" s="706">
        <v>1</v>
      </c>
      <c r="M8" s="704"/>
      <c r="N8" s="706" t="s">
        <v>89</v>
      </c>
      <c r="O8" s="2">
        <v>0</v>
      </c>
      <c r="P8" s="2"/>
      <c r="Q8" s="11" t="e">
        <f>P8/O8*100</f>
        <v>#DIV/0!</v>
      </c>
      <c r="R8" s="12"/>
      <c r="S8" s="2">
        <v>0</v>
      </c>
      <c r="T8" s="2"/>
      <c r="U8" s="12" t="e">
        <f>T8/S8*100</f>
        <v>#DIV/0!</v>
      </c>
      <c r="V8" s="12"/>
      <c r="W8" s="2">
        <v>0</v>
      </c>
      <c r="X8" s="2"/>
      <c r="Y8" s="12" t="e">
        <f>X8/W8*100</f>
        <v>#DIV/0!</v>
      </c>
      <c r="Z8" s="12"/>
      <c r="AA8" s="2">
        <v>1</v>
      </c>
      <c r="AB8" s="2"/>
      <c r="AC8" s="12">
        <f>AB8/AA8*100</f>
        <v>0</v>
      </c>
      <c r="AD8" s="12"/>
      <c r="AE8" s="89">
        <f t="shared" ref="AE8:AF15" si="0">O8+S8+W8+AA8</f>
        <v>1</v>
      </c>
      <c r="AF8" s="89">
        <f t="shared" si="0"/>
        <v>0</v>
      </c>
      <c r="AG8" s="12">
        <f>AF8/AE8*100</f>
        <v>0</v>
      </c>
    </row>
    <row r="9" spans="1:35" ht="38.25" x14ac:dyDescent="0.25">
      <c r="A9" s="952"/>
      <c r="B9" s="952"/>
      <c r="C9" s="888"/>
      <c r="D9" s="888"/>
      <c r="E9" s="888"/>
      <c r="F9" s="895"/>
      <c r="G9" s="888" t="s">
        <v>592</v>
      </c>
      <c r="H9" s="1087" t="s">
        <v>3096</v>
      </c>
      <c r="I9" s="703" t="s">
        <v>3095</v>
      </c>
      <c r="J9" s="704" t="s">
        <v>1316</v>
      </c>
      <c r="K9" s="706" t="s">
        <v>1320</v>
      </c>
      <c r="L9" s="704">
        <v>5</v>
      </c>
      <c r="M9" s="704"/>
      <c r="N9" s="704" t="s">
        <v>3097</v>
      </c>
      <c r="O9" s="2">
        <v>0</v>
      </c>
      <c r="P9" s="2"/>
      <c r="Q9" s="11" t="e">
        <f t="shared" ref="Q9:Q62" si="1">P9/O9*100</f>
        <v>#DIV/0!</v>
      </c>
      <c r="R9" s="12"/>
      <c r="S9" s="2">
        <v>0</v>
      </c>
      <c r="T9" s="2"/>
      <c r="U9" s="12" t="e">
        <f t="shared" ref="U9:U62" si="2">T9/S9*100</f>
        <v>#DIV/0!</v>
      </c>
      <c r="V9" s="12"/>
      <c r="W9" s="2">
        <v>0</v>
      </c>
      <c r="X9" s="2"/>
      <c r="Y9" s="12" t="e">
        <f t="shared" ref="Y9:Y62" si="3">X9/W9*100</f>
        <v>#DIV/0!</v>
      </c>
      <c r="Z9" s="12"/>
      <c r="AA9" s="2">
        <v>5</v>
      </c>
      <c r="AB9" s="2"/>
      <c r="AC9" s="12">
        <f t="shared" ref="AC9:AC62" si="4">AB9/AA9*100</f>
        <v>0</v>
      </c>
      <c r="AD9" s="12"/>
      <c r="AE9" s="89">
        <f t="shared" si="0"/>
        <v>5</v>
      </c>
      <c r="AF9" s="89">
        <f t="shared" si="0"/>
        <v>0</v>
      </c>
      <c r="AG9" s="12">
        <f t="shared" ref="AG9:AG62" si="5">AF9/AE9*100</f>
        <v>0</v>
      </c>
    </row>
    <row r="10" spans="1:35" ht="38.25" x14ac:dyDescent="0.25">
      <c r="A10" s="952"/>
      <c r="B10" s="952"/>
      <c r="C10" s="888"/>
      <c r="D10" s="888"/>
      <c r="E10" s="888"/>
      <c r="F10" s="895"/>
      <c r="G10" s="888"/>
      <c r="H10" s="1087"/>
      <c r="I10" s="703" t="s">
        <v>3095</v>
      </c>
      <c r="J10" s="706" t="s">
        <v>2825</v>
      </c>
      <c r="K10" s="704" t="s">
        <v>1322</v>
      </c>
      <c r="L10" s="704">
        <v>5</v>
      </c>
      <c r="M10" s="704"/>
      <c r="N10" s="704"/>
      <c r="O10" s="2">
        <v>0</v>
      </c>
      <c r="P10" s="2"/>
      <c r="Q10" s="11" t="e">
        <f t="shared" si="1"/>
        <v>#DIV/0!</v>
      </c>
      <c r="R10" s="12"/>
      <c r="S10" s="2">
        <v>0</v>
      </c>
      <c r="T10" s="2"/>
      <c r="U10" s="12" t="e">
        <f t="shared" si="2"/>
        <v>#DIV/0!</v>
      </c>
      <c r="V10" s="12"/>
      <c r="W10" s="2">
        <v>0</v>
      </c>
      <c r="X10" s="2"/>
      <c r="Y10" s="12" t="e">
        <f t="shared" si="3"/>
        <v>#DIV/0!</v>
      </c>
      <c r="Z10" s="12"/>
      <c r="AA10" s="2">
        <v>5</v>
      </c>
      <c r="AB10" s="2"/>
      <c r="AC10" s="12">
        <f t="shared" si="4"/>
        <v>0</v>
      </c>
      <c r="AD10" s="12"/>
      <c r="AE10" s="89">
        <f t="shared" si="0"/>
        <v>5</v>
      </c>
      <c r="AF10" s="89">
        <f t="shared" si="0"/>
        <v>0</v>
      </c>
      <c r="AG10" s="12">
        <f t="shared" si="5"/>
        <v>0</v>
      </c>
    </row>
    <row r="11" spans="1:35" ht="63.75" x14ac:dyDescent="0.25">
      <c r="A11" s="952"/>
      <c r="B11" s="952"/>
      <c r="C11" s="888"/>
      <c r="D11" s="888"/>
      <c r="E11" s="888"/>
      <c r="F11" s="895"/>
      <c r="G11" s="888"/>
      <c r="H11" s="1087"/>
      <c r="I11" s="703" t="s">
        <v>3095</v>
      </c>
      <c r="J11" s="706" t="s">
        <v>3098</v>
      </c>
      <c r="K11" s="706" t="s">
        <v>3099</v>
      </c>
      <c r="L11" s="706">
        <v>2</v>
      </c>
      <c r="M11" s="706"/>
      <c r="N11" s="706" t="s">
        <v>104</v>
      </c>
      <c r="O11" s="2">
        <v>0</v>
      </c>
      <c r="P11" s="2"/>
      <c r="Q11" s="11" t="e">
        <f t="shared" si="1"/>
        <v>#DIV/0!</v>
      </c>
      <c r="R11" s="12"/>
      <c r="S11" s="2">
        <v>0</v>
      </c>
      <c r="T11" s="2"/>
      <c r="U11" s="12" t="e">
        <f t="shared" si="2"/>
        <v>#DIV/0!</v>
      </c>
      <c r="V11" s="12"/>
      <c r="W11" s="2">
        <v>0</v>
      </c>
      <c r="X11" s="2"/>
      <c r="Y11" s="12" t="e">
        <f t="shared" si="3"/>
        <v>#DIV/0!</v>
      </c>
      <c r="Z11" s="12"/>
      <c r="AA11" s="2">
        <v>2</v>
      </c>
      <c r="AB11" s="2"/>
      <c r="AC11" s="12">
        <f t="shared" si="4"/>
        <v>0</v>
      </c>
      <c r="AD11" s="12"/>
      <c r="AE11" s="89">
        <f t="shared" si="0"/>
        <v>2</v>
      </c>
      <c r="AF11" s="89">
        <f t="shared" si="0"/>
        <v>0</v>
      </c>
      <c r="AG11" s="12">
        <f t="shared" si="5"/>
        <v>0</v>
      </c>
    </row>
    <row r="12" spans="1:35" ht="25.5" x14ac:dyDescent="0.25">
      <c r="A12" s="952"/>
      <c r="B12" s="952"/>
      <c r="C12" s="888"/>
      <c r="D12" s="888"/>
      <c r="E12" s="888"/>
      <c r="F12" s="895"/>
      <c r="G12" s="708" t="s">
        <v>3100</v>
      </c>
      <c r="H12" s="705" t="s">
        <v>3101</v>
      </c>
      <c r="I12" s="703" t="s">
        <v>3095</v>
      </c>
      <c r="J12" s="706"/>
      <c r="K12" s="706" t="s">
        <v>1378</v>
      </c>
      <c r="L12" s="706">
        <v>1</v>
      </c>
      <c r="M12" s="706">
        <v>300</v>
      </c>
      <c r="N12" s="706" t="s">
        <v>3102</v>
      </c>
      <c r="O12" s="2">
        <v>1</v>
      </c>
      <c r="P12" s="2"/>
      <c r="Q12" s="11">
        <f t="shared" si="1"/>
        <v>0</v>
      </c>
      <c r="R12" s="12"/>
      <c r="S12" s="2">
        <v>0</v>
      </c>
      <c r="T12" s="2"/>
      <c r="U12" s="12" t="e">
        <f t="shared" si="2"/>
        <v>#DIV/0!</v>
      </c>
      <c r="V12" s="12"/>
      <c r="W12" s="2">
        <v>0</v>
      </c>
      <c r="X12" s="2"/>
      <c r="Y12" s="12" t="e">
        <f t="shared" si="3"/>
        <v>#DIV/0!</v>
      </c>
      <c r="Z12" s="12"/>
      <c r="AA12" s="2">
        <v>0</v>
      </c>
      <c r="AB12" s="2"/>
      <c r="AC12" s="12" t="e">
        <f t="shared" si="4"/>
        <v>#DIV/0!</v>
      </c>
      <c r="AD12" s="12"/>
      <c r="AE12" s="89">
        <f t="shared" si="0"/>
        <v>1</v>
      </c>
      <c r="AF12" s="89">
        <f t="shared" si="0"/>
        <v>0</v>
      </c>
      <c r="AG12" s="12">
        <f t="shared" si="5"/>
        <v>0</v>
      </c>
    </row>
    <row r="13" spans="1:35" ht="38.25" x14ac:dyDescent="0.25">
      <c r="A13" s="952"/>
      <c r="B13" s="952"/>
      <c r="C13" s="888"/>
      <c r="D13" s="888"/>
      <c r="E13" s="888"/>
      <c r="F13" s="895"/>
      <c r="G13" s="708" t="s">
        <v>3103</v>
      </c>
      <c r="H13" s="705" t="s">
        <v>3104</v>
      </c>
      <c r="I13" s="704" t="s">
        <v>3105</v>
      </c>
      <c r="J13" s="706"/>
      <c r="K13" s="706" t="s">
        <v>3106</v>
      </c>
      <c r="L13" s="706">
        <v>2400</v>
      </c>
      <c r="M13" s="722">
        <v>1200</v>
      </c>
      <c r="N13" s="706" t="s">
        <v>3107</v>
      </c>
      <c r="O13" s="2">
        <v>1200</v>
      </c>
      <c r="P13" s="2"/>
      <c r="Q13" s="11">
        <f t="shared" si="1"/>
        <v>0</v>
      </c>
      <c r="R13" s="12"/>
      <c r="S13" s="2">
        <v>500</v>
      </c>
      <c r="T13" s="2"/>
      <c r="U13" s="12">
        <f t="shared" si="2"/>
        <v>0</v>
      </c>
      <c r="V13" s="12"/>
      <c r="W13" s="2">
        <v>500</v>
      </c>
      <c r="X13" s="2"/>
      <c r="Y13" s="12">
        <f t="shared" si="3"/>
        <v>0</v>
      </c>
      <c r="Z13" s="12"/>
      <c r="AA13" s="2">
        <v>200</v>
      </c>
      <c r="AB13" s="2"/>
      <c r="AC13" s="12">
        <f t="shared" si="4"/>
        <v>0</v>
      </c>
      <c r="AD13" s="12"/>
      <c r="AE13" s="89">
        <f t="shared" si="0"/>
        <v>2400</v>
      </c>
      <c r="AF13" s="89">
        <f t="shared" si="0"/>
        <v>0</v>
      </c>
      <c r="AG13" s="12">
        <f t="shared" si="5"/>
        <v>0</v>
      </c>
    </row>
    <row r="14" spans="1:35" ht="38.25" x14ac:dyDescent="0.25">
      <c r="A14" s="952"/>
      <c r="B14" s="952"/>
      <c r="C14" s="888"/>
      <c r="D14" s="888"/>
      <c r="E14" s="888"/>
      <c r="F14" s="895"/>
      <c r="G14" s="708" t="s">
        <v>3108</v>
      </c>
      <c r="H14" s="705" t="s">
        <v>3109</v>
      </c>
      <c r="I14" s="704" t="s">
        <v>3105</v>
      </c>
      <c r="J14" s="706"/>
      <c r="K14" s="706" t="s">
        <v>3110</v>
      </c>
      <c r="L14" s="671">
        <v>1</v>
      </c>
      <c r="M14" s="709">
        <v>1200</v>
      </c>
      <c r="N14" s="706" t="s">
        <v>3111</v>
      </c>
      <c r="O14" s="2">
        <v>0</v>
      </c>
      <c r="P14" s="2"/>
      <c r="Q14" s="11" t="e">
        <f t="shared" si="1"/>
        <v>#DIV/0!</v>
      </c>
      <c r="R14" s="12"/>
      <c r="S14" s="2">
        <v>50</v>
      </c>
      <c r="T14" s="2"/>
      <c r="U14" s="12">
        <f t="shared" si="2"/>
        <v>0</v>
      </c>
      <c r="V14" s="12"/>
      <c r="W14" s="2">
        <v>50</v>
      </c>
      <c r="X14" s="2"/>
      <c r="Y14" s="12">
        <f t="shared" si="3"/>
        <v>0</v>
      </c>
      <c r="Z14" s="12"/>
      <c r="AA14" s="2">
        <v>0</v>
      </c>
      <c r="AB14" s="2"/>
      <c r="AC14" s="12" t="e">
        <f t="shared" si="4"/>
        <v>#DIV/0!</v>
      </c>
      <c r="AD14" s="12"/>
      <c r="AE14" s="89">
        <f t="shared" si="0"/>
        <v>100</v>
      </c>
      <c r="AF14" s="89">
        <f t="shared" si="0"/>
        <v>0</v>
      </c>
      <c r="AG14" s="12">
        <f t="shared" si="5"/>
        <v>0</v>
      </c>
    </row>
    <row r="15" spans="1:35" ht="38.25" x14ac:dyDescent="0.25">
      <c r="A15" s="952"/>
      <c r="B15" s="952"/>
      <c r="C15" s="888"/>
      <c r="D15" s="888"/>
      <c r="E15" s="888"/>
      <c r="F15" s="895"/>
      <c r="G15" s="708" t="s">
        <v>3112</v>
      </c>
      <c r="H15" s="705" t="s">
        <v>3113</v>
      </c>
      <c r="I15" s="704" t="s">
        <v>3105</v>
      </c>
      <c r="J15" s="706"/>
      <c r="K15" s="706" t="s">
        <v>3114</v>
      </c>
      <c r="L15" s="706">
        <v>2400</v>
      </c>
      <c r="M15" s="709">
        <v>5000</v>
      </c>
      <c r="N15" s="706" t="s">
        <v>3115</v>
      </c>
      <c r="O15" s="2">
        <v>1200</v>
      </c>
      <c r="P15" s="2"/>
      <c r="Q15" s="11">
        <f t="shared" si="1"/>
        <v>0</v>
      </c>
      <c r="R15" s="12"/>
      <c r="S15" s="2">
        <v>500</v>
      </c>
      <c r="T15" s="2"/>
      <c r="U15" s="11">
        <f t="shared" si="2"/>
        <v>0</v>
      </c>
      <c r="V15" s="12"/>
      <c r="W15" s="2">
        <v>500</v>
      </c>
      <c r="X15" s="2"/>
      <c r="Y15" s="11">
        <f t="shared" si="3"/>
        <v>0</v>
      </c>
      <c r="Z15" s="12"/>
      <c r="AA15" s="2">
        <v>200</v>
      </c>
      <c r="AB15" s="2"/>
      <c r="AC15" s="11">
        <f t="shared" si="4"/>
        <v>0</v>
      </c>
      <c r="AD15" s="12"/>
      <c r="AE15" s="89">
        <f t="shared" si="0"/>
        <v>2400</v>
      </c>
      <c r="AF15" s="89">
        <f t="shared" si="0"/>
        <v>0</v>
      </c>
      <c r="AG15" s="11">
        <f t="shared" si="5"/>
        <v>0</v>
      </c>
    </row>
    <row r="16" spans="1:35" ht="38.25" x14ac:dyDescent="0.25">
      <c r="A16" s="952"/>
      <c r="B16" s="952"/>
      <c r="C16" s="888"/>
      <c r="D16" s="888"/>
      <c r="E16" s="888"/>
      <c r="F16" s="895"/>
      <c r="G16" s="708" t="s">
        <v>3116</v>
      </c>
      <c r="H16" s="705" t="s">
        <v>3117</v>
      </c>
      <c r="I16" s="704" t="s">
        <v>3105</v>
      </c>
      <c r="J16" s="706"/>
      <c r="K16" s="706" t="s">
        <v>3118</v>
      </c>
      <c r="L16" s="706">
        <v>2400</v>
      </c>
      <c r="M16" s="709">
        <v>1500</v>
      </c>
      <c r="N16" s="706" t="s">
        <v>3119</v>
      </c>
      <c r="O16" s="2">
        <v>0</v>
      </c>
      <c r="P16" s="2"/>
      <c r="Q16" s="11" t="e">
        <f t="shared" si="1"/>
        <v>#DIV/0!</v>
      </c>
      <c r="R16" s="12"/>
      <c r="S16" s="2">
        <v>1200</v>
      </c>
      <c r="T16" s="2"/>
      <c r="U16" s="11">
        <f t="shared" si="2"/>
        <v>0</v>
      </c>
      <c r="V16" s="12"/>
      <c r="W16" s="2">
        <v>500</v>
      </c>
      <c r="X16" s="2"/>
      <c r="Y16" s="11">
        <f t="shared" si="3"/>
        <v>0</v>
      </c>
      <c r="Z16" s="12"/>
      <c r="AA16" s="2">
        <v>700</v>
      </c>
      <c r="AB16" s="2"/>
      <c r="AC16" s="11">
        <f t="shared" si="4"/>
        <v>0</v>
      </c>
      <c r="AD16" s="12"/>
      <c r="AE16" s="89">
        <f t="shared" ref="AE16:AE62" si="6">O16+S16+W16+AA16</f>
        <v>2400</v>
      </c>
      <c r="AF16" s="89">
        <f t="shared" ref="AF16:AF62" si="7">P16+T16+X16+AB16</f>
        <v>0</v>
      </c>
      <c r="AG16" s="11">
        <f t="shared" si="5"/>
        <v>0</v>
      </c>
    </row>
    <row r="17" spans="1:33" ht="38.25" x14ac:dyDescent="0.25">
      <c r="A17" s="952"/>
      <c r="B17" s="952"/>
      <c r="C17" s="888"/>
      <c r="D17" s="888"/>
      <c r="E17" s="888"/>
      <c r="F17" s="896"/>
      <c r="G17" s="708" t="s">
        <v>3120</v>
      </c>
      <c r="H17" s="705" t="s">
        <v>3121</v>
      </c>
      <c r="I17" s="704" t="s">
        <v>3122</v>
      </c>
      <c r="J17" s="706"/>
      <c r="K17" s="706" t="s">
        <v>3123</v>
      </c>
      <c r="L17" s="706">
        <v>30</v>
      </c>
      <c r="M17" s="706">
        <v>600</v>
      </c>
      <c r="N17" s="706" t="s">
        <v>3124</v>
      </c>
      <c r="O17" s="2">
        <v>0</v>
      </c>
      <c r="P17" s="2"/>
      <c r="Q17" s="11" t="e">
        <f t="shared" si="1"/>
        <v>#DIV/0!</v>
      </c>
      <c r="R17" s="12"/>
      <c r="S17" s="2">
        <v>10</v>
      </c>
      <c r="T17" s="2"/>
      <c r="U17" s="11">
        <f t="shared" si="2"/>
        <v>0</v>
      </c>
      <c r="V17" s="12"/>
      <c r="W17" s="2">
        <v>10</v>
      </c>
      <c r="X17" s="2"/>
      <c r="Y17" s="11">
        <f t="shared" si="3"/>
        <v>0</v>
      </c>
      <c r="Z17" s="12"/>
      <c r="AA17" s="2">
        <v>10</v>
      </c>
      <c r="AB17" s="2"/>
      <c r="AC17" s="11">
        <f t="shared" si="4"/>
        <v>0</v>
      </c>
      <c r="AD17" s="12"/>
      <c r="AE17" s="89">
        <f t="shared" si="6"/>
        <v>30</v>
      </c>
      <c r="AF17" s="89">
        <f t="shared" si="7"/>
        <v>0</v>
      </c>
      <c r="AG17" s="11">
        <f t="shared" si="5"/>
        <v>0</v>
      </c>
    </row>
    <row r="18" spans="1:33" ht="38.25" x14ac:dyDescent="0.25">
      <c r="A18" s="952"/>
      <c r="B18" s="952"/>
      <c r="C18" s="888" t="s">
        <v>3088</v>
      </c>
      <c r="D18" s="888">
        <v>1000</v>
      </c>
      <c r="E18" s="888"/>
      <c r="F18" s="894">
        <f>E18/D18*100</f>
        <v>0</v>
      </c>
      <c r="G18" s="706" t="s">
        <v>538</v>
      </c>
      <c r="H18" s="707" t="s">
        <v>1424</v>
      </c>
      <c r="I18" s="703" t="s">
        <v>3095</v>
      </c>
      <c r="J18" s="704" t="s">
        <v>3125</v>
      </c>
      <c r="K18" s="706" t="s">
        <v>3126</v>
      </c>
      <c r="L18" s="706">
        <v>1000</v>
      </c>
      <c r="M18" s="706"/>
      <c r="N18" s="706" t="s">
        <v>3127</v>
      </c>
      <c r="O18" s="2">
        <v>250</v>
      </c>
      <c r="P18" s="2"/>
      <c r="Q18" s="11">
        <f t="shared" si="1"/>
        <v>0</v>
      </c>
      <c r="R18" s="12"/>
      <c r="S18" s="2">
        <v>250</v>
      </c>
      <c r="T18" s="2"/>
      <c r="U18" s="11">
        <f t="shared" si="2"/>
        <v>0</v>
      </c>
      <c r="V18" s="12"/>
      <c r="W18" s="2">
        <v>250</v>
      </c>
      <c r="X18" s="2"/>
      <c r="Y18" s="11">
        <f t="shared" si="3"/>
        <v>0</v>
      </c>
      <c r="Z18" s="12"/>
      <c r="AA18" s="2">
        <v>250</v>
      </c>
      <c r="AB18" s="2"/>
      <c r="AC18" s="11">
        <f t="shared" si="4"/>
        <v>0</v>
      </c>
      <c r="AD18" s="12"/>
      <c r="AE18" s="89">
        <f t="shared" si="6"/>
        <v>1000</v>
      </c>
      <c r="AF18" s="89">
        <f t="shared" si="7"/>
        <v>0</v>
      </c>
      <c r="AG18" s="11">
        <f t="shared" si="5"/>
        <v>0</v>
      </c>
    </row>
    <row r="19" spans="1:33" ht="38.25" x14ac:dyDescent="0.25">
      <c r="A19" s="952"/>
      <c r="B19" s="952"/>
      <c r="C19" s="888"/>
      <c r="D19" s="888"/>
      <c r="E19" s="888"/>
      <c r="F19" s="895"/>
      <c r="G19" s="708" t="s">
        <v>3128</v>
      </c>
      <c r="H19" s="207" t="s">
        <v>3129</v>
      </c>
      <c r="I19" s="703" t="s">
        <v>3130</v>
      </c>
      <c r="J19" s="706"/>
      <c r="K19" s="708" t="s">
        <v>3131</v>
      </c>
      <c r="L19" s="706">
        <v>4000</v>
      </c>
      <c r="M19" s="654">
        <v>1500</v>
      </c>
      <c r="N19" s="708" t="s">
        <v>3132</v>
      </c>
      <c r="O19" s="2">
        <v>1000</v>
      </c>
      <c r="P19" s="2"/>
      <c r="Q19" s="11">
        <f t="shared" si="1"/>
        <v>0</v>
      </c>
      <c r="R19" s="12"/>
      <c r="S19" s="2">
        <v>1000</v>
      </c>
      <c r="T19" s="2"/>
      <c r="U19" s="11">
        <f t="shared" si="2"/>
        <v>0</v>
      </c>
      <c r="V19" s="12"/>
      <c r="W19" s="2">
        <v>1000</v>
      </c>
      <c r="X19" s="2"/>
      <c r="Y19" s="11">
        <f t="shared" si="3"/>
        <v>0</v>
      </c>
      <c r="Z19" s="12"/>
      <c r="AA19" s="2">
        <v>1000</v>
      </c>
      <c r="AB19" s="2"/>
      <c r="AC19" s="11">
        <f t="shared" si="4"/>
        <v>0</v>
      </c>
      <c r="AD19" s="12"/>
      <c r="AE19" s="89">
        <f t="shared" si="6"/>
        <v>4000</v>
      </c>
      <c r="AF19" s="89">
        <f t="shared" si="7"/>
        <v>0</v>
      </c>
      <c r="AG19" s="11">
        <f t="shared" si="5"/>
        <v>0</v>
      </c>
    </row>
    <row r="20" spans="1:33" ht="38.25" x14ac:dyDescent="0.25">
      <c r="A20" s="952"/>
      <c r="B20" s="952"/>
      <c r="C20" s="888"/>
      <c r="D20" s="888"/>
      <c r="E20" s="888"/>
      <c r="F20" s="895"/>
      <c r="G20" s="708" t="s">
        <v>3133</v>
      </c>
      <c r="H20" s="207" t="s">
        <v>3134</v>
      </c>
      <c r="I20" s="703" t="s">
        <v>3130</v>
      </c>
      <c r="J20" s="706"/>
      <c r="K20" s="708" t="s">
        <v>3135</v>
      </c>
      <c r="L20" s="706">
        <v>60</v>
      </c>
      <c r="M20" s="654">
        <v>4500</v>
      </c>
      <c r="N20" s="708" t="s">
        <v>3136</v>
      </c>
      <c r="O20" s="2">
        <v>0</v>
      </c>
      <c r="P20" s="2"/>
      <c r="Q20" s="11" t="e">
        <f t="shared" si="1"/>
        <v>#DIV/0!</v>
      </c>
      <c r="R20" s="12"/>
      <c r="S20" s="2">
        <v>30</v>
      </c>
      <c r="T20" s="2"/>
      <c r="U20" s="11">
        <f t="shared" si="2"/>
        <v>0</v>
      </c>
      <c r="V20" s="12"/>
      <c r="W20" s="2">
        <v>30</v>
      </c>
      <c r="X20" s="2"/>
      <c r="Y20" s="11">
        <f t="shared" si="3"/>
        <v>0</v>
      </c>
      <c r="Z20" s="12"/>
      <c r="AA20" s="2">
        <v>0</v>
      </c>
      <c r="AB20" s="2"/>
      <c r="AC20" s="11" t="e">
        <f t="shared" si="4"/>
        <v>#DIV/0!</v>
      </c>
      <c r="AD20" s="12"/>
      <c r="AE20" s="89">
        <f t="shared" si="6"/>
        <v>60</v>
      </c>
      <c r="AF20" s="89">
        <f t="shared" si="7"/>
        <v>0</v>
      </c>
      <c r="AG20" s="11">
        <f t="shared" si="5"/>
        <v>0</v>
      </c>
    </row>
    <row r="21" spans="1:33" ht="38.25" x14ac:dyDescent="0.25">
      <c r="A21" s="952"/>
      <c r="B21" s="952"/>
      <c r="C21" s="888"/>
      <c r="D21" s="888"/>
      <c r="E21" s="888"/>
      <c r="F21" s="895"/>
      <c r="G21" s="708" t="s">
        <v>3137</v>
      </c>
      <c r="H21" s="207" t="s">
        <v>3138</v>
      </c>
      <c r="I21" s="703" t="s">
        <v>3130</v>
      </c>
      <c r="J21" s="706"/>
      <c r="K21" s="708" t="s">
        <v>3139</v>
      </c>
      <c r="L21" s="706">
        <v>500</v>
      </c>
      <c r="M21" s="723">
        <v>500</v>
      </c>
      <c r="N21" s="708" t="s">
        <v>3140</v>
      </c>
      <c r="O21" s="2">
        <v>100</v>
      </c>
      <c r="P21" s="2"/>
      <c r="Q21" s="11">
        <f t="shared" si="1"/>
        <v>0</v>
      </c>
      <c r="R21" s="12"/>
      <c r="S21" s="2">
        <v>200</v>
      </c>
      <c r="T21" s="2"/>
      <c r="U21" s="11">
        <f t="shared" si="2"/>
        <v>0</v>
      </c>
      <c r="V21" s="12"/>
      <c r="W21" s="2">
        <v>100</v>
      </c>
      <c r="X21" s="2"/>
      <c r="Y21" s="11">
        <f t="shared" si="3"/>
        <v>0</v>
      </c>
      <c r="Z21" s="12"/>
      <c r="AA21" s="2">
        <v>100</v>
      </c>
      <c r="AB21" s="2"/>
      <c r="AC21" s="11">
        <f t="shared" si="4"/>
        <v>0</v>
      </c>
      <c r="AD21" s="12"/>
      <c r="AE21" s="89">
        <f t="shared" si="6"/>
        <v>500</v>
      </c>
      <c r="AF21" s="89">
        <f t="shared" si="7"/>
        <v>0</v>
      </c>
      <c r="AG21" s="11">
        <f t="shared" si="5"/>
        <v>0</v>
      </c>
    </row>
    <row r="22" spans="1:33" ht="38.25" x14ac:dyDescent="0.25">
      <c r="A22" s="952"/>
      <c r="B22" s="952"/>
      <c r="C22" s="888"/>
      <c r="D22" s="888"/>
      <c r="E22" s="888"/>
      <c r="F22" s="895"/>
      <c r="G22" s="708" t="s">
        <v>3141</v>
      </c>
      <c r="H22" s="207" t="s">
        <v>3142</v>
      </c>
      <c r="I22" s="703" t="s">
        <v>3130</v>
      </c>
      <c r="J22" s="706"/>
      <c r="K22" s="708" t="s">
        <v>3143</v>
      </c>
      <c r="L22" s="724">
        <v>2500</v>
      </c>
      <c r="M22" s="724">
        <v>300</v>
      </c>
      <c r="N22" s="708" t="s">
        <v>3144</v>
      </c>
      <c r="O22" s="2">
        <v>0</v>
      </c>
      <c r="P22" s="2"/>
      <c r="Q22" s="11" t="e">
        <f t="shared" si="1"/>
        <v>#DIV/0!</v>
      </c>
      <c r="R22" s="12"/>
      <c r="S22" s="2">
        <v>500</v>
      </c>
      <c r="T22" s="2"/>
      <c r="U22" s="11">
        <f t="shared" si="2"/>
        <v>0</v>
      </c>
      <c r="V22" s="12"/>
      <c r="W22" s="2">
        <v>1500</v>
      </c>
      <c r="X22" s="2"/>
      <c r="Y22" s="11">
        <f t="shared" si="3"/>
        <v>0</v>
      </c>
      <c r="Z22" s="12"/>
      <c r="AA22" s="2">
        <v>500</v>
      </c>
      <c r="AB22" s="2"/>
      <c r="AC22" s="11">
        <f t="shared" si="4"/>
        <v>0</v>
      </c>
      <c r="AD22" s="12"/>
      <c r="AE22" s="89">
        <f t="shared" si="6"/>
        <v>2500</v>
      </c>
      <c r="AF22" s="89">
        <f t="shared" si="7"/>
        <v>0</v>
      </c>
      <c r="AG22" s="11">
        <f t="shared" si="5"/>
        <v>0</v>
      </c>
    </row>
    <row r="23" spans="1:33" ht="38.25" x14ac:dyDescent="0.25">
      <c r="A23" s="952"/>
      <c r="B23" s="952"/>
      <c r="C23" s="888"/>
      <c r="D23" s="888"/>
      <c r="E23" s="888"/>
      <c r="F23" s="895"/>
      <c r="G23" s="708" t="s">
        <v>3145</v>
      </c>
      <c r="H23" s="207" t="s">
        <v>3146</v>
      </c>
      <c r="I23" s="703" t="s">
        <v>3130</v>
      </c>
      <c r="J23" s="706"/>
      <c r="K23" s="708" t="s">
        <v>3147</v>
      </c>
      <c r="L23" s="706">
        <v>600</v>
      </c>
      <c r="M23" s="724"/>
      <c r="N23" s="708" t="s">
        <v>3148</v>
      </c>
      <c r="O23" s="2">
        <v>100</v>
      </c>
      <c r="P23" s="2"/>
      <c r="Q23" s="11">
        <f t="shared" si="1"/>
        <v>0</v>
      </c>
      <c r="R23" s="12"/>
      <c r="S23" s="2">
        <v>200</v>
      </c>
      <c r="T23" s="2"/>
      <c r="U23" s="11">
        <f t="shared" si="2"/>
        <v>0</v>
      </c>
      <c r="V23" s="12"/>
      <c r="W23" s="2">
        <v>200</v>
      </c>
      <c r="X23" s="2"/>
      <c r="Y23" s="11">
        <f t="shared" si="3"/>
        <v>0</v>
      </c>
      <c r="Z23" s="12"/>
      <c r="AA23" s="2">
        <v>100</v>
      </c>
      <c r="AB23" s="2"/>
      <c r="AC23" s="11">
        <f t="shared" si="4"/>
        <v>0</v>
      </c>
      <c r="AD23" s="12"/>
      <c r="AE23" s="89">
        <f t="shared" si="6"/>
        <v>600</v>
      </c>
      <c r="AF23" s="89">
        <f t="shared" si="7"/>
        <v>0</v>
      </c>
      <c r="AG23" s="11">
        <f t="shared" si="5"/>
        <v>0</v>
      </c>
    </row>
    <row r="24" spans="1:33" ht="25.5" x14ac:dyDescent="0.25">
      <c r="A24" s="952"/>
      <c r="B24" s="952"/>
      <c r="C24" s="888"/>
      <c r="D24" s="888"/>
      <c r="E24" s="888"/>
      <c r="F24" s="895"/>
      <c r="G24" s="708" t="s">
        <v>3149</v>
      </c>
      <c r="H24" s="207" t="s">
        <v>3150</v>
      </c>
      <c r="I24" s="703" t="s">
        <v>3095</v>
      </c>
      <c r="J24" s="706"/>
      <c r="K24" s="706" t="s">
        <v>3151</v>
      </c>
      <c r="L24" s="706">
        <v>2</v>
      </c>
      <c r="M24" s="709">
        <v>4500</v>
      </c>
      <c r="N24" s="708" t="s">
        <v>3152</v>
      </c>
      <c r="O24" s="2">
        <v>0</v>
      </c>
      <c r="P24" s="2"/>
      <c r="Q24" s="11" t="e">
        <f t="shared" si="1"/>
        <v>#DIV/0!</v>
      </c>
      <c r="R24" s="12"/>
      <c r="S24" s="2">
        <v>0</v>
      </c>
      <c r="T24" s="2"/>
      <c r="U24" s="11" t="e">
        <f t="shared" si="2"/>
        <v>#DIV/0!</v>
      </c>
      <c r="V24" s="12"/>
      <c r="W24" s="2">
        <v>1</v>
      </c>
      <c r="X24" s="2"/>
      <c r="Y24" s="11">
        <f t="shared" si="3"/>
        <v>0</v>
      </c>
      <c r="Z24" s="12"/>
      <c r="AA24" s="2">
        <v>1</v>
      </c>
      <c r="AB24" s="2"/>
      <c r="AC24" s="11">
        <f t="shared" si="4"/>
        <v>0</v>
      </c>
      <c r="AD24" s="12"/>
      <c r="AE24" s="89">
        <f t="shared" si="6"/>
        <v>2</v>
      </c>
      <c r="AF24" s="89">
        <f t="shared" si="7"/>
        <v>0</v>
      </c>
      <c r="AG24" s="11">
        <f t="shared" si="5"/>
        <v>0</v>
      </c>
    </row>
    <row r="25" spans="1:33" ht="25.5" x14ac:dyDescent="0.25">
      <c r="A25" s="952"/>
      <c r="B25" s="952"/>
      <c r="C25" s="888"/>
      <c r="D25" s="888"/>
      <c r="E25" s="888"/>
      <c r="F25" s="895"/>
      <c r="G25" s="708" t="s">
        <v>3153</v>
      </c>
      <c r="H25" s="207" t="s">
        <v>3154</v>
      </c>
      <c r="I25" s="703" t="s">
        <v>3155</v>
      </c>
      <c r="J25" s="704"/>
      <c r="K25" s="706" t="s">
        <v>3156</v>
      </c>
      <c r="L25" s="706">
        <v>40</v>
      </c>
      <c r="M25" s="709" t="s">
        <v>3157</v>
      </c>
      <c r="N25" s="708" t="s">
        <v>3158</v>
      </c>
      <c r="O25" s="2">
        <v>10</v>
      </c>
      <c r="P25" s="2"/>
      <c r="Q25" s="11">
        <f t="shared" si="1"/>
        <v>0</v>
      </c>
      <c r="R25" s="12"/>
      <c r="S25" s="2">
        <v>10</v>
      </c>
      <c r="T25" s="2"/>
      <c r="U25" s="11">
        <f t="shared" si="2"/>
        <v>0</v>
      </c>
      <c r="V25" s="12"/>
      <c r="W25" s="2">
        <v>10</v>
      </c>
      <c r="X25" s="2"/>
      <c r="Y25" s="11">
        <f t="shared" si="3"/>
        <v>0</v>
      </c>
      <c r="Z25" s="12"/>
      <c r="AA25" s="2">
        <v>10</v>
      </c>
      <c r="AB25" s="2"/>
      <c r="AC25" s="11">
        <f t="shared" si="4"/>
        <v>0</v>
      </c>
      <c r="AD25" s="12"/>
      <c r="AE25" s="89">
        <f t="shared" si="6"/>
        <v>40</v>
      </c>
      <c r="AF25" s="89">
        <f t="shared" si="7"/>
        <v>0</v>
      </c>
      <c r="AG25" s="11">
        <f t="shared" si="5"/>
        <v>0</v>
      </c>
    </row>
    <row r="26" spans="1:33" ht="25.5" x14ac:dyDescent="0.25">
      <c r="A26" s="952"/>
      <c r="B26" s="952"/>
      <c r="C26" s="888"/>
      <c r="D26" s="888"/>
      <c r="E26" s="888"/>
      <c r="F26" s="895"/>
      <c r="G26" s="708" t="s">
        <v>3159</v>
      </c>
      <c r="H26" s="207" t="s">
        <v>3160</v>
      </c>
      <c r="I26" s="703" t="s">
        <v>3161</v>
      </c>
      <c r="J26" s="704"/>
      <c r="K26" s="706" t="s">
        <v>3156</v>
      </c>
      <c r="L26" s="706">
        <v>40</v>
      </c>
      <c r="M26" s="725">
        <v>12000</v>
      </c>
      <c r="N26" s="708" t="s">
        <v>3158</v>
      </c>
      <c r="O26" s="2">
        <v>10</v>
      </c>
      <c r="P26" s="2"/>
      <c r="Q26" s="11">
        <f t="shared" si="1"/>
        <v>0</v>
      </c>
      <c r="R26" s="12"/>
      <c r="S26" s="2">
        <v>10</v>
      </c>
      <c r="T26" s="2"/>
      <c r="U26" s="11">
        <f t="shared" si="2"/>
        <v>0</v>
      </c>
      <c r="V26" s="12"/>
      <c r="W26" s="2">
        <v>10</v>
      </c>
      <c r="X26" s="2"/>
      <c r="Y26" s="11">
        <f t="shared" si="3"/>
        <v>0</v>
      </c>
      <c r="Z26" s="12"/>
      <c r="AA26" s="2">
        <v>10</v>
      </c>
      <c r="AB26" s="2"/>
      <c r="AC26" s="11">
        <f t="shared" si="4"/>
        <v>0</v>
      </c>
      <c r="AD26" s="12"/>
      <c r="AE26" s="89">
        <f t="shared" si="6"/>
        <v>40</v>
      </c>
      <c r="AF26" s="89">
        <f t="shared" si="7"/>
        <v>0</v>
      </c>
      <c r="AG26" s="11">
        <f t="shared" si="5"/>
        <v>0</v>
      </c>
    </row>
    <row r="27" spans="1:33" ht="25.5" x14ac:dyDescent="0.25">
      <c r="A27" s="952"/>
      <c r="B27" s="952"/>
      <c r="C27" s="888"/>
      <c r="D27" s="888"/>
      <c r="E27" s="888"/>
      <c r="F27" s="895"/>
      <c r="G27" s="708" t="s">
        <v>3162</v>
      </c>
      <c r="H27" s="207" t="s">
        <v>3163</v>
      </c>
      <c r="I27" s="703" t="s">
        <v>3164</v>
      </c>
      <c r="J27" s="704"/>
      <c r="K27" s="706" t="s">
        <v>3156</v>
      </c>
      <c r="L27" s="706">
        <v>5</v>
      </c>
      <c r="M27" s="725">
        <v>10000</v>
      </c>
      <c r="N27" s="708" t="s">
        <v>3158</v>
      </c>
      <c r="O27" s="2">
        <v>0</v>
      </c>
      <c r="P27" s="2"/>
      <c r="Q27" s="11" t="e">
        <f t="shared" si="1"/>
        <v>#DIV/0!</v>
      </c>
      <c r="R27" s="12"/>
      <c r="S27" s="2">
        <v>2</v>
      </c>
      <c r="T27" s="2"/>
      <c r="U27" s="11">
        <f t="shared" si="2"/>
        <v>0</v>
      </c>
      <c r="V27" s="12"/>
      <c r="W27" s="2">
        <v>1</v>
      </c>
      <c r="X27" s="2"/>
      <c r="Y27" s="11">
        <f t="shared" si="3"/>
        <v>0</v>
      </c>
      <c r="Z27" s="12"/>
      <c r="AA27" s="2">
        <v>2</v>
      </c>
      <c r="AB27" s="2"/>
      <c r="AC27" s="11">
        <f t="shared" si="4"/>
        <v>0</v>
      </c>
      <c r="AD27" s="12"/>
      <c r="AE27" s="89">
        <f t="shared" si="6"/>
        <v>5</v>
      </c>
      <c r="AF27" s="89">
        <f t="shared" si="7"/>
        <v>0</v>
      </c>
      <c r="AG27" s="11">
        <f t="shared" si="5"/>
        <v>0</v>
      </c>
    </row>
    <row r="28" spans="1:33" ht="25.5" x14ac:dyDescent="0.25">
      <c r="A28" s="952"/>
      <c r="B28" s="952"/>
      <c r="C28" s="888"/>
      <c r="D28" s="888"/>
      <c r="E28" s="888"/>
      <c r="F28" s="896"/>
      <c r="G28" s="708" t="s">
        <v>3165</v>
      </c>
      <c r="H28" s="207" t="s">
        <v>3166</v>
      </c>
      <c r="I28" s="703" t="s">
        <v>3167</v>
      </c>
      <c r="J28" s="704"/>
      <c r="K28" s="706" t="s">
        <v>3156</v>
      </c>
      <c r="L28" s="706">
        <v>2</v>
      </c>
      <c r="M28" s="725">
        <v>6000</v>
      </c>
      <c r="N28" s="708" t="s">
        <v>3158</v>
      </c>
      <c r="O28" s="2">
        <v>0</v>
      </c>
      <c r="P28" s="2"/>
      <c r="Q28" s="11" t="e">
        <f t="shared" si="1"/>
        <v>#DIV/0!</v>
      </c>
      <c r="R28" s="12"/>
      <c r="S28" s="2">
        <v>1</v>
      </c>
      <c r="T28" s="2"/>
      <c r="U28" s="11">
        <f t="shared" si="2"/>
        <v>0</v>
      </c>
      <c r="V28" s="12"/>
      <c r="W28" s="2">
        <v>0</v>
      </c>
      <c r="X28" s="2"/>
      <c r="Y28" s="11" t="e">
        <f t="shared" si="3"/>
        <v>#DIV/0!</v>
      </c>
      <c r="Z28" s="12"/>
      <c r="AA28" s="2">
        <v>1</v>
      </c>
      <c r="AB28" s="2"/>
      <c r="AC28" s="11">
        <f t="shared" si="4"/>
        <v>0</v>
      </c>
      <c r="AD28" s="12"/>
      <c r="AE28" s="89">
        <f t="shared" si="6"/>
        <v>2</v>
      </c>
      <c r="AF28" s="89">
        <f t="shared" si="7"/>
        <v>0</v>
      </c>
      <c r="AG28" s="11">
        <f t="shared" si="5"/>
        <v>0</v>
      </c>
    </row>
    <row r="29" spans="1:33" ht="25.5" x14ac:dyDescent="0.25">
      <c r="A29" s="952"/>
      <c r="B29" s="952"/>
      <c r="C29" s="888" t="s">
        <v>3089</v>
      </c>
      <c r="D29" s="888">
        <v>2000</v>
      </c>
      <c r="E29" s="888"/>
      <c r="F29" s="894">
        <f>E29/D29*100</f>
        <v>0</v>
      </c>
      <c r="G29" s="708" t="s">
        <v>3168</v>
      </c>
      <c r="H29" s="207" t="s">
        <v>3169</v>
      </c>
      <c r="I29" s="703" t="s">
        <v>3095</v>
      </c>
      <c r="J29" s="703"/>
      <c r="K29" s="708" t="s">
        <v>605</v>
      </c>
      <c r="L29" s="706">
        <v>1</v>
      </c>
      <c r="M29" s="708">
        <v>500</v>
      </c>
      <c r="N29" s="708" t="s">
        <v>3170</v>
      </c>
      <c r="O29" s="2">
        <v>0</v>
      </c>
      <c r="P29" s="2"/>
      <c r="Q29" s="11" t="e">
        <f t="shared" si="1"/>
        <v>#DIV/0!</v>
      </c>
      <c r="R29" s="12"/>
      <c r="S29" s="2">
        <v>1</v>
      </c>
      <c r="T29" s="2"/>
      <c r="U29" s="11">
        <f t="shared" si="2"/>
        <v>0</v>
      </c>
      <c r="V29" s="12"/>
      <c r="W29" s="2">
        <v>0</v>
      </c>
      <c r="X29" s="2"/>
      <c r="Y29" s="11" t="e">
        <f t="shared" si="3"/>
        <v>#DIV/0!</v>
      </c>
      <c r="Z29" s="12"/>
      <c r="AA29" s="2">
        <v>0</v>
      </c>
      <c r="AB29" s="2"/>
      <c r="AC29" s="11" t="e">
        <f t="shared" si="4"/>
        <v>#DIV/0!</v>
      </c>
      <c r="AD29" s="12"/>
      <c r="AE29" s="89">
        <f t="shared" si="6"/>
        <v>1</v>
      </c>
      <c r="AF29" s="89">
        <f t="shared" si="7"/>
        <v>0</v>
      </c>
      <c r="AG29" s="11">
        <f t="shared" si="5"/>
        <v>0</v>
      </c>
    </row>
    <row r="30" spans="1:33" ht="25.5" x14ac:dyDescent="0.25">
      <c r="A30" s="952"/>
      <c r="B30" s="952"/>
      <c r="C30" s="888"/>
      <c r="D30" s="888"/>
      <c r="E30" s="888"/>
      <c r="F30" s="895"/>
      <c r="G30" s="708" t="s">
        <v>3171</v>
      </c>
      <c r="H30" s="207" t="s">
        <v>3172</v>
      </c>
      <c r="I30" s="703" t="s">
        <v>3173</v>
      </c>
      <c r="J30" s="703"/>
      <c r="K30" s="708" t="s">
        <v>2607</v>
      </c>
      <c r="L30" s="706">
        <v>1</v>
      </c>
      <c r="M30" s="708">
        <v>2000</v>
      </c>
      <c r="N30" s="708" t="s">
        <v>1211</v>
      </c>
      <c r="O30" s="2">
        <v>0</v>
      </c>
      <c r="P30" s="2"/>
      <c r="Q30" s="11" t="e">
        <f t="shared" si="1"/>
        <v>#DIV/0!</v>
      </c>
      <c r="R30" s="12"/>
      <c r="S30" s="2">
        <v>0</v>
      </c>
      <c r="T30" s="2"/>
      <c r="U30" s="11" t="e">
        <f t="shared" si="2"/>
        <v>#DIV/0!</v>
      </c>
      <c r="V30" s="12"/>
      <c r="W30" s="2">
        <v>1</v>
      </c>
      <c r="X30" s="2"/>
      <c r="Y30" s="11">
        <f t="shared" si="3"/>
        <v>0</v>
      </c>
      <c r="Z30" s="12"/>
      <c r="AA30" s="2">
        <v>0</v>
      </c>
      <c r="AB30" s="2"/>
      <c r="AC30" s="11" t="e">
        <f t="shared" si="4"/>
        <v>#DIV/0!</v>
      </c>
      <c r="AD30" s="12"/>
      <c r="AE30" s="89">
        <f t="shared" si="6"/>
        <v>1</v>
      </c>
      <c r="AF30" s="89">
        <f t="shared" si="7"/>
        <v>0</v>
      </c>
      <c r="AG30" s="11">
        <f t="shared" si="5"/>
        <v>0</v>
      </c>
    </row>
    <row r="31" spans="1:33" ht="25.5" x14ac:dyDescent="0.25">
      <c r="A31" s="952"/>
      <c r="B31" s="952"/>
      <c r="C31" s="888"/>
      <c r="D31" s="888"/>
      <c r="E31" s="888"/>
      <c r="F31" s="895"/>
      <c r="G31" s="708" t="s">
        <v>3174</v>
      </c>
      <c r="H31" s="207" t="s">
        <v>3175</v>
      </c>
      <c r="I31" s="703" t="s">
        <v>3173</v>
      </c>
      <c r="J31" s="703"/>
      <c r="K31" s="708" t="s">
        <v>2607</v>
      </c>
      <c r="L31" s="706">
        <v>1</v>
      </c>
      <c r="M31" s="725">
        <v>14000</v>
      </c>
      <c r="N31" s="708" t="s">
        <v>1211</v>
      </c>
      <c r="O31" s="2">
        <v>0</v>
      </c>
      <c r="P31" s="2"/>
      <c r="Q31" s="11" t="e">
        <f t="shared" si="1"/>
        <v>#DIV/0!</v>
      </c>
      <c r="R31" s="12"/>
      <c r="S31" s="2">
        <v>1</v>
      </c>
      <c r="T31" s="2"/>
      <c r="U31" s="11">
        <f t="shared" si="2"/>
        <v>0</v>
      </c>
      <c r="V31" s="12"/>
      <c r="W31" s="2">
        <v>0</v>
      </c>
      <c r="X31" s="2"/>
      <c r="Y31" s="11" t="e">
        <f t="shared" si="3"/>
        <v>#DIV/0!</v>
      </c>
      <c r="Z31" s="12"/>
      <c r="AA31" s="2">
        <v>0</v>
      </c>
      <c r="AB31" s="2"/>
      <c r="AC31" s="11" t="e">
        <f t="shared" si="4"/>
        <v>#DIV/0!</v>
      </c>
      <c r="AD31" s="12"/>
      <c r="AE31" s="89">
        <f t="shared" si="6"/>
        <v>1</v>
      </c>
      <c r="AF31" s="89">
        <f t="shared" si="7"/>
        <v>0</v>
      </c>
      <c r="AG31" s="11">
        <f t="shared" si="5"/>
        <v>0</v>
      </c>
    </row>
    <row r="32" spans="1:33" ht="25.5" x14ac:dyDescent="0.25">
      <c r="A32" s="952"/>
      <c r="B32" s="952"/>
      <c r="C32" s="888"/>
      <c r="D32" s="888"/>
      <c r="E32" s="888"/>
      <c r="F32" s="895"/>
      <c r="G32" s="708" t="s">
        <v>3176</v>
      </c>
      <c r="H32" s="207" t="s">
        <v>2144</v>
      </c>
      <c r="I32" s="703" t="s">
        <v>3095</v>
      </c>
      <c r="J32" s="703"/>
      <c r="K32" s="708" t="s">
        <v>2607</v>
      </c>
      <c r="L32" s="706">
        <v>1</v>
      </c>
      <c r="M32" s="725">
        <v>5000</v>
      </c>
      <c r="N32" s="708" t="s">
        <v>1211</v>
      </c>
      <c r="O32" s="2">
        <v>0</v>
      </c>
      <c r="P32" s="2"/>
      <c r="Q32" s="11" t="e">
        <f t="shared" si="1"/>
        <v>#DIV/0!</v>
      </c>
      <c r="R32" s="12"/>
      <c r="S32" s="2">
        <v>0</v>
      </c>
      <c r="T32" s="2"/>
      <c r="U32" s="11" t="e">
        <f t="shared" si="2"/>
        <v>#DIV/0!</v>
      </c>
      <c r="V32" s="12"/>
      <c r="W32" s="2">
        <v>0</v>
      </c>
      <c r="X32" s="2"/>
      <c r="Y32" s="11" t="e">
        <f t="shared" si="3"/>
        <v>#DIV/0!</v>
      </c>
      <c r="Z32" s="12"/>
      <c r="AA32" s="2">
        <v>1</v>
      </c>
      <c r="AB32" s="2"/>
      <c r="AC32" s="11">
        <f t="shared" si="4"/>
        <v>0</v>
      </c>
      <c r="AD32" s="12"/>
      <c r="AE32" s="89">
        <f t="shared" si="6"/>
        <v>1</v>
      </c>
      <c r="AF32" s="89">
        <f t="shared" si="7"/>
        <v>0</v>
      </c>
      <c r="AG32" s="11">
        <f t="shared" si="5"/>
        <v>0</v>
      </c>
    </row>
    <row r="33" spans="1:33" ht="25.5" x14ac:dyDescent="0.25">
      <c r="A33" s="952"/>
      <c r="B33" s="952"/>
      <c r="C33" s="888"/>
      <c r="D33" s="888"/>
      <c r="E33" s="888"/>
      <c r="F33" s="895"/>
      <c r="G33" s="708" t="s">
        <v>3177</v>
      </c>
      <c r="H33" s="207" t="s">
        <v>3178</v>
      </c>
      <c r="I33" s="703" t="s">
        <v>3179</v>
      </c>
      <c r="J33" s="703"/>
      <c r="K33" s="708" t="s">
        <v>2607</v>
      </c>
      <c r="L33" s="706">
        <v>1</v>
      </c>
      <c r="M33" s="725">
        <v>5000</v>
      </c>
      <c r="N33" s="708" t="s">
        <v>1211</v>
      </c>
      <c r="O33" s="2">
        <v>0</v>
      </c>
      <c r="P33" s="2"/>
      <c r="Q33" s="11" t="e">
        <f t="shared" si="1"/>
        <v>#DIV/0!</v>
      </c>
      <c r="R33" s="12"/>
      <c r="S33" s="2">
        <v>0</v>
      </c>
      <c r="T33" s="2"/>
      <c r="U33" s="11" t="e">
        <f t="shared" si="2"/>
        <v>#DIV/0!</v>
      </c>
      <c r="V33" s="12"/>
      <c r="W33" s="2">
        <v>0</v>
      </c>
      <c r="X33" s="2"/>
      <c r="Y33" s="11" t="e">
        <f t="shared" si="3"/>
        <v>#DIV/0!</v>
      </c>
      <c r="Z33" s="12"/>
      <c r="AA33" s="2">
        <v>1</v>
      </c>
      <c r="AB33" s="2"/>
      <c r="AC33" s="11">
        <f t="shared" si="4"/>
        <v>0</v>
      </c>
      <c r="AD33" s="12"/>
      <c r="AE33" s="89">
        <f t="shared" si="6"/>
        <v>1</v>
      </c>
      <c r="AF33" s="89">
        <f t="shared" si="7"/>
        <v>0</v>
      </c>
      <c r="AG33" s="11">
        <f t="shared" si="5"/>
        <v>0</v>
      </c>
    </row>
    <row r="34" spans="1:33" ht="25.5" x14ac:dyDescent="0.25">
      <c r="A34" s="952"/>
      <c r="B34" s="952"/>
      <c r="C34" s="888"/>
      <c r="D34" s="888"/>
      <c r="E34" s="888"/>
      <c r="F34" s="895"/>
      <c r="G34" s="708" t="s">
        <v>3180</v>
      </c>
      <c r="H34" s="207" t="s">
        <v>3181</v>
      </c>
      <c r="I34" s="703" t="s">
        <v>3095</v>
      </c>
      <c r="J34" s="703"/>
      <c r="K34" s="708" t="s">
        <v>2607</v>
      </c>
      <c r="L34" s="706">
        <v>1</v>
      </c>
      <c r="M34" s="725">
        <v>1500</v>
      </c>
      <c r="N34" s="708" t="s">
        <v>1211</v>
      </c>
      <c r="O34" s="2">
        <v>1</v>
      </c>
      <c r="P34" s="2"/>
      <c r="Q34" s="11">
        <f t="shared" si="1"/>
        <v>0</v>
      </c>
      <c r="R34" s="12"/>
      <c r="S34" s="2">
        <v>0</v>
      </c>
      <c r="T34" s="2"/>
      <c r="U34" s="11" t="e">
        <f t="shared" si="2"/>
        <v>#DIV/0!</v>
      </c>
      <c r="V34" s="12"/>
      <c r="W34" s="2">
        <v>0</v>
      </c>
      <c r="X34" s="2"/>
      <c r="Y34" s="11" t="e">
        <f t="shared" si="3"/>
        <v>#DIV/0!</v>
      </c>
      <c r="Z34" s="12"/>
      <c r="AA34" s="2">
        <v>0</v>
      </c>
      <c r="AB34" s="2"/>
      <c r="AC34" s="11" t="e">
        <f t="shared" si="4"/>
        <v>#DIV/0!</v>
      </c>
      <c r="AD34" s="12"/>
      <c r="AE34" s="89">
        <f t="shared" si="6"/>
        <v>1</v>
      </c>
      <c r="AF34" s="89">
        <f t="shared" si="7"/>
        <v>0</v>
      </c>
      <c r="AG34" s="11">
        <f t="shared" si="5"/>
        <v>0</v>
      </c>
    </row>
    <row r="35" spans="1:33" ht="38.25" x14ac:dyDescent="0.25">
      <c r="A35" s="952"/>
      <c r="B35" s="952"/>
      <c r="C35" s="888"/>
      <c r="D35" s="888"/>
      <c r="E35" s="888"/>
      <c r="F35" s="895"/>
      <c r="G35" s="708" t="s">
        <v>3182</v>
      </c>
      <c r="H35" s="207" t="s">
        <v>3183</v>
      </c>
      <c r="I35" s="703" t="s">
        <v>3105</v>
      </c>
      <c r="J35" s="703"/>
      <c r="K35" s="708" t="s">
        <v>3184</v>
      </c>
      <c r="L35" s="706">
        <v>2</v>
      </c>
      <c r="M35" s="725">
        <v>15000</v>
      </c>
      <c r="N35" s="708" t="s">
        <v>3185</v>
      </c>
      <c r="O35" s="2">
        <v>2</v>
      </c>
      <c r="P35" s="2"/>
      <c r="Q35" s="11">
        <f t="shared" si="1"/>
        <v>0</v>
      </c>
      <c r="R35" s="12"/>
      <c r="S35" s="2">
        <v>0</v>
      </c>
      <c r="T35" s="2"/>
      <c r="U35" s="11" t="e">
        <f t="shared" si="2"/>
        <v>#DIV/0!</v>
      </c>
      <c r="V35" s="12"/>
      <c r="W35" s="2">
        <v>0</v>
      </c>
      <c r="X35" s="2"/>
      <c r="Y35" s="11" t="e">
        <f t="shared" si="3"/>
        <v>#DIV/0!</v>
      </c>
      <c r="Z35" s="12"/>
      <c r="AA35" s="2">
        <v>0</v>
      </c>
      <c r="AB35" s="2"/>
      <c r="AC35" s="11" t="e">
        <f t="shared" si="4"/>
        <v>#DIV/0!</v>
      </c>
      <c r="AD35" s="12"/>
      <c r="AE35" s="89">
        <f t="shared" si="6"/>
        <v>2</v>
      </c>
      <c r="AF35" s="89">
        <f t="shared" si="7"/>
        <v>0</v>
      </c>
      <c r="AG35" s="11">
        <f t="shared" si="5"/>
        <v>0</v>
      </c>
    </row>
    <row r="36" spans="1:33" ht="25.5" x14ac:dyDescent="0.25">
      <c r="A36" s="953"/>
      <c r="B36" s="953"/>
      <c r="C36" s="888"/>
      <c r="D36" s="888"/>
      <c r="E36" s="888"/>
      <c r="F36" s="896"/>
      <c r="G36" s="708" t="s">
        <v>3186</v>
      </c>
      <c r="H36" s="207" t="s">
        <v>3187</v>
      </c>
      <c r="I36" s="703" t="s">
        <v>3095</v>
      </c>
      <c r="J36" s="703"/>
      <c r="K36" s="708" t="s">
        <v>3188</v>
      </c>
      <c r="L36" s="706">
        <v>12</v>
      </c>
      <c r="M36" s="708">
        <v>500</v>
      </c>
      <c r="N36" s="708" t="s">
        <v>3189</v>
      </c>
      <c r="O36" s="2">
        <v>3</v>
      </c>
      <c r="P36" s="2"/>
      <c r="Q36" s="11">
        <f t="shared" si="1"/>
        <v>0</v>
      </c>
      <c r="R36" s="12"/>
      <c r="S36" s="2">
        <v>3</v>
      </c>
      <c r="T36" s="2"/>
      <c r="U36" s="11">
        <f t="shared" si="2"/>
        <v>0</v>
      </c>
      <c r="V36" s="12"/>
      <c r="W36" s="2">
        <v>3</v>
      </c>
      <c r="X36" s="2"/>
      <c r="Y36" s="11">
        <f t="shared" si="3"/>
        <v>0</v>
      </c>
      <c r="Z36" s="12"/>
      <c r="AA36" s="2">
        <v>3</v>
      </c>
      <c r="AB36" s="2"/>
      <c r="AC36" s="11">
        <f t="shared" si="4"/>
        <v>0</v>
      </c>
      <c r="AD36" s="12"/>
      <c r="AE36" s="89">
        <f t="shared" si="6"/>
        <v>12</v>
      </c>
      <c r="AF36" s="89">
        <f t="shared" si="7"/>
        <v>0</v>
      </c>
      <c r="AG36" s="11">
        <f t="shared" si="5"/>
        <v>0</v>
      </c>
    </row>
    <row r="37" spans="1:33" ht="51" customHeight="1" x14ac:dyDescent="0.25">
      <c r="A37" s="951" t="s">
        <v>3090</v>
      </c>
      <c r="B37" s="951" t="s">
        <v>3091</v>
      </c>
      <c r="C37" s="968" t="s">
        <v>3092</v>
      </c>
      <c r="D37" s="968">
        <v>3</v>
      </c>
      <c r="E37" s="968"/>
      <c r="F37" s="894">
        <f>E37/D37*100</f>
        <v>0</v>
      </c>
      <c r="G37" s="708" t="s">
        <v>3190</v>
      </c>
      <c r="H37" s="207" t="s">
        <v>3191</v>
      </c>
      <c r="I37" s="703" t="s">
        <v>3095</v>
      </c>
      <c r="J37" s="703"/>
      <c r="K37" s="703" t="s">
        <v>89</v>
      </c>
      <c r="L37" s="704">
        <v>2</v>
      </c>
      <c r="M37" s="726">
        <v>1500</v>
      </c>
      <c r="N37" s="703" t="s">
        <v>1211</v>
      </c>
      <c r="O37" s="2">
        <v>0</v>
      </c>
      <c r="P37" s="2"/>
      <c r="Q37" s="11" t="e">
        <f t="shared" si="1"/>
        <v>#DIV/0!</v>
      </c>
      <c r="R37" s="12"/>
      <c r="S37" s="2">
        <v>1</v>
      </c>
      <c r="T37" s="2"/>
      <c r="U37" s="11">
        <f t="shared" si="2"/>
        <v>0</v>
      </c>
      <c r="V37" s="12"/>
      <c r="W37" s="2">
        <v>0</v>
      </c>
      <c r="X37" s="2"/>
      <c r="Y37" s="11" t="e">
        <f t="shared" si="3"/>
        <v>#DIV/0!</v>
      </c>
      <c r="Z37" s="12"/>
      <c r="AA37" s="2">
        <v>1</v>
      </c>
      <c r="AB37" s="2"/>
      <c r="AC37" s="11">
        <f t="shared" si="4"/>
        <v>0</v>
      </c>
      <c r="AD37" s="12"/>
      <c r="AE37" s="89">
        <f t="shared" si="6"/>
        <v>2</v>
      </c>
      <c r="AF37" s="89">
        <f t="shared" si="7"/>
        <v>0</v>
      </c>
      <c r="AG37" s="11">
        <f t="shared" si="5"/>
        <v>0</v>
      </c>
    </row>
    <row r="38" spans="1:33" ht="25.5" x14ac:dyDescent="0.25">
      <c r="A38" s="952"/>
      <c r="B38" s="952"/>
      <c r="C38" s="968"/>
      <c r="D38" s="968"/>
      <c r="E38" s="968"/>
      <c r="F38" s="895"/>
      <c r="G38" s="708" t="s">
        <v>3192</v>
      </c>
      <c r="H38" s="207" t="s">
        <v>3193</v>
      </c>
      <c r="I38" s="703" t="s">
        <v>3194</v>
      </c>
      <c r="J38" s="703"/>
      <c r="K38" s="703" t="s">
        <v>1668</v>
      </c>
      <c r="L38" s="704">
        <v>15</v>
      </c>
      <c r="M38" s="726"/>
      <c r="N38" s="703" t="s">
        <v>1211</v>
      </c>
      <c r="O38" s="2">
        <v>6</v>
      </c>
      <c r="P38" s="2"/>
      <c r="Q38" s="11">
        <f t="shared" si="1"/>
        <v>0</v>
      </c>
      <c r="R38" s="12"/>
      <c r="S38" s="2">
        <v>6</v>
      </c>
      <c r="T38" s="2"/>
      <c r="U38" s="11">
        <f t="shared" si="2"/>
        <v>0</v>
      </c>
      <c r="V38" s="12"/>
      <c r="W38" s="2">
        <v>3</v>
      </c>
      <c r="X38" s="2"/>
      <c r="Y38" s="11">
        <f t="shared" si="3"/>
        <v>0</v>
      </c>
      <c r="Z38" s="12"/>
      <c r="AA38" s="2">
        <v>0</v>
      </c>
      <c r="AB38" s="2"/>
      <c r="AC38" s="11" t="e">
        <f t="shared" si="4"/>
        <v>#DIV/0!</v>
      </c>
      <c r="AD38" s="12"/>
      <c r="AE38" s="89">
        <f t="shared" si="6"/>
        <v>15</v>
      </c>
      <c r="AF38" s="89">
        <f t="shared" si="7"/>
        <v>0</v>
      </c>
      <c r="AG38" s="11">
        <f t="shared" si="5"/>
        <v>0</v>
      </c>
    </row>
    <row r="39" spans="1:33" ht="25.5" x14ac:dyDescent="0.25">
      <c r="A39" s="952"/>
      <c r="B39" s="952"/>
      <c r="C39" s="968"/>
      <c r="D39" s="968"/>
      <c r="E39" s="968"/>
      <c r="F39" s="895"/>
      <c r="G39" s="708" t="s">
        <v>3195</v>
      </c>
      <c r="H39" s="207" t="s">
        <v>3196</v>
      </c>
      <c r="I39" s="703" t="s">
        <v>3194</v>
      </c>
      <c r="J39" s="703"/>
      <c r="K39" s="703" t="s">
        <v>3197</v>
      </c>
      <c r="L39" s="704" t="s">
        <v>3198</v>
      </c>
      <c r="M39" s="703"/>
      <c r="N39" s="703" t="s">
        <v>3199</v>
      </c>
      <c r="O39" s="2">
        <v>0</v>
      </c>
      <c r="P39" s="2"/>
      <c r="Q39" s="11" t="e">
        <f t="shared" si="1"/>
        <v>#DIV/0!</v>
      </c>
      <c r="R39" s="12"/>
      <c r="S39" s="2">
        <v>0</v>
      </c>
      <c r="T39" s="2"/>
      <c r="U39" s="11" t="e">
        <f t="shared" si="2"/>
        <v>#DIV/0!</v>
      </c>
      <c r="V39" s="12"/>
      <c r="W39" s="2">
        <v>0</v>
      </c>
      <c r="X39" s="2"/>
      <c r="Y39" s="11" t="e">
        <f t="shared" si="3"/>
        <v>#DIV/0!</v>
      </c>
      <c r="Z39" s="12"/>
      <c r="AA39" s="2">
        <v>0</v>
      </c>
      <c r="AB39" s="2"/>
      <c r="AC39" s="11" t="e">
        <f t="shared" si="4"/>
        <v>#DIV/0!</v>
      </c>
      <c r="AD39" s="12"/>
      <c r="AE39" s="89">
        <f t="shared" si="6"/>
        <v>0</v>
      </c>
      <c r="AF39" s="89">
        <f t="shared" si="7"/>
        <v>0</v>
      </c>
      <c r="AG39" s="11" t="e">
        <f t="shared" si="5"/>
        <v>#DIV/0!</v>
      </c>
    </row>
    <row r="40" spans="1:33" ht="25.5" x14ac:dyDescent="0.25">
      <c r="A40" s="952"/>
      <c r="B40" s="952"/>
      <c r="C40" s="968"/>
      <c r="D40" s="968"/>
      <c r="E40" s="968"/>
      <c r="F40" s="895"/>
      <c r="G40" s="708" t="s">
        <v>3200</v>
      </c>
      <c r="H40" s="207" t="s">
        <v>3201</v>
      </c>
      <c r="I40" s="703" t="s">
        <v>3194</v>
      </c>
      <c r="J40" s="703"/>
      <c r="K40" s="703" t="s">
        <v>89</v>
      </c>
      <c r="L40" s="704" t="s">
        <v>3198</v>
      </c>
      <c r="M40" s="703"/>
      <c r="N40" s="703" t="s">
        <v>3202</v>
      </c>
      <c r="O40" s="2">
        <v>0</v>
      </c>
      <c r="P40" s="2"/>
      <c r="Q40" s="11" t="e">
        <f t="shared" si="1"/>
        <v>#DIV/0!</v>
      </c>
      <c r="R40" s="12"/>
      <c r="S40" s="2">
        <v>0</v>
      </c>
      <c r="T40" s="2"/>
      <c r="U40" s="11" t="e">
        <f t="shared" si="2"/>
        <v>#DIV/0!</v>
      </c>
      <c r="V40" s="12"/>
      <c r="W40" s="2">
        <v>0</v>
      </c>
      <c r="X40" s="2"/>
      <c r="Y40" s="11" t="e">
        <f t="shared" si="3"/>
        <v>#DIV/0!</v>
      </c>
      <c r="Z40" s="12"/>
      <c r="AA40" s="2">
        <v>0</v>
      </c>
      <c r="AB40" s="2"/>
      <c r="AC40" s="11" t="e">
        <f t="shared" si="4"/>
        <v>#DIV/0!</v>
      </c>
      <c r="AD40" s="12"/>
      <c r="AE40" s="89">
        <f t="shared" si="6"/>
        <v>0</v>
      </c>
      <c r="AF40" s="89">
        <f t="shared" si="7"/>
        <v>0</v>
      </c>
      <c r="AG40" s="11" t="e">
        <f t="shared" si="5"/>
        <v>#DIV/0!</v>
      </c>
    </row>
    <row r="41" spans="1:33" ht="25.5" x14ac:dyDescent="0.25">
      <c r="A41" s="952"/>
      <c r="B41" s="952"/>
      <c r="C41" s="968"/>
      <c r="D41" s="968"/>
      <c r="E41" s="968"/>
      <c r="F41" s="895"/>
      <c r="G41" s="708" t="s">
        <v>3203</v>
      </c>
      <c r="H41" s="207" t="s">
        <v>3204</v>
      </c>
      <c r="I41" s="703" t="s">
        <v>3194</v>
      </c>
      <c r="J41" s="703"/>
      <c r="K41" s="703" t="s">
        <v>89</v>
      </c>
      <c r="L41" s="704" t="s">
        <v>3198</v>
      </c>
      <c r="M41" s="703"/>
      <c r="N41" s="703" t="s">
        <v>3205</v>
      </c>
      <c r="O41" s="2">
        <v>0</v>
      </c>
      <c r="P41" s="2"/>
      <c r="Q41" s="11" t="e">
        <f t="shared" si="1"/>
        <v>#DIV/0!</v>
      </c>
      <c r="R41" s="12"/>
      <c r="S41" s="2">
        <v>0</v>
      </c>
      <c r="T41" s="2"/>
      <c r="U41" s="11" t="e">
        <f t="shared" si="2"/>
        <v>#DIV/0!</v>
      </c>
      <c r="V41" s="12"/>
      <c r="W41" s="2">
        <v>0</v>
      </c>
      <c r="X41" s="2"/>
      <c r="Y41" s="11" t="e">
        <f t="shared" si="3"/>
        <v>#DIV/0!</v>
      </c>
      <c r="Z41" s="12"/>
      <c r="AA41" s="2">
        <v>0</v>
      </c>
      <c r="AB41" s="2"/>
      <c r="AC41" s="11" t="e">
        <f t="shared" si="4"/>
        <v>#DIV/0!</v>
      </c>
      <c r="AD41" s="12"/>
      <c r="AE41" s="89">
        <f t="shared" si="6"/>
        <v>0</v>
      </c>
      <c r="AF41" s="89">
        <f t="shared" si="7"/>
        <v>0</v>
      </c>
      <c r="AG41" s="11" t="e">
        <f t="shared" si="5"/>
        <v>#DIV/0!</v>
      </c>
    </row>
    <row r="42" spans="1:33" ht="25.5" x14ac:dyDescent="0.25">
      <c r="A42" s="952"/>
      <c r="B42" s="952"/>
      <c r="C42" s="968"/>
      <c r="D42" s="968"/>
      <c r="E42" s="968"/>
      <c r="F42" s="895"/>
      <c r="G42" s="708" t="s">
        <v>3206</v>
      </c>
      <c r="H42" s="207" t="s">
        <v>3207</v>
      </c>
      <c r="I42" s="703" t="s">
        <v>3194</v>
      </c>
      <c r="J42" s="703"/>
      <c r="K42" s="703" t="s">
        <v>89</v>
      </c>
      <c r="L42" s="704" t="s">
        <v>3198</v>
      </c>
      <c r="M42" s="703"/>
      <c r="N42" s="703" t="s">
        <v>3208</v>
      </c>
      <c r="O42" s="2">
        <v>0</v>
      </c>
      <c r="P42" s="2"/>
      <c r="Q42" s="11" t="e">
        <f t="shared" si="1"/>
        <v>#DIV/0!</v>
      </c>
      <c r="R42" s="12"/>
      <c r="S42" s="2">
        <v>0</v>
      </c>
      <c r="T42" s="2"/>
      <c r="U42" s="11" t="e">
        <f t="shared" si="2"/>
        <v>#DIV/0!</v>
      </c>
      <c r="V42" s="12"/>
      <c r="W42" s="2">
        <v>0</v>
      </c>
      <c r="X42" s="2"/>
      <c r="Y42" s="11" t="e">
        <f t="shared" si="3"/>
        <v>#DIV/0!</v>
      </c>
      <c r="Z42" s="12"/>
      <c r="AA42" s="2">
        <v>0</v>
      </c>
      <c r="AB42" s="2"/>
      <c r="AC42" s="11" t="e">
        <f t="shared" si="4"/>
        <v>#DIV/0!</v>
      </c>
      <c r="AD42" s="12"/>
      <c r="AE42" s="89">
        <f t="shared" si="6"/>
        <v>0</v>
      </c>
      <c r="AF42" s="89">
        <f t="shared" si="7"/>
        <v>0</v>
      </c>
      <c r="AG42" s="11" t="e">
        <f t="shared" si="5"/>
        <v>#DIV/0!</v>
      </c>
    </row>
    <row r="43" spans="1:33" ht="25.5" x14ac:dyDescent="0.25">
      <c r="A43" s="952"/>
      <c r="B43" s="952"/>
      <c r="C43" s="968"/>
      <c r="D43" s="968"/>
      <c r="E43" s="968"/>
      <c r="F43" s="896"/>
      <c r="G43" s="708" t="s">
        <v>3209</v>
      </c>
      <c r="H43" s="207" t="s">
        <v>3210</v>
      </c>
      <c r="I43" s="703" t="s">
        <v>3194</v>
      </c>
      <c r="J43" s="703"/>
      <c r="K43" s="703" t="s">
        <v>89</v>
      </c>
      <c r="L43" s="704" t="s">
        <v>3198</v>
      </c>
      <c r="M43" s="703"/>
      <c r="N43" s="703" t="s">
        <v>3211</v>
      </c>
      <c r="O43" s="2">
        <v>0</v>
      </c>
      <c r="P43" s="2"/>
      <c r="Q43" s="11" t="e">
        <f t="shared" si="1"/>
        <v>#DIV/0!</v>
      </c>
      <c r="R43" s="12"/>
      <c r="S43" s="2">
        <v>0</v>
      </c>
      <c r="T43" s="2"/>
      <c r="U43" s="11" t="e">
        <f t="shared" si="2"/>
        <v>#DIV/0!</v>
      </c>
      <c r="V43" s="12"/>
      <c r="W43" s="2">
        <v>0</v>
      </c>
      <c r="X43" s="2"/>
      <c r="Y43" s="11" t="e">
        <f t="shared" si="3"/>
        <v>#DIV/0!</v>
      </c>
      <c r="Z43" s="12"/>
      <c r="AA43" s="2">
        <v>0</v>
      </c>
      <c r="AB43" s="2"/>
      <c r="AC43" s="11" t="e">
        <f t="shared" si="4"/>
        <v>#DIV/0!</v>
      </c>
      <c r="AD43" s="12"/>
      <c r="AE43" s="89">
        <f t="shared" si="6"/>
        <v>0</v>
      </c>
      <c r="AF43" s="89">
        <f t="shared" si="7"/>
        <v>0</v>
      </c>
      <c r="AG43" s="11" t="e">
        <f t="shared" si="5"/>
        <v>#DIV/0!</v>
      </c>
    </row>
    <row r="44" spans="1:33" ht="76.5" x14ac:dyDescent="0.25">
      <c r="A44" s="952"/>
      <c r="B44" s="952"/>
      <c r="C44" s="968" t="s">
        <v>3267</v>
      </c>
      <c r="D44" s="968">
        <v>5</v>
      </c>
      <c r="E44" s="968"/>
      <c r="F44" s="894">
        <f>E44/D44*100</f>
        <v>0</v>
      </c>
      <c r="G44" s="706" t="s">
        <v>979</v>
      </c>
      <c r="H44" s="707" t="s">
        <v>574</v>
      </c>
      <c r="I44" s="706" t="s">
        <v>1428</v>
      </c>
      <c r="J44" s="706" t="s">
        <v>1429</v>
      </c>
      <c r="K44" s="706" t="s">
        <v>576</v>
      </c>
      <c r="L44" s="704">
        <v>10</v>
      </c>
      <c r="M44" s="704"/>
      <c r="N44" s="704" t="s">
        <v>3212</v>
      </c>
      <c r="O44" s="2">
        <v>0</v>
      </c>
      <c r="P44" s="2"/>
      <c r="Q44" s="11" t="e">
        <f t="shared" si="1"/>
        <v>#DIV/0!</v>
      </c>
      <c r="R44" s="12"/>
      <c r="S44" s="2">
        <v>0</v>
      </c>
      <c r="T44" s="2"/>
      <c r="U44" s="11" t="e">
        <f t="shared" si="2"/>
        <v>#DIV/0!</v>
      </c>
      <c r="V44" s="12"/>
      <c r="W44" s="2">
        <v>0</v>
      </c>
      <c r="X44" s="2"/>
      <c r="Y44" s="11" t="e">
        <f t="shared" si="3"/>
        <v>#DIV/0!</v>
      </c>
      <c r="Z44" s="12"/>
      <c r="AA44" s="2">
        <v>10</v>
      </c>
      <c r="AB44" s="2"/>
      <c r="AC44" s="11">
        <f t="shared" si="4"/>
        <v>0</v>
      </c>
      <c r="AD44" s="12"/>
      <c r="AE44" s="89">
        <f t="shared" si="6"/>
        <v>10</v>
      </c>
      <c r="AF44" s="89">
        <f t="shared" si="7"/>
        <v>0</v>
      </c>
      <c r="AG44" s="11">
        <f t="shared" si="5"/>
        <v>0</v>
      </c>
    </row>
    <row r="45" spans="1:33" ht="25.5" x14ac:dyDescent="0.25">
      <c r="A45" s="952"/>
      <c r="B45" s="952"/>
      <c r="C45" s="968"/>
      <c r="D45" s="968"/>
      <c r="E45" s="968"/>
      <c r="F45" s="895"/>
      <c r="G45" s="708" t="s">
        <v>3213</v>
      </c>
      <c r="H45" s="207" t="s">
        <v>3214</v>
      </c>
      <c r="I45" s="703" t="s">
        <v>3095</v>
      </c>
      <c r="J45" s="703"/>
      <c r="K45" s="703" t="s">
        <v>104</v>
      </c>
      <c r="L45" s="704">
        <v>12</v>
      </c>
      <c r="M45" s="703"/>
      <c r="N45" s="703"/>
      <c r="O45" s="2">
        <v>3</v>
      </c>
      <c r="P45" s="2"/>
      <c r="Q45" s="11">
        <f t="shared" si="1"/>
        <v>0</v>
      </c>
      <c r="R45" s="12"/>
      <c r="S45" s="2">
        <v>3</v>
      </c>
      <c r="T45" s="2"/>
      <c r="U45" s="11">
        <f t="shared" si="2"/>
        <v>0</v>
      </c>
      <c r="V45" s="12"/>
      <c r="W45" s="2">
        <v>3</v>
      </c>
      <c r="X45" s="2"/>
      <c r="Y45" s="11">
        <f t="shared" si="3"/>
        <v>0</v>
      </c>
      <c r="Z45" s="12"/>
      <c r="AA45" s="2">
        <v>3</v>
      </c>
      <c r="AB45" s="2"/>
      <c r="AC45" s="11">
        <f t="shared" si="4"/>
        <v>0</v>
      </c>
      <c r="AD45" s="12"/>
      <c r="AE45" s="89">
        <f t="shared" si="6"/>
        <v>12</v>
      </c>
      <c r="AF45" s="89">
        <f t="shared" si="7"/>
        <v>0</v>
      </c>
      <c r="AG45" s="11">
        <f t="shared" si="5"/>
        <v>0</v>
      </c>
    </row>
    <row r="46" spans="1:33" ht="25.5" x14ac:dyDescent="0.25">
      <c r="A46" s="952"/>
      <c r="B46" s="952"/>
      <c r="C46" s="968"/>
      <c r="D46" s="968"/>
      <c r="E46" s="968"/>
      <c r="F46" s="895"/>
      <c r="G46" s="708" t="s">
        <v>3215</v>
      </c>
      <c r="H46" s="207" t="s">
        <v>3216</v>
      </c>
      <c r="I46" s="703" t="s">
        <v>3095</v>
      </c>
      <c r="J46" s="703"/>
      <c r="K46" s="703" t="s">
        <v>89</v>
      </c>
      <c r="L46" s="704">
        <v>12</v>
      </c>
      <c r="M46" s="703"/>
      <c r="N46" s="703" t="s">
        <v>3217</v>
      </c>
      <c r="O46" s="2">
        <v>3</v>
      </c>
      <c r="P46" s="2"/>
      <c r="Q46" s="11">
        <f t="shared" si="1"/>
        <v>0</v>
      </c>
      <c r="R46" s="12"/>
      <c r="S46" s="2">
        <v>3</v>
      </c>
      <c r="T46" s="2"/>
      <c r="U46" s="11">
        <f t="shared" si="2"/>
        <v>0</v>
      </c>
      <c r="V46" s="12"/>
      <c r="W46" s="2">
        <v>3</v>
      </c>
      <c r="X46" s="2"/>
      <c r="Y46" s="11">
        <f t="shared" si="3"/>
        <v>0</v>
      </c>
      <c r="Z46" s="12"/>
      <c r="AA46" s="2">
        <v>3</v>
      </c>
      <c r="AB46" s="2"/>
      <c r="AC46" s="11">
        <f t="shared" si="4"/>
        <v>0</v>
      </c>
      <c r="AD46" s="12"/>
      <c r="AE46" s="89">
        <f t="shared" si="6"/>
        <v>12</v>
      </c>
      <c r="AF46" s="89">
        <f t="shared" si="7"/>
        <v>0</v>
      </c>
      <c r="AG46" s="11">
        <f t="shared" si="5"/>
        <v>0</v>
      </c>
    </row>
    <row r="47" spans="1:33" ht="25.5" x14ac:dyDescent="0.25">
      <c r="A47" s="952"/>
      <c r="B47" s="952"/>
      <c r="C47" s="968"/>
      <c r="D47" s="968"/>
      <c r="E47" s="968"/>
      <c r="F47" s="895"/>
      <c r="G47" s="708" t="s">
        <v>3218</v>
      </c>
      <c r="H47" s="207" t="s">
        <v>3219</v>
      </c>
      <c r="I47" s="703" t="s">
        <v>3095</v>
      </c>
      <c r="J47" s="703"/>
      <c r="K47" s="703" t="s">
        <v>89</v>
      </c>
      <c r="L47" s="704">
        <v>60</v>
      </c>
      <c r="M47" s="703"/>
      <c r="N47" s="703" t="s">
        <v>3217</v>
      </c>
      <c r="O47" s="2">
        <v>15</v>
      </c>
      <c r="P47" s="2"/>
      <c r="Q47" s="11">
        <f t="shared" si="1"/>
        <v>0</v>
      </c>
      <c r="R47" s="12"/>
      <c r="S47" s="2">
        <v>15</v>
      </c>
      <c r="T47" s="2"/>
      <c r="U47" s="11">
        <f t="shared" si="2"/>
        <v>0</v>
      </c>
      <c r="V47" s="12"/>
      <c r="W47" s="2">
        <v>15</v>
      </c>
      <c r="X47" s="2"/>
      <c r="Y47" s="11">
        <f t="shared" si="3"/>
        <v>0</v>
      </c>
      <c r="Z47" s="12"/>
      <c r="AA47" s="2">
        <v>15</v>
      </c>
      <c r="AB47" s="2"/>
      <c r="AC47" s="11">
        <f t="shared" si="4"/>
        <v>0</v>
      </c>
      <c r="AD47" s="12"/>
      <c r="AE47" s="89">
        <f t="shared" si="6"/>
        <v>60</v>
      </c>
      <c r="AF47" s="89">
        <f t="shared" si="7"/>
        <v>0</v>
      </c>
      <c r="AG47" s="11">
        <f t="shared" si="5"/>
        <v>0</v>
      </c>
    </row>
    <row r="48" spans="1:33" ht="38.25" x14ac:dyDescent="0.25">
      <c r="A48" s="952"/>
      <c r="B48" s="952"/>
      <c r="C48" s="968"/>
      <c r="D48" s="968"/>
      <c r="E48" s="968"/>
      <c r="F48" s="895"/>
      <c r="G48" s="708" t="s">
        <v>3220</v>
      </c>
      <c r="H48" s="207" t="s">
        <v>3221</v>
      </c>
      <c r="I48" s="703" t="s">
        <v>3122</v>
      </c>
      <c r="J48" s="703"/>
      <c r="K48" s="703" t="s">
        <v>89</v>
      </c>
      <c r="L48" s="704">
        <v>12</v>
      </c>
      <c r="M48" s="703"/>
      <c r="N48" s="703" t="s">
        <v>3222</v>
      </c>
      <c r="O48" s="2">
        <v>3</v>
      </c>
      <c r="P48" s="2"/>
      <c r="Q48" s="11">
        <f t="shared" si="1"/>
        <v>0</v>
      </c>
      <c r="R48" s="12"/>
      <c r="S48" s="2">
        <v>3</v>
      </c>
      <c r="T48" s="2"/>
      <c r="U48" s="11">
        <f t="shared" si="2"/>
        <v>0</v>
      </c>
      <c r="V48" s="12"/>
      <c r="W48" s="2">
        <v>3</v>
      </c>
      <c r="X48" s="2"/>
      <c r="Y48" s="11">
        <f t="shared" si="3"/>
        <v>0</v>
      </c>
      <c r="Z48" s="12"/>
      <c r="AA48" s="2">
        <v>3</v>
      </c>
      <c r="AB48" s="2"/>
      <c r="AC48" s="11">
        <f t="shared" si="4"/>
        <v>0</v>
      </c>
      <c r="AD48" s="12"/>
      <c r="AE48" s="89">
        <f t="shared" si="6"/>
        <v>12</v>
      </c>
      <c r="AF48" s="89">
        <f t="shared" si="7"/>
        <v>0</v>
      </c>
      <c r="AG48" s="11">
        <f t="shared" si="5"/>
        <v>0</v>
      </c>
    </row>
    <row r="49" spans="1:33" ht="38.25" x14ac:dyDescent="0.25">
      <c r="A49" s="952"/>
      <c r="B49" s="952"/>
      <c r="C49" s="968"/>
      <c r="D49" s="968"/>
      <c r="E49" s="968"/>
      <c r="F49" s="895"/>
      <c r="G49" s="708" t="s">
        <v>3223</v>
      </c>
      <c r="H49" s="207" t="s">
        <v>3224</v>
      </c>
      <c r="I49" s="703" t="s">
        <v>3122</v>
      </c>
      <c r="J49" s="703"/>
      <c r="K49" s="703" t="s">
        <v>89</v>
      </c>
      <c r="L49" s="704">
        <v>12</v>
      </c>
      <c r="M49" s="703"/>
      <c r="N49" s="703" t="s">
        <v>3217</v>
      </c>
      <c r="O49" s="2">
        <v>3</v>
      </c>
      <c r="P49" s="2"/>
      <c r="Q49" s="11">
        <f t="shared" si="1"/>
        <v>0</v>
      </c>
      <c r="R49" s="12"/>
      <c r="S49" s="2">
        <v>3</v>
      </c>
      <c r="T49" s="2"/>
      <c r="U49" s="11">
        <f t="shared" si="2"/>
        <v>0</v>
      </c>
      <c r="V49" s="12"/>
      <c r="W49" s="2">
        <v>3</v>
      </c>
      <c r="X49" s="2"/>
      <c r="Y49" s="11">
        <f t="shared" si="3"/>
        <v>0</v>
      </c>
      <c r="Z49" s="12"/>
      <c r="AA49" s="2">
        <v>3</v>
      </c>
      <c r="AB49" s="2"/>
      <c r="AC49" s="11">
        <f t="shared" si="4"/>
        <v>0</v>
      </c>
      <c r="AD49" s="12"/>
      <c r="AE49" s="89">
        <f t="shared" si="6"/>
        <v>12</v>
      </c>
      <c r="AF49" s="89">
        <f t="shared" si="7"/>
        <v>0</v>
      </c>
      <c r="AG49" s="11">
        <f t="shared" si="5"/>
        <v>0</v>
      </c>
    </row>
    <row r="50" spans="1:33" ht="25.5" x14ac:dyDescent="0.25">
      <c r="A50" s="952"/>
      <c r="B50" s="952"/>
      <c r="C50" s="968"/>
      <c r="D50" s="968"/>
      <c r="E50" s="968"/>
      <c r="F50" s="895"/>
      <c r="G50" s="708" t="s">
        <v>3225</v>
      </c>
      <c r="H50" s="207" t="s">
        <v>3226</v>
      </c>
      <c r="I50" s="703" t="s">
        <v>3095</v>
      </c>
      <c r="J50" s="703"/>
      <c r="K50" s="703" t="s">
        <v>89</v>
      </c>
      <c r="L50" s="704">
        <v>12</v>
      </c>
      <c r="M50" s="703"/>
      <c r="N50" s="703" t="s">
        <v>3217</v>
      </c>
      <c r="O50" s="2">
        <v>3</v>
      </c>
      <c r="P50" s="2"/>
      <c r="Q50" s="11">
        <f t="shared" si="1"/>
        <v>0</v>
      </c>
      <c r="R50" s="12"/>
      <c r="S50" s="2">
        <v>3</v>
      </c>
      <c r="T50" s="2"/>
      <c r="U50" s="11">
        <f t="shared" si="2"/>
        <v>0</v>
      </c>
      <c r="V50" s="12"/>
      <c r="W50" s="2">
        <v>3</v>
      </c>
      <c r="X50" s="2"/>
      <c r="Y50" s="11">
        <f t="shared" si="3"/>
        <v>0</v>
      </c>
      <c r="Z50" s="12"/>
      <c r="AA50" s="2">
        <v>3</v>
      </c>
      <c r="AB50" s="2"/>
      <c r="AC50" s="11">
        <f t="shared" si="4"/>
        <v>0</v>
      </c>
      <c r="AD50" s="12"/>
      <c r="AE50" s="89">
        <f t="shared" si="6"/>
        <v>12</v>
      </c>
      <c r="AF50" s="89">
        <f t="shared" si="7"/>
        <v>0</v>
      </c>
      <c r="AG50" s="11">
        <f t="shared" si="5"/>
        <v>0</v>
      </c>
    </row>
    <row r="51" spans="1:33" ht="25.5" x14ac:dyDescent="0.25">
      <c r="A51" s="952"/>
      <c r="B51" s="952"/>
      <c r="C51" s="968"/>
      <c r="D51" s="968"/>
      <c r="E51" s="968"/>
      <c r="F51" s="896"/>
      <c r="G51" s="708" t="s">
        <v>3227</v>
      </c>
      <c r="H51" s="207" t="s">
        <v>3228</v>
      </c>
      <c r="I51" s="703" t="s">
        <v>3095</v>
      </c>
      <c r="J51" s="703"/>
      <c r="K51" s="703" t="s">
        <v>89</v>
      </c>
      <c r="L51" s="704">
        <v>1</v>
      </c>
      <c r="M51" s="703"/>
      <c r="N51" s="703" t="s">
        <v>3217</v>
      </c>
      <c r="O51" s="2">
        <v>0</v>
      </c>
      <c r="P51" s="2"/>
      <c r="Q51" s="11" t="e">
        <f t="shared" si="1"/>
        <v>#DIV/0!</v>
      </c>
      <c r="R51" s="12"/>
      <c r="S51" s="2">
        <v>1</v>
      </c>
      <c r="T51" s="2"/>
      <c r="U51" s="11">
        <f t="shared" si="2"/>
        <v>0</v>
      </c>
      <c r="V51" s="12"/>
      <c r="W51" s="2">
        <v>0</v>
      </c>
      <c r="X51" s="2"/>
      <c r="Y51" s="11" t="e">
        <f t="shared" si="3"/>
        <v>#DIV/0!</v>
      </c>
      <c r="Z51" s="12"/>
      <c r="AA51" s="2">
        <v>0</v>
      </c>
      <c r="AB51" s="2"/>
      <c r="AC51" s="11" t="e">
        <f t="shared" si="4"/>
        <v>#DIV/0!</v>
      </c>
      <c r="AD51" s="12"/>
      <c r="AE51" s="89">
        <f t="shared" si="6"/>
        <v>1</v>
      </c>
      <c r="AF51" s="89">
        <f t="shared" si="7"/>
        <v>0</v>
      </c>
      <c r="AG51" s="11">
        <f t="shared" si="5"/>
        <v>0</v>
      </c>
    </row>
    <row r="52" spans="1:33" ht="25.5" x14ac:dyDescent="0.25">
      <c r="A52" s="952"/>
      <c r="B52" s="952"/>
      <c r="C52" s="968" t="s">
        <v>3093</v>
      </c>
      <c r="D52" s="968">
        <v>60</v>
      </c>
      <c r="E52" s="968"/>
      <c r="F52" s="894">
        <f>E52/D52*100</f>
        <v>0</v>
      </c>
      <c r="G52" s="708" t="s">
        <v>3229</v>
      </c>
      <c r="H52" s="207" t="s">
        <v>3230</v>
      </c>
      <c r="I52" s="703" t="s">
        <v>3095</v>
      </c>
      <c r="J52" s="703"/>
      <c r="K52" s="703" t="s">
        <v>89</v>
      </c>
      <c r="L52" s="704">
        <v>1</v>
      </c>
      <c r="M52" s="703"/>
      <c r="N52" s="703" t="s">
        <v>3231</v>
      </c>
      <c r="O52" s="2">
        <v>0</v>
      </c>
      <c r="P52" s="2"/>
      <c r="Q52" s="11" t="e">
        <f t="shared" si="1"/>
        <v>#DIV/0!</v>
      </c>
      <c r="R52" s="12"/>
      <c r="S52" s="2">
        <v>0</v>
      </c>
      <c r="T52" s="2"/>
      <c r="U52" s="11" t="e">
        <f t="shared" si="2"/>
        <v>#DIV/0!</v>
      </c>
      <c r="V52" s="12"/>
      <c r="W52" s="2">
        <v>1</v>
      </c>
      <c r="X52" s="2"/>
      <c r="Y52" s="11">
        <f t="shared" si="3"/>
        <v>0</v>
      </c>
      <c r="Z52" s="12"/>
      <c r="AA52" s="2">
        <v>0</v>
      </c>
      <c r="AB52" s="2"/>
      <c r="AC52" s="11" t="e">
        <f t="shared" si="4"/>
        <v>#DIV/0!</v>
      </c>
      <c r="AD52" s="12"/>
      <c r="AE52" s="89">
        <f t="shared" si="6"/>
        <v>1</v>
      </c>
      <c r="AF52" s="89">
        <f t="shared" si="7"/>
        <v>0</v>
      </c>
      <c r="AG52" s="11">
        <f t="shared" si="5"/>
        <v>0</v>
      </c>
    </row>
    <row r="53" spans="1:33" ht="25.5" x14ac:dyDescent="0.25">
      <c r="A53" s="952"/>
      <c r="B53" s="952"/>
      <c r="C53" s="968"/>
      <c r="D53" s="968"/>
      <c r="E53" s="968"/>
      <c r="F53" s="895"/>
      <c r="G53" s="708" t="s">
        <v>3232</v>
      </c>
      <c r="H53" s="207" t="s">
        <v>3233</v>
      </c>
      <c r="I53" s="703" t="s">
        <v>3095</v>
      </c>
      <c r="J53" s="703"/>
      <c r="K53" s="703" t="s">
        <v>89</v>
      </c>
      <c r="L53" s="704">
        <v>4</v>
      </c>
      <c r="M53" s="703">
        <v>200</v>
      </c>
      <c r="N53" s="703" t="s">
        <v>3234</v>
      </c>
      <c r="O53" s="2">
        <v>0</v>
      </c>
      <c r="P53" s="2"/>
      <c r="Q53" s="11" t="e">
        <f t="shared" si="1"/>
        <v>#DIV/0!</v>
      </c>
      <c r="R53" s="12"/>
      <c r="S53" s="2">
        <v>0</v>
      </c>
      <c r="T53" s="2"/>
      <c r="U53" s="11" t="e">
        <f t="shared" si="2"/>
        <v>#DIV/0!</v>
      </c>
      <c r="V53" s="12"/>
      <c r="W53" s="2">
        <v>0</v>
      </c>
      <c r="X53" s="2"/>
      <c r="Y53" s="11" t="e">
        <f t="shared" si="3"/>
        <v>#DIV/0!</v>
      </c>
      <c r="Z53" s="12"/>
      <c r="AA53" s="2">
        <v>4</v>
      </c>
      <c r="AB53" s="2"/>
      <c r="AC53" s="11">
        <f t="shared" si="4"/>
        <v>0</v>
      </c>
      <c r="AD53" s="12"/>
      <c r="AE53" s="89">
        <f t="shared" si="6"/>
        <v>4</v>
      </c>
      <c r="AF53" s="89">
        <f t="shared" si="7"/>
        <v>0</v>
      </c>
      <c r="AG53" s="11">
        <f t="shared" si="5"/>
        <v>0</v>
      </c>
    </row>
    <row r="54" spans="1:33" ht="25.5" x14ac:dyDescent="0.25">
      <c r="A54" s="952"/>
      <c r="B54" s="952"/>
      <c r="C54" s="968"/>
      <c r="D54" s="968"/>
      <c r="E54" s="968"/>
      <c r="F54" s="895"/>
      <c r="G54" s="708" t="s">
        <v>3235</v>
      </c>
      <c r="H54" s="207" t="s">
        <v>3236</v>
      </c>
      <c r="I54" s="703" t="s">
        <v>3095</v>
      </c>
      <c r="J54" s="703"/>
      <c r="K54" s="703" t="s">
        <v>3237</v>
      </c>
      <c r="L54" s="704">
        <v>13</v>
      </c>
      <c r="M54" s="703">
        <v>200</v>
      </c>
      <c r="N54" s="703" t="s">
        <v>3217</v>
      </c>
      <c r="O54" s="2">
        <v>0</v>
      </c>
      <c r="P54" s="2"/>
      <c r="Q54" s="11" t="e">
        <f t="shared" si="1"/>
        <v>#DIV/0!</v>
      </c>
      <c r="R54" s="12"/>
      <c r="S54" s="2">
        <v>0</v>
      </c>
      <c r="T54" s="2"/>
      <c r="U54" s="11" t="e">
        <f t="shared" si="2"/>
        <v>#DIV/0!</v>
      </c>
      <c r="V54" s="12"/>
      <c r="W54" s="2">
        <v>0</v>
      </c>
      <c r="X54" s="2"/>
      <c r="Y54" s="11" t="e">
        <f t="shared" si="3"/>
        <v>#DIV/0!</v>
      </c>
      <c r="Z54" s="12"/>
      <c r="AA54" s="2">
        <v>13</v>
      </c>
      <c r="AB54" s="2"/>
      <c r="AC54" s="11">
        <f t="shared" si="4"/>
        <v>0</v>
      </c>
      <c r="AD54" s="12"/>
      <c r="AE54" s="89">
        <f t="shared" si="6"/>
        <v>13</v>
      </c>
      <c r="AF54" s="89">
        <f t="shared" si="7"/>
        <v>0</v>
      </c>
      <c r="AG54" s="11">
        <f t="shared" si="5"/>
        <v>0</v>
      </c>
    </row>
    <row r="55" spans="1:33" ht="25.5" x14ac:dyDescent="0.25">
      <c r="A55" s="952"/>
      <c r="B55" s="952"/>
      <c r="C55" s="968"/>
      <c r="D55" s="968"/>
      <c r="E55" s="968"/>
      <c r="F55" s="895"/>
      <c r="G55" s="708" t="s">
        <v>3238</v>
      </c>
      <c r="H55" s="207" t="s">
        <v>3239</v>
      </c>
      <c r="I55" s="703" t="s">
        <v>3095</v>
      </c>
      <c r="J55" s="703"/>
      <c r="K55" s="703" t="s">
        <v>3237</v>
      </c>
      <c r="L55" s="704">
        <v>47</v>
      </c>
      <c r="M55" s="703">
        <v>500</v>
      </c>
      <c r="N55" s="703" t="s">
        <v>3217</v>
      </c>
      <c r="O55" s="2">
        <v>0</v>
      </c>
      <c r="P55" s="2"/>
      <c r="Q55" s="11" t="e">
        <f t="shared" si="1"/>
        <v>#DIV/0!</v>
      </c>
      <c r="R55" s="12"/>
      <c r="S55" s="2">
        <v>0</v>
      </c>
      <c r="T55" s="2"/>
      <c r="U55" s="11" t="e">
        <f t="shared" si="2"/>
        <v>#DIV/0!</v>
      </c>
      <c r="V55" s="12"/>
      <c r="W55" s="2">
        <v>0</v>
      </c>
      <c r="X55" s="2"/>
      <c r="Y55" s="11" t="e">
        <f t="shared" si="3"/>
        <v>#DIV/0!</v>
      </c>
      <c r="Z55" s="12"/>
      <c r="AA55" s="2">
        <v>47</v>
      </c>
      <c r="AB55" s="2"/>
      <c r="AC55" s="11">
        <f t="shared" si="4"/>
        <v>0</v>
      </c>
      <c r="AD55" s="12"/>
      <c r="AE55" s="89">
        <f t="shared" si="6"/>
        <v>47</v>
      </c>
      <c r="AF55" s="89">
        <f t="shared" si="7"/>
        <v>0</v>
      </c>
      <c r="AG55" s="11">
        <f t="shared" si="5"/>
        <v>0</v>
      </c>
    </row>
    <row r="56" spans="1:33" ht="25.5" x14ac:dyDescent="0.25">
      <c r="A56" s="952"/>
      <c r="B56" s="952"/>
      <c r="C56" s="968"/>
      <c r="D56" s="968"/>
      <c r="E56" s="968"/>
      <c r="F56" s="895"/>
      <c r="G56" s="708" t="s">
        <v>3240</v>
      </c>
      <c r="H56" s="207" t="s">
        <v>3241</v>
      </c>
      <c r="I56" s="703" t="s">
        <v>3095</v>
      </c>
      <c r="J56" s="703"/>
      <c r="K56" s="703" t="s">
        <v>3237</v>
      </c>
      <c r="L56" s="704">
        <v>13</v>
      </c>
      <c r="M56" s="703">
        <v>600</v>
      </c>
      <c r="N56" s="703" t="s">
        <v>3217</v>
      </c>
      <c r="O56" s="2">
        <v>0</v>
      </c>
      <c r="P56" s="2"/>
      <c r="Q56" s="11" t="e">
        <f t="shared" si="1"/>
        <v>#DIV/0!</v>
      </c>
      <c r="R56" s="12"/>
      <c r="S56" s="2">
        <v>0</v>
      </c>
      <c r="T56" s="2"/>
      <c r="U56" s="11" t="e">
        <f t="shared" si="2"/>
        <v>#DIV/0!</v>
      </c>
      <c r="V56" s="12"/>
      <c r="W56" s="2">
        <v>0</v>
      </c>
      <c r="X56" s="2"/>
      <c r="Y56" s="11" t="e">
        <f t="shared" si="3"/>
        <v>#DIV/0!</v>
      </c>
      <c r="Z56" s="12"/>
      <c r="AA56" s="2">
        <v>14</v>
      </c>
      <c r="AB56" s="2"/>
      <c r="AC56" s="11">
        <f t="shared" si="4"/>
        <v>0</v>
      </c>
      <c r="AD56" s="12"/>
      <c r="AE56" s="89">
        <f t="shared" si="6"/>
        <v>14</v>
      </c>
      <c r="AF56" s="89">
        <f t="shared" si="7"/>
        <v>0</v>
      </c>
      <c r="AG56" s="11">
        <f t="shared" si="5"/>
        <v>0</v>
      </c>
    </row>
    <row r="57" spans="1:33" ht="25.5" x14ac:dyDescent="0.25">
      <c r="A57" s="952"/>
      <c r="B57" s="952"/>
      <c r="C57" s="968"/>
      <c r="D57" s="968"/>
      <c r="E57" s="968"/>
      <c r="F57" s="895"/>
      <c r="G57" s="708" t="s">
        <v>3242</v>
      </c>
      <c r="H57" s="207" t="s">
        <v>3243</v>
      </c>
      <c r="I57" s="703" t="s">
        <v>3095</v>
      </c>
      <c r="J57" s="703" t="s">
        <v>3244</v>
      </c>
      <c r="K57" s="703" t="s">
        <v>3237</v>
      </c>
      <c r="L57" s="704">
        <v>47</v>
      </c>
      <c r="M57" s="703">
        <v>500</v>
      </c>
      <c r="N57" s="703" t="s">
        <v>3217</v>
      </c>
      <c r="O57" s="2">
        <v>0</v>
      </c>
      <c r="P57" s="2"/>
      <c r="Q57" s="11" t="e">
        <f t="shared" si="1"/>
        <v>#DIV/0!</v>
      </c>
      <c r="R57" s="12"/>
      <c r="S57" s="2">
        <v>0</v>
      </c>
      <c r="T57" s="2"/>
      <c r="U57" s="11" t="e">
        <f t="shared" si="2"/>
        <v>#DIV/0!</v>
      </c>
      <c r="V57" s="12"/>
      <c r="W57" s="2">
        <v>0</v>
      </c>
      <c r="X57" s="2"/>
      <c r="Y57" s="11" t="e">
        <f t="shared" si="3"/>
        <v>#DIV/0!</v>
      </c>
      <c r="Z57" s="12"/>
      <c r="AA57" s="2">
        <v>47</v>
      </c>
      <c r="AB57" s="2"/>
      <c r="AC57" s="11">
        <f t="shared" si="4"/>
        <v>0</v>
      </c>
      <c r="AD57" s="12"/>
      <c r="AE57" s="89">
        <f t="shared" si="6"/>
        <v>47</v>
      </c>
      <c r="AF57" s="89">
        <f t="shared" si="7"/>
        <v>0</v>
      </c>
      <c r="AG57" s="11">
        <f t="shared" si="5"/>
        <v>0</v>
      </c>
    </row>
    <row r="58" spans="1:33" ht="25.5" x14ac:dyDescent="0.25">
      <c r="A58" s="952"/>
      <c r="B58" s="952"/>
      <c r="C58" s="968"/>
      <c r="D58" s="968"/>
      <c r="E58" s="968"/>
      <c r="F58" s="895"/>
      <c r="G58" s="708" t="s">
        <v>3245</v>
      </c>
      <c r="H58" s="207" t="s">
        <v>3246</v>
      </c>
      <c r="I58" s="703" t="s">
        <v>3247</v>
      </c>
      <c r="J58" s="703"/>
      <c r="K58" s="703" t="s">
        <v>3248</v>
      </c>
      <c r="L58" s="704">
        <v>60</v>
      </c>
      <c r="M58" s="703"/>
      <c r="N58" s="703" t="s">
        <v>3217</v>
      </c>
      <c r="O58" s="2">
        <v>0</v>
      </c>
      <c r="P58" s="2"/>
      <c r="Q58" s="11" t="e">
        <f t="shared" si="1"/>
        <v>#DIV/0!</v>
      </c>
      <c r="R58" s="12"/>
      <c r="S58" s="2">
        <v>0</v>
      </c>
      <c r="T58" s="2"/>
      <c r="U58" s="11" t="e">
        <f t="shared" si="2"/>
        <v>#DIV/0!</v>
      </c>
      <c r="V58" s="12"/>
      <c r="W58" s="2">
        <v>0</v>
      </c>
      <c r="X58" s="2"/>
      <c r="Y58" s="11" t="e">
        <f t="shared" si="3"/>
        <v>#DIV/0!</v>
      </c>
      <c r="Z58" s="12"/>
      <c r="AA58" s="2">
        <v>60</v>
      </c>
      <c r="AB58" s="2"/>
      <c r="AC58" s="11">
        <f t="shared" si="4"/>
        <v>0</v>
      </c>
      <c r="AD58" s="12"/>
      <c r="AE58" s="89">
        <f t="shared" si="6"/>
        <v>60</v>
      </c>
      <c r="AF58" s="89">
        <f t="shared" si="7"/>
        <v>0</v>
      </c>
      <c r="AG58" s="11">
        <f t="shared" si="5"/>
        <v>0</v>
      </c>
    </row>
    <row r="59" spans="1:33" ht="25.5" x14ac:dyDescent="0.25">
      <c r="A59" s="952"/>
      <c r="B59" s="952"/>
      <c r="C59" s="968"/>
      <c r="D59" s="968"/>
      <c r="E59" s="968"/>
      <c r="F59" s="896"/>
      <c r="G59" s="708" t="s">
        <v>3249</v>
      </c>
      <c r="H59" s="207" t="s">
        <v>3250</v>
      </c>
      <c r="I59" s="703" t="s">
        <v>3247</v>
      </c>
      <c r="J59" s="703"/>
      <c r="K59" s="703" t="s">
        <v>3248</v>
      </c>
      <c r="L59" s="704">
        <v>60</v>
      </c>
      <c r="M59" s="703"/>
      <c r="N59" s="703" t="s">
        <v>3251</v>
      </c>
      <c r="O59" s="2">
        <v>0</v>
      </c>
      <c r="P59" s="2"/>
      <c r="Q59" s="11" t="e">
        <f t="shared" si="1"/>
        <v>#DIV/0!</v>
      </c>
      <c r="R59" s="12"/>
      <c r="S59" s="2">
        <v>0</v>
      </c>
      <c r="T59" s="2"/>
      <c r="U59" s="11" t="e">
        <f t="shared" si="2"/>
        <v>#DIV/0!</v>
      </c>
      <c r="V59" s="12"/>
      <c r="W59" s="2">
        <v>0</v>
      </c>
      <c r="X59" s="2"/>
      <c r="Y59" s="11" t="e">
        <f t="shared" si="3"/>
        <v>#DIV/0!</v>
      </c>
      <c r="Z59" s="12"/>
      <c r="AA59" s="2">
        <v>60</v>
      </c>
      <c r="AB59" s="2"/>
      <c r="AC59" s="11">
        <f t="shared" si="4"/>
        <v>0</v>
      </c>
      <c r="AD59" s="12"/>
      <c r="AE59" s="89">
        <f t="shared" si="6"/>
        <v>60</v>
      </c>
      <c r="AF59" s="89">
        <f t="shared" si="7"/>
        <v>0</v>
      </c>
      <c r="AG59" s="11">
        <f t="shared" si="5"/>
        <v>0</v>
      </c>
    </row>
    <row r="60" spans="1:33" ht="38.25" x14ac:dyDescent="0.25">
      <c r="A60" s="952"/>
      <c r="B60" s="952"/>
      <c r="C60" s="871" t="s">
        <v>3094</v>
      </c>
      <c r="D60" s="871">
        <v>14</v>
      </c>
      <c r="E60" s="871"/>
      <c r="F60" s="894">
        <f>E60/D60*100</f>
        <v>0</v>
      </c>
      <c r="G60" s="704" t="s">
        <v>3252</v>
      </c>
      <c r="H60" s="705" t="s">
        <v>3253</v>
      </c>
      <c r="I60" s="703" t="s">
        <v>3254</v>
      </c>
      <c r="J60" s="703" t="s">
        <v>3255</v>
      </c>
      <c r="K60" s="703" t="s">
        <v>1668</v>
      </c>
      <c r="L60" s="703">
        <v>4</v>
      </c>
      <c r="M60" s="703"/>
      <c r="N60" s="703" t="s">
        <v>3256</v>
      </c>
      <c r="O60" s="2">
        <v>1</v>
      </c>
      <c r="P60" s="2"/>
      <c r="Q60" s="11">
        <f t="shared" si="1"/>
        <v>0</v>
      </c>
      <c r="R60" s="12"/>
      <c r="S60" s="2">
        <v>3</v>
      </c>
      <c r="T60" s="2"/>
      <c r="U60" s="11">
        <f t="shared" si="2"/>
        <v>0</v>
      </c>
      <c r="V60" s="12"/>
      <c r="W60" s="2">
        <v>0</v>
      </c>
      <c r="X60" s="2"/>
      <c r="Y60" s="11" t="e">
        <f t="shared" si="3"/>
        <v>#DIV/0!</v>
      </c>
      <c r="Z60" s="12"/>
      <c r="AA60" s="2">
        <v>0</v>
      </c>
      <c r="AB60" s="2"/>
      <c r="AC60" s="11" t="e">
        <f t="shared" si="4"/>
        <v>#DIV/0!</v>
      </c>
      <c r="AD60" s="12"/>
      <c r="AE60" s="89">
        <f t="shared" si="6"/>
        <v>4</v>
      </c>
      <c r="AF60" s="89">
        <f t="shared" si="7"/>
        <v>0</v>
      </c>
      <c r="AG60" s="11">
        <f t="shared" si="5"/>
        <v>0</v>
      </c>
    </row>
    <row r="61" spans="1:33" ht="38.25" x14ac:dyDescent="0.25">
      <c r="A61" s="952"/>
      <c r="B61" s="952"/>
      <c r="C61" s="871"/>
      <c r="D61" s="871"/>
      <c r="E61" s="871"/>
      <c r="F61" s="895"/>
      <c r="G61" s="704" t="s">
        <v>3257</v>
      </c>
      <c r="H61" s="705" t="s">
        <v>3258</v>
      </c>
      <c r="I61" s="703" t="s">
        <v>3259</v>
      </c>
      <c r="J61" s="703" t="s">
        <v>3255</v>
      </c>
      <c r="K61" s="703" t="s">
        <v>1668</v>
      </c>
      <c r="L61" s="703">
        <v>4</v>
      </c>
      <c r="M61" s="703"/>
      <c r="N61" s="703" t="s">
        <v>3260</v>
      </c>
      <c r="O61" s="2">
        <v>0</v>
      </c>
      <c r="P61" s="2"/>
      <c r="Q61" s="11" t="e">
        <f t="shared" si="1"/>
        <v>#DIV/0!</v>
      </c>
      <c r="R61" s="12"/>
      <c r="S61" s="2">
        <v>2</v>
      </c>
      <c r="T61" s="2"/>
      <c r="U61" s="11">
        <f t="shared" si="2"/>
        <v>0</v>
      </c>
      <c r="V61" s="12"/>
      <c r="W61" s="2">
        <v>2</v>
      </c>
      <c r="X61" s="2"/>
      <c r="Y61" s="11">
        <f t="shared" si="3"/>
        <v>0</v>
      </c>
      <c r="Z61" s="12"/>
      <c r="AA61" s="2">
        <v>0</v>
      </c>
      <c r="AB61" s="2"/>
      <c r="AC61" s="11" t="e">
        <f t="shared" si="4"/>
        <v>#DIV/0!</v>
      </c>
      <c r="AD61" s="12"/>
      <c r="AE61" s="89">
        <f t="shared" si="6"/>
        <v>4</v>
      </c>
      <c r="AF61" s="89">
        <f t="shared" si="7"/>
        <v>0</v>
      </c>
      <c r="AG61" s="11">
        <f t="shared" si="5"/>
        <v>0</v>
      </c>
    </row>
    <row r="62" spans="1:33" ht="25.5" x14ac:dyDescent="0.25">
      <c r="A62" s="953"/>
      <c r="B62" s="953"/>
      <c r="C62" s="871"/>
      <c r="D62" s="871"/>
      <c r="E62" s="871"/>
      <c r="F62" s="896"/>
      <c r="G62" s="704" t="s">
        <v>3261</v>
      </c>
      <c r="H62" s="705" t="s">
        <v>3262</v>
      </c>
      <c r="I62" s="703" t="s">
        <v>3259</v>
      </c>
      <c r="J62" s="703" t="s">
        <v>3263</v>
      </c>
      <c r="K62" s="703" t="s">
        <v>3264</v>
      </c>
      <c r="L62" s="703">
        <v>4</v>
      </c>
      <c r="M62" s="703"/>
      <c r="N62" s="703" t="s">
        <v>3265</v>
      </c>
      <c r="O62" s="2">
        <v>0</v>
      </c>
      <c r="P62" s="2"/>
      <c r="Q62" s="11" t="e">
        <f t="shared" si="1"/>
        <v>#DIV/0!</v>
      </c>
      <c r="R62" s="12"/>
      <c r="S62" s="2">
        <v>1</v>
      </c>
      <c r="T62" s="2"/>
      <c r="U62" s="11">
        <f t="shared" si="2"/>
        <v>0</v>
      </c>
      <c r="V62" s="12"/>
      <c r="W62" s="2">
        <v>3</v>
      </c>
      <c r="X62" s="2"/>
      <c r="Y62" s="11">
        <f t="shared" si="3"/>
        <v>0</v>
      </c>
      <c r="Z62" s="12"/>
      <c r="AA62" s="2">
        <v>0</v>
      </c>
      <c r="AB62" s="2"/>
      <c r="AC62" s="11" t="e">
        <f t="shared" si="4"/>
        <v>#DIV/0!</v>
      </c>
      <c r="AD62" s="12"/>
      <c r="AE62" s="89">
        <f t="shared" si="6"/>
        <v>4</v>
      </c>
      <c r="AF62" s="89">
        <f t="shared" si="7"/>
        <v>0</v>
      </c>
      <c r="AG62" s="11">
        <f t="shared" si="5"/>
        <v>0</v>
      </c>
    </row>
    <row r="63" spans="1:33" x14ac:dyDescent="0.25">
      <c r="A63" s="843" t="s">
        <v>23</v>
      </c>
      <c r="B63" s="844"/>
      <c r="C63" s="844"/>
      <c r="D63" s="844"/>
      <c r="E63" s="844"/>
      <c r="F63" s="844"/>
      <c r="G63" s="844"/>
      <c r="H63" s="844"/>
      <c r="I63" s="844"/>
      <c r="J63" s="844"/>
      <c r="K63" s="844"/>
      <c r="L63" s="845"/>
      <c r="M63" s="692"/>
      <c r="N63" s="692"/>
      <c r="O63" s="3"/>
      <c r="P63" s="3"/>
      <c r="Q63" s="13" t="e">
        <f>SUM(Q69:Q118)/(COUNTIF(Q69:Q118,"&lt;&gt;0"))</f>
        <v>#DIV/0!</v>
      </c>
      <c r="R63" s="654"/>
      <c r="S63" s="3"/>
      <c r="T63" s="3"/>
      <c r="U63" s="13" t="e">
        <f>SUM(U69:U118)/(COUNTIF(U69:U118,"&lt;&gt;0"))</f>
        <v>#DIV/0!</v>
      </c>
      <c r="V63" s="654"/>
      <c r="W63" s="3"/>
      <c r="X63" s="3"/>
      <c r="Y63" s="13" t="e">
        <f>SUM(Y69:Y118)/(COUNTIF(Y69:Y118,"&lt;&gt;0"))</f>
        <v>#DIV/0!</v>
      </c>
      <c r="Z63" s="654"/>
      <c r="AA63" s="3"/>
      <c r="AB63" s="3"/>
      <c r="AC63" s="13" t="e">
        <f>SUM(AC69:AC118)/(COUNTIF(AC69:AC118,"&lt;&gt;0"))</f>
        <v>#DIV/0!</v>
      </c>
      <c r="AD63" s="654"/>
      <c r="AE63" s="3"/>
      <c r="AF63" s="3"/>
      <c r="AG63" s="13" t="e">
        <f>SUM(AG69:AG118)/(COUNTIF(AG69:AG118,"&lt;&gt;0"))</f>
        <v>#DIV/0!</v>
      </c>
    </row>
    <row r="64" spans="1:33" x14ac:dyDescent="0.25">
      <c r="A64" s="846" t="s">
        <v>24</v>
      </c>
      <c r="B64" s="847"/>
      <c r="C64" s="847"/>
      <c r="D64" s="847"/>
      <c r="E64" s="847"/>
      <c r="F64" s="847"/>
      <c r="G64" s="847"/>
      <c r="H64" s="847"/>
      <c r="I64" s="847"/>
      <c r="J64" s="847"/>
      <c r="K64" s="847"/>
      <c r="L64" s="848"/>
      <c r="M64" s="693"/>
      <c r="N64" s="693"/>
      <c r="O64" s="4"/>
      <c r="P64" s="4"/>
      <c r="Q64" s="14"/>
      <c r="R64" s="14"/>
      <c r="S64" s="4"/>
      <c r="T64" s="4"/>
      <c r="U64" s="14"/>
      <c r="V64" s="14"/>
      <c r="W64" s="4"/>
      <c r="X64" s="4"/>
      <c r="Y64" s="14"/>
      <c r="Z64" s="14"/>
      <c r="AA64" s="4"/>
      <c r="AB64" s="4"/>
      <c r="AC64" s="14"/>
      <c r="AD64" s="14"/>
      <c r="AE64" s="4"/>
      <c r="AF64" s="4"/>
      <c r="AG64" s="14"/>
    </row>
    <row r="65" spans="1:33" x14ac:dyDescent="0.25">
      <c r="A65" s="846" t="s">
        <v>1283</v>
      </c>
      <c r="B65" s="847"/>
      <c r="C65" s="847"/>
      <c r="D65" s="847"/>
      <c r="E65" s="847"/>
      <c r="F65" s="847"/>
      <c r="G65" s="847"/>
      <c r="H65" s="847"/>
      <c r="I65" s="847"/>
      <c r="J65" s="847"/>
      <c r="K65" s="847"/>
      <c r="L65" s="848"/>
      <c r="M65" s="693"/>
      <c r="N65" s="693"/>
      <c r="O65" s="4"/>
      <c r="P65" s="4"/>
      <c r="Q65" s="14"/>
      <c r="R65" s="14"/>
      <c r="S65" s="4"/>
      <c r="T65" s="4"/>
      <c r="U65" s="14"/>
      <c r="V65" s="14"/>
      <c r="W65" s="4"/>
      <c r="X65" s="4"/>
      <c r="Y65" s="14"/>
      <c r="Z65" s="14"/>
      <c r="AA65" s="4"/>
      <c r="AB65" s="4"/>
      <c r="AC65" s="14"/>
      <c r="AD65" s="14"/>
      <c r="AE65" s="4"/>
      <c r="AF65" s="4"/>
      <c r="AG65" s="14"/>
    </row>
    <row r="66" spans="1:33" x14ac:dyDescent="0.25">
      <c r="A66" s="846" t="s">
        <v>1339</v>
      </c>
      <c r="B66" s="847"/>
      <c r="C66" s="847"/>
      <c r="D66" s="847"/>
      <c r="E66" s="847"/>
      <c r="F66" s="847"/>
      <c r="G66" s="847"/>
      <c r="H66" s="847"/>
      <c r="I66" s="847"/>
      <c r="J66" s="847"/>
      <c r="K66" s="847"/>
      <c r="L66" s="848"/>
      <c r="M66" s="693"/>
      <c r="N66" s="693"/>
      <c r="O66" s="4"/>
      <c r="P66" s="4"/>
      <c r="Q66" s="14"/>
      <c r="R66" s="14"/>
      <c r="S66" s="4"/>
      <c r="T66" s="4"/>
      <c r="U66" s="14"/>
      <c r="V66" s="14"/>
      <c r="W66" s="4"/>
      <c r="X66" s="4"/>
      <c r="Y66" s="14"/>
      <c r="Z66" s="14"/>
      <c r="AA66" s="4"/>
      <c r="AB66" s="4"/>
      <c r="AC66" s="14"/>
      <c r="AD66" s="14"/>
      <c r="AE66" s="4"/>
      <c r="AF66" s="4"/>
      <c r="AG66" s="14"/>
    </row>
    <row r="67" spans="1:33" x14ac:dyDescent="0.25">
      <c r="A67" s="846" t="s">
        <v>1340</v>
      </c>
      <c r="B67" s="847"/>
      <c r="C67" s="847"/>
      <c r="D67" s="847"/>
      <c r="E67" s="847"/>
      <c r="F67" s="847"/>
      <c r="G67" s="847"/>
      <c r="H67" s="847"/>
      <c r="I67" s="847"/>
      <c r="J67" s="847"/>
      <c r="K67" s="847"/>
      <c r="L67" s="848"/>
      <c r="M67" s="693"/>
      <c r="N67" s="693"/>
      <c r="O67" s="4"/>
      <c r="P67" s="4"/>
      <c r="Q67" s="14"/>
      <c r="R67" s="14"/>
      <c r="S67" s="4"/>
      <c r="T67" s="4"/>
      <c r="U67" s="14"/>
      <c r="V67" s="14"/>
      <c r="W67" s="4"/>
      <c r="X67" s="4"/>
      <c r="Y67" s="14"/>
      <c r="Z67" s="14"/>
      <c r="AA67" s="4"/>
      <c r="AB67" s="4"/>
      <c r="AC67" s="14"/>
      <c r="AD67" s="14"/>
      <c r="AE67" s="4"/>
      <c r="AF67" s="4"/>
      <c r="AG67" s="14"/>
    </row>
    <row r="68" spans="1:33" x14ac:dyDescent="0.25">
      <c r="A68" s="846" t="s">
        <v>1341</v>
      </c>
      <c r="B68" s="847"/>
      <c r="C68" s="847"/>
      <c r="D68" s="847"/>
      <c r="E68" s="847"/>
      <c r="F68" s="847"/>
      <c r="G68" s="847"/>
      <c r="H68" s="847"/>
      <c r="I68" s="847"/>
      <c r="J68" s="847"/>
      <c r="K68" s="847"/>
      <c r="L68" s="848"/>
      <c r="M68" s="693"/>
      <c r="N68" s="693"/>
      <c r="O68" s="4"/>
      <c r="P68" s="4"/>
      <c r="Q68" s="14"/>
      <c r="R68" s="14"/>
      <c r="S68" s="4"/>
      <c r="T68" s="4"/>
      <c r="U68" s="14"/>
      <c r="V68" s="14"/>
      <c r="W68" s="4"/>
      <c r="X68" s="4"/>
      <c r="Y68" s="14"/>
      <c r="Z68" s="14"/>
      <c r="AA68" s="4"/>
      <c r="AB68" s="4"/>
      <c r="AC68" s="14"/>
      <c r="AD68" s="14"/>
      <c r="AE68" s="4"/>
      <c r="AF68" s="4"/>
      <c r="AG68" s="14"/>
    </row>
    <row r="69" spans="1:33" x14ac:dyDescent="0.25">
      <c r="Q69" s="32" t="e">
        <f>IF(Q8&gt;99.99,100,Q8)</f>
        <v>#DIV/0!</v>
      </c>
      <c r="R69" s="32"/>
      <c r="U69" s="32" t="e">
        <f>IF(U8&gt;99.99,100,U8)</f>
        <v>#DIV/0!</v>
      </c>
      <c r="Y69" s="32" t="e">
        <f>IF(Y8&gt;99.99,100,Y8)</f>
        <v>#DIV/0!</v>
      </c>
      <c r="AC69" s="32">
        <f>IF(AC8&gt;99.99,100,AC8)</f>
        <v>0</v>
      </c>
      <c r="AG69" s="32">
        <f>IF(AG8&gt;99.99,100,AG8)</f>
        <v>0</v>
      </c>
    </row>
    <row r="70" spans="1:33" x14ac:dyDescent="0.25">
      <c r="Q70" s="32" t="e">
        <f t="shared" ref="Q70:Q99" si="8">IF(Q9&gt;99.99,100,Q9)</f>
        <v>#DIV/0!</v>
      </c>
      <c r="U70" s="32" t="e">
        <f t="shared" ref="U70:U99" si="9">IF(U9&gt;99.99,100,U9)</f>
        <v>#DIV/0!</v>
      </c>
      <c r="Y70" s="32" t="e">
        <f t="shared" ref="Y70:Y99" si="10">IF(Y9&gt;99.99,100,Y9)</f>
        <v>#DIV/0!</v>
      </c>
      <c r="AC70" s="32">
        <f t="shared" ref="AC70:AC99" si="11">IF(AC9&gt;99.99,100,AC9)</f>
        <v>0</v>
      </c>
      <c r="AG70" s="32">
        <f t="shared" ref="AG70:AG99" si="12">IF(AG9&gt;99.99,100,AG9)</f>
        <v>0</v>
      </c>
    </row>
    <row r="71" spans="1:33" x14ac:dyDescent="0.25">
      <c r="Q71" s="32" t="e">
        <f t="shared" si="8"/>
        <v>#DIV/0!</v>
      </c>
      <c r="U71" s="32" t="e">
        <f t="shared" si="9"/>
        <v>#DIV/0!</v>
      </c>
      <c r="Y71" s="32" t="e">
        <f t="shared" si="10"/>
        <v>#DIV/0!</v>
      </c>
      <c r="AC71" s="32">
        <f t="shared" si="11"/>
        <v>0</v>
      </c>
      <c r="AG71" s="32">
        <f t="shared" si="12"/>
        <v>0</v>
      </c>
    </row>
    <row r="72" spans="1:33" x14ac:dyDescent="0.25">
      <c r="Q72" s="32" t="e">
        <f t="shared" si="8"/>
        <v>#DIV/0!</v>
      </c>
      <c r="U72" s="32" t="e">
        <f t="shared" si="9"/>
        <v>#DIV/0!</v>
      </c>
      <c r="Y72" s="32" t="e">
        <f t="shared" si="10"/>
        <v>#DIV/0!</v>
      </c>
      <c r="AC72" s="32">
        <f t="shared" si="11"/>
        <v>0</v>
      </c>
      <c r="AG72" s="32">
        <f t="shared" si="12"/>
        <v>0</v>
      </c>
    </row>
    <row r="73" spans="1:33" x14ac:dyDescent="0.25">
      <c r="Q73" s="32">
        <f t="shared" si="8"/>
        <v>0</v>
      </c>
      <c r="U73" s="32" t="e">
        <f t="shared" si="9"/>
        <v>#DIV/0!</v>
      </c>
      <c r="Y73" s="32" t="e">
        <f t="shared" si="10"/>
        <v>#DIV/0!</v>
      </c>
      <c r="AC73" s="32" t="e">
        <f t="shared" si="11"/>
        <v>#DIV/0!</v>
      </c>
      <c r="AG73" s="32">
        <f t="shared" si="12"/>
        <v>0</v>
      </c>
    </row>
    <row r="74" spans="1:33" x14ac:dyDescent="0.25">
      <c r="Q74" s="32">
        <f t="shared" si="8"/>
        <v>0</v>
      </c>
      <c r="U74" s="32">
        <f t="shared" si="9"/>
        <v>0</v>
      </c>
      <c r="Y74" s="32">
        <f t="shared" si="10"/>
        <v>0</v>
      </c>
      <c r="AC74" s="32">
        <f t="shared" si="11"/>
        <v>0</v>
      </c>
      <c r="AG74" s="32">
        <f t="shared" si="12"/>
        <v>0</v>
      </c>
    </row>
    <row r="75" spans="1:33" x14ac:dyDescent="0.25">
      <c r="Q75" s="32" t="e">
        <f t="shared" si="8"/>
        <v>#DIV/0!</v>
      </c>
      <c r="U75" s="32">
        <f t="shared" si="9"/>
        <v>0</v>
      </c>
      <c r="Y75" s="32">
        <f t="shared" si="10"/>
        <v>0</v>
      </c>
      <c r="AC75" s="32" t="e">
        <f t="shared" si="11"/>
        <v>#DIV/0!</v>
      </c>
      <c r="AG75" s="32">
        <f t="shared" si="12"/>
        <v>0</v>
      </c>
    </row>
    <row r="76" spans="1:33" x14ac:dyDescent="0.25">
      <c r="Q76" s="32">
        <f t="shared" si="8"/>
        <v>0</v>
      </c>
      <c r="U76" s="32">
        <f t="shared" si="9"/>
        <v>0</v>
      </c>
      <c r="Y76" s="32">
        <f t="shared" si="10"/>
        <v>0</v>
      </c>
      <c r="AC76" s="32">
        <f t="shared" si="11"/>
        <v>0</v>
      </c>
      <c r="AG76" s="32">
        <f t="shared" si="12"/>
        <v>0</v>
      </c>
    </row>
    <row r="77" spans="1:33" x14ac:dyDescent="0.25">
      <c r="Q77" s="32" t="e">
        <f t="shared" si="8"/>
        <v>#DIV/0!</v>
      </c>
      <c r="U77" s="32">
        <f t="shared" si="9"/>
        <v>0</v>
      </c>
      <c r="Y77" s="32">
        <f t="shared" si="10"/>
        <v>0</v>
      </c>
      <c r="AC77" s="32">
        <f t="shared" si="11"/>
        <v>0</v>
      </c>
      <c r="AG77" s="32">
        <f t="shared" si="12"/>
        <v>0</v>
      </c>
    </row>
    <row r="78" spans="1:33" x14ac:dyDescent="0.25">
      <c r="Q78" s="32" t="e">
        <f t="shared" si="8"/>
        <v>#DIV/0!</v>
      </c>
      <c r="U78" s="32">
        <f t="shared" si="9"/>
        <v>0</v>
      </c>
      <c r="Y78" s="32">
        <f t="shared" si="10"/>
        <v>0</v>
      </c>
      <c r="AC78" s="32">
        <f t="shared" si="11"/>
        <v>0</v>
      </c>
      <c r="AG78" s="32">
        <f t="shared" si="12"/>
        <v>0</v>
      </c>
    </row>
    <row r="79" spans="1:33" x14ac:dyDescent="0.25">
      <c r="Q79" s="32">
        <f t="shared" si="8"/>
        <v>0</v>
      </c>
      <c r="U79" s="32">
        <f t="shared" si="9"/>
        <v>0</v>
      </c>
      <c r="Y79" s="32">
        <f t="shared" si="10"/>
        <v>0</v>
      </c>
      <c r="AC79" s="32">
        <f t="shared" si="11"/>
        <v>0</v>
      </c>
      <c r="AG79" s="32">
        <f t="shared" si="12"/>
        <v>0</v>
      </c>
    </row>
    <row r="80" spans="1:33" x14ac:dyDescent="0.25">
      <c r="Q80" s="32">
        <f t="shared" si="8"/>
        <v>0</v>
      </c>
      <c r="U80" s="32">
        <f t="shared" si="9"/>
        <v>0</v>
      </c>
      <c r="Y80" s="32">
        <f t="shared" si="10"/>
        <v>0</v>
      </c>
      <c r="AC80" s="32">
        <f t="shared" si="11"/>
        <v>0</v>
      </c>
      <c r="AG80" s="32">
        <f t="shared" si="12"/>
        <v>0</v>
      </c>
    </row>
    <row r="81" spans="17:33" x14ac:dyDescent="0.25">
      <c r="Q81" s="32" t="e">
        <f t="shared" si="8"/>
        <v>#DIV/0!</v>
      </c>
      <c r="U81" s="32">
        <f t="shared" si="9"/>
        <v>0</v>
      </c>
      <c r="Y81" s="32">
        <f t="shared" si="10"/>
        <v>0</v>
      </c>
      <c r="AC81" s="32" t="e">
        <f t="shared" si="11"/>
        <v>#DIV/0!</v>
      </c>
      <c r="AG81" s="32">
        <f t="shared" si="12"/>
        <v>0</v>
      </c>
    </row>
    <row r="82" spans="17:33" x14ac:dyDescent="0.25">
      <c r="Q82" s="32">
        <f t="shared" si="8"/>
        <v>0</v>
      </c>
      <c r="U82" s="32">
        <f t="shared" si="9"/>
        <v>0</v>
      </c>
      <c r="Y82" s="32">
        <f t="shared" si="10"/>
        <v>0</v>
      </c>
      <c r="AC82" s="32">
        <f t="shared" si="11"/>
        <v>0</v>
      </c>
      <c r="AG82" s="32">
        <f t="shared" si="12"/>
        <v>0</v>
      </c>
    </row>
    <row r="83" spans="17:33" x14ac:dyDescent="0.25">
      <c r="Q83" s="32" t="e">
        <f t="shared" si="8"/>
        <v>#DIV/0!</v>
      </c>
      <c r="U83" s="32">
        <f t="shared" si="9"/>
        <v>0</v>
      </c>
      <c r="Y83" s="32">
        <f t="shared" si="10"/>
        <v>0</v>
      </c>
      <c r="AC83" s="32">
        <f t="shared" si="11"/>
        <v>0</v>
      </c>
      <c r="AG83" s="32">
        <f t="shared" si="12"/>
        <v>0</v>
      </c>
    </row>
    <row r="84" spans="17:33" x14ac:dyDescent="0.25">
      <c r="Q84" s="32">
        <f t="shared" si="8"/>
        <v>0</v>
      </c>
      <c r="U84" s="32">
        <f t="shared" si="9"/>
        <v>0</v>
      </c>
      <c r="Y84" s="32">
        <f t="shared" si="10"/>
        <v>0</v>
      </c>
      <c r="AC84" s="32">
        <f t="shared" si="11"/>
        <v>0</v>
      </c>
      <c r="AG84" s="32">
        <f t="shared" si="12"/>
        <v>0</v>
      </c>
    </row>
    <row r="85" spans="17:33" x14ac:dyDescent="0.25">
      <c r="Q85" s="32" t="e">
        <f t="shared" si="8"/>
        <v>#DIV/0!</v>
      </c>
      <c r="U85" s="32" t="e">
        <f t="shared" si="9"/>
        <v>#DIV/0!</v>
      </c>
      <c r="Y85" s="32">
        <f t="shared" si="10"/>
        <v>0</v>
      </c>
      <c r="AC85" s="32">
        <f t="shared" si="11"/>
        <v>0</v>
      </c>
      <c r="AG85" s="32">
        <f t="shared" si="12"/>
        <v>0</v>
      </c>
    </row>
    <row r="86" spans="17:33" x14ac:dyDescent="0.25">
      <c r="Q86" s="32">
        <f t="shared" si="8"/>
        <v>0</v>
      </c>
      <c r="U86" s="32">
        <f t="shared" si="9"/>
        <v>0</v>
      </c>
      <c r="Y86" s="32">
        <f t="shared" si="10"/>
        <v>0</v>
      </c>
      <c r="AC86" s="32">
        <f t="shared" si="11"/>
        <v>0</v>
      </c>
      <c r="AG86" s="32">
        <f t="shared" si="12"/>
        <v>0</v>
      </c>
    </row>
    <row r="87" spans="17:33" x14ac:dyDescent="0.25">
      <c r="Q87" s="32">
        <f t="shared" si="8"/>
        <v>0</v>
      </c>
      <c r="U87" s="32">
        <f t="shared" si="9"/>
        <v>0</v>
      </c>
      <c r="Y87" s="32">
        <f t="shared" si="10"/>
        <v>0</v>
      </c>
      <c r="AC87" s="32">
        <f t="shared" si="11"/>
        <v>0</v>
      </c>
      <c r="AG87" s="32">
        <f t="shared" si="12"/>
        <v>0</v>
      </c>
    </row>
    <row r="88" spans="17:33" x14ac:dyDescent="0.25">
      <c r="Q88" s="32" t="e">
        <f t="shared" si="8"/>
        <v>#DIV/0!</v>
      </c>
      <c r="U88" s="32">
        <f t="shared" si="9"/>
        <v>0</v>
      </c>
      <c r="Y88" s="32">
        <f t="shared" si="10"/>
        <v>0</v>
      </c>
      <c r="AC88" s="32">
        <f t="shared" si="11"/>
        <v>0</v>
      </c>
      <c r="AG88" s="32">
        <f t="shared" si="12"/>
        <v>0</v>
      </c>
    </row>
    <row r="89" spans="17:33" x14ac:dyDescent="0.25">
      <c r="Q89" s="32" t="e">
        <f t="shared" si="8"/>
        <v>#DIV/0!</v>
      </c>
      <c r="U89" s="32">
        <f t="shared" si="9"/>
        <v>0</v>
      </c>
      <c r="Y89" s="32" t="e">
        <f t="shared" si="10"/>
        <v>#DIV/0!</v>
      </c>
      <c r="AC89" s="32">
        <f t="shared" si="11"/>
        <v>0</v>
      </c>
      <c r="AG89" s="32">
        <f t="shared" si="12"/>
        <v>0</v>
      </c>
    </row>
    <row r="90" spans="17:33" x14ac:dyDescent="0.25">
      <c r="Q90" s="32" t="e">
        <f t="shared" si="8"/>
        <v>#DIV/0!</v>
      </c>
      <c r="U90" s="32">
        <f t="shared" si="9"/>
        <v>0</v>
      </c>
      <c r="Y90" s="32" t="e">
        <f t="shared" si="10"/>
        <v>#DIV/0!</v>
      </c>
      <c r="AC90" s="32" t="e">
        <f t="shared" si="11"/>
        <v>#DIV/0!</v>
      </c>
      <c r="AG90" s="32">
        <f t="shared" si="12"/>
        <v>0</v>
      </c>
    </row>
    <row r="91" spans="17:33" x14ac:dyDescent="0.25">
      <c r="Q91" s="32" t="e">
        <f t="shared" si="8"/>
        <v>#DIV/0!</v>
      </c>
      <c r="U91" s="32" t="e">
        <f t="shared" si="9"/>
        <v>#DIV/0!</v>
      </c>
      <c r="Y91" s="32">
        <f t="shared" si="10"/>
        <v>0</v>
      </c>
      <c r="AC91" s="32" t="e">
        <f t="shared" si="11"/>
        <v>#DIV/0!</v>
      </c>
      <c r="AG91" s="32">
        <f t="shared" si="12"/>
        <v>0</v>
      </c>
    </row>
    <row r="92" spans="17:33" x14ac:dyDescent="0.25">
      <c r="Q92" s="32" t="e">
        <f t="shared" si="8"/>
        <v>#DIV/0!</v>
      </c>
      <c r="U92" s="32">
        <f t="shared" si="9"/>
        <v>0</v>
      </c>
      <c r="Y92" s="32" t="e">
        <f t="shared" si="10"/>
        <v>#DIV/0!</v>
      </c>
      <c r="AC92" s="32" t="e">
        <f t="shared" si="11"/>
        <v>#DIV/0!</v>
      </c>
      <c r="AG92" s="32">
        <f t="shared" si="12"/>
        <v>0</v>
      </c>
    </row>
    <row r="93" spans="17:33" x14ac:dyDescent="0.25">
      <c r="Q93" s="32" t="e">
        <f t="shared" si="8"/>
        <v>#DIV/0!</v>
      </c>
      <c r="U93" s="32" t="e">
        <f t="shared" si="9"/>
        <v>#DIV/0!</v>
      </c>
      <c r="Y93" s="32" t="e">
        <f t="shared" si="10"/>
        <v>#DIV/0!</v>
      </c>
      <c r="AC93" s="32">
        <f t="shared" si="11"/>
        <v>0</v>
      </c>
      <c r="AG93" s="32">
        <f t="shared" si="12"/>
        <v>0</v>
      </c>
    </row>
    <row r="94" spans="17:33" x14ac:dyDescent="0.25">
      <c r="Q94" s="32" t="e">
        <f t="shared" si="8"/>
        <v>#DIV/0!</v>
      </c>
      <c r="U94" s="32" t="e">
        <f t="shared" si="9"/>
        <v>#DIV/0!</v>
      </c>
      <c r="Y94" s="32" t="e">
        <f t="shared" si="10"/>
        <v>#DIV/0!</v>
      </c>
      <c r="AC94" s="32">
        <f t="shared" si="11"/>
        <v>0</v>
      </c>
      <c r="AG94" s="32">
        <f t="shared" si="12"/>
        <v>0</v>
      </c>
    </row>
    <row r="95" spans="17:33" x14ac:dyDescent="0.25">
      <c r="Q95" s="32">
        <f t="shared" si="8"/>
        <v>0</v>
      </c>
      <c r="U95" s="32" t="e">
        <f t="shared" si="9"/>
        <v>#DIV/0!</v>
      </c>
      <c r="Y95" s="32" t="e">
        <f t="shared" si="10"/>
        <v>#DIV/0!</v>
      </c>
      <c r="AC95" s="32" t="e">
        <f t="shared" si="11"/>
        <v>#DIV/0!</v>
      </c>
      <c r="AG95" s="32">
        <f t="shared" si="12"/>
        <v>0</v>
      </c>
    </row>
    <row r="96" spans="17:33" x14ac:dyDescent="0.25">
      <c r="Q96" s="32">
        <f t="shared" si="8"/>
        <v>0</v>
      </c>
      <c r="U96" s="32" t="e">
        <f t="shared" si="9"/>
        <v>#DIV/0!</v>
      </c>
      <c r="Y96" s="32" t="e">
        <f t="shared" si="10"/>
        <v>#DIV/0!</v>
      </c>
      <c r="AC96" s="32" t="e">
        <f t="shared" si="11"/>
        <v>#DIV/0!</v>
      </c>
      <c r="AG96" s="32">
        <f t="shared" si="12"/>
        <v>0</v>
      </c>
    </row>
    <row r="97" spans="17:33" x14ac:dyDescent="0.25">
      <c r="Q97" s="32">
        <f t="shared" si="8"/>
        <v>0</v>
      </c>
      <c r="U97" s="32">
        <f t="shared" si="9"/>
        <v>0</v>
      </c>
      <c r="Y97" s="32">
        <f t="shared" si="10"/>
        <v>0</v>
      </c>
      <c r="AC97" s="32">
        <f t="shared" si="11"/>
        <v>0</v>
      </c>
      <c r="AG97" s="32">
        <f t="shared" si="12"/>
        <v>0</v>
      </c>
    </row>
    <row r="98" spans="17:33" x14ac:dyDescent="0.25">
      <c r="Q98" s="32" t="e">
        <f t="shared" si="8"/>
        <v>#DIV/0!</v>
      </c>
      <c r="U98" s="32">
        <f t="shared" si="9"/>
        <v>0</v>
      </c>
      <c r="Y98" s="32" t="e">
        <f t="shared" si="10"/>
        <v>#DIV/0!</v>
      </c>
      <c r="AC98" s="32">
        <f t="shared" si="11"/>
        <v>0</v>
      </c>
      <c r="AG98" s="32">
        <f t="shared" si="12"/>
        <v>0</v>
      </c>
    </row>
    <row r="99" spans="17:33" x14ac:dyDescent="0.25">
      <c r="Q99" s="32">
        <f t="shared" si="8"/>
        <v>0</v>
      </c>
      <c r="U99" s="32">
        <f t="shared" si="9"/>
        <v>0</v>
      </c>
      <c r="Y99" s="32">
        <f t="shared" si="10"/>
        <v>0</v>
      </c>
      <c r="AC99" s="32" t="e">
        <f t="shared" si="11"/>
        <v>#DIV/0!</v>
      </c>
      <c r="AG99" s="32">
        <f t="shared" si="12"/>
        <v>0</v>
      </c>
    </row>
    <row r="100" spans="17:33" x14ac:dyDescent="0.25">
      <c r="Q100" s="32" t="e">
        <f t="shared" ref="Q100:Q118" si="13">IF(Q44&gt;99.99,100,Q44)</f>
        <v>#DIV/0!</v>
      </c>
      <c r="U100" s="32" t="e">
        <f t="shared" ref="U100:U118" si="14">IF(U44&gt;99.99,100,U44)</f>
        <v>#DIV/0!</v>
      </c>
      <c r="Y100" s="32" t="e">
        <f t="shared" ref="Y100:Y118" si="15">IF(Y44&gt;99.99,100,Y44)</f>
        <v>#DIV/0!</v>
      </c>
      <c r="AC100" s="32">
        <f t="shared" ref="AC100:AC118" si="16">IF(AC44&gt;99.99,100,AC44)</f>
        <v>0</v>
      </c>
      <c r="AG100" s="32">
        <f t="shared" ref="AG100:AG118" si="17">IF(AG44&gt;99.99,100,AG44)</f>
        <v>0</v>
      </c>
    </row>
    <row r="101" spans="17:33" x14ac:dyDescent="0.25">
      <c r="Q101" s="32">
        <f t="shared" si="13"/>
        <v>0</v>
      </c>
      <c r="U101" s="32">
        <f t="shared" si="14"/>
        <v>0</v>
      </c>
      <c r="Y101" s="32">
        <f t="shared" si="15"/>
        <v>0</v>
      </c>
      <c r="AC101" s="32">
        <f t="shared" si="16"/>
        <v>0</v>
      </c>
      <c r="AG101" s="32">
        <f t="shared" si="17"/>
        <v>0</v>
      </c>
    </row>
    <row r="102" spans="17:33" x14ac:dyDescent="0.25">
      <c r="Q102" s="32">
        <f t="shared" si="13"/>
        <v>0</v>
      </c>
      <c r="U102" s="32">
        <f t="shared" si="14"/>
        <v>0</v>
      </c>
      <c r="Y102" s="32">
        <f t="shared" si="15"/>
        <v>0</v>
      </c>
      <c r="AC102" s="32">
        <f t="shared" si="16"/>
        <v>0</v>
      </c>
      <c r="AG102" s="32">
        <f t="shared" si="17"/>
        <v>0</v>
      </c>
    </row>
    <row r="103" spans="17:33" x14ac:dyDescent="0.25">
      <c r="Q103" s="32">
        <f t="shared" si="13"/>
        <v>0</v>
      </c>
      <c r="U103" s="32">
        <f t="shared" si="14"/>
        <v>0</v>
      </c>
      <c r="Y103" s="32">
        <f t="shared" si="15"/>
        <v>0</v>
      </c>
      <c r="AC103" s="32">
        <f t="shared" si="16"/>
        <v>0</v>
      </c>
      <c r="AG103" s="32">
        <f t="shared" si="17"/>
        <v>0</v>
      </c>
    </row>
    <row r="104" spans="17:33" x14ac:dyDescent="0.25">
      <c r="Q104" s="32">
        <f t="shared" si="13"/>
        <v>0</v>
      </c>
      <c r="U104" s="32">
        <f t="shared" si="14"/>
        <v>0</v>
      </c>
      <c r="Y104" s="32">
        <f t="shared" si="15"/>
        <v>0</v>
      </c>
      <c r="AC104" s="32">
        <f t="shared" si="16"/>
        <v>0</v>
      </c>
      <c r="AG104" s="32">
        <f t="shared" si="17"/>
        <v>0</v>
      </c>
    </row>
    <row r="105" spans="17:33" x14ac:dyDescent="0.25">
      <c r="Q105" s="32">
        <f t="shared" si="13"/>
        <v>0</v>
      </c>
      <c r="U105" s="32">
        <f t="shared" si="14"/>
        <v>0</v>
      </c>
      <c r="Y105" s="32">
        <f t="shared" si="15"/>
        <v>0</v>
      </c>
      <c r="AC105" s="32">
        <f t="shared" si="16"/>
        <v>0</v>
      </c>
      <c r="AG105" s="32">
        <f t="shared" si="17"/>
        <v>0</v>
      </c>
    </row>
    <row r="106" spans="17:33" x14ac:dyDescent="0.25">
      <c r="Q106" s="32">
        <f t="shared" si="13"/>
        <v>0</v>
      </c>
      <c r="U106" s="32">
        <f t="shared" si="14"/>
        <v>0</v>
      </c>
      <c r="Y106" s="32">
        <f t="shared" si="15"/>
        <v>0</v>
      </c>
      <c r="AC106" s="32">
        <f t="shared" si="16"/>
        <v>0</v>
      </c>
      <c r="AG106" s="32">
        <f t="shared" si="17"/>
        <v>0</v>
      </c>
    </row>
    <row r="107" spans="17:33" x14ac:dyDescent="0.25">
      <c r="Q107" s="32" t="e">
        <f t="shared" si="13"/>
        <v>#DIV/0!</v>
      </c>
      <c r="U107" s="32">
        <f t="shared" si="14"/>
        <v>0</v>
      </c>
      <c r="Y107" s="32" t="e">
        <f t="shared" si="15"/>
        <v>#DIV/0!</v>
      </c>
      <c r="AC107" s="32" t="e">
        <f t="shared" si="16"/>
        <v>#DIV/0!</v>
      </c>
      <c r="AG107" s="32">
        <f t="shared" si="17"/>
        <v>0</v>
      </c>
    </row>
    <row r="108" spans="17:33" x14ac:dyDescent="0.25">
      <c r="Q108" s="32" t="e">
        <f t="shared" si="13"/>
        <v>#DIV/0!</v>
      </c>
      <c r="U108" s="32" t="e">
        <f t="shared" si="14"/>
        <v>#DIV/0!</v>
      </c>
      <c r="Y108" s="32">
        <f t="shared" si="15"/>
        <v>0</v>
      </c>
      <c r="AC108" s="32" t="e">
        <f t="shared" si="16"/>
        <v>#DIV/0!</v>
      </c>
      <c r="AG108" s="32">
        <f t="shared" si="17"/>
        <v>0</v>
      </c>
    </row>
    <row r="109" spans="17:33" x14ac:dyDescent="0.25">
      <c r="Q109" s="32" t="e">
        <f t="shared" si="13"/>
        <v>#DIV/0!</v>
      </c>
      <c r="U109" s="32" t="e">
        <f t="shared" si="14"/>
        <v>#DIV/0!</v>
      </c>
      <c r="Y109" s="32" t="e">
        <f t="shared" si="15"/>
        <v>#DIV/0!</v>
      </c>
      <c r="AC109" s="32">
        <f t="shared" si="16"/>
        <v>0</v>
      </c>
      <c r="AG109" s="32">
        <f t="shared" si="17"/>
        <v>0</v>
      </c>
    </row>
    <row r="110" spans="17:33" x14ac:dyDescent="0.25">
      <c r="Q110" s="32" t="e">
        <f t="shared" si="13"/>
        <v>#DIV/0!</v>
      </c>
      <c r="U110" s="32" t="e">
        <f t="shared" si="14"/>
        <v>#DIV/0!</v>
      </c>
      <c r="Y110" s="32" t="e">
        <f t="shared" si="15"/>
        <v>#DIV/0!</v>
      </c>
      <c r="AC110" s="32">
        <f t="shared" si="16"/>
        <v>0</v>
      </c>
      <c r="AG110" s="32">
        <f t="shared" si="17"/>
        <v>0</v>
      </c>
    </row>
    <row r="111" spans="17:33" x14ac:dyDescent="0.25">
      <c r="Q111" s="32" t="e">
        <f t="shared" si="13"/>
        <v>#DIV/0!</v>
      </c>
      <c r="U111" s="32" t="e">
        <f t="shared" si="14"/>
        <v>#DIV/0!</v>
      </c>
      <c r="Y111" s="32" t="e">
        <f t="shared" si="15"/>
        <v>#DIV/0!</v>
      </c>
      <c r="AC111" s="32">
        <f t="shared" si="16"/>
        <v>0</v>
      </c>
      <c r="AG111" s="32">
        <f t="shared" si="17"/>
        <v>0</v>
      </c>
    </row>
    <row r="112" spans="17:33" x14ac:dyDescent="0.25">
      <c r="Q112" s="32" t="e">
        <f t="shared" si="13"/>
        <v>#DIV/0!</v>
      </c>
      <c r="U112" s="32" t="e">
        <f t="shared" si="14"/>
        <v>#DIV/0!</v>
      </c>
      <c r="Y112" s="32" t="e">
        <f t="shared" si="15"/>
        <v>#DIV/0!</v>
      </c>
      <c r="AC112" s="32">
        <f t="shared" si="16"/>
        <v>0</v>
      </c>
      <c r="AG112" s="32">
        <f t="shared" si="17"/>
        <v>0</v>
      </c>
    </row>
    <row r="113" spans="17:33" x14ac:dyDescent="0.25">
      <c r="Q113" s="32" t="e">
        <f t="shared" si="13"/>
        <v>#DIV/0!</v>
      </c>
      <c r="U113" s="32" t="e">
        <f t="shared" si="14"/>
        <v>#DIV/0!</v>
      </c>
      <c r="Y113" s="32" t="e">
        <f t="shared" si="15"/>
        <v>#DIV/0!</v>
      </c>
      <c r="AC113" s="32">
        <f t="shared" si="16"/>
        <v>0</v>
      </c>
      <c r="AG113" s="32">
        <f t="shared" si="17"/>
        <v>0</v>
      </c>
    </row>
    <row r="114" spans="17:33" x14ac:dyDescent="0.25">
      <c r="Q114" s="32" t="e">
        <f t="shared" si="13"/>
        <v>#DIV/0!</v>
      </c>
      <c r="U114" s="32" t="e">
        <f t="shared" si="14"/>
        <v>#DIV/0!</v>
      </c>
      <c r="Y114" s="32" t="e">
        <f t="shared" si="15"/>
        <v>#DIV/0!</v>
      </c>
      <c r="AC114" s="32">
        <f t="shared" si="16"/>
        <v>0</v>
      </c>
      <c r="AG114" s="32">
        <f t="shared" si="17"/>
        <v>0</v>
      </c>
    </row>
    <row r="115" spans="17:33" x14ac:dyDescent="0.25">
      <c r="Q115" s="32" t="e">
        <f t="shared" si="13"/>
        <v>#DIV/0!</v>
      </c>
      <c r="U115" s="32" t="e">
        <f t="shared" si="14"/>
        <v>#DIV/0!</v>
      </c>
      <c r="Y115" s="32" t="e">
        <f t="shared" si="15"/>
        <v>#DIV/0!</v>
      </c>
      <c r="AC115" s="32">
        <f t="shared" si="16"/>
        <v>0</v>
      </c>
      <c r="AG115" s="32">
        <f t="shared" si="17"/>
        <v>0</v>
      </c>
    </row>
    <row r="116" spans="17:33" x14ac:dyDescent="0.25">
      <c r="Q116" s="32">
        <f t="shared" si="13"/>
        <v>0</v>
      </c>
      <c r="U116" s="32">
        <f t="shared" si="14"/>
        <v>0</v>
      </c>
      <c r="Y116" s="32" t="e">
        <f t="shared" si="15"/>
        <v>#DIV/0!</v>
      </c>
      <c r="AC116" s="32" t="e">
        <f t="shared" si="16"/>
        <v>#DIV/0!</v>
      </c>
      <c r="AG116" s="32">
        <f t="shared" si="17"/>
        <v>0</v>
      </c>
    </row>
    <row r="117" spans="17:33" x14ac:dyDescent="0.25">
      <c r="Q117" s="32" t="e">
        <f t="shared" si="13"/>
        <v>#DIV/0!</v>
      </c>
      <c r="U117" s="32">
        <f t="shared" si="14"/>
        <v>0</v>
      </c>
      <c r="Y117" s="32">
        <f t="shared" si="15"/>
        <v>0</v>
      </c>
      <c r="AC117" s="32" t="e">
        <f t="shared" si="16"/>
        <v>#DIV/0!</v>
      </c>
      <c r="AG117" s="32">
        <f t="shared" si="17"/>
        <v>0</v>
      </c>
    </row>
    <row r="118" spans="17:33" x14ac:dyDescent="0.25">
      <c r="Q118" s="32" t="e">
        <f t="shared" si="13"/>
        <v>#DIV/0!</v>
      </c>
      <c r="U118" s="32">
        <f t="shared" si="14"/>
        <v>0</v>
      </c>
      <c r="Y118" s="32">
        <f t="shared" si="15"/>
        <v>0</v>
      </c>
      <c r="AC118" s="32" t="e">
        <f t="shared" si="16"/>
        <v>#DIV/0!</v>
      </c>
      <c r="AG118" s="32">
        <f t="shared" si="17"/>
        <v>0</v>
      </c>
    </row>
  </sheetData>
  <mergeCells count="61">
    <mergeCell ref="C60:C62"/>
    <mergeCell ref="D60:D62"/>
    <mergeCell ref="G9:G11"/>
    <mergeCell ref="E44:E51"/>
    <mergeCell ref="E52:E59"/>
    <mergeCell ref="E60:E62"/>
    <mergeCell ref="F44:F51"/>
    <mergeCell ref="D37:D43"/>
    <mergeCell ref="C44:C51"/>
    <mergeCell ref="D44:D51"/>
    <mergeCell ref="C52:C59"/>
    <mergeCell ref="D52:D59"/>
    <mergeCell ref="D18:D28"/>
    <mergeCell ref="C29:C36"/>
    <mergeCell ref="N6:N7"/>
    <mergeCell ref="A2:AG2"/>
    <mergeCell ref="A3:AG3"/>
    <mergeCell ref="A4:AG4"/>
    <mergeCell ref="B5:AG5"/>
    <mergeCell ref="A6:A7"/>
    <mergeCell ref="B6:B7"/>
    <mergeCell ref="C6:C7"/>
    <mergeCell ref="D6:F6"/>
    <mergeCell ref="G6:G7"/>
    <mergeCell ref="H6:H7"/>
    <mergeCell ref="O6:R6"/>
    <mergeCell ref="S6:V6"/>
    <mergeCell ref="W6:Z6"/>
    <mergeCell ref="AA6:AD6"/>
    <mergeCell ref="AE6:AG6"/>
    <mergeCell ref="A37:A62"/>
    <mergeCell ref="B37:B62"/>
    <mergeCell ref="C37:C43"/>
    <mergeCell ref="A68:L68"/>
    <mergeCell ref="M6:M7"/>
    <mergeCell ref="H9:H11"/>
    <mergeCell ref="E8:E17"/>
    <mergeCell ref="E18:E28"/>
    <mergeCell ref="E29:E36"/>
    <mergeCell ref="E37:E43"/>
    <mergeCell ref="F8:F17"/>
    <mergeCell ref="F18:F28"/>
    <mergeCell ref="F29:F36"/>
    <mergeCell ref="F37:F43"/>
    <mergeCell ref="F52:F59"/>
    <mergeCell ref="F60:F62"/>
    <mergeCell ref="A64:L64"/>
    <mergeCell ref="A65:L65"/>
    <mergeCell ref="A66:L66"/>
    <mergeCell ref="A67:L67"/>
    <mergeCell ref="A63:L63"/>
    <mergeCell ref="I6:I7"/>
    <mergeCell ref="J6:J7"/>
    <mergeCell ref="K6:K7"/>
    <mergeCell ref="L6:L7"/>
    <mergeCell ref="A8:A36"/>
    <mergeCell ref="B8:B36"/>
    <mergeCell ref="C8:C17"/>
    <mergeCell ref="D8:D17"/>
    <mergeCell ref="C18:C28"/>
    <mergeCell ref="D29:D36"/>
  </mergeCells>
  <conditionalFormatting sqref="Q8:Q62 U15:U62 Y15:Y62 AC15:AC62 AG8:AG62">
    <cfRule type="cellIs" dxfId="29" priority="31" stopIfTrue="1" operator="greaterThan">
      <formula>110</formula>
    </cfRule>
    <cfRule type="cellIs" dxfId="28" priority="32" stopIfTrue="1" operator="between">
      <formula>1</formula>
      <formula>90</formula>
    </cfRule>
    <cfRule type="expression" dxfId="27" priority="33" stopIfTrue="1">
      <formula>IF(O8=0,P8=0)</formula>
    </cfRule>
    <cfRule type="cellIs" dxfId="26" priority="34" stopIfTrue="1" operator="between">
      <formula>90</formula>
      <formula>110</formula>
    </cfRule>
    <cfRule type="expression" dxfId="25" priority="35" stopIfTrue="1">
      <formula>IF(O8&gt;0,P8=0)</formula>
    </cfRule>
    <cfRule type="expression" dxfId="24" priority="36" stopIfTrue="1">
      <formula>IF(O8=0,P8&gt;0)</formula>
    </cfRule>
  </conditionalFormatting>
  <conditionalFormatting sqref="U8:U14">
    <cfRule type="cellIs" dxfId="23" priority="49" stopIfTrue="1" operator="greaterThan">
      <formula>110</formula>
    </cfRule>
    <cfRule type="cellIs" dxfId="22" priority="50" stopIfTrue="1" operator="between">
      <formula>1</formula>
      <formula>90</formula>
    </cfRule>
    <cfRule type="expression" dxfId="21" priority="51" stopIfTrue="1">
      <formula>IF(S8=0,T8=0)</formula>
    </cfRule>
    <cfRule type="cellIs" dxfId="20" priority="52" stopIfTrue="1" operator="between">
      <formula>90</formula>
      <formula>110</formula>
    </cfRule>
    <cfRule type="expression" dxfId="19" priority="53" stopIfTrue="1">
      <formula>IF(S8&gt;0,T8=0)</formula>
    </cfRule>
    <cfRule type="expression" dxfId="18" priority="54" stopIfTrue="1">
      <formula>IF(S8=0,T8&gt;0)</formula>
    </cfRule>
  </conditionalFormatting>
  <conditionalFormatting sqref="Y8:Y14">
    <cfRule type="cellIs" dxfId="17" priority="43" stopIfTrue="1" operator="greaterThan">
      <formula>110</formula>
    </cfRule>
    <cfRule type="cellIs" dxfId="16" priority="44" stopIfTrue="1" operator="between">
      <formula>1</formula>
      <formula>90</formula>
    </cfRule>
    <cfRule type="expression" dxfId="15" priority="45" stopIfTrue="1">
      <formula>IF(W8=0,X8=0)</formula>
    </cfRule>
    <cfRule type="cellIs" dxfId="14" priority="46" stopIfTrue="1" operator="between">
      <formula>90</formula>
      <formula>110</formula>
    </cfRule>
    <cfRule type="expression" dxfId="13" priority="47" stopIfTrue="1">
      <formula>IF(W8&gt;0,X8=0)</formula>
    </cfRule>
    <cfRule type="expression" dxfId="12" priority="48" stopIfTrue="1">
      <formula>IF(W8=0,X8&gt;0)</formula>
    </cfRule>
  </conditionalFormatting>
  <conditionalFormatting sqref="AC8:AC14">
    <cfRule type="cellIs" dxfId="11" priority="37" stopIfTrue="1" operator="greaterThan">
      <formula>110</formula>
    </cfRule>
    <cfRule type="cellIs" dxfId="10" priority="38" stopIfTrue="1" operator="between">
      <formula>1</formula>
      <formula>90</formula>
    </cfRule>
    <cfRule type="expression" dxfId="9" priority="39" stopIfTrue="1">
      <formula>IF(AA8=0,AB8=0)</formula>
    </cfRule>
    <cfRule type="cellIs" dxfId="8" priority="40" stopIfTrue="1" operator="between">
      <formula>90</formula>
      <formula>110</formula>
    </cfRule>
    <cfRule type="expression" dxfId="7" priority="41" stopIfTrue="1">
      <formula>IF(AA8&gt;0,AB8=0)</formula>
    </cfRule>
    <cfRule type="expression" dxfId="6" priority="42" stopIfTrue="1">
      <formula>IF(AA8=0,AB8&gt;0)</formula>
    </cfRule>
  </conditionalFormatting>
  <conditionalFormatting sqref="F8 F18 F29 F37 F44 F52 F60">
    <cfRule type="cellIs" dxfId="5" priority="1" stopIfTrue="1" operator="greaterThan">
      <formula>110</formula>
    </cfRule>
    <cfRule type="cellIs" dxfId="4" priority="2" stopIfTrue="1" operator="between">
      <formula>1</formula>
      <formula>90</formula>
    </cfRule>
    <cfRule type="expression" dxfId="3" priority="3" stopIfTrue="1">
      <formula>IF(D8=0,E8=0)</formula>
    </cfRule>
    <cfRule type="cellIs" dxfId="2" priority="4" stopIfTrue="1" operator="between">
      <formula>90</formula>
      <formula>110</formula>
    </cfRule>
    <cfRule type="expression" dxfId="1" priority="5" stopIfTrue="1">
      <formula>IF(D8&gt;0,E8=0)</formula>
    </cfRule>
    <cfRule type="expression" dxfId="0" priority="6" stopIfTrue="1">
      <formula>IF(D8=0,E8&gt;0)</formula>
    </cfRule>
  </conditionalFormatting>
  <pageMargins left="0.7" right="0.7" top="0.75" bottom="0.75" header="0.3" footer="0.3"/>
  <pageSetup orientation="portrait" horizontalDpi="4294967293"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X111"/>
  <sheetViews>
    <sheetView workbookViewId="0">
      <selection activeCell="J7" sqref="J7"/>
    </sheetView>
  </sheetViews>
  <sheetFormatPr baseColWidth="10" defaultColWidth="11.42578125" defaultRowHeight="15" x14ac:dyDescent="0.25"/>
  <cols>
    <col min="1" max="1" width="10.85546875" style="7" customWidth="1"/>
    <col min="2" max="2" width="38.28515625" style="7" customWidth="1"/>
    <col min="3" max="3" width="16" style="7" customWidth="1"/>
    <col min="4" max="4" width="18.7109375" style="7" customWidth="1"/>
    <col min="5" max="5" width="31.28515625" style="7" customWidth="1"/>
    <col min="6" max="6" width="10.85546875" style="7" customWidth="1"/>
    <col min="7" max="7" width="8.7109375" style="7" customWidth="1"/>
    <col min="8" max="8" width="14.5703125" style="7" customWidth="1"/>
    <col min="9" max="23" width="6.85546875" style="7" customWidth="1"/>
    <col min="24" max="24" width="51.7109375" style="7" customWidth="1"/>
    <col min="25" max="16384" width="11.42578125" style="7"/>
  </cols>
  <sheetData>
    <row r="1" spans="1:24" ht="15" customHeight="1" x14ac:dyDescent="0.25">
      <c r="A1" s="854" t="s">
        <v>26</v>
      </c>
      <c r="B1" s="854"/>
      <c r="C1" s="854"/>
      <c r="D1" s="854"/>
      <c r="E1" s="854"/>
      <c r="F1" s="854"/>
      <c r="G1" s="854"/>
      <c r="H1" s="854"/>
      <c r="I1" s="854"/>
      <c r="J1" s="854"/>
      <c r="K1" s="854"/>
      <c r="L1" s="854"/>
      <c r="M1" s="854"/>
      <c r="N1" s="854"/>
      <c r="O1" s="854"/>
      <c r="P1" s="854"/>
      <c r="Q1" s="854"/>
      <c r="R1" s="854"/>
      <c r="S1" s="854"/>
      <c r="T1" s="854"/>
      <c r="U1" s="854"/>
      <c r="V1" s="854"/>
      <c r="W1" s="854"/>
    </row>
    <row r="2" spans="1:24" ht="15" customHeight="1" x14ac:dyDescent="0.25">
      <c r="A2" s="854" t="s">
        <v>0</v>
      </c>
      <c r="B2" s="854"/>
      <c r="C2" s="854"/>
      <c r="D2" s="854"/>
      <c r="E2" s="854"/>
      <c r="F2" s="854"/>
      <c r="G2" s="854"/>
      <c r="H2" s="854"/>
      <c r="I2" s="854"/>
      <c r="J2" s="854"/>
      <c r="K2" s="854"/>
      <c r="L2" s="854"/>
      <c r="M2" s="854"/>
      <c r="N2" s="854"/>
      <c r="O2" s="854"/>
      <c r="P2" s="854"/>
      <c r="Q2" s="854"/>
      <c r="R2" s="854"/>
      <c r="S2" s="854"/>
      <c r="T2" s="854"/>
      <c r="U2" s="854"/>
      <c r="V2" s="854"/>
      <c r="W2" s="854"/>
    </row>
    <row r="3" spans="1:24" ht="15" customHeight="1" x14ac:dyDescent="0.25">
      <c r="A3" s="855" t="s">
        <v>1287</v>
      </c>
      <c r="B3" s="855"/>
      <c r="C3" s="855"/>
      <c r="D3" s="855"/>
      <c r="E3" s="855"/>
      <c r="F3" s="855"/>
      <c r="G3" s="855"/>
      <c r="H3" s="855"/>
      <c r="I3" s="855"/>
      <c r="J3" s="855"/>
      <c r="K3" s="855"/>
      <c r="L3" s="855"/>
      <c r="M3" s="855"/>
      <c r="N3" s="855"/>
      <c r="O3" s="855"/>
      <c r="P3" s="855"/>
      <c r="Q3" s="855"/>
      <c r="R3" s="855"/>
      <c r="S3" s="855"/>
      <c r="T3" s="855"/>
      <c r="U3" s="855"/>
      <c r="V3" s="855"/>
      <c r="W3" s="855"/>
    </row>
    <row r="4" spans="1:24" ht="22.5" customHeight="1" x14ac:dyDescent="0.25">
      <c r="A4" s="839" t="s">
        <v>1</v>
      </c>
      <c r="B4" s="838" t="s">
        <v>28</v>
      </c>
      <c r="C4" s="838" t="s">
        <v>2</v>
      </c>
      <c r="D4" s="838" t="s">
        <v>1285</v>
      </c>
      <c r="E4" s="839" t="s">
        <v>1334</v>
      </c>
      <c r="F4" s="838" t="s">
        <v>4</v>
      </c>
      <c r="G4" s="838" t="s">
        <v>29</v>
      </c>
      <c r="H4" s="839" t="s">
        <v>1286</v>
      </c>
      <c r="I4" s="853" t="s">
        <v>5</v>
      </c>
      <c r="J4" s="853"/>
      <c r="K4" s="853"/>
      <c r="L4" s="853" t="s">
        <v>6</v>
      </c>
      <c r="M4" s="853"/>
      <c r="N4" s="853"/>
      <c r="O4" s="853" t="s">
        <v>7</v>
      </c>
      <c r="P4" s="853"/>
      <c r="Q4" s="853"/>
      <c r="R4" s="853" t="s">
        <v>8</v>
      </c>
      <c r="S4" s="853"/>
      <c r="T4" s="853"/>
      <c r="U4" s="853" t="s">
        <v>9</v>
      </c>
      <c r="V4" s="853"/>
      <c r="W4" s="853"/>
      <c r="X4" s="838" t="s">
        <v>178</v>
      </c>
    </row>
    <row r="5" spans="1:24" x14ac:dyDescent="0.25">
      <c r="A5" s="852"/>
      <c r="B5" s="838"/>
      <c r="C5" s="839"/>
      <c r="D5" s="839"/>
      <c r="E5" s="852"/>
      <c r="F5" s="839"/>
      <c r="G5" s="839"/>
      <c r="H5" s="852"/>
      <c r="I5" s="5" t="s">
        <v>10</v>
      </c>
      <c r="J5" s="5" t="s">
        <v>11</v>
      </c>
      <c r="K5" s="6" t="s">
        <v>12</v>
      </c>
      <c r="L5" s="5" t="s">
        <v>10</v>
      </c>
      <c r="M5" s="5" t="s">
        <v>11</v>
      </c>
      <c r="N5" s="6" t="s">
        <v>12</v>
      </c>
      <c r="O5" s="5" t="s">
        <v>10</v>
      </c>
      <c r="P5" s="5" t="s">
        <v>11</v>
      </c>
      <c r="Q5" s="6" t="s">
        <v>12</v>
      </c>
      <c r="R5" s="5" t="s">
        <v>10</v>
      </c>
      <c r="S5" s="5" t="s">
        <v>11</v>
      </c>
      <c r="T5" s="6" t="s">
        <v>12</v>
      </c>
      <c r="U5" s="5" t="s">
        <v>10</v>
      </c>
      <c r="V5" s="5" t="s">
        <v>11</v>
      </c>
      <c r="W5" s="6" t="s">
        <v>12</v>
      </c>
      <c r="X5" s="839"/>
    </row>
    <row r="6" spans="1:24" ht="15.75" customHeight="1" x14ac:dyDescent="0.25">
      <c r="A6" s="909" t="s">
        <v>1287</v>
      </c>
      <c r="B6" s="910"/>
      <c r="C6" s="910"/>
      <c r="D6" s="910"/>
      <c r="E6" s="910"/>
      <c r="F6" s="910"/>
      <c r="G6" s="910"/>
      <c r="H6" s="910"/>
      <c r="I6" s="910"/>
      <c r="J6" s="910"/>
      <c r="K6" s="910"/>
      <c r="L6" s="910"/>
      <c r="M6" s="910"/>
      <c r="N6" s="910"/>
      <c r="O6" s="910"/>
      <c r="P6" s="910"/>
      <c r="Q6" s="910"/>
      <c r="R6" s="910"/>
      <c r="S6" s="910"/>
      <c r="T6" s="910"/>
      <c r="U6" s="910"/>
      <c r="V6" s="910"/>
      <c r="W6" s="911"/>
      <c r="X6" s="30"/>
    </row>
    <row r="7" spans="1:24" ht="38.25" x14ac:dyDescent="0.25">
      <c r="A7" s="233" t="s">
        <v>643</v>
      </c>
      <c r="B7" s="238" t="s">
        <v>644</v>
      </c>
      <c r="C7" s="198" t="s">
        <v>1288</v>
      </c>
      <c r="D7" s="140" t="s">
        <v>1289</v>
      </c>
      <c r="E7" s="198" t="s">
        <v>646</v>
      </c>
      <c r="F7" s="233" t="s">
        <v>647</v>
      </c>
      <c r="G7" s="233">
        <v>6</v>
      </c>
      <c r="H7" s="237">
        <v>225000</v>
      </c>
      <c r="I7" s="2">
        <f>'GR16'!H6</f>
        <v>2</v>
      </c>
      <c r="J7" s="2">
        <f>'GR16'!I6</f>
        <v>2</v>
      </c>
      <c r="K7" s="11">
        <f>J7/I7*100</f>
        <v>100</v>
      </c>
      <c r="L7" s="2">
        <f>'GR16'!K6</f>
        <v>2</v>
      </c>
      <c r="M7" s="2">
        <f>'GR16'!L6</f>
        <v>1</v>
      </c>
      <c r="N7" s="12">
        <f t="shared" ref="N7:N16" si="0">M7/L7*100</f>
        <v>50</v>
      </c>
      <c r="O7" s="2">
        <f>'GR16'!N6</f>
        <v>1</v>
      </c>
      <c r="P7" s="2">
        <f>'GR16'!O6</f>
        <v>0</v>
      </c>
      <c r="Q7" s="12">
        <f>P7/O7*100</f>
        <v>0</v>
      </c>
      <c r="R7" s="2">
        <f>'GR16'!Q6</f>
        <v>1</v>
      </c>
      <c r="S7" s="2">
        <f>'GR16'!R6</f>
        <v>1</v>
      </c>
      <c r="T7" s="12">
        <f>S7/R7*100</f>
        <v>100</v>
      </c>
      <c r="U7" s="89">
        <f>I7+L7+O7+R7</f>
        <v>6</v>
      </c>
      <c r="V7" s="89">
        <f>J7+M7+P7+S7</f>
        <v>4</v>
      </c>
      <c r="W7" s="12">
        <f>V7/U7*100</f>
        <v>66.666666666666657</v>
      </c>
      <c r="X7" s="30"/>
    </row>
    <row r="8" spans="1:24" ht="63.75" x14ac:dyDescent="0.25">
      <c r="A8" s="233" t="s">
        <v>661</v>
      </c>
      <c r="B8" s="238" t="s">
        <v>662</v>
      </c>
      <c r="C8" s="198" t="s">
        <v>1288</v>
      </c>
      <c r="D8" s="140" t="s">
        <v>1289</v>
      </c>
      <c r="E8" s="198" t="s">
        <v>1290</v>
      </c>
      <c r="F8" s="233" t="s">
        <v>664</v>
      </c>
      <c r="G8" s="233">
        <v>1</v>
      </c>
      <c r="H8" s="237">
        <v>2000</v>
      </c>
      <c r="I8" s="2">
        <f>'GR16'!H10</f>
        <v>0</v>
      </c>
      <c r="J8" s="2">
        <f>'GR16'!I10</f>
        <v>0</v>
      </c>
      <c r="K8" s="11" t="e">
        <f t="shared" ref="K8:K16" si="1">J8/I8*100</f>
        <v>#DIV/0!</v>
      </c>
      <c r="L8" s="2">
        <f>'GR16'!K10</f>
        <v>0</v>
      </c>
      <c r="M8" s="2">
        <f>'GR16'!L10</f>
        <v>0</v>
      </c>
      <c r="N8" s="12" t="e">
        <f t="shared" si="0"/>
        <v>#DIV/0!</v>
      </c>
      <c r="O8" s="2">
        <f>'GR16'!N10</f>
        <v>0</v>
      </c>
      <c r="P8" s="2">
        <f>'GR16'!O10</f>
        <v>1</v>
      </c>
      <c r="Q8" s="12" t="e">
        <f t="shared" ref="Q8:Q16" si="2">P8/O8*100</f>
        <v>#DIV/0!</v>
      </c>
      <c r="R8" s="2">
        <f>'GR16'!Q10</f>
        <v>1</v>
      </c>
      <c r="S8" s="2">
        <f>'GR16'!R10</f>
        <v>0</v>
      </c>
      <c r="T8" s="12">
        <f t="shared" ref="T8:T16" si="3">S8/R8*100</f>
        <v>0</v>
      </c>
      <c r="U8" s="89">
        <f t="shared" ref="U8:U16" si="4">I8+L8+O8+R8</f>
        <v>1</v>
      </c>
      <c r="V8" s="89">
        <f t="shared" ref="V8:V16" si="5">J8+M8+P8+S8</f>
        <v>1</v>
      </c>
      <c r="W8" s="12">
        <f t="shared" ref="W8:W16" si="6">V8/U8*100</f>
        <v>100</v>
      </c>
      <c r="X8" s="30"/>
    </row>
    <row r="9" spans="1:24" ht="63.75" x14ac:dyDescent="0.25">
      <c r="A9" s="860" t="s">
        <v>678</v>
      </c>
      <c r="B9" s="863" t="s">
        <v>1291</v>
      </c>
      <c r="C9" s="863" t="s">
        <v>1288</v>
      </c>
      <c r="D9" s="866" t="s">
        <v>1289</v>
      </c>
      <c r="E9" s="198" t="s">
        <v>1292</v>
      </c>
      <c r="F9" s="233" t="s">
        <v>1293</v>
      </c>
      <c r="G9" s="233">
        <v>3</v>
      </c>
      <c r="H9" s="237">
        <f>3*40000</f>
        <v>120000</v>
      </c>
      <c r="I9" s="2">
        <f>'GR16'!H14</f>
        <v>0</v>
      </c>
      <c r="J9" s="2">
        <f>'GR16'!I14</f>
        <v>0</v>
      </c>
      <c r="K9" s="11" t="e">
        <f t="shared" si="1"/>
        <v>#DIV/0!</v>
      </c>
      <c r="L9" s="2">
        <f>'GR16'!K14</f>
        <v>0</v>
      </c>
      <c r="M9" s="2">
        <f>'GR16'!L14</f>
        <v>0</v>
      </c>
      <c r="N9" s="11" t="e">
        <f t="shared" si="0"/>
        <v>#DIV/0!</v>
      </c>
      <c r="O9" s="2">
        <f>'GR16'!N14</f>
        <v>0</v>
      </c>
      <c r="P9" s="2">
        <f>'GR16'!O14</f>
        <v>0</v>
      </c>
      <c r="Q9" s="11" t="e">
        <f t="shared" si="2"/>
        <v>#DIV/0!</v>
      </c>
      <c r="R9" s="2">
        <f>'GR16'!Q14</f>
        <v>3</v>
      </c>
      <c r="S9" s="2">
        <f>'GR16'!R14</f>
        <v>0</v>
      </c>
      <c r="T9" s="11">
        <f t="shared" si="3"/>
        <v>0</v>
      </c>
      <c r="U9" s="89">
        <f t="shared" si="4"/>
        <v>3</v>
      </c>
      <c r="V9" s="89">
        <f t="shared" si="5"/>
        <v>0</v>
      </c>
      <c r="W9" s="11">
        <f t="shared" si="6"/>
        <v>0</v>
      </c>
      <c r="X9" s="30"/>
    </row>
    <row r="10" spans="1:24" ht="38.25" x14ac:dyDescent="0.25">
      <c r="A10" s="861"/>
      <c r="B10" s="864"/>
      <c r="C10" s="864"/>
      <c r="D10" s="867"/>
      <c r="E10" s="198" t="s">
        <v>682</v>
      </c>
      <c r="F10" s="233" t="s">
        <v>683</v>
      </c>
      <c r="G10" s="233">
        <v>12</v>
      </c>
      <c r="H10" s="237">
        <f>12*2000</f>
        <v>24000</v>
      </c>
      <c r="I10" s="2">
        <f>'GR16'!H15</f>
        <v>0</v>
      </c>
      <c r="J10" s="2">
        <f>'GR16'!I15</f>
        <v>0</v>
      </c>
      <c r="K10" s="11" t="e">
        <f t="shared" si="1"/>
        <v>#DIV/0!</v>
      </c>
      <c r="L10" s="2">
        <f>'GR16'!K15</f>
        <v>0</v>
      </c>
      <c r="M10" s="2">
        <f>'GR16'!L15</f>
        <v>0</v>
      </c>
      <c r="N10" s="11" t="e">
        <f t="shared" si="0"/>
        <v>#DIV/0!</v>
      </c>
      <c r="O10" s="2">
        <f>'GR16'!N15</f>
        <v>0</v>
      </c>
      <c r="P10" s="2">
        <f>'GR16'!O15</f>
        <v>3</v>
      </c>
      <c r="Q10" s="11" t="e">
        <f t="shared" si="2"/>
        <v>#DIV/0!</v>
      </c>
      <c r="R10" s="2">
        <f>'GR16'!Q15</f>
        <v>12</v>
      </c>
      <c r="S10" s="2">
        <f>'GR16'!R15</f>
        <v>0</v>
      </c>
      <c r="T10" s="11">
        <f t="shared" si="3"/>
        <v>0</v>
      </c>
      <c r="U10" s="89">
        <f t="shared" si="4"/>
        <v>12</v>
      </c>
      <c r="V10" s="89">
        <f t="shared" si="5"/>
        <v>3</v>
      </c>
      <c r="W10" s="11">
        <f t="shared" si="6"/>
        <v>25</v>
      </c>
      <c r="X10" s="30"/>
    </row>
    <row r="11" spans="1:24" ht="51" x14ac:dyDescent="0.25">
      <c r="A11" s="862"/>
      <c r="B11" s="865"/>
      <c r="C11" s="865"/>
      <c r="D11" s="868"/>
      <c r="E11" s="198" t="s">
        <v>684</v>
      </c>
      <c r="F11" s="233" t="s">
        <v>685</v>
      </c>
      <c r="G11" s="233">
        <v>1</v>
      </c>
      <c r="H11" s="237">
        <v>15000</v>
      </c>
      <c r="I11" s="2">
        <f>'GR16'!H16</f>
        <v>0</v>
      </c>
      <c r="J11" s="2">
        <f>'GR16'!I16</f>
        <v>0</v>
      </c>
      <c r="K11" s="11" t="e">
        <f t="shared" si="1"/>
        <v>#DIV/0!</v>
      </c>
      <c r="L11" s="2">
        <f>'GR16'!K16</f>
        <v>0</v>
      </c>
      <c r="M11" s="2">
        <f>'GR16'!L16</f>
        <v>0</v>
      </c>
      <c r="N11" s="11" t="e">
        <f t="shared" si="0"/>
        <v>#DIV/0!</v>
      </c>
      <c r="O11" s="2">
        <f>'GR16'!N16</f>
        <v>0</v>
      </c>
      <c r="P11" s="2">
        <f>'GR16'!O16</f>
        <v>0</v>
      </c>
      <c r="Q11" s="11" t="e">
        <f t="shared" si="2"/>
        <v>#DIV/0!</v>
      </c>
      <c r="R11" s="2">
        <f>'GR16'!Q16</f>
        <v>1</v>
      </c>
      <c r="S11" s="2">
        <f>'GR16'!R16</f>
        <v>0</v>
      </c>
      <c r="T11" s="11">
        <f t="shared" si="3"/>
        <v>0</v>
      </c>
      <c r="U11" s="89">
        <f t="shared" si="4"/>
        <v>1</v>
      </c>
      <c r="V11" s="89">
        <f t="shared" si="5"/>
        <v>0</v>
      </c>
      <c r="W11" s="11">
        <f t="shared" si="6"/>
        <v>0</v>
      </c>
      <c r="X11" s="30"/>
    </row>
    <row r="12" spans="1:24" ht="63.75" x14ac:dyDescent="0.25">
      <c r="A12" s="860" t="s">
        <v>717</v>
      </c>
      <c r="B12" s="863" t="s">
        <v>1294</v>
      </c>
      <c r="C12" s="869" t="s">
        <v>1288</v>
      </c>
      <c r="D12" s="866" t="s">
        <v>1289</v>
      </c>
      <c r="E12" s="198" t="s">
        <v>719</v>
      </c>
      <c r="F12" s="234" t="s">
        <v>720</v>
      </c>
      <c r="G12" s="233" t="s">
        <v>721</v>
      </c>
      <c r="H12" s="237"/>
      <c r="I12" s="2">
        <f>'GR16'!H26</f>
        <v>0</v>
      </c>
      <c r="J12" s="2">
        <f>'GR16'!I26</f>
        <v>0</v>
      </c>
      <c r="K12" s="11" t="e">
        <f t="shared" si="1"/>
        <v>#DIV/0!</v>
      </c>
      <c r="L12" s="2">
        <f>'GR16'!K26</f>
        <v>0</v>
      </c>
      <c r="M12" s="2">
        <f>'GR16'!L26</f>
        <v>0</v>
      </c>
      <c r="N12" s="11" t="e">
        <f t="shared" si="0"/>
        <v>#DIV/0!</v>
      </c>
      <c r="O12" s="2">
        <f>'GR16'!N26</f>
        <v>0</v>
      </c>
      <c r="P12" s="2">
        <f>'GR16'!O26</f>
        <v>0</v>
      </c>
      <c r="Q12" s="11" t="e">
        <f t="shared" si="2"/>
        <v>#DIV/0!</v>
      </c>
      <c r="R12" s="2">
        <f>'GR16'!Q26</f>
        <v>0</v>
      </c>
      <c r="S12" s="2">
        <f>'GR16'!R26</f>
        <v>0</v>
      </c>
      <c r="T12" s="11" t="e">
        <f t="shared" si="3"/>
        <v>#DIV/0!</v>
      </c>
      <c r="U12" s="89">
        <f t="shared" si="4"/>
        <v>0</v>
      </c>
      <c r="V12" s="89">
        <f t="shared" si="5"/>
        <v>0</v>
      </c>
      <c r="W12" s="11" t="e">
        <f t="shared" si="6"/>
        <v>#DIV/0!</v>
      </c>
      <c r="X12" s="30"/>
    </row>
    <row r="13" spans="1:24" ht="89.25" x14ac:dyDescent="0.25">
      <c r="A13" s="862"/>
      <c r="B13" s="865"/>
      <c r="C13" s="870"/>
      <c r="D13" s="868"/>
      <c r="E13" s="198" t="s">
        <v>1295</v>
      </c>
      <c r="F13" s="234" t="s">
        <v>1296</v>
      </c>
      <c r="G13" s="233">
        <v>16</v>
      </c>
      <c r="H13" s="237">
        <v>60000</v>
      </c>
      <c r="I13" s="2">
        <f>'GR16'!H27</f>
        <v>3</v>
      </c>
      <c r="J13" s="2">
        <f>'GR16'!I27</f>
        <v>3</v>
      </c>
      <c r="K13" s="11">
        <f t="shared" si="1"/>
        <v>100</v>
      </c>
      <c r="L13" s="2">
        <f>'GR16'!K27</f>
        <v>3</v>
      </c>
      <c r="M13" s="2">
        <f>'GR16'!L27</f>
        <v>3</v>
      </c>
      <c r="N13" s="11">
        <f t="shared" si="0"/>
        <v>100</v>
      </c>
      <c r="O13" s="2">
        <f>'GR16'!N27</f>
        <v>3</v>
      </c>
      <c r="P13" s="2">
        <f>'GR16'!O27</f>
        <v>3</v>
      </c>
      <c r="Q13" s="11">
        <f t="shared" si="2"/>
        <v>100</v>
      </c>
      <c r="R13" s="2">
        <f>'GR16'!Q27</f>
        <v>3</v>
      </c>
      <c r="S13" s="2">
        <f>'GR16'!R27</f>
        <v>3</v>
      </c>
      <c r="T13" s="11">
        <f t="shared" si="3"/>
        <v>100</v>
      </c>
      <c r="U13" s="89">
        <f t="shared" si="4"/>
        <v>12</v>
      </c>
      <c r="V13" s="89">
        <f t="shared" si="5"/>
        <v>12</v>
      </c>
      <c r="W13" s="11">
        <f t="shared" si="6"/>
        <v>100</v>
      </c>
      <c r="X13" s="30"/>
    </row>
    <row r="14" spans="1:24" ht="51" x14ac:dyDescent="0.25">
      <c r="A14" s="233" t="s">
        <v>746</v>
      </c>
      <c r="B14" s="238" t="s">
        <v>747</v>
      </c>
      <c r="C14" s="198" t="s">
        <v>1288</v>
      </c>
      <c r="D14" s="140" t="s">
        <v>1289</v>
      </c>
      <c r="E14" s="198" t="s">
        <v>1297</v>
      </c>
      <c r="F14" s="233" t="s">
        <v>749</v>
      </c>
      <c r="G14" s="233">
        <v>600</v>
      </c>
      <c r="H14" s="237">
        <v>60000</v>
      </c>
      <c r="I14" s="2">
        <f>'GR16'!H34</f>
        <v>0</v>
      </c>
      <c r="J14" s="2">
        <f>'GR16'!I34</f>
        <v>0</v>
      </c>
      <c r="K14" s="11" t="e">
        <f t="shared" si="1"/>
        <v>#DIV/0!</v>
      </c>
      <c r="L14" s="2">
        <f>'GR16'!K34</f>
        <v>0</v>
      </c>
      <c r="M14" s="2">
        <f>'GR16'!L34</f>
        <v>0</v>
      </c>
      <c r="N14" s="11" t="e">
        <f t="shared" si="0"/>
        <v>#DIV/0!</v>
      </c>
      <c r="O14" s="2">
        <f>'GR16'!N34</f>
        <v>0</v>
      </c>
      <c r="P14" s="2">
        <f>'GR16'!O34</f>
        <v>0</v>
      </c>
      <c r="Q14" s="11" t="e">
        <f t="shared" si="2"/>
        <v>#DIV/0!</v>
      </c>
      <c r="R14" s="2">
        <f>'GR16'!Q34</f>
        <v>600</v>
      </c>
      <c r="S14" s="2">
        <f>'GR16'!R34</f>
        <v>600</v>
      </c>
      <c r="T14" s="11">
        <f t="shared" si="3"/>
        <v>100</v>
      </c>
      <c r="U14" s="89">
        <f t="shared" si="4"/>
        <v>600</v>
      </c>
      <c r="V14" s="89">
        <f t="shared" si="5"/>
        <v>600</v>
      </c>
      <c r="W14" s="11">
        <f t="shared" si="6"/>
        <v>100</v>
      </c>
      <c r="X14" s="30"/>
    </row>
    <row r="15" spans="1:24" ht="63.75" x14ac:dyDescent="0.25">
      <c r="A15" s="233" t="s">
        <v>761</v>
      </c>
      <c r="B15" s="240" t="s">
        <v>1298</v>
      </c>
      <c r="C15" s="198" t="s">
        <v>1288</v>
      </c>
      <c r="D15" s="140" t="s">
        <v>1289</v>
      </c>
      <c r="E15" s="240" t="s">
        <v>1299</v>
      </c>
      <c r="F15" s="234" t="s">
        <v>764</v>
      </c>
      <c r="G15" s="234">
        <v>0</v>
      </c>
      <c r="H15" s="239">
        <v>20000</v>
      </c>
      <c r="I15" s="2">
        <f>'GR16'!H38</f>
        <v>0</v>
      </c>
      <c r="J15" s="2">
        <f>'GR16'!I38</f>
        <v>0</v>
      </c>
      <c r="K15" s="11" t="e">
        <f t="shared" si="1"/>
        <v>#DIV/0!</v>
      </c>
      <c r="L15" s="2">
        <f>'GR16'!K38</f>
        <v>0</v>
      </c>
      <c r="M15" s="2">
        <f>'GR16'!L38</f>
        <v>0</v>
      </c>
      <c r="N15" s="11" t="e">
        <f t="shared" si="0"/>
        <v>#DIV/0!</v>
      </c>
      <c r="O15" s="2">
        <f>'GR16'!N38</f>
        <v>0</v>
      </c>
      <c r="P15" s="2">
        <f>'GR16'!O38</f>
        <v>0</v>
      </c>
      <c r="Q15" s="11" t="e">
        <f t="shared" si="2"/>
        <v>#DIV/0!</v>
      </c>
      <c r="R15" s="2">
        <f>'GR16'!Q38</f>
        <v>0</v>
      </c>
      <c r="S15" s="2">
        <f>'GR16'!R38</f>
        <v>0</v>
      </c>
      <c r="T15" s="11" t="e">
        <f t="shared" si="3"/>
        <v>#DIV/0!</v>
      </c>
      <c r="U15" s="89">
        <f t="shared" si="4"/>
        <v>0</v>
      </c>
      <c r="V15" s="89">
        <f t="shared" si="5"/>
        <v>0</v>
      </c>
      <c r="W15" s="11" t="e">
        <f t="shared" si="6"/>
        <v>#DIV/0!</v>
      </c>
      <c r="X15" s="30"/>
    </row>
    <row r="16" spans="1:24" ht="63.75" x14ac:dyDescent="0.25">
      <c r="A16" s="233" t="s">
        <v>777</v>
      </c>
      <c r="B16" s="238" t="s">
        <v>778</v>
      </c>
      <c r="C16" s="198" t="s">
        <v>1288</v>
      </c>
      <c r="D16" s="140" t="s">
        <v>1289</v>
      </c>
      <c r="E16" s="238" t="s">
        <v>1300</v>
      </c>
      <c r="F16" s="233" t="s">
        <v>780</v>
      </c>
      <c r="G16" s="233">
        <v>22</v>
      </c>
      <c r="H16" s="237">
        <v>117210</v>
      </c>
      <c r="I16" s="2">
        <f>'GR16'!H42</f>
        <v>0</v>
      </c>
      <c r="J16" s="2">
        <f>'GR16'!I42</f>
        <v>0</v>
      </c>
      <c r="K16" s="11" t="e">
        <f t="shared" si="1"/>
        <v>#DIV/0!</v>
      </c>
      <c r="L16" s="2">
        <f>'GR16'!K42</f>
        <v>0</v>
      </c>
      <c r="M16" s="2">
        <f>'GR16'!L42</f>
        <v>0</v>
      </c>
      <c r="N16" s="11" t="e">
        <f t="shared" si="0"/>
        <v>#DIV/0!</v>
      </c>
      <c r="O16" s="2">
        <f>'GR16'!N42</f>
        <v>0</v>
      </c>
      <c r="P16" s="2">
        <f>'GR16'!O42</f>
        <v>0</v>
      </c>
      <c r="Q16" s="11" t="e">
        <f t="shared" si="2"/>
        <v>#DIV/0!</v>
      </c>
      <c r="R16" s="2">
        <f>'GR16'!Q42</f>
        <v>22</v>
      </c>
      <c r="S16" s="2">
        <v>0</v>
      </c>
      <c r="T16" s="11">
        <f t="shared" si="3"/>
        <v>0</v>
      </c>
      <c r="U16" s="89">
        <f t="shared" si="4"/>
        <v>22</v>
      </c>
      <c r="V16" s="89">
        <f t="shared" si="5"/>
        <v>0</v>
      </c>
      <c r="W16" s="11">
        <f t="shared" si="6"/>
        <v>0</v>
      </c>
      <c r="X16" s="30"/>
    </row>
    <row r="17" spans="1:24" x14ac:dyDescent="0.25">
      <c r="A17" s="843" t="s">
        <v>23</v>
      </c>
      <c r="B17" s="844"/>
      <c r="C17" s="844"/>
      <c r="D17" s="844"/>
      <c r="E17" s="844"/>
      <c r="F17" s="844"/>
      <c r="G17" s="844"/>
      <c r="H17" s="845"/>
      <c r="I17" s="10"/>
      <c r="J17" s="10"/>
      <c r="K17" s="13" t="e">
        <f>SUM(K23:K32)/(COUNTIF(K23:K32,"&lt;&gt;0"))</f>
        <v>#DIV/0!</v>
      </c>
      <c r="L17" s="10"/>
      <c r="M17" s="10"/>
      <c r="N17" s="13" t="e">
        <f>SUM(N23:N32)/(COUNTIF(N23:N32,"&lt;&gt;0"))</f>
        <v>#DIV/0!</v>
      </c>
      <c r="O17" s="10"/>
      <c r="P17" s="10"/>
      <c r="Q17" s="13" t="e">
        <f>SUM(Q23:Q32)/(COUNTIF(Q23:Q32,"&lt;&gt;0"))</f>
        <v>#DIV/0!</v>
      </c>
      <c r="R17" s="10"/>
      <c r="S17" s="10"/>
      <c r="T17" s="13" t="e">
        <f>SUM(T23:T32)/(COUNTIF(T23:T32,"&lt;&gt;0"))</f>
        <v>#DIV/0!</v>
      </c>
      <c r="U17" s="10"/>
      <c r="V17" s="10"/>
      <c r="W17" s="13" t="e">
        <f>SUM(W23:W32)/(COUNTIF(W23:W32,"&lt;&gt;0"))</f>
        <v>#DIV/0!</v>
      </c>
      <c r="X17" s="10"/>
    </row>
    <row r="18" spans="1:24" x14ac:dyDescent="0.25">
      <c r="A18" s="846" t="s">
        <v>24</v>
      </c>
      <c r="B18" s="847"/>
      <c r="C18" s="847"/>
      <c r="D18" s="847"/>
      <c r="E18" s="847"/>
      <c r="F18" s="847"/>
      <c r="G18" s="847"/>
      <c r="H18" s="848"/>
      <c r="I18" s="10"/>
      <c r="J18" s="10"/>
      <c r="K18" s="14">
        <v>100</v>
      </c>
      <c r="L18" s="10"/>
      <c r="M18" s="10"/>
      <c r="N18" s="320">
        <v>75</v>
      </c>
      <c r="O18" s="320">
        <v>88</v>
      </c>
      <c r="P18" s="320"/>
      <c r="Q18" s="320"/>
      <c r="R18" s="320"/>
      <c r="S18" s="320"/>
      <c r="T18" s="320"/>
      <c r="U18" s="320"/>
      <c r="V18" s="320"/>
      <c r="W18" s="320"/>
      <c r="X18" s="10"/>
    </row>
    <row r="19" spans="1:24" x14ac:dyDescent="0.25">
      <c r="A19" s="846" t="s">
        <v>1283</v>
      </c>
      <c r="B19" s="847"/>
      <c r="C19" s="847"/>
      <c r="D19" s="847"/>
      <c r="E19" s="847"/>
      <c r="F19" s="847"/>
      <c r="G19" s="847"/>
      <c r="H19" s="848"/>
      <c r="I19" s="10"/>
      <c r="J19" s="10"/>
      <c r="K19" s="14">
        <v>100</v>
      </c>
      <c r="L19" s="10"/>
      <c r="M19" s="10"/>
      <c r="N19" s="320">
        <v>75</v>
      </c>
      <c r="O19" s="320">
        <v>88</v>
      </c>
      <c r="P19" s="320"/>
      <c r="Q19" s="320"/>
      <c r="R19" s="320"/>
      <c r="S19" s="320"/>
      <c r="T19" s="320"/>
      <c r="U19" s="320"/>
      <c r="V19" s="320"/>
      <c r="W19" s="320"/>
      <c r="X19" s="10"/>
    </row>
    <row r="20" spans="1:24" x14ac:dyDescent="0.25">
      <c r="A20" s="846" t="s">
        <v>1339</v>
      </c>
      <c r="B20" s="847"/>
      <c r="C20" s="847"/>
      <c r="D20" s="847"/>
      <c r="E20" s="847"/>
      <c r="F20" s="847"/>
      <c r="G20" s="847"/>
      <c r="H20" s="848"/>
      <c r="I20" s="288"/>
      <c r="J20" s="288"/>
      <c r="K20" s="14">
        <v>0</v>
      </c>
      <c r="L20" s="10"/>
      <c r="M20" s="10"/>
      <c r="N20" s="320">
        <v>0</v>
      </c>
      <c r="O20" s="320">
        <v>0</v>
      </c>
      <c r="P20" s="320"/>
      <c r="Q20" s="320"/>
      <c r="R20" s="320"/>
      <c r="S20" s="320"/>
      <c r="T20" s="320"/>
      <c r="U20" s="320"/>
      <c r="V20" s="320"/>
      <c r="W20" s="320"/>
      <c r="X20" s="159"/>
    </row>
    <row r="21" spans="1:24" x14ac:dyDescent="0.25">
      <c r="A21" s="846" t="s">
        <v>1340</v>
      </c>
      <c r="B21" s="847"/>
      <c r="C21" s="847"/>
      <c r="D21" s="847"/>
      <c r="E21" s="847"/>
      <c r="F21" s="847"/>
      <c r="G21" s="847"/>
      <c r="H21" s="848"/>
      <c r="I21" s="288"/>
      <c r="J21" s="288"/>
      <c r="K21" s="14">
        <v>0</v>
      </c>
      <c r="L21" s="10"/>
      <c r="M21" s="10"/>
      <c r="N21" s="320">
        <v>0</v>
      </c>
      <c r="O21" s="320">
        <v>0</v>
      </c>
      <c r="P21" s="320"/>
      <c r="Q21" s="320"/>
      <c r="R21" s="320"/>
      <c r="S21" s="320"/>
      <c r="T21" s="320"/>
      <c r="U21" s="320"/>
      <c r="V21" s="320"/>
      <c r="W21" s="320"/>
      <c r="X21" s="159"/>
    </row>
    <row r="22" spans="1:24" x14ac:dyDescent="0.25">
      <c r="A22" s="846" t="s">
        <v>1341</v>
      </c>
      <c r="B22" s="847"/>
      <c r="C22" s="847"/>
      <c r="D22" s="847"/>
      <c r="E22" s="847"/>
      <c r="F22" s="847"/>
      <c r="G22" s="847"/>
      <c r="H22" s="848"/>
      <c r="I22" s="288"/>
      <c r="J22" s="288"/>
      <c r="K22" s="14">
        <v>6</v>
      </c>
      <c r="L22" s="10"/>
      <c r="M22" s="10"/>
      <c r="N22" s="320">
        <v>11</v>
      </c>
      <c r="O22" s="320">
        <v>11</v>
      </c>
      <c r="P22" s="320"/>
      <c r="Q22" s="320"/>
      <c r="R22" s="320"/>
      <c r="S22" s="320"/>
      <c r="T22" s="320"/>
      <c r="U22" s="320"/>
      <c r="V22" s="320"/>
      <c r="W22" s="320"/>
      <c r="X22" s="159"/>
    </row>
    <row r="23" spans="1:24" x14ac:dyDescent="0.25">
      <c r="K23" s="32">
        <f t="shared" ref="K23:K32" si="7">IF(K7&gt;99.99,100,K7)</f>
        <v>100</v>
      </c>
      <c r="N23" s="32">
        <f t="shared" ref="N23:N32" si="8">IF(N7&gt;99.99,100,N7)</f>
        <v>50</v>
      </c>
      <c r="Q23" s="32">
        <f t="shared" ref="Q23:Q32" si="9">IF(Q7&gt;99.99,100,Q7)</f>
        <v>0</v>
      </c>
      <c r="T23" s="32">
        <f t="shared" ref="T23:T32" si="10">IF(T7&gt;99.99,100,T7)</f>
        <v>100</v>
      </c>
      <c r="W23" s="32">
        <f t="shared" ref="W23:W32" si="11">IF(W7&gt;99.99,100,W7)</f>
        <v>66.666666666666657</v>
      </c>
    </row>
    <row r="24" spans="1:24" x14ac:dyDescent="0.25">
      <c r="K24" s="32" t="e">
        <f t="shared" si="7"/>
        <v>#DIV/0!</v>
      </c>
      <c r="N24" s="32" t="e">
        <f t="shared" si="8"/>
        <v>#DIV/0!</v>
      </c>
      <c r="Q24" s="32" t="e">
        <f t="shared" si="9"/>
        <v>#DIV/0!</v>
      </c>
      <c r="T24" s="32">
        <f t="shared" si="10"/>
        <v>0</v>
      </c>
      <c r="W24" s="32">
        <f t="shared" si="11"/>
        <v>100</v>
      </c>
    </row>
    <row r="25" spans="1:24" x14ac:dyDescent="0.25">
      <c r="K25" s="32" t="e">
        <f t="shared" si="7"/>
        <v>#DIV/0!</v>
      </c>
      <c r="N25" s="32" t="e">
        <f t="shared" si="8"/>
        <v>#DIV/0!</v>
      </c>
      <c r="Q25" s="32" t="e">
        <f t="shared" si="9"/>
        <v>#DIV/0!</v>
      </c>
      <c r="T25" s="32">
        <f t="shared" si="10"/>
        <v>0</v>
      </c>
      <c r="W25" s="32">
        <f t="shared" si="11"/>
        <v>0</v>
      </c>
    </row>
    <row r="26" spans="1:24" x14ac:dyDescent="0.25">
      <c r="K26" s="32" t="e">
        <f t="shared" si="7"/>
        <v>#DIV/0!</v>
      </c>
      <c r="N26" s="32" t="e">
        <f t="shared" si="8"/>
        <v>#DIV/0!</v>
      </c>
      <c r="Q26" s="32" t="e">
        <f t="shared" si="9"/>
        <v>#DIV/0!</v>
      </c>
      <c r="T26" s="32">
        <f t="shared" si="10"/>
        <v>0</v>
      </c>
      <c r="W26" s="32">
        <f t="shared" si="11"/>
        <v>25</v>
      </c>
    </row>
    <row r="27" spans="1:24" x14ac:dyDescent="0.25">
      <c r="K27" s="32" t="e">
        <f t="shared" si="7"/>
        <v>#DIV/0!</v>
      </c>
      <c r="N27" s="32" t="e">
        <f t="shared" si="8"/>
        <v>#DIV/0!</v>
      </c>
      <c r="Q27" s="32" t="e">
        <f t="shared" si="9"/>
        <v>#DIV/0!</v>
      </c>
      <c r="T27" s="32">
        <f t="shared" si="10"/>
        <v>0</v>
      </c>
      <c r="W27" s="32">
        <f t="shared" si="11"/>
        <v>0</v>
      </c>
    </row>
    <row r="28" spans="1:24" x14ac:dyDescent="0.25">
      <c r="K28" s="32" t="e">
        <f t="shared" si="7"/>
        <v>#DIV/0!</v>
      </c>
      <c r="N28" s="32" t="e">
        <f t="shared" si="8"/>
        <v>#DIV/0!</v>
      </c>
      <c r="Q28" s="32" t="e">
        <f t="shared" si="9"/>
        <v>#DIV/0!</v>
      </c>
      <c r="T28" s="32" t="e">
        <f t="shared" si="10"/>
        <v>#DIV/0!</v>
      </c>
      <c r="W28" s="32" t="e">
        <f t="shared" si="11"/>
        <v>#DIV/0!</v>
      </c>
    </row>
    <row r="29" spans="1:24" x14ac:dyDescent="0.25">
      <c r="K29" s="32">
        <f t="shared" si="7"/>
        <v>100</v>
      </c>
      <c r="N29" s="32">
        <f t="shared" si="8"/>
        <v>100</v>
      </c>
      <c r="Q29" s="32">
        <f t="shared" si="9"/>
        <v>100</v>
      </c>
      <c r="T29" s="32">
        <f t="shared" si="10"/>
        <v>100</v>
      </c>
      <c r="W29" s="32">
        <f t="shared" si="11"/>
        <v>100</v>
      </c>
    </row>
    <row r="30" spans="1:24" x14ac:dyDescent="0.25">
      <c r="K30" s="32" t="e">
        <f t="shared" si="7"/>
        <v>#DIV/0!</v>
      </c>
      <c r="N30" s="32" t="e">
        <f t="shared" si="8"/>
        <v>#DIV/0!</v>
      </c>
      <c r="Q30" s="32" t="e">
        <f t="shared" si="9"/>
        <v>#DIV/0!</v>
      </c>
      <c r="T30" s="32">
        <f t="shared" si="10"/>
        <v>100</v>
      </c>
      <c r="W30" s="32">
        <f t="shared" si="11"/>
        <v>100</v>
      </c>
    </row>
    <row r="31" spans="1:24" x14ac:dyDescent="0.25">
      <c r="K31" s="32" t="e">
        <f t="shared" si="7"/>
        <v>#DIV/0!</v>
      </c>
      <c r="N31" s="32" t="e">
        <f t="shared" si="8"/>
        <v>#DIV/0!</v>
      </c>
      <c r="Q31" s="32" t="e">
        <f t="shared" si="9"/>
        <v>#DIV/0!</v>
      </c>
      <c r="T31" s="32" t="e">
        <f t="shared" si="10"/>
        <v>#DIV/0!</v>
      </c>
      <c r="W31" s="32" t="e">
        <f t="shared" si="11"/>
        <v>#DIV/0!</v>
      </c>
    </row>
    <row r="32" spans="1:24" x14ac:dyDescent="0.25">
      <c r="K32" s="32" t="e">
        <f t="shared" si="7"/>
        <v>#DIV/0!</v>
      </c>
      <c r="N32" s="32" t="e">
        <f t="shared" si="8"/>
        <v>#DIV/0!</v>
      </c>
      <c r="Q32" s="32" t="e">
        <f t="shared" si="9"/>
        <v>#DIV/0!</v>
      </c>
      <c r="T32" s="32">
        <f t="shared" si="10"/>
        <v>0</v>
      </c>
      <c r="W32" s="32">
        <f t="shared" si="11"/>
        <v>0</v>
      </c>
    </row>
    <row r="33" spans="11:23" x14ac:dyDescent="0.25">
      <c r="K33" s="32"/>
      <c r="N33" s="32"/>
      <c r="Q33" s="32"/>
      <c r="T33" s="32"/>
      <c r="W33" s="32"/>
    </row>
    <row r="34" spans="11:23" x14ac:dyDescent="0.25">
      <c r="K34" s="32"/>
      <c r="N34" s="32"/>
      <c r="Q34" s="32"/>
      <c r="T34" s="32"/>
      <c r="W34" s="32"/>
    </row>
    <row r="35" spans="11:23" x14ac:dyDescent="0.25">
      <c r="K35" s="32"/>
      <c r="N35" s="32"/>
      <c r="Q35" s="32"/>
      <c r="T35" s="32"/>
      <c r="W35" s="32"/>
    </row>
    <row r="36" spans="11:23" x14ac:dyDescent="0.25">
      <c r="K36" s="32"/>
      <c r="N36" s="32"/>
      <c r="Q36" s="32"/>
      <c r="T36" s="32"/>
      <c r="W36" s="32"/>
    </row>
    <row r="37" spans="11:23" x14ac:dyDescent="0.25">
      <c r="K37" s="32"/>
      <c r="N37" s="32"/>
      <c r="Q37" s="32"/>
      <c r="T37" s="32"/>
      <c r="W37" s="32"/>
    </row>
    <row r="38" spans="11:23" x14ac:dyDescent="0.25">
      <c r="K38" s="32"/>
      <c r="N38" s="32"/>
      <c r="Q38" s="32"/>
      <c r="T38" s="32"/>
      <c r="W38" s="32"/>
    </row>
    <row r="39" spans="11:23" x14ac:dyDescent="0.25">
      <c r="K39" s="32"/>
      <c r="N39" s="32"/>
      <c r="Q39" s="32"/>
      <c r="T39" s="32"/>
      <c r="W39" s="32"/>
    </row>
    <row r="40" spans="11:23" x14ac:dyDescent="0.25">
      <c r="K40" s="32"/>
      <c r="N40" s="32"/>
      <c r="Q40" s="32"/>
      <c r="T40" s="32"/>
      <c r="W40" s="32"/>
    </row>
    <row r="41" spans="11:23" x14ac:dyDescent="0.25">
      <c r="K41" s="32"/>
      <c r="N41" s="32"/>
      <c r="Q41" s="32"/>
      <c r="T41" s="32"/>
      <c r="W41" s="32"/>
    </row>
    <row r="42" spans="11:23" x14ac:dyDescent="0.25">
      <c r="K42" s="32"/>
      <c r="N42" s="32"/>
      <c r="Q42" s="32"/>
      <c r="T42" s="32"/>
      <c r="W42" s="32"/>
    </row>
    <row r="43" spans="11:23" x14ac:dyDescent="0.25">
      <c r="K43" s="32"/>
      <c r="N43" s="32"/>
      <c r="Q43" s="32"/>
      <c r="T43" s="32"/>
      <c r="W43" s="32"/>
    </row>
    <row r="44" spans="11:23" x14ac:dyDescent="0.25">
      <c r="K44" s="32"/>
      <c r="N44" s="32"/>
      <c r="Q44" s="32"/>
      <c r="T44" s="32"/>
      <c r="W44" s="32"/>
    </row>
    <row r="45" spans="11:23" x14ac:dyDescent="0.25">
      <c r="K45" s="32"/>
      <c r="N45" s="32"/>
      <c r="Q45" s="32"/>
      <c r="T45" s="32"/>
      <c r="W45" s="32"/>
    </row>
    <row r="46" spans="11:23" x14ac:dyDescent="0.25">
      <c r="K46" s="32"/>
      <c r="N46" s="32"/>
      <c r="Q46" s="32"/>
      <c r="T46" s="32"/>
      <c r="W46" s="32"/>
    </row>
    <row r="47" spans="11:23" x14ac:dyDescent="0.25">
      <c r="K47" s="32"/>
      <c r="N47" s="32"/>
      <c r="Q47" s="32"/>
      <c r="T47" s="32"/>
      <c r="W47" s="32"/>
    </row>
    <row r="48" spans="11:23" x14ac:dyDescent="0.25">
      <c r="K48" s="32"/>
      <c r="N48" s="32"/>
      <c r="Q48" s="32"/>
      <c r="T48" s="32"/>
      <c r="W48" s="32"/>
    </row>
    <row r="49" spans="11:23" x14ac:dyDescent="0.25">
      <c r="K49" s="32"/>
      <c r="N49" s="32"/>
      <c r="Q49" s="32"/>
      <c r="T49" s="32"/>
      <c r="W49" s="32"/>
    </row>
    <row r="50" spans="11:23" x14ac:dyDescent="0.25">
      <c r="K50" s="32"/>
      <c r="N50" s="32"/>
      <c r="Q50" s="32"/>
      <c r="T50" s="32"/>
      <c r="W50" s="32"/>
    </row>
    <row r="51" spans="11:23" x14ac:dyDescent="0.25">
      <c r="K51" s="32"/>
      <c r="N51" s="32"/>
      <c r="Q51" s="32"/>
      <c r="T51" s="32"/>
      <c r="W51" s="32"/>
    </row>
    <row r="52" spans="11:23" x14ac:dyDescent="0.25">
      <c r="K52" s="32"/>
      <c r="N52" s="32"/>
      <c r="Q52" s="32"/>
      <c r="T52" s="32"/>
      <c r="W52" s="32"/>
    </row>
    <row r="53" spans="11:23" x14ac:dyDescent="0.25">
      <c r="K53" s="32"/>
      <c r="N53" s="32"/>
      <c r="Q53" s="32"/>
      <c r="T53" s="32"/>
      <c r="W53" s="32"/>
    </row>
    <row r="54" spans="11:23" x14ac:dyDescent="0.25">
      <c r="K54" s="32"/>
      <c r="N54" s="32"/>
      <c r="Q54" s="32"/>
      <c r="T54" s="32"/>
      <c r="W54" s="32"/>
    </row>
    <row r="55" spans="11:23" x14ac:dyDescent="0.25">
      <c r="K55" s="32"/>
      <c r="N55" s="32"/>
      <c r="Q55" s="32"/>
      <c r="T55" s="32"/>
      <c r="W55" s="32"/>
    </row>
    <row r="56" spans="11:23" x14ac:dyDescent="0.25">
      <c r="K56" s="32"/>
      <c r="N56" s="32"/>
      <c r="Q56" s="32"/>
      <c r="T56" s="32"/>
      <c r="W56" s="32"/>
    </row>
    <row r="57" spans="11:23" x14ac:dyDescent="0.25">
      <c r="K57" s="32"/>
      <c r="N57" s="32"/>
      <c r="Q57" s="32"/>
      <c r="T57" s="32"/>
      <c r="W57" s="32"/>
    </row>
    <row r="58" spans="11:23" x14ac:dyDescent="0.25">
      <c r="K58" s="32"/>
      <c r="N58" s="32"/>
      <c r="Q58" s="32"/>
      <c r="T58" s="32"/>
      <c r="W58" s="32"/>
    </row>
    <row r="59" spans="11:23" x14ac:dyDescent="0.25">
      <c r="K59" s="32"/>
      <c r="N59" s="32"/>
      <c r="Q59" s="32"/>
      <c r="T59" s="32"/>
      <c r="W59" s="32"/>
    </row>
    <row r="60" spans="11:23" x14ac:dyDescent="0.25">
      <c r="K60" s="32"/>
      <c r="N60" s="32"/>
      <c r="Q60" s="32"/>
      <c r="T60" s="32"/>
      <c r="W60" s="32"/>
    </row>
    <row r="61" spans="11:23" x14ac:dyDescent="0.25">
      <c r="K61" s="32"/>
      <c r="N61" s="32"/>
      <c r="Q61" s="32"/>
      <c r="T61" s="32"/>
      <c r="W61" s="32"/>
    </row>
    <row r="62" spans="11:23" x14ac:dyDescent="0.25">
      <c r="K62" s="32"/>
      <c r="N62" s="32"/>
      <c r="Q62" s="32"/>
      <c r="T62" s="32"/>
      <c r="W62" s="32"/>
    </row>
    <row r="63" spans="11:23" x14ac:dyDescent="0.25">
      <c r="K63" s="32"/>
      <c r="N63" s="32"/>
      <c r="Q63" s="32"/>
      <c r="T63" s="32"/>
      <c r="W63" s="32"/>
    </row>
    <row r="64" spans="11:23" x14ac:dyDescent="0.25">
      <c r="K64" s="32"/>
      <c r="N64" s="32"/>
      <c r="Q64" s="32"/>
      <c r="T64" s="32"/>
      <c r="W64" s="32"/>
    </row>
    <row r="65" spans="11:23" x14ac:dyDescent="0.25">
      <c r="K65" s="32"/>
      <c r="N65" s="32"/>
      <c r="Q65" s="32"/>
      <c r="T65" s="32"/>
      <c r="W65" s="32"/>
    </row>
    <row r="66" spans="11:23" x14ac:dyDescent="0.25">
      <c r="K66" s="32"/>
      <c r="N66" s="32"/>
      <c r="Q66" s="32"/>
      <c r="T66" s="32"/>
      <c r="W66" s="32"/>
    </row>
    <row r="67" spans="11:23" x14ac:dyDescent="0.25">
      <c r="K67" s="32"/>
      <c r="N67" s="32"/>
      <c r="Q67" s="32"/>
      <c r="T67" s="32"/>
      <c r="W67" s="32"/>
    </row>
    <row r="68" spans="11:23" x14ac:dyDescent="0.25">
      <c r="K68" s="32"/>
      <c r="N68" s="32"/>
      <c r="Q68" s="32"/>
      <c r="T68" s="32"/>
      <c r="W68" s="32"/>
    </row>
    <row r="69" spans="11:23" x14ac:dyDescent="0.25">
      <c r="K69" s="32"/>
      <c r="N69" s="32"/>
      <c r="Q69" s="32"/>
      <c r="T69" s="32"/>
      <c r="W69" s="32"/>
    </row>
    <row r="70" spans="11:23" x14ac:dyDescent="0.25">
      <c r="K70" s="32"/>
      <c r="N70" s="32"/>
      <c r="Q70" s="32"/>
      <c r="T70" s="32"/>
      <c r="W70" s="32"/>
    </row>
    <row r="71" spans="11:23" x14ac:dyDescent="0.25">
      <c r="K71" s="32"/>
      <c r="N71" s="32"/>
      <c r="Q71" s="32"/>
      <c r="T71" s="32"/>
      <c r="W71" s="32"/>
    </row>
    <row r="72" spans="11:23" x14ac:dyDescent="0.25">
      <c r="K72" s="32"/>
      <c r="N72" s="32"/>
      <c r="Q72" s="32"/>
      <c r="T72" s="32"/>
      <c r="W72" s="32"/>
    </row>
    <row r="73" spans="11:23" x14ac:dyDescent="0.25">
      <c r="K73" s="32"/>
      <c r="N73" s="32"/>
      <c r="Q73" s="32"/>
      <c r="T73" s="32"/>
      <c r="W73" s="32"/>
    </row>
    <row r="74" spans="11:23" x14ac:dyDescent="0.25">
      <c r="K74" s="32"/>
      <c r="N74" s="32"/>
      <c r="Q74" s="32"/>
      <c r="T74" s="32"/>
      <c r="W74" s="32"/>
    </row>
    <row r="75" spans="11:23" x14ac:dyDescent="0.25">
      <c r="K75" s="32"/>
      <c r="N75" s="32"/>
      <c r="Q75" s="32"/>
      <c r="T75" s="32"/>
      <c r="W75" s="32"/>
    </row>
    <row r="76" spans="11:23" x14ac:dyDescent="0.25">
      <c r="K76" s="32"/>
      <c r="N76" s="32"/>
      <c r="Q76" s="32"/>
      <c r="T76" s="32"/>
      <c r="W76" s="32"/>
    </row>
    <row r="77" spans="11:23" x14ac:dyDescent="0.25">
      <c r="K77" s="32"/>
      <c r="N77" s="32"/>
      <c r="Q77" s="32"/>
      <c r="T77" s="32"/>
      <c r="W77" s="32"/>
    </row>
    <row r="78" spans="11:23" x14ac:dyDescent="0.25">
      <c r="K78" s="32"/>
      <c r="N78" s="32"/>
      <c r="Q78" s="32"/>
      <c r="T78" s="32"/>
      <c r="W78" s="32"/>
    </row>
    <row r="79" spans="11:23" x14ac:dyDescent="0.25">
      <c r="K79" s="32"/>
      <c r="N79" s="32"/>
      <c r="Q79" s="32"/>
      <c r="T79" s="32"/>
      <c r="W79" s="32"/>
    </row>
    <row r="80" spans="11:23" x14ac:dyDescent="0.25">
      <c r="K80" s="32"/>
      <c r="N80" s="32"/>
      <c r="Q80" s="32"/>
      <c r="T80" s="32"/>
      <c r="W80" s="32"/>
    </row>
    <row r="81" spans="11:23" x14ac:dyDescent="0.25">
      <c r="K81" s="32"/>
      <c r="N81" s="32"/>
      <c r="Q81" s="32"/>
      <c r="T81" s="32"/>
      <c r="W81" s="32"/>
    </row>
    <row r="82" spans="11:23" x14ac:dyDescent="0.25">
      <c r="K82" s="32"/>
      <c r="N82" s="32"/>
      <c r="Q82" s="32"/>
      <c r="T82" s="32"/>
      <c r="W82" s="32"/>
    </row>
    <row r="83" spans="11:23" x14ac:dyDescent="0.25">
      <c r="K83" s="32"/>
      <c r="N83" s="32"/>
      <c r="Q83" s="32"/>
      <c r="T83" s="32"/>
      <c r="W83" s="32"/>
    </row>
    <row r="84" spans="11:23" x14ac:dyDescent="0.25">
      <c r="K84" s="32"/>
      <c r="N84" s="32"/>
      <c r="Q84" s="32"/>
      <c r="T84" s="32"/>
      <c r="W84" s="32"/>
    </row>
    <row r="85" spans="11:23" x14ac:dyDescent="0.25">
      <c r="K85" s="32"/>
      <c r="N85" s="32"/>
      <c r="Q85" s="32"/>
      <c r="T85" s="32"/>
      <c r="W85" s="32"/>
    </row>
    <row r="86" spans="11:23" x14ac:dyDescent="0.25">
      <c r="K86" s="32"/>
      <c r="N86" s="32"/>
      <c r="Q86" s="32"/>
      <c r="T86" s="32"/>
      <c r="W86" s="32"/>
    </row>
    <row r="87" spans="11:23" x14ac:dyDescent="0.25">
      <c r="K87" s="32"/>
      <c r="N87" s="32"/>
      <c r="Q87" s="32"/>
      <c r="T87" s="32"/>
      <c r="W87" s="32"/>
    </row>
    <row r="88" spans="11:23" x14ac:dyDescent="0.25">
      <c r="K88" s="32"/>
    </row>
    <row r="89" spans="11:23" x14ac:dyDescent="0.25">
      <c r="K89" s="32"/>
    </row>
    <row r="90" spans="11:23" x14ac:dyDescent="0.25">
      <c r="K90" s="32"/>
    </row>
    <row r="91" spans="11:23" x14ac:dyDescent="0.25">
      <c r="K91" s="32"/>
    </row>
    <row r="92" spans="11:23" x14ac:dyDescent="0.25">
      <c r="K92" s="32"/>
    </row>
    <row r="93" spans="11:23" x14ac:dyDescent="0.25">
      <c r="K93" s="32"/>
    </row>
    <row r="94" spans="11:23" x14ac:dyDescent="0.25">
      <c r="K94" s="32"/>
    </row>
    <row r="95" spans="11:23" x14ac:dyDescent="0.25">
      <c r="K95" s="32"/>
    </row>
    <row r="96" spans="11:23" x14ac:dyDescent="0.25">
      <c r="K96" s="32"/>
    </row>
    <row r="97" spans="11:11" x14ac:dyDescent="0.25">
      <c r="K97" s="32"/>
    </row>
    <row r="98" spans="11:11" x14ac:dyDescent="0.25">
      <c r="K98" s="32"/>
    </row>
    <row r="99" spans="11:11" x14ac:dyDescent="0.25">
      <c r="K99" s="32"/>
    </row>
    <row r="100" spans="11:11" x14ac:dyDescent="0.25">
      <c r="K100" s="32"/>
    </row>
    <row r="101" spans="11:11" x14ac:dyDescent="0.25">
      <c r="K101" s="32"/>
    </row>
    <row r="102" spans="11:11" x14ac:dyDescent="0.25">
      <c r="K102" s="32"/>
    </row>
    <row r="103" spans="11:11" x14ac:dyDescent="0.25">
      <c r="K103" s="32"/>
    </row>
    <row r="104" spans="11:11" x14ac:dyDescent="0.25">
      <c r="K104" s="32"/>
    </row>
    <row r="105" spans="11:11" x14ac:dyDescent="0.25">
      <c r="K105" s="32"/>
    </row>
    <row r="106" spans="11:11" x14ac:dyDescent="0.25">
      <c r="K106" s="32"/>
    </row>
    <row r="107" spans="11:11" x14ac:dyDescent="0.25">
      <c r="K107" s="32"/>
    </row>
    <row r="108" spans="11:11" x14ac:dyDescent="0.25">
      <c r="K108" s="32"/>
    </row>
    <row r="109" spans="11:11" x14ac:dyDescent="0.25">
      <c r="K109" s="32"/>
    </row>
    <row r="110" spans="11:11" x14ac:dyDescent="0.25">
      <c r="K110" s="32"/>
    </row>
    <row r="111" spans="11:11" x14ac:dyDescent="0.25">
      <c r="K111" s="32"/>
    </row>
  </sheetData>
  <mergeCells count="32">
    <mergeCell ref="A20:H20"/>
    <mergeCell ref="A21:H21"/>
    <mergeCell ref="A22:H22"/>
    <mergeCell ref="A1:W1"/>
    <mergeCell ref="A2:W2"/>
    <mergeCell ref="A3:W3"/>
    <mergeCell ref="A4:A5"/>
    <mergeCell ref="B4:B5"/>
    <mergeCell ref="C4:C5"/>
    <mergeCell ref="D4:D5"/>
    <mergeCell ref="E4:E5"/>
    <mergeCell ref="F4:F5"/>
    <mergeCell ref="G4:G5"/>
    <mergeCell ref="A18:H18"/>
    <mergeCell ref="A19:H19"/>
    <mergeCell ref="A17:H17"/>
    <mergeCell ref="A12:A13"/>
    <mergeCell ref="B12:B13"/>
    <mergeCell ref="C12:C13"/>
    <mergeCell ref="D12:D13"/>
    <mergeCell ref="X4:X5"/>
    <mergeCell ref="A6:W6"/>
    <mergeCell ref="A9:A11"/>
    <mergeCell ref="B9:B11"/>
    <mergeCell ref="C9:C11"/>
    <mergeCell ref="D9:D11"/>
    <mergeCell ref="H4:H5"/>
    <mergeCell ref="I4:K4"/>
    <mergeCell ref="L4:N4"/>
    <mergeCell ref="O4:Q4"/>
    <mergeCell ref="R4:T4"/>
    <mergeCell ref="U4:W4"/>
  </mergeCells>
  <conditionalFormatting sqref="W15">
    <cfRule type="cellIs" dxfId="2387" priority="607" stopIfTrue="1" operator="greaterThan">
      <formula>110</formula>
    </cfRule>
    <cfRule type="cellIs" dxfId="2386" priority="608" stopIfTrue="1" operator="between">
      <formula>1</formula>
      <formula>90</formula>
    </cfRule>
    <cfRule type="expression" dxfId="2385" priority="609" stopIfTrue="1">
      <formula>IF(U15=0,V15=0)</formula>
    </cfRule>
    <cfRule type="cellIs" dxfId="2384" priority="610" stopIfTrue="1" operator="between">
      <formula>90</formula>
      <formula>110</formula>
    </cfRule>
    <cfRule type="expression" dxfId="2383" priority="611" stopIfTrue="1">
      <formula>IF(U15&gt;0,V15=0)</formula>
    </cfRule>
    <cfRule type="expression" dxfId="2382" priority="612" stopIfTrue="1">
      <formula>IF(U15=0,V15&gt;0)</formula>
    </cfRule>
  </conditionalFormatting>
  <conditionalFormatting sqref="K15">
    <cfRule type="cellIs" dxfId="2381" priority="631" stopIfTrue="1" operator="greaterThan">
      <formula>110</formula>
    </cfRule>
    <cfRule type="cellIs" dxfId="2380" priority="632" stopIfTrue="1" operator="between">
      <formula>1</formula>
      <formula>90</formula>
    </cfRule>
    <cfRule type="expression" dxfId="2379" priority="633" stopIfTrue="1">
      <formula>IF(I15=0,J15=0)</formula>
    </cfRule>
    <cfRule type="cellIs" dxfId="2378" priority="634" stopIfTrue="1" operator="between">
      <formula>90</formula>
      <formula>110</formula>
    </cfRule>
    <cfRule type="expression" dxfId="2377" priority="635" stopIfTrue="1">
      <formula>IF(I15&gt;0,J15=0)</formula>
    </cfRule>
    <cfRule type="expression" dxfId="2376" priority="636" stopIfTrue="1">
      <formula>IF(I15=0,J15&gt;0)</formula>
    </cfRule>
  </conditionalFormatting>
  <conditionalFormatting sqref="N15">
    <cfRule type="cellIs" dxfId="2375" priority="625" stopIfTrue="1" operator="greaterThan">
      <formula>110</formula>
    </cfRule>
    <cfRule type="cellIs" dxfId="2374" priority="626" stopIfTrue="1" operator="between">
      <formula>1</formula>
      <formula>90</formula>
    </cfRule>
    <cfRule type="expression" dxfId="2373" priority="627" stopIfTrue="1">
      <formula>IF(L15=0,M15=0)</formula>
    </cfRule>
    <cfRule type="cellIs" dxfId="2372" priority="628" stopIfTrue="1" operator="between">
      <formula>90</formula>
      <formula>110</formula>
    </cfRule>
    <cfRule type="expression" dxfId="2371" priority="629" stopIfTrue="1">
      <formula>IF(L15&gt;0,M15=0)</formula>
    </cfRule>
    <cfRule type="expression" dxfId="2370" priority="630" stopIfTrue="1">
      <formula>IF(L15=0,M15&gt;0)</formula>
    </cfRule>
  </conditionalFormatting>
  <conditionalFormatting sqref="Q15">
    <cfRule type="cellIs" dxfId="2369" priority="619" stopIfTrue="1" operator="greaterThan">
      <formula>110</formula>
    </cfRule>
    <cfRule type="cellIs" dxfId="2368" priority="620" stopIfTrue="1" operator="between">
      <formula>1</formula>
      <formula>90</formula>
    </cfRule>
    <cfRule type="expression" dxfId="2367" priority="621" stopIfTrue="1">
      <formula>IF(O15=0,P15=0)</formula>
    </cfRule>
    <cfRule type="cellIs" dxfId="2366" priority="622" stopIfTrue="1" operator="between">
      <formula>90</formula>
      <formula>110</formula>
    </cfRule>
    <cfRule type="expression" dxfId="2365" priority="623" stopIfTrue="1">
      <formula>IF(O15&gt;0,P15=0)</formula>
    </cfRule>
    <cfRule type="expression" dxfId="2364" priority="624" stopIfTrue="1">
      <formula>IF(O15=0,P15&gt;0)</formula>
    </cfRule>
  </conditionalFormatting>
  <conditionalFormatting sqref="T15">
    <cfRule type="cellIs" dxfId="2363" priority="613" stopIfTrue="1" operator="greaterThan">
      <formula>110</formula>
    </cfRule>
    <cfRule type="cellIs" dxfId="2362" priority="614" stopIfTrue="1" operator="between">
      <formula>1</formula>
      <formula>90</formula>
    </cfRule>
    <cfRule type="expression" dxfId="2361" priority="615" stopIfTrue="1">
      <formula>IF(R15=0,S15=0)</formula>
    </cfRule>
    <cfRule type="cellIs" dxfId="2360" priority="616" stopIfTrue="1" operator="between">
      <formula>90</formula>
      <formula>110</formula>
    </cfRule>
    <cfRule type="expression" dxfId="2359" priority="617" stopIfTrue="1">
      <formula>IF(R15&gt;0,S15=0)</formula>
    </cfRule>
    <cfRule type="expression" dxfId="2358" priority="618" stopIfTrue="1">
      <formula>IF(R15=0,S15&gt;0)</formula>
    </cfRule>
  </conditionalFormatting>
  <conditionalFormatting sqref="W7 K7">
    <cfRule type="cellIs" dxfId="2357" priority="559" stopIfTrue="1" operator="greaterThan">
      <formula>110</formula>
    </cfRule>
    <cfRule type="cellIs" dxfId="2356" priority="560" stopIfTrue="1" operator="between">
      <formula>1</formula>
      <formula>90</formula>
    </cfRule>
    <cfRule type="expression" dxfId="2355" priority="561" stopIfTrue="1">
      <formula>IF(I7=0,J7=0)</formula>
    </cfRule>
    <cfRule type="cellIs" dxfId="2354" priority="562" stopIfTrue="1" operator="between">
      <formula>90</formula>
      <formula>110</formula>
    </cfRule>
    <cfRule type="expression" dxfId="2353" priority="563" stopIfTrue="1">
      <formula>IF(I7&gt;0,J7=0)</formula>
    </cfRule>
    <cfRule type="expression" dxfId="2352" priority="564" stopIfTrue="1">
      <formula>IF(I7=0,J7&gt;0)</formula>
    </cfRule>
  </conditionalFormatting>
  <conditionalFormatting sqref="N7">
    <cfRule type="cellIs" dxfId="2351" priority="577" stopIfTrue="1" operator="greaterThan">
      <formula>110</formula>
    </cfRule>
    <cfRule type="cellIs" dxfId="2350" priority="578" stopIfTrue="1" operator="between">
      <formula>1</formula>
      <formula>90</formula>
    </cfRule>
    <cfRule type="expression" dxfId="2349" priority="579" stopIfTrue="1">
      <formula>IF(L7=0,M7=0)</formula>
    </cfRule>
    <cfRule type="cellIs" dxfId="2348" priority="580" stopIfTrue="1" operator="between">
      <formula>90</formula>
      <formula>110</formula>
    </cfRule>
    <cfRule type="expression" dxfId="2347" priority="581" stopIfTrue="1">
      <formula>IF(L7&gt;0,M7=0)</formula>
    </cfRule>
    <cfRule type="expression" dxfId="2346" priority="582" stopIfTrue="1">
      <formula>IF(L7=0,M7&gt;0)</formula>
    </cfRule>
  </conditionalFormatting>
  <conditionalFormatting sqref="Q7">
    <cfRule type="cellIs" dxfId="2345" priority="571" stopIfTrue="1" operator="greaterThan">
      <formula>110</formula>
    </cfRule>
    <cfRule type="cellIs" dxfId="2344" priority="572" stopIfTrue="1" operator="between">
      <formula>1</formula>
      <formula>90</formula>
    </cfRule>
    <cfRule type="expression" dxfId="2343" priority="573" stopIfTrue="1">
      <formula>IF(O7=0,P7=0)</formula>
    </cfRule>
    <cfRule type="cellIs" dxfId="2342" priority="574" stopIfTrue="1" operator="between">
      <formula>90</formula>
      <formula>110</formula>
    </cfRule>
    <cfRule type="expression" dxfId="2341" priority="575" stopIfTrue="1">
      <formula>IF(O7&gt;0,P7=0)</formula>
    </cfRule>
    <cfRule type="expression" dxfId="2340" priority="576" stopIfTrue="1">
      <formula>IF(O7=0,P7&gt;0)</formula>
    </cfRule>
  </conditionalFormatting>
  <conditionalFormatting sqref="T7">
    <cfRule type="cellIs" dxfId="2339" priority="565" stopIfTrue="1" operator="greaterThan">
      <formula>110</formula>
    </cfRule>
    <cfRule type="cellIs" dxfId="2338" priority="566" stopIfTrue="1" operator="between">
      <formula>1</formula>
      <formula>90</formula>
    </cfRule>
    <cfRule type="expression" dxfId="2337" priority="567" stopIfTrue="1">
      <formula>IF(R7=0,S7=0)</formula>
    </cfRule>
    <cfRule type="cellIs" dxfId="2336" priority="568" stopIfTrue="1" operator="between">
      <formula>90</formula>
      <formula>110</formula>
    </cfRule>
    <cfRule type="expression" dxfId="2335" priority="569" stopIfTrue="1">
      <formula>IF(R7&gt;0,S7=0)</formula>
    </cfRule>
    <cfRule type="expression" dxfId="2334" priority="570" stopIfTrue="1">
      <formula>IF(R7=0,S7&gt;0)</formula>
    </cfRule>
  </conditionalFormatting>
  <conditionalFormatting sqref="W8 K8">
    <cfRule type="cellIs" dxfId="2333" priority="535" stopIfTrue="1" operator="greaterThan">
      <formula>110</formula>
    </cfRule>
    <cfRule type="cellIs" dxfId="2332" priority="536" stopIfTrue="1" operator="between">
      <formula>1</formula>
      <formula>90</formula>
    </cfRule>
    <cfRule type="expression" dxfId="2331" priority="537" stopIfTrue="1">
      <formula>IF(I8=0,J8=0)</formula>
    </cfRule>
    <cfRule type="cellIs" dxfId="2330" priority="538" stopIfTrue="1" operator="between">
      <formula>90</formula>
      <formula>110</formula>
    </cfRule>
    <cfRule type="expression" dxfId="2329" priority="539" stopIfTrue="1">
      <formula>IF(I8&gt;0,J8=0)</formula>
    </cfRule>
    <cfRule type="expression" dxfId="2328" priority="540" stopIfTrue="1">
      <formula>IF(I8=0,J8&gt;0)</formula>
    </cfRule>
  </conditionalFormatting>
  <conditionalFormatting sqref="N8">
    <cfRule type="cellIs" dxfId="2327" priority="553" stopIfTrue="1" operator="greaterThan">
      <formula>110</formula>
    </cfRule>
    <cfRule type="cellIs" dxfId="2326" priority="554" stopIfTrue="1" operator="between">
      <formula>1</formula>
      <formula>90</formula>
    </cfRule>
    <cfRule type="expression" dxfId="2325" priority="555" stopIfTrue="1">
      <formula>IF(L8=0,M8=0)</formula>
    </cfRule>
    <cfRule type="cellIs" dxfId="2324" priority="556" stopIfTrue="1" operator="between">
      <formula>90</formula>
      <formula>110</formula>
    </cfRule>
    <cfRule type="expression" dxfId="2323" priority="557" stopIfTrue="1">
      <formula>IF(L8&gt;0,M8=0)</formula>
    </cfRule>
    <cfRule type="expression" dxfId="2322" priority="558" stopIfTrue="1">
      <formula>IF(L8=0,M8&gt;0)</formula>
    </cfRule>
  </conditionalFormatting>
  <conditionalFormatting sqref="Q8">
    <cfRule type="cellIs" dxfId="2321" priority="547" stopIfTrue="1" operator="greaterThan">
      <formula>110</formula>
    </cfRule>
    <cfRule type="cellIs" dxfId="2320" priority="548" stopIfTrue="1" operator="between">
      <formula>1</formula>
      <formula>90</formula>
    </cfRule>
    <cfRule type="expression" dxfId="2319" priority="549" stopIfTrue="1">
      <formula>IF(O8=0,P8=0)</formula>
    </cfRule>
    <cfRule type="cellIs" dxfId="2318" priority="550" stopIfTrue="1" operator="between">
      <formula>90</formula>
      <formula>110</formula>
    </cfRule>
    <cfRule type="expression" dxfId="2317" priority="551" stopIfTrue="1">
      <formula>IF(O8&gt;0,P8=0)</formula>
    </cfRule>
    <cfRule type="expression" dxfId="2316" priority="552" stopIfTrue="1">
      <formula>IF(O8=0,P8&gt;0)</formula>
    </cfRule>
  </conditionalFormatting>
  <conditionalFormatting sqref="T8">
    <cfRule type="cellIs" dxfId="2315" priority="541" stopIfTrue="1" operator="greaterThan">
      <formula>110</formula>
    </cfRule>
    <cfRule type="cellIs" dxfId="2314" priority="542" stopIfTrue="1" operator="between">
      <formula>1</formula>
      <formula>90</formula>
    </cfRule>
    <cfRule type="expression" dxfId="2313" priority="543" stopIfTrue="1">
      <formula>IF(R8=0,S8=0)</formula>
    </cfRule>
    <cfRule type="cellIs" dxfId="2312" priority="544" stopIfTrue="1" operator="between">
      <formula>90</formula>
      <formula>110</formula>
    </cfRule>
    <cfRule type="expression" dxfId="2311" priority="545" stopIfTrue="1">
      <formula>IF(R8&gt;0,S8=0)</formula>
    </cfRule>
    <cfRule type="expression" dxfId="2310" priority="546" stopIfTrue="1">
      <formula>IF(R8=0,S8&gt;0)</formula>
    </cfRule>
  </conditionalFormatting>
  <conditionalFormatting sqref="W9:W11 K9:K11 N9:N11 Q9:Q11 T9:T11">
    <cfRule type="cellIs" dxfId="2309" priority="529" stopIfTrue="1" operator="greaterThan">
      <formula>110</formula>
    </cfRule>
    <cfRule type="cellIs" dxfId="2308" priority="530" stopIfTrue="1" operator="between">
      <formula>1</formula>
      <formula>90</formula>
    </cfRule>
    <cfRule type="expression" dxfId="2307" priority="531" stopIfTrue="1">
      <formula>IF(I9=0,J9=0)</formula>
    </cfRule>
    <cfRule type="cellIs" dxfId="2306" priority="532" stopIfTrue="1" operator="between">
      <formula>90</formula>
      <formula>110</formula>
    </cfRule>
    <cfRule type="expression" dxfId="2305" priority="533" stopIfTrue="1">
      <formula>IF(I9&gt;0,J9=0)</formula>
    </cfRule>
    <cfRule type="expression" dxfId="2304" priority="534" stopIfTrue="1">
      <formula>IF(I9=0,J9&gt;0)</formula>
    </cfRule>
  </conditionalFormatting>
  <conditionalFormatting sqref="W12:W13 K12:K13 N12:N13 Q12:Q13 T12:T13">
    <cfRule type="cellIs" dxfId="2303" priority="523" stopIfTrue="1" operator="greaterThan">
      <formula>110</formula>
    </cfRule>
    <cfRule type="cellIs" dxfId="2302" priority="524" stopIfTrue="1" operator="between">
      <formula>1</formula>
      <formula>90</formula>
    </cfRule>
    <cfRule type="expression" dxfId="2301" priority="525" stopIfTrue="1">
      <formula>IF(I12=0,J12=0)</formula>
    </cfRule>
    <cfRule type="cellIs" dxfId="2300" priority="526" stopIfTrue="1" operator="between">
      <formula>90</formula>
      <formula>110</formula>
    </cfRule>
    <cfRule type="expression" dxfId="2299" priority="527" stopIfTrue="1">
      <formula>IF(I12&gt;0,J12=0)</formula>
    </cfRule>
    <cfRule type="expression" dxfId="2298" priority="528" stopIfTrue="1">
      <formula>IF(I12=0,J12&gt;0)</formula>
    </cfRule>
  </conditionalFormatting>
  <conditionalFormatting sqref="W14 K14 N14 Q14 T14">
    <cfRule type="cellIs" dxfId="2297" priority="517" stopIfTrue="1" operator="greaterThan">
      <formula>110</formula>
    </cfRule>
    <cfRule type="cellIs" dxfId="2296" priority="518" stopIfTrue="1" operator="between">
      <formula>1</formula>
      <formula>90</formula>
    </cfRule>
    <cfRule type="expression" dxfId="2295" priority="519" stopIfTrue="1">
      <formula>IF(I14=0,J14=0)</formula>
    </cfRule>
    <cfRule type="cellIs" dxfId="2294" priority="520" stopIfTrue="1" operator="between">
      <formula>90</formula>
      <formula>110</formula>
    </cfRule>
    <cfRule type="expression" dxfId="2293" priority="521" stopIfTrue="1">
      <formula>IF(I14&gt;0,J14=0)</formula>
    </cfRule>
    <cfRule type="expression" dxfId="2292" priority="522" stopIfTrue="1">
      <formula>IF(I14=0,J14&gt;0)</formula>
    </cfRule>
  </conditionalFormatting>
  <conditionalFormatting sqref="W16 K16 N16 Q16 T16">
    <cfRule type="cellIs" dxfId="2291" priority="511" stopIfTrue="1" operator="greaterThan">
      <formula>110</formula>
    </cfRule>
    <cfRule type="cellIs" dxfId="2290" priority="512" stopIfTrue="1" operator="between">
      <formula>1</formula>
      <formula>90</formula>
    </cfRule>
    <cfRule type="expression" dxfId="2289" priority="513" stopIfTrue="1">
      <formula>IF(I16=0,J16=0)</formula>
    </cfRule>
    <cfRule type="cellIs" dxfId="2288" priority="514" stopIfTrue="1" operator="between">
      <formula>90</formula>
      <formula>110</formula>
    </cfRule>
    <cfRule type="expression" dxfId="2287" priority="515" stopIfTrue="1">
      <formula>IF(I16&gt;0,J16=0)</formula>
    </cfRule>
    <cfRule type="expression" dxfId="2286" priority="516" stopIfTrue="1">
      <formula>IF(I16=0,J16&gt;0)</formula>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AA31"/>
  <sheetViews>
    <sheetView topLeftCell="B4" zoomScale="90" zoomScaleNormal="90" workbookViewId="0">
      <pane ySplit="3" topLeftCell="A7" activePane="bottomLeft" state="frozen"/>
      <selection activeCell="B4" sqref="B4"/>
      <selection pane="bottomLeft" activeCell="H9" sqref="H9"/>
    </sheetView>
  </sheetViews>
  <sheetFormatPr baseColWidth="10" defaultColWidth="11.42578125" defaultRowHeight="15" x14ac:dyDescent="0.25"/>
  <cols>
    <col min="1" max="1" width="16.85546875" style="7" hidden="1" customWidth="1"/>
    <col min="2" max="2" width="8.7109375" style="7" customWidth="1"/>
    <col min="3" max="3" width="38.28515625" style="7" customWidth="1"/>
    <col min="4" max="5" width="16" style="7" customWidth="1"/>
    <col min="6" max="6" width="24.5703125" style="7" customWidth="1"/>
    <col min="7" max="7" width="12.7109375" style="7" customWidth="1"/>
    <col min="8" max="8" width="8.7109375" style="7" customWidth="1"/>
    <col min="9" max="23" width="6.85546875" style="7" customWidth="1"/>
    <col min="24" max="27" width="15" style="7" customWidth="1"/>
    <col min="28" max="16384" width="11.42578125" style="7"/>
  </cols>
  <sheetData>
    <row r="1" spans="1:27" ht="6" customHeight="1" x14ac:dyDescent="0.25"/>
    <row r="2" spans="1:27" ht="15" customHeight="1" x14ac:dyDescent="0.25">
      <c r="A2" s="854" t="s">
        <v>26</v>
      </c>
      <c r="B2" s="854"/>
      <c r="C2" s="854"/>
      <c r="D2" s="854"/>
      <c r="E2" s="854"/>
      <c r="F2" s="854"/>
      <c r="G2" s="854"/>
      <c r="H2" s="854"/>
      <c r="I2" s="854"/>
      <c r="J2" s="854"/>
      <c r="K2" s="854"/>
      <c r="L2" s="854"/>
      <c r="M2" s="854"/>
      <c r="N2" s="854"/>
      <c r="O2" s="854"/>
      <c r="P2" s="854"/>
      <c r="Q2" s="854"/>
      <c r="R2" s="854"/>
      <c r="S2" s="854"/>
      <c r="T2" s="854"/>
      <c r="U2" s="854"/>
      <c r="V2" s="854"/>
      <c r="W2" s="854"/>
    </row>
    <row r="3" spans="1:27" ht="15" customHeight="1" x14ac:dyDescent="0.25">
      <c r="A3" s="854" t="s">
        <v>0</v>
      </c>
      <c r="B3" s="854"/>
      <c r="C3" s="854"/>
      <c r="D3" s="854"/>
      <c r="E3" s="854"/>
      <c r="F3" s="854"/>
      <c r="G3" s="854"/>
      <c r="H3" s="854"/>
      <c r="I3" s="854"/>
      <c r="J3" s="854"/>
      <c r="K3" s="854"/>
      <c r="L3" s="854"/>
      <c r="M3" s="854"/>
      <c r="N3" s="854"/>
      <c r="O3" s="854"/>
      <c r="P3" s="854"/>
      <c r="Q3" s="854"/>
      <c r="R3" s="854"/>
      <c r="S3" s="854"/>
      <c r="T3" s="854"/>
      <c r="U3" s="854"/>
      <c r="V3" s="854"/>
      <c r="W3" s="854"/>
    </row>
    <row r="4" spans="1:27" ht="15" customHeight="1" x14ac:dyDescent="0.25">
      <c r="B4" s="855" t="s">
        <v>2197</v>
      </c>
      <c r="C4" s="855"/>
      <c r="D4" s="855"/>
      <c r="E4" s="855"/>
      <c r="F4" s="855"/>
      <c r="G4" s="855"/>
      <c r="H4" s="855"/>
      <c r="I4" s="855"/>
      <c r="J4" s="855"/>
      <c r="K4" s="855"/>
      <c r="L4" s="855"/>
      <c r="M4" s="855"/>
      <c r="N4" s="855"/>
      <c r="O4" s="855"/>
      <c r="P4" s="855"/>
      <c r="Q4" s="855"/>
      <c r="R4" s="855"/>
      <c r="S4" s="855"/>
      <c r="T4" s="855"/>
      <c r="U4" s="855"/>
      <c r="V4" s="855"/>
      <c r="W4" s="855"/>
    </row>
    <row r="5" spans="1:27" ht="22.5" customHeight="1" x14ac:dyDescent="0.25">
      <c r="A5" s="839" t="s">
        <v>30</v>
      </c>
      <c r="B5" s="856" t="s">
        <v>1</v>
      </c>
      <c r="C5" s="838" t="s">
        <v>28</v>
      </c>
      <c r="D5" s="838" t="s">
        <v>2</v>
      </c>
      <c r="E5" s="839" t="s">
        <v>1475</v>
      </c>
      <c r="F5" s="838" t="s">
        <v>3</v>
      </c>
      <c r="G5" s="838" t="s">
        <v>4</v>
      </c>
      <c r="H5" s="838" t="s">
        <v>1474</v>
      </c>
      <c r="I5" s="853" t="s">
        <v>5</v>
      </c>
      <c r="J5" s="853"/>
      <c r="K5" s="853"/>
      <c r="L5" s="853" t="s">
        <v>6</v>
      </c>
      <c r="M5" s="853"/>
      <c r="N5" s="853"/>
      <c r="O5" s="853" t="s">
        <v>7</v>
      </c>
      <c r="P5" s="853"/>
      <c r="Q5" s="853"/>
      <c r="R5" s="853" t="s">
        <v>8</v>
      </c>
      <c r="S5" s="853"/>
      <c r="T5" s="853"/>
      <c r="U5" s="853" t="s">
        <v>9</v>
      </c>
      <c r="V5" s="853"/>
      <c r="W5" s="853"/>
      <c r="X5" s="838" t="s">
        <v>1489</v>
      </c>
      <c r="Y5" s="838" t="s">
        <v>1490</v>
      </c>
      <c r="Z5" s="838" t="s">
        <v>1491</v>
      </c>
      <c r="AA5" s="838" t="s">
        <v>1492</v>
      </c>
    </row>
    <row r="6" spans="1:27" x14ac:dyDescent="0.25">
      <c r="A6" s="852"/>
      <c r="B6" s="856"/>
      <c r="C6" s="838"/>
      <c r="D6" s="839"/>
      <c r="E6" s="852"/>
      <c r="F6" s="839"/>
      <c r="G6" s="839"/>
      <c r="H6" s="839"/>
      <c r="I6" s="5" t="s">
        <v>10</v>
      </c>
      <c r="J6" s="5" t="s">
        <v>11</v>
      </c>
      <c r="K6" s="6" t="s">
        <v>12</v>
      </c>
      <c r="L6" s="5" t="s">
        <v>10</v>
      </c>
      <c r="M6" s="5" t="s">
        <v>11</v>
      </c>
      <c r="N6" s="6" t="s">
        <v>12</v>
      </c>
      <c r="O6" s="5" t="s">
        <v>10</v>
      </c>
      <c r="P6" s="5" t="s">
        <v>11</v>
      </c>
      <c r="Q6" s="6" t="s">
        <v>12</v>
      </c>
      <c r="R6" s="5" t="s">
        <v>10</v>
      </c>
      <c r="S6" s="5" t="s">
        <v>11</v>
      </c>
      <c r="T6" s="6" t="s">
        <v>12</v>
      </c>
      <c r="U6" s="5" t="s">
        <v>10</v>
      </c>
      <c r="V6" s="5" t="s">
        <v>11</v>
      </c>
      <c r="W6" s="6" t="s">
        <v>12</v>
      </c>
      <c r="X6" s="839"/>
      <c r="Y6" s="839"/>
      <c r="Z6" s="839"/>
      <c r="AA6" s="839"/>
    </row>
    <row r="7" spans="1:27" ht="60.75" customHeight="1" x14ac:dyDescent="0.25">
      <c r="A7" s="10"/>
      <c r="B7" s="497" t="s">
        <v>643</v>
      </c>
      <c r="C7" s="498" t="s">
        <v>644</v>
      </c>
      <c r="D7" s="198" t="s">
        <v>1288</v>
      </c>
      <c r="E7" s="140" t="s">
        <v>1289</v>
      </c>
      <c r="F7" s="198" t="s">
        <v>646</v>
      </c>
      <c r="G7" s="497" t="s">
        <v>647</v>
      </c>
      <c r="H7" s="244">
        <v>7</v>
      </c>
      <c r="I7" s="2">
        <f>'GR17'!I7</f>
        <v>0</v>
      </c>
      <c r="J7" s="2">
        <f>'GR17'!J7</f>
        <v>0</v>
      </c>
      <c r="K7" s="11" t="e">
        <f>J7/I7*100</f>
        <v>#DIV/0!</v>
      </c>
      <c r="L7" s="2">
        <f>'GR17'!L7</f>
        <v>4</v>
      </c>
      <c r="M7" s="2">
        <f>'GR17'!M7</f>
        <v>3</v>
      </c>
      <c r="N7" s="12">
        <f>M7/L7*100</f>
        <v>75</v>
      </c>
      <c r="O7" s="2">
        <f>'GR17'!O7</f>
        <v>2</v>
      </c>
      <c r="P7" s="2">
        <f>'GR17'!P7</f>
        <v>2</v>
      </c>
      <c r="Q7" s="12">
        <f>P7/O7*100</f>
        <v>100</v>
      </c>
      <c r="R7" s="2">
        <f>'GR17'!R7</f>
        <v>1</v>
      </c>
      <c r="S7" s="2">
        <f>'GR17'!S7</f>
        <v>0</v>
      </c>
      <c r="T7" s="12">
        <f>S7/R7*100</f>
        <v>0</v>
      </c>
      <c r="U7" s="89">
        <f>I7+L7+O7+R7</f>
        <v>7</v>
      </c>
      <c r="V7" s="89">
        <f>J7+M7+P7+S7</f>
        <v>5</v>
      </c>
      <c r="W7" s="12">
        <f>V7/U7*100</f>
        <v>71.428571428571431</v>
      </c>
      <c r="X7" s="30"/>
      <c r="Y7" s="30"/>
      <c r="Z7" s="30"/>
      <c r="AA7" s="30"/>
    </row>
    <row r="8" spans="1:27" ht="76.5" x14ac:dyDescent="0.25">
      <c r="A8" s="10"/>
      <c r="B8" s="497" t="s">
        <v>661</v>
      </c>
      <c r="C8" s="498" t="s">
        <v>662</v>
      </c>
      <c r="D8" s="198" t="s">
        <v>1288</v>
      </c>
      <c r="E8" s="140" t="s">
        <v>1289</v>
      </c>
      <c r="F8" s="198" t="s">
        <v>1290</v>
      </c>
      <c r="G8" s="497" t="s">
        <v>664</v>
      </c>
      <c r="H8" s="500">
        <v>2</v>
      </c>
      <c r="I8" s="2">
        <f>'GR17'!I13</f>
        <v>0</v>
      </c>
      <c r="J8" s="2">
        <f>'GR17'!J13</f>
        <v>0</v>
      </c>
      <c r="K8" s="11" t="e">
        <f t="shared" ref="K8:K16" si="0">J8/I8*100</f>
        <v>#DIV/0!</v>
      </c>
      <c r="L8" s="2">
        <f>'GR17'!L13</f>
        <v>0</v>
      </c>
      <c r="M8" s="2">
        <f>'GR17'!M13</f>
        <v>0</v>
      </c>
      <c r="N8" s="12" t="e">
        <f t="shared" ref="N8:N16" si="1">M8/L8*100</f>
        <v>#DIV/0!</v>
      </c>
      <c r="O8" s="2">
        <f>'GR17'!O13</f>
        <v>1</v>
      </c>
      <c r="P8" s="2">
        <f>'GR17'!P13</f>
        <v>0</v>
      </c>
      <c r="Q8" s="12">
        <f t="shared" ref="Q8:Q16" si="2">P8/O8*100</f>
        <v>0</v>
      </c>
      <c r="R8" s="2">
        <f>'GR17'!R13</f>
        <v>1</v>
      </c>
      <c r="S8" s="2">
        <f>'GR17'!S13</f>
        <v>0</v>
      </c>
      <c r="T8" s="12">
        <f t="shared" ref="T8:T16" si="3">S8/R8*100</f>
        <v>0</v>
      </c>
      <c r="U8" s="89">
        <f t="shared" ref="U8:V16" si="4">I8+L8+O8+R8</f>
        <v>2</v>
      </c>
      <c r="V8" s="89">
        <f t="shared" si="4"/>
        <v>0</v>
      </c>
      <c r="W8" s="12">
        <f t="shared" ref="W8:W16" si="5">V8/U8*100</f>
        <v>0</v>
      </c>
      <c r="X8" s="30"/>
      <c r="Y8" s="30"/>
      <c r="Z8" s="30"/>
      <c r="AA8" s="30"/>
    </row>
    <row r="9" spans="1:27" ht="87" customHeight="1" x14ac:dyDescent="0.25">
      <c r="A9" s="10"/>
      <c r="B9" s="860" t="s">
        <v>678</v>
      </c>
      <c r="C9" s="863" t="s">
        <v>679</v>
      </c>
      <c r="D9" s="863" t="s">
        <v>1288</v>
      </c>
      <c r="E9" s="866" t="s">
        <v>1289</v>
      </c>
      <c r="F9" s="198" t="s">
        <v>1292</v>
      </c>
      <c r="G9" s="497" t="s">
        <v>1293</v>
      </c>
      <c r="H9" s="500">
        <v>3</v>
      </c>
      <c r="I9" s="2">
        <f>'GR17'!I18</f>
        <v>0</v>
      </c>
      <c r="J9" s="2">
        <f>'GR17'!J18</f>
        <v>0</v>
      </c>
      <c r="K9" s="11" t="e">
        <f t="shared" si="0"/>
        <v>#DIV/0!</v>
      </c>
      <c r="L9" s="2">
        <f>'GR17'!L18</f>
        <v>0</v>
      </c>
      <c r="M9" s="2">
        <f>'GR17'!M18</f>
        <v>1</v>
      </c>
      <c r="N9" s="12" t="e">
        <f t="shared" si="1"/>
        <v>#DIV/0!</v>
      </c>
      <c r="O9" s="2">
        <f>'GR17'!O18</f>
        <v>0</v>
      </c>
      <c r="P9" s="2">
        <f>'GR17'!P18</f>
        <v>0</v>
      </c>
      <c r="Q9" s="12" t="e">
        <f t="shared" si="2"/>
        <v>#DIV/0!</v>
      </c>
      <c r="R9" s="2">
        <f>'GR17'!R18</f>
        <v>3</v>
      </c>
      <c r="S9" s="2">
        <f>'GR17'!S18</f>
        <v>0</v>
      </c>
      <c r="T9" s="12">
        <f t="shared" si="3"/>
        <v>0</v>
      </c>
      <c r="U9" s="89">
        <f t="shared" si="4"/>
        <v>3</v>
      </c>
      <c r="V9" s="89">
        <f t="shared" si="4"/>
        <v>1</v>
      </c>
      <c r="W9" s="12">
        <f t="shared" si="5"/>
        <v>33.333333333333329</v>
      </c>
      <c r="X9" s="30"/>
      <c r="Y9" s="30"/>
      <c r="Z9" s="30"/>
      <c r="AA9" s="30"/>
    </row>
    <row r="10" spans="1:27" ht="67.5" customHeight="1" x14ac:dyDescent="0.25">
      <c r="A10" s="10"/>
      <c r="B10" s="861"/>
      <c r="C10" s="864"/>
      <c r="D10" s="864"/>
      <c r="E10" s="867"/>
      <c r="F10" s="198" t="s">
        <v>682</v>
      </c>
      <c r="G10" s="497" t="s">
        <v>683</v>
      </c>
      <c r="H10" s="500">
        <v>12</v>
      </c>
      <c r="I10" s="2">
        <f>'GR17'!I19</f>
        <v>0</v>
      </c>
      <c r="J10" s="2">
        <f>'GR17'!J19</f>
        <v>0</v>
      </c>
      <c r="K10" s="11" t="e">
        <f t="shared" si="0"/>
        <v>#DIV/0!</v>
      </c>
      <c r="L10" s="2">
        <f>'GR17'!L19</f>
        <v>0</v>
      </c>
      <c r="M10" s="2">
        <f>'GR17'!M19</f>
        <v>0</v>
      </c>
      <c r="N10" s="12" t="e">
        <f t="shared" si="1"/>
        <v>#DIV/0!</v>
      </c>
      <c r="O10" s="2">
        <f>'GR17'!O19</f>
        <v>0</v>
      </c>
      <c r="P10" s="2">
        <f>'GR17'!P19</f>
        <v>0</v>
      </c>
      <c r="Q10" s="12" t="e">
        <f t="shared" si="2"/>
        <v>#DIV/0!</v>
      </c>
      <c r="R10" s="2">
        <f>'GR17'!R19</f>
        <v>12</v>
      </c>
      <c r="S10" s="2">
        <f>'GR17'!S19</f>
        <v>0</v>
      </c>
      <c r="T10" s="12">
        <f t="shared" si="3"/>
        <v>0</v>
      </c>
      <c r="U10" s="89">
        <f t="shared" si="4"/>
        <v>12</v>
      </c>
      <c r="V10" s="89">
        <f t="shared" si="4"/>
        <v>0</v>
      </c>
      <c r="W10" s="12">
        <f t="shared" si="5"/>
        <v>0</v>
      </c>
      <c r="X10" s="30"/>
      <c r="Y10" s="30"/>
      <c r="Z10" s="30"/>
      <c r="AA10" s="30"/>
    </row>
    <row r="11" spans="1:27" ht="68.25" customHeight="1" x14ac:dyDescent="0.25">
      <c r="A11" s="10"/>
      <c r="B11" s="862"/>
      <c r="C11" s="865"/>
      <c r="D11" s="865"/>
      <c r="E11" s="868"/>
      <c r="F11" s="198" t="s">
        <v>684</v>
      </c>
      <c r="G11" s="497" t="s">
        <v>685</v>
      </c>
      <c r="H11" s="500">
        <v>1</v>
      </c>
      <c r="I11" s="2">
        <f>'GR17'!I20</f>
        <v>0</v>
      </c>
      <c r="J11" s="2">
        <f>'GR17'!J20</f>
        <v>0</v>
      </c>
      <c r="K11" s="11" t="e">
        <f t="shared" si="0"/>
        <v>#DIV/0!</v>
      </c>
      <c r="L11" s="2">
        <f>'GR17'!L20</f>
        <v>0</v>
      </c>
      <c r="M11" s="2">
        <f>'GR17'!M20</f>
        <v>0</v>
      </c>
      <c r="N11" s="12" t="e">
        <f t="shared" si="1"/>
        <v>#DIV/0!</v>
      </c>
      <c r="O11" s="2">
        <f>'GR17'!O20</f>
        <v>0</v>
      </c>
      <c r="P11" s="2">
        <f>'GR17'!P20</f>
        <v>0</v>
      </c>
      <c r="Q11" s="12" t="e">
        <f t="shared" si="2"/>
        <v>#DIV/0!</v>
      </c>
      <c r="R11" s="2">
        <f>'GR17'!R20</f>
        <v>1</v>
      </c>
      <c r="S11" s="2">
        <f>'GR17'!S20</f>
        <v>0</v>
      </c>
      <c r="T11" s="12">
        <f t="shared" si="3"/>
        <v>0</v>
      </c>
      <c r="U11" s="89">
        <f t="shared" si="4"/>
        <v>1</v>
      </c>
      <c r="V11" s="89">
        <f t="shared" si="4"/>
        <v>0</v>
      </c>
      <c r="W11" s="12">
        <f t="shared" si="5"/>
        <v>0</v>
      </c>
      <c r="X11" s="30"/>
      <c r="Y11" s="30"/>
      <c r="Z11" s="30"/>
      <c r="AA11" s="30"/>
    </row>
    <row r="12" spans="1:27" ht="89.25" x14ac:dyDescent="0.25">
      <c r="A12" s="10"/>
      <c r="B12" s="860" t="s">
        <v>717</v>
      </c>
      <c r="C12" s="863" t="s">
        <v>1294</v>
      </c>
      <c r="D12" s="869" t="s">
        <v>1288</v>
      </c>
      <c r="E12" s="866" t="s">
        <v>1289</v>
      </c>
      <c r="F12" s="198" t="s">
        <v>719</v>
      </c>
      <c r="G12" s="495" t="s">
        <v>720</v>
      </c>
      <c r="H12" s="500" t="s">
        <v>721</v>
      </c>
      <c r="I12" s="2">
        <f>'GR17'!I33</f>
        <v>0</v>
      </c>
      <c r="J12" s="2">
        <f>'GR17'!J33</f>
        <v>0</v>
      </c>
      <c r="K12" s="11" t="e">
        <f t="shared" si="0"/>
        <v>#DIV/0!</v>
      </c>
      <c r="L12" s="2">
        <f>'GR17'!L33</f>
        <v>0</v>
      </c>
      <c r="M12" s="2">
        <f>'GR17'!M33</f>
        <v>2</v>
      </c>
      <c r="N12" s="12" t="e">
        <f t="shared" si="1"/>
        <v>#DIV/0!</v>
      </c>
      <c r="O12" s="2">
        <f>'GR17'!O33</f>
        <v>0</v>
      </c>
      <c r="P12" s="2">
        <f>'GR17'!P33</f>
        <v>1</v>
      </c>
      <c r="Q12" s="12" t="e">
        <f t="shared" si="2"/>
        <v>#DIV/0!</v>
      </c>
      <c r="R12" s="2">
        <f>'GR17'!R33</f>
        <v>0</v>
      </c>
      <c r="S12" s="2">
        <f>'GR17'!S33</f>
        <v>3</v>
      </c>
      <c r="T12" s="12" t="e">
        <f t="shared" si="3"/>
        <v>#DIV/0!</v>
      </c>
      <c r="U12" s="89">
        <f t="shared" si="4"/>
        <v>0</v>
      </c>
      <c r="V12" s="89">
        <f t="shared" si="4"/>
        <v>6</v>
      </c>
      <c r="W12" s="12" t="e">
        <f t="shared" si="5"/>
        <v>#DIV/0!</v>
      </c>
      <c r="X12" s="30"/>
      <c r="Y12" s="30"/>
      <c r="Z12" s="30"/>
      <c r="AA12" s="30"/>
    </row>
    <row r="13" spans="1:27" ht="114.75" x14ac:dyDescent="0.25">
      <c r="A13" s="10"/>
      <c r="B13" s="862"/>
      <c r="C13" s="865"/>
      <c r="D13" s="870"/>
      <c r="E13" s="868"/>
      <c r="F13" s="198" t="s">
        <v>1295</v>
      </c>
      <c r="G13" s="495" t="s">
        <v>1296</v>
      </c>
      <c r="H13" s="500">
        <v>12</v>
      </c>
      <c r="I13" s="2">
        <f>'GR17'!I34</f>
        <v>3</v>
      </c>
      <c r="J13" s="2">
        <f>'GR17'!J34</f>
        <v>3</v>
      </c>
      <c r="K13" s="11">
        <f t="shared" si="0"/>
        <v>100</v>
      </c>
      <c r="L13" s="2">
        <f>'GR17'!L34</f>
        <v>3</v>
      </c>
      <c r="M13" s="2">
        <f>'GR17'!M34</f>
        <v>3</v>
      </c>
      <c r="N13" s="12">
        <f t="shared" si="1"/>
        <v>100</v>
      </c>
      <c r="O13" s="2">
        <f>'GR17'!O34</f>
        <v>3</v>
      </c>
      <c r="P13" s="2">
        <f>'GR17'!P34</f>
        <v>3</v>
      </c>
      <c r="Q13" s="12">
        <f t="shared" si="2"/>
        <v>100</v>
      </c>
      <c r="R13" s="2">
        <f>'GR17'!R34</f>
        <v>3</v>
      </c>
      <c r="S13" s="2">
        <f>'GR17'!S34</f>
        <v>3</v>
      </c>
      <c r="T13" s="12">
        <f t="shared" si="3"/>
        <v>100</v>
      </c>
      <c r="U13" s="89">
        <f t="shared" si="4"/>
        <v>12</v>
      </c>
      <c r="V13" s="89">
        <f t="shared" si="4"/>
        <v>12</v>
      </c>
      <c r="W13" s="12">
        <f t="shared" si="5"/>
        <v>100</v>
      </c>
      <c r="X13" s="30"/>
      <c r="Y13" s="30"/>
      <c r="Z13" s="30"/>
      <c r="AA13" s="30"/>
    </row>
    <row r="14" spans="1:27" ht="76.5" x14ac:dyDescent="0.25">
      <c r="A14" s="10"/>
      <c r="B14" s="497" t="s">
        <v>746</v>
      </c>
      <c r="C14" s="498" t="s">
        <v>1391</v>
      </c>
      <c r="D14" s="198" t="s">
        <v>1288</v>
      </c>
      <c r="E14" s="140" t="s">
        <v>1289</v>
      </c>
      <c r="F14" s="198" t="s">
        <v>1297</v>
      </c>
      <c r="G14" s="497" t="s">
        <v>749</v>
      </c>
      <c r="H14" s="500">
        <v>400</v>
      </c>
      <c r="I14" s="2">
        <f>'GR17'!I42</f>
        <v>0</v>
      </c>
      <c r="J14" s="2">
        <f>'GR17'!J42</f>
        <v>0</v>
      </c>
      <c r="K14" s="11" t="e">
        <f t="shared" si="0"/>
        <v>#DIV/0!</v>
      </c>
      <c r="L14" s="2">
        <f>'GR17'!L42</f>
        <v>0</v>
      </c>
      <c r="M14" s="2">
        <f>'GR17'!M42</f>
        <v>0</v>
      </c>
      <c r="N14" s="11" t="e">
        <f t="shared" si="1"/>
        <v>#DIV/0!</v>
      </c>
      <c r="O14" s="2">
        <f>'GR17'!O42</f>
        <v>0</v>
      </c>
      <c r="P14" s="2">
        <f>'GR17'!P42</f>
        <v>0</v>
      </c>
      <c r="Q14" s="11" t="e">
        <f t="shared" si="2"/>
        <v>#DIV/0!</v>
      </c>
      <c r="R14" s="2">
        <f>'GR17'!R42</f>
        <v>400</v>
      </c>
      <c r="S14" s="2">
        <f>'GR17'!S42</f>
        <v>200</v>
      </c>
      <c r="T14" s="11">
        <f t="shared" si="3"/>
        <v>50</v>
      </c>
      <c r="U14" s="89">
        <f t="shared" si="4"/>
        <v>400</v>
      </c>
      <c r="V14" s="89">
        <f t="shared" si="4"/>
        <v>200</v>
      </c>
      <c r="W14" s="11">
        <f t="shared" si="5"/>
        <v>50</v>
      </c>
      <c r="X14" s="30"/>
      <c r="Y14" s="30"/>
      <c r="Z14" s="30"/>
      <c r="AA14" s="30"/>
    </row>
    <row r="15" spans="1:27" ht="76.5" x14ac:dyDescent="0.25">
      <c r="A15" s="10"/>
      <c r="B15" s="497" t="s">
        <v>761</v>
      </c>
      <c r="C15" s="496" t="s">
        <v>1298</v>
      </c>
      <c r="D15" s="198" t="s">
        <v>1288</v>
      </c>
      <c r="E15" s="140" t="s">
        <v>1289</v>
      </c>
      <c r="F15" s="496" t="s">
        <v>1299</v>
      </c>
      <c r="G15" s="495" t="s">
        <v>764</v>
      </c>
      <c r="H15" s="500">
        <v>10</v>
      </c>
      <c r="I15" s="2">
        <f>'GR17'!I47</f>
        <v>0</v>
      </c>
      <c r="J15" s="2">
        <f>'GR17'!J47</f>
        <v>0</v>
      </c>
      <c r="K15" s="11" t="e">
        <f t="shared" si="0"/>
        <v>#DIV/0!</v>
      </c>
      <c r="L15" s="2">
        <f>'GR17'!L47</f>
        <v>5</v>
      </c>
      <c r="M15" s="2">
        <f>'GR17'!M47</f>
        <v>0</v>
      </c>
      <c r="N15" s="11">
        <f t="shared" si="1"/>
        <v>0</v>
      </c>
      <c r="O15" s="2">
        <f>'GR17'!O47</f>
        <v>3</v>
      </c>
      <c r="P15" s="2">
        <f>'GR17'!P47</f>
        <v>0</v>
      </c>
      <c r="Q15" s="11">
        <f t="shared" si="2"/>
        <v>0</v>
      </c>
      <c r="R15" s="2">
        <f>'GR17'!R47</f>
        <v>2</v>
      </c>
      <c r="S15" s="2">
        <f>'GR17'!S47</f>
        <v>1</v>
      </c>
      <c r="T15" s="11">
        <f t="shared" si="3"/>
        <v>50</v>
      </c>
      <c r="U15" s="89">
        <f t="shared" si="4"/>
        <v>10</v>
      </c>
      <c r="V15" s="89">
        <f t="shared" si="4"/>
        <v>1</v>
      </c>
      <c r="W15" s="11">
        <f t="shared" si="5"/>
        <v>10</v>
      </c>
      <c r="X15" s="30"/>
      <c r="Y15" s="30"/>
      <c r="Z15" s="30"/>
      <c r="AA15" s="30"/>
    </row>
    <row r="16" spans="1:27" ht="89.25" x14ac:dyDescent="0.25">
      <c r="A16" s="10"/>
      <c r="B16" s="497" t="s">
        <v>777</v>
      </c>
      <c r="C16" s="497" t="s">
        <v>778</v>
      </c>
      <c r="D16" s="198" t="s">
        <v>1288</v>
      </c>
      <c r="E16" s="140" t="s">
        <v>1289</v>
      </c>
      <c r="F16" s="498" t="s">
        <v>1300</v>
      </c>
      <c r="G16" s="497" t="s">
        <v>780</v>
      </c>
      <c r="H16" s="500">
        <v>48</v>
      </c>
      <c r="I16" s="2">
        <f>'GR17'!I51</f>
        <v>4</v>
      </c>
      <c r="J16" s="2">
        <f>'GR17'!J51</f>
        <v>6</v>
      </c>
      <c r="K16" s="11">
        <f t="shared" si="0"/>
        <v>150</v>
      </c>
      <c r="L16" s="2">
        <f>'GR17'!L51</f>
        <v>18</v>
      </c>
      <c r="M16" s="2">
        <f>'GR17'!M51</f>
        <v>10</v>
      </c>
      <c r="N16" s="11">
        <f t="shared" si="1"/>
        <v>55.555555555555557</v>
      </c>
      <c r="O16" s="2">
        <f>'GR17'!O51</f>
        <v>16</v>
      </c>
      <c r="P16" s="2">
        <f>'GR17'!P51</f>
        <v>10</v>
      </c>
      <c r="Q16" s="11">
        <f t="shared" si="2"/>
        <v>62.5</v>
      </c>
      <c r="R16" s="2">
        <f>'GR17'!R51</f>
        <v>10</v>
      </c>
      <c r="S16" s="2">
        <f>'GR17'!S51</f>
        <v>0</v>
      </c>
      <c r="T16" s="11">
        <f t="shared" si="3"/>
        <v>0</v>
      </c>
      <c r="U16" s="89">
        <f t="shared" si="4"/>
        <v>48</v>
      </c>
      <c r="V16" s="89">
        <f t="shared" si="4"/>
        <v>26</v>
      </c>
      <c r="W16" s="11">
        <f t="shared" si="5"/>
        <v>54.166666666666664</v>
      </c>
      <c r="X16" s="30"/>
      <c r="Y16" s="30"/>
      <c r="Z16" s="30"/>
      <c r="AA16" s="30"/>
    </row>
    <row r="17" spans="1:27" x14ac:dyDescent="0.25">
      <c r="A17" s="843" t="s">
        <v>23</v>
      </c>
      <c r="B17" s="844"/>
      <c r="C17" s="844"/>
      <c r="D17" s="844"/>
      <c r="E17" s="844"/>
      <c r="F17" s="844"/>
      <c r="G17" s="844"/>
      <c r="H17" s="845"/>
      <c r="I17" s="3"/>
      <c r="J17" s="3"/>
      <c r="K17" s="13" t="e">
        <f>SUM(K23:K31)/(COUNTIF(K23:K31,"&lt;&gt;0"))</f>
        <v>#DIV/0!</v>
      </c>
      <c r="L17" s="3"/>
      <c r="M17" s="3"/>
      <c r="N17" s="13" t="e">
        <f>SUM(N23:N31)/(COUNTIF(N23:N31,"&lt;&gt;0"))</f>
        <v>#DIV/0!</v>
      </c>
      <c r="O17" s="3"/>
      <c r="P17" s="3"/>
      <c r="Q17" s="13" t="e">
        <f>SUM(Q23:Q31)/(COUNTIF(Q23:Q31,"&lt;&gt;0"))</f>
        <v>#DIV/0!</v>
      </c>
      <c r="R17" s="3"/>
      <c r="S17" s="3"/>
      <c r="T17" s="13">
        <f>SUM(T23:T31)/(COUNTIF(T23:T31,"&lt;&gt;0"))</f>
        <v>66.666666666666671</v>
      </c>
      <c r="U17" s="3"/>
      <c r="V17" s="3"/>
      <c r="W17" s="13">
        <f>SUM(W23:W31)/(COUNTIF(W23:W31,"&lt;&gt;0"))</f>
        <v>53.154761904761905</v>
      </c>
      <c r="X17" s="30"/>
      <c r="Y17" s="30"/>
      <c r="Z17" s="30"/>
      <c r="AA17" s="30"/>
    </row>
    <row r="18" spans="1:27" x14ac:dyDescent="0.25">
      <c r="A18" s="846" t="s">
        <v>24</v>
      </c>
      <c r="B18" s="847"/>
      <c r="C18" s="847"/>
      <c r="D18" s="847"/>
      <c r="E18" s="847"/>
      <c r="F18" s="847"/>
      <c r="G18" s="847"/>
      <c r="H18" s="848"/>
      <c r="I18" s="4"/>
      <c r="J18" s="4"/>
      <c r="K18" s="14"/>
      <c r="L18" s="4"/>
      <c r="M18" s="4"/>
      <c r="N18" s="14"/>
      <c r="O18" s="4"/>
      <c r="P18" s="4"/>
      <c r="Q18" s="14"/>
      <c r="R18" s="4"/>
      <c r="S18" s="4"/>
      <c r="T18" s="14"/>
      <c r="U18" s="4"/>
      <c r="V18" s="4"/>
      <c r="W18" s="14"/>
      <c r="X18" s="30"/>
      <c r="Y18" s="30"/>
      <c r="Z18" s="30"/>
      <c r="AA18" s="30"/>
    </row>
    <row r="19" spans="1:27" x14ac:dyDescent="0.25">
      <c r="A19" s="846" t="s">
        <v>1283</v>
      </c>
      <c r="B19" s="847"/>
      <c r="C19" s="847"/>
      <c r="D19" s="847"/>
      <c r="E19" s="847"/>
      <c r="F19" s="847"/>
      <c r="G19" s="847"/>
      <c r="H19" s="848"/>
      <c r="I19" s="4"/>
      <c r="J19" s="4"/>
      <c r="K19" s="14"/>
      <c r="L19" s="4"/>
      <c r="M19" s="4"/>
      <c r="N19" s="14"/>
      <c r="O19" s="4"/>
      <c r="P19" s="4"/>
      <c r="Q19" s="14"/>
      <c r="R19" s="4"/>
      <c r="S19" s="4"/>
      <c r="T19" s="14"/>
      <c r="U19" s="4"/>
      <c r="V19" s="4"/>
      <c r="W19" s="14"/>
      <c r="X19" s="30"/>
      <c r="Y19" s="30"/>
      <c r="Z19" s="30"/>
      <c r="AA19" s="30"/>
    </row>
    <row r="20" spans="1:27" x14ac:dyDescent="0.25">
      <c r="A20" s="846" t="s">
        <v>1339</v>
      </c>
      <c r="B20" s="847"/>
      <c r="C20" s="847"/>
      <c r="D20" s="847"/>
      <c r="E20" s="847"/>
      <c r="F20" s="847"/>
      <c r="G20" s="847"/>
      <c r="H20" s="848"/>
      <c r="I20" s="4"/>
      <c r="J20" s="4"/>
      <c r="K20" s="14"/>
      <c r="L20" s="4"/>
      <c r="M20" s="4"/>
      <c r="N20" s="14"/>
      <c r="O20" s="4"/>
      <c r="P20" s="4"/>
      <c r="Q20" s="14"/>
      <c r="R20" s="4"/>
      <c r="S20" s="4"/>
      <c r="T20" s="14"/>
      <c r="U20" s="4"/>
      <c r="V20" s="4"/>
      <c r="W20" s="14"/>
      <c r="X20" s="30"/>
      <c r="Y20" s="30"/>
      <c r="Z20" s="30"/>
      <c r="AA20" s="30"/>
    </row>
    <row r="21" spans="1:27" x14ac:dyDescent="0.25">
      <c r="A21" s="846" t="s">
        <v>1340</v>
      </c>
      <c r="B21" s="847"/>
      <c r="C21" s="847"/>
      <c r="D21" s="847"/>
      <c r="E21" s="847"/>
      <c r="F21" s="847"/>
      <c r="G21" s="847"/>
      <c r="H21" s="848"/>
      <c r="I21" s="4"/>
      <c r="J21" s="4"/>
      <c r="K21" s="14"/>
      <c r="L21" s="4"/>
      <c r="M21" s="4"/>
      <c r="N21" s="14"/>
      <c r="O21" s="4"/>
      <c r="P21" s="4"/>
      <c r="Q21" s="14"/>
      <c r="R21" s="4"/>
      <c r="S21" s="4"/>
      <c r="T21" s="14"/>
      <c r="U21" s="4"/>
      <c r="V21" s="4"/>
      <c r="W21" s="14"/>
      <c r="X21" s="30"/>
      <c r="Y21" s="30"/>
      <c r="Z21" s="30"/>
      <c r="AA21" s="30"/>
    </row>
    <row r="22" spans="1:27" x14ac:dyDescent="0.25">
      <c r="A22" s="846" t="s">
        <v>1341</v>
      </c>
      <c r="B22" s="847"/>
      <c r="C22" s="847"/>
      <c r="D22" s="847"/>
      <c r="E22" s="847"/>
      <c r="F22" s="847"/>
      <c r="G22" s="847"/>
      <c r="H22" s="848"/>
      <c r="I22" s="4"/>
      <c r="J22" s="4"/>
      <c r="K22" s="14"/>
      <c r="L22" s="4"/>
      <c r="M22" s="4"/>
      <c r="N22" s="14"/>
      <c r="O22" s="4"/>
      <c r="P22" s="4"/>
      <c r="Q22" s="14"/>
      <c r="R22" s="4"/>
      <c r="S22" s="4"/>
      <c r="T22" s="14"/>
      <c r="U22" s="4"/>
      <c r="V22" s="4"/>
      <c r="W22" s="14"/>
      <c r="X22" s="30"/>
      <c r="Y22" s="30"/>
      <c r="Z22" s="30"/>
      <c r="AA22" s="30"/>
    </row>
    <row r="23" spans="1:27" x14ac:dyDescent="0.25">
      <c r="K23" s="32" t="e">
        <f>IF(K7&gt;99.99,100,K7)</f>
        <v>#DIV/0!</v>
      </c>
      <c r="N23" s="32">
        <f>IF(N7&gt;99.99,100,N7)</f>
        <v>75</v>
      </c>
      <c r="Q23" s="32">
        <f>IF(Q7&gt;99.99,100,Q7)</f>
        <v>100</v>
      </c>
      <c r="T23" s="32">
        <f>IF(T7&gt;99.99,100,T7)</f>
        <v>0</v>
      </c>
      <c r="W23" s="32">
        <f>IF(W7&gt;99.99,100,W7)</f>
        <v>71.428571428571431</v>
      </c>
    </row>
    <row r="24" spans="1:27" x14ac:dyDescent="0.25">
      <c r="K24" s="32" t="e">
        <f t="shared" ref="K24:K27" si="6">IF(K8&gt;99.99,100,K8)</f>
        <v>#DIV/0!</v>
      </c>
      <c r="N24" s="32" t="e">
        <f t="shared" ref="N24:N27" si="7">IF(N8&gt;99.99,100,N8)</f>
        <v>#DIV/0!</v>
      </c>
      <c r="Q24" s="32">
        <f t="shared" ref="Q24:Q27" si="8">IF(Q8&gt;99.99,100,Q8)</f>
        <v>0</v>
      </c>
      <c r="T24" s="32">
        <f t="shared" ref="T24:T27" si="9">IF(T8&gt;99.99,100,T8)</f>
        <v>0</v>
      </c>
      <c r="W24" s="32">
        <f t="shared" ref="W24:W27" si="10">IF(W8&gt;99.99,100,W8)</f>
        <v>0</v>
      </c>
    </row>
    <row r="25" spans="1:27" x14ac:dyDescent="0.25">
      <c r="K25" s="32" t="e">
        <f t="shared" si="6"/>
        <v>#DIV/0!</v>
      </c>
      <c r="N25" s="32" t="e">
        <f t="shared" si="7"/>
        <v>#DIV/0!</v>
      </c>
      <c r="Q25" s="32" t="e">
        <f t="shared" si="8"/>
        <v>#DIV/0!</v>
      </c>
      <c r="T25" s="32">
        <f t="shared" si="9"/>
        <v>0</v>
      </c>
      <c r="W25" s="32">
        <f t="shared" si="10"/>
        <v>33.333333333333329</v>
      </c>
    </row>
    <row r="26" spans="1:27" x14ac:dyDescent="0.25">
      <c r="K26" s="32" t="e">
        <f t="shared" si="6"/>
        <v>#DIV/0!</v>
      </c>
      <c r="N26" s="32" t="e">
        <f t="shared" si="7"/>
        <v>#DIV/0!</v>
      </c>
      <c r="Q26" s="32" t="e">
        <f t="shared" si="8"/>
        <v>#DIV/0!</v>
      </c>
      <c r="T26" s="32">
        <f t="shared" si="9"/>
        <v>0</v>
      </c>
      <c r="W26" s="32">
        <f t="shared" si="10"/>
        <v>0</v>
      </c>
    </row>
    <row r="27" spans="1:27" x14ac:dyDescent="0.25">
      <c r="K27" s="32" t="e">
        <f t="shared" si="6"/>
        <v>#DIV/0!</v>
      </c>
      <c r="N27" s="32" t="e">
        <f t="shared" si="7"/>
        <v>#DIV/0!</v>
      </c>
      <c r="Q27" s="32" t="e">
        <f t="shared" si="8"/>
        <v>#DIV/0!</v>
      </c>
      <c r="T27" s="32">
        <f t="shared" si="9"/>
        <v>0</v>
      </c>
      <c r="W27" s="32">
        <f t="shared" si="10"/>
        <v>0</v>
      </c>
    </row>
    <row r="28" spans="1:27" x14ac:dyDescent="0.25">
      <c r="K28" s="32">
        <f>IF(K13&gt;99.99,100,K13)</f>
        <v>100</v>
      </c>
      <c r="N28" s="32">
        <f>IF(N13&gt;99.99,100,N13)</f>
        <v>100</v>
      </c>
      <c r="Q28" s="32">
        <f>IF(Q13&gt;99.99,100,Q13)</f>
        <v>100</v>
      </c>
      <c r="T28" s="32">
        <f>IF(T13&gt;99.99,100,T13)</f>
        <v>100</v>
      </c>
      <c r="W28" s="32">
        <f>IF(W13&gt;99.99,100,W13)</f>
        <v>100</v>
      </c>
    </row>
    <row r="29" spans="1:27" x14ac:dyDescent="0.25">
      <c r="K29" s="32" t="e">
        <f>IF(K14&gt;99.99,100,K14)</f>
        <v>#DIV/0!</v>
      </c>
      <c r="N29" s="32" t="e">
        <f>IF(N14&gt;99.99,100,N14)</f>
        <v>#DIV/0!</v>
      </c>
      <c r="Q29" s="32" t="e">
        <f>IF(Q14&gt;99.99,100,Q14)</f>
        <v>#DIV/0!</v>
      </c>
      <c r="T29" s="32">
        <f>IF(T14&gt;99.99,100,T14)</f>
        <v>50</v>
      </c>
      <c r="W29" s="32">
        <f>IF(W14&gt;99.99,100,W14)</f>
        <v>50</v>
      </c>
    </row>
    <row r="30" spans="1:27" x14ac:dyDescent="0.25">
      <c r="K30" s="32" t="e">
        <f>IF(K15&gt;99.99,100,K15)</f>
        <v>#DIV/0!</v>
      </c>
      <c r="N30" s="32">
        <f>IF(N15&gt;99.99,100,N15)</f>
        <v>0</v>
      </c>
      <c r="Q30" s="32">
        <f>IF(Q15&gt;99.99,100,Q15)</f>
        <v>0</v>
      </c>
      <c r="T30" s="32">
        <f>IF(T15&gt;99.99,100,T15)</f>
        <v>50</v>
      </c>
      <c r="W30" s="32">
        <f>IF(W15&gt;99.99,100,W15)</f>
        <v>10</v>
      </c>
    </row>
    <row r="31" spans="1:27" x14ac:dyDescent="0.25">
      <c r="K31" s="32">
        <f>IF(K16&gt;99.99,100,K16)</f>
        <v>100</v>
      </c>
      <c r="N31" s="32">
        <f>IF(N16&gt;99.99,100,N16)</f>
        <v>55.555555555555557</v>
      </c>
      <c r="Q31" s="32">
        <f>IF(Q16&gt;99.99,100,Q16)</f>
        <v>62.5</v>
      </c>
      <c r="T31" s="32">
        <f>IF(T16&gt;99.99,100,T16)</f>
        <v>0</v>
      </c>
      <c r="W31" s="32">
        <f>IF(W16&gt;99.99,100,W16)</f>
        <v>54.166666666666664</v>
      </c>
    </row>
  </sheetData>
  <mergeCells count="34">
    <mergeCell ref="A2:W2"/>
    <mergeCell ref="A3:W3"/>
    <mergeCell ref="A5:A6"/>
    <mergeCell ref="B5:B6"/>
    <mergeCell ref="C5:C6"/>
    <mergeCell ref="D5:D6"/>
    <mergeCell ref="E5:E6"/>
    <mergeCell ref="F5:F6"/>
    <mergeCell ref="G5:G6"/>
    <mergeCell ref="B4:W4"/>
    <mergeCell ref="X5:X6"/>
    <mergeCell ref="Y5:Y6"/>
    <mergeCell ref="Z5:Z6"/>
    <mergeCell ref="AA5:AA6"/>
    <mergeCell ref="A17:H17"/>
    <mergeCell ref="D12:D13"/>
    <mergeCell ref="E12:E13"/>
    <mergeCell ref="H5:H6"/>
    <mergeCell ref="I5:K5"/>
    <mergeCell ref="L5:N5"/>
    <mergeCell ref="O5:Q5"/>
    <mergeCell ref="R5:T5"/>
    <mergeCell ref="U5:W5"/>
    <mergeCell ref="A19:H19"/>
    <mergeCell ref="A20:H20"/>
    <mergeCell ref="A21:H21"/>
    <mergeCell ref="A22:H22"/>
    <mergeCell ref="B9:B11"/>
    <mergeCell ref="C9:C11"/>
    <mergeCell ref="D9:D11"/>
    <mergeCell ref="E9:E11"/>
    <mergeCell ref="B12:B13"/>
    <mergeCell ref="C12:C13"/>
    <mergeCell ref="A18:H18"/>
  </mergeCells>
  <conditionalFormatting sqref="W7:W16 K7:K16 N14:N16 Q14:Q16 T14:T16">
    <cfRule type="cellIs" dxfId="2285" priority="25" stopIfTrue="1" operator="greaterThan">
      <formula>110</formula>
    </cfRule>
    <cfRule type="cellIs" dxfId="2284" priority="26" stopIfTrue="1" operator="between">
      <formula>1</formula>
      <formula>90</formula>
    </cfRule>
    <cfRule type="expression" dxfId="2283" priority="27" stopIfTrue="1">
      <formula>IF(I7=0,J7=0)</formula>
    </cfRule>
    <cfRule type="cellIs" dxfId="2282" priority="28" stopIfTrue="1" operator="between">
      <formula>90</formula>
      <formula>110</formula>
    </cfRule>
    <cfRule type="expression" dxfId="2281" priority="29" stopIfTrue="1">
      <formula>IF(I7&gt;0,J7=0)</formula>
    </cfRule>
    <cfRule type="expression" dxfId="2280" priority="30" stopIfTrue="1">
      <formula>IF(I7=0,J7&gt;0)</formula>
    </cfRule>
  </conditionalFormatting>
  <conditionalFormatting sqref="N7:N13">
    <cfRule type="cellIs" dxfId="2279" priority="43" stopIfTrue="1" operator="greaterThan">
      <formula>110</formula>
    </cfRule>
    <cfRule type="cellIs" dxfId="2278" priority="44" stopIfTrue="1" operator="between">
      <formula>1</formula>
      <formula>90</formula>
    </cfRule>
    <cfRule type="expression" dxfId="2277" priority="45" stopIfTrue="1">
      <formula>IF(L7=0,M7=0)</formula>
    </cfRule>
    <cfRule type="cellIs" dxfId="2276" priority="46" stopIfTrue="1" operator="between">
      <formula>90</formula>
      <formula>110</formula>
    </cfRule>
    <cfRule type="expression" dxfId="2275" priority="47" stopIfTrue="1">
      <formula>IF(L7&gt;0,M7=0)</formula>
    </cfRule>
    <cfRule type="expression" dxfId="2274" priority="48" stopIfTrue="1">
      <formula>IF(L7=0,M7&gt;0)</formula>
    </cfRule>
  </conditionalFormatting>
  <conditionalFormatting sqref="Q7:Q13">
    <cfRule type="cellIs" dxfId="2273" priority="37" stopIfTrue="1" operator="greaterThan">
      <formula>110</formula>
    </cfRule>
    <cfRule type="cellIs" dxfId="2272" priority="38" stopIfTrue="1" operator="between">
      <formula>1</formula>
      <formula>90</formula>
    </cfRule>
    <cfRule type="expression" dxfId="2271" priority="39" stopIfTrue="1">
      <formula>IF(O7=0,P7=0)</formula>
    </cfRule>
    <cfRule type="cellIs" dxfId="2270" priority="40" stopIfTrue="1" operator="between">
      <formula>90</formula>
      <formula>110</formula>
    </cfRule>
    <cfRule type="expression" dxfId="2269" priority="41" stopIfTrue="1">
      <formula>IF(O7&gt;0,P7=0)</formula>
    </cfRule>
    <cfRule type="expression" dxfId="2268" priority="42" stopIfTrue="1">
      <formula>IF(O7=0,P7&gt;0)</formula>
    </cfRule>
  </conditionalFormatting>
  <conditionalFormatting sqref="T7:T13">
    <cfRule type="cellIs" dxfId="2267" priority="31" stopIfTrue="1" operator="greaterThan">
      <formula>110</formula>
    </cfRule>
    <cfRule type="cellIs" dxfId="2266" priority="32" stopIfTrue="1" operator="between">
      <formula>1</formula>
      <formula>90</formula>
    </cfRule>
    <cfRule type="expression" dxfId="2265" priority="33" stopIfTrue="1">
      <formula>IF(R7=0,S7=0)</formula>
    </cfRule>
    <cfRule type="cellIs" dxfId="2264" priority="34" stopIfTrue="1" operator="between">
      <formula>90</formula>
      <formula>110</formula>
    </cfRule>
    <cfRule type="expression" dxfId="2263" priority="35" stopIfTrue="1">
      <formula>IF(R7&gt;0,S7=0)</formula>
    </cfRule>
    <cfRule type="expression" dxfId="2262" priority="36" stopIfTrue="1">
      <formula>IF(R7=0,S7&gt;0)</formula>
    </cfRule>
  </conditionalFormatting>
  <pageMargins left="0.7" right="0.7" top="0.75" bottom="0.75" header="0.3" footer="0.3"/>
  <pageSetup orientation="portrait" horizontalDpi="4294967293"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75</vt:i4>
      </vt:variant>
    </vt:vector>
  </HeadingPairs>
  <TitlesOfParts>
    <vt:vector size="75" baseType="lpstr">
      <vt:lpstr>test formula</vt:lpstr>
      <vt:lpstr>Formato</vt:lpstr>
      <vt:lpstr>PED_COMPLETO</vt:lpstr>
      <vt:lpstr>PED_AE</vt:lpstr>
      <vt:lpstr>POA18</vt:lpstr>
      <vt:lpstr>POA16</vt:lpstr>
      <vt:lpstr>POA17</vt:lpstr>
      <vt:lpstr>AE1_16</vt:lpstr>
      <vt:lpstr>AE1_17</vt:lpstr>
      <vt:lpstr>AE1_18</vt:lpstr>
      <vt:lpstr>AE2_16</vt:lpstr>
      <vt:lpstr>AE2_17</vt:lpstr>
      <vt:lpstr>AE2_18</vt:lpstr>
      <vt:lpstr>AE3_1</vt:lpstr>
      <vt:lpstr>AE3_2</vt:lpstr>
      <vt:lpstr>AE3_3</vt:lpstr>
      <vt:lpstr>AE4_1</vt:lpstr>
      <vt:lpstr>AE4_2</vt:lpstr>
      <vt:lpstr>AE4_3</vt:lpstr>
      <vt:lpstr>AE5_16</vt:lpstr>
      <vt:lpstr>AE5_17</vt:lpstr>
      <vt:lpstr>AE5_18</vt:lpstr>
      <vt:lpstr>AE6_16</vt:lpstr>
      <vt:lpstr>AE6_17</vt:lpstr>
      <vt:lpstr>AE6_18</vt:lpstr>
      <vt:lpstr>Formato 2018</vt:lpstr>
      <vt:lpstr>DG16</vt:lpstr>
      <vt:lpstr>DG17</vt:lpstr>
      <vt:lpstr>DG18</vt:lpstr>
      <vt:lpstr>PD16</vt:lpstr>
      <vt:lpstr>PD17</vt:lpstr>
      <vt:lpstr>PD18</vt:lpstr>
      <vt:lpstr>DB16</vt:lpstr>
      <vt:lpstr>DB17</vt:lpstr>
      <vt:lpstr>DB18</vt:lpstr>
      <vt:lpstr>SE18</vt:lpstr>
      <vt:lpstr>CS_1</vt:lpstr>
      <vt:lpstr>JD16</vt:lpstr>
      <vt:lpstr>JD17</vt:lpstr>
      <vt:lpstr>JD18</vt:lpstr>
      <vt:lpstr>AE</vt:lpstr>
      <vt:lpstr>AE (2)_1</vt:lpstr>
      <vt:lpstr>CO16</vt:lpstr>
      <vt:lpstr>CO17</vt:lpstr>
      <vt:lpstr>CO18</vt:lpstr>
      <vt:lpstr>GT16</vt:lpstr>
      <vt:lpstr>GT17</vt:lpstr>
      <vt:lpstr>GT18</vt:lpstr>
      <vt:lpstr>AI16</vt:lpstr>
      <vt:lpstr>AI17</vt:lpstr>
      <vt:lpstr>AI18</vt:lpstr>
      <vt:lpstr>PR16</vt:lpstr>
      <vt:lpstr>PR17</vt:lpstr>
      <vt:lpstr>GR16</vt:lpstr>
      <vt:lpstr>GR17</vt:lpstr>
      <vt:lpstr>GR18</vt:lpstr>
      <vt:lpstr>IS16</vt:lpstr>
      <vt:lpstr>IS17</vt:lpstr>
      <vt:lpstr>SS16</vt:lpstr>
      <vt:lpstr>SS17</vt:lpstr>
      <vt:lpstr>SS18</vt:lpstr>
      <vt:lpstr>AF16</vt:lpstr>
      <vt:lpstr>AF17</vt:lpstr>
      <vt:lpstr>MR16</vt:lpstr>
      <vt:lpstr>MR17</vt:lpstr>
      <vt:lpstr>MR18</vt:lpstr>
      <vt:lpstr>DIF_1</vt:lpstr>
      <vt:lpstr>DIF_2</vt:lpstr>
      <vt:lpstr>DA_1</vt:lpstr>
      <vt:lpstr>DA_2</vt:lpstr>
      <vt:lpstr>UACI_2</vt:lpstr>
      <vt:lpstr>Informática_2</vt:lpstr>
      <vt:lpstr>VS16</vt:lpstr>
      <vt:lpstr>VS17</vt:lpstr>
      <vt:lpstr>VS18</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SDG</dc:creator>
  <cp:lastModifiedBy>WA PMER</cp:lastModifiedBy>
  <dcterms:created xsi:type="dcterms:W3CDTF">2016-04-26T14:12:50Z</dcterms:created>
  <dcterms:modified xsi:type="dcterms:W3CDTF">2019-01-24T17:32:03Z</dcterms:modified>
</cp:coreProperties>
</file>