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vao/Devel/bioprocessesDT/AI4BDT/AAV_production_modeling/code_and_dataset_to_share/dataset/"/>
    </mc:Choice>
  </mc:AlternateContent>
  <xr:revisionPtr revIDLastSave="0" documentId="13_ncr:1_{8320119C-C385-A642-B9C0-F2A65D8C3B87}" xr6:coauthVersionLast="47" xr6:coauthVersionMax="47" xr10:uidLastSave="{00000000-0000-0000-0000-000000000000}"/>
  <bookViews>
    <workbookView xWindow="0" yWindow="0" windowWidth="17400" windowHeight="22400" activeTab="2" xr2:uid="{FC693E47-3600-1E43-8575-C97AE7D28BD6}"/>
  </bookViews>
  <sheets>
    <sheet name="Feuil1" sheetId="1" r:id="rId1"/>
    <sheet name="Use this data" sheetId="2" r:id="rId2"/>
    <sheet name="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E10" i="3" l="1"/>
  <c r="C10" i="3"/>
  <c r="E9" i="3"/>
  <c r="C9" i="3"/>
  <c r="E8" i="3"/>
  <c r="C8" i="3"/>
  <c r="E7" i="3"/>
  <c r="C7" i="3"/>
  <c r="E6" i="3"/>
  <c r="C6" i="3"/>
  <c r="E5" i="3"/>
  <c r="C5" i="3"/>
  <c r="A5" i="3"/>
  <c r="A6" i="3" s="1"/>
  <c r="A7" i="3" s="1"/>
  <c r="A8" i="3" s="1"/>
  <c r="A9" i="3" s="1"/>
  <c r="A10" i="3" s="1"/>
  <c r="E4" i="3"/>
  <c r="E3" i="3"/>
  <c r="C3" i="3"/>
  <c r="E2" i="3"/>
  <c r="C2" i="3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A77" i="2"/>
  <c r="A78" i="2" s="1"/>
  <c r="A79" i="2" s="1"/>
  <c r="E76" i="2"/>
  <c r="E75" i="2"/>
  <c r="E74" i="2"/>
  <c r="C74" i="2"/>
  <c r="E68" i="2"/>
  <c r="C68" i="2"/>
  <c r="E67" i="2"/>
  <c r="C67" i="2"/>
  <c r="E66" i="2"/>
  <c r="C66" i="2"/>
  <c r="E65" i="2"/>
  <c r="C65" i="2"/>
  <c r="E64" i="2"/>
  <c r="C64" i="2"/>
  <c r="E63" i="2"/>
  <c r="C63" i="2"/>
  <c r="A63" i="2"/>
  <c r="A64" i="2" s="1"/>
  <c r="A65" i="2" s="1"/>
  <c r="A66" i="2" s="1"/>
  <c r="A67" i="2" s="1"/>
  <c r="A68" i="2" s="1"/>
  <c r="E62" i="2"/>
  <c r="C62" i="2"/>
  <c r="E61" i="2"/>
  <c r="C61" i="2"/>
  <c r="E60" i="2"/>
  <c r="C60" i="2"/>
  <c r="K51" i="2"/>
  <c r="K50" i="2"/>
  <c r="K49" i="2"/>
  <c r="K48" i="2"/>
  <c r="K47" i="2"/>
  <c r="K46" i="2"/>
  <c r="K45" i="2"/>
  <c r="D45" i="2"/>
  <c r="D46" i="2" s="1"/>
  <c r="D47" i="2" s="1"/>
  <c r="D49" i="2" s="1"/>
  <c r="D50" i="2" s="1"/>
  <c r="K44" i="2"/>
  <c r="K43" i="2"/>
  <c r="C43" i="2"/>
  <c r="C44" i="2" s="1"/>
  <c r="C45" i="2" s="1"/>
  <c r="K40" i="2"/>
  <c r="E33" i="2"/>
  <c r="C33" i="2"/>
  <c r="E32" i="2"/>
  <c r="C32" i="2"/>
  <c r="E30" i="2"/>
  <c r="C30" i="2"/>
  <c r="E28" i="2"/>
  <c r="C28" i="2"/>
  <c r="E27" i="2"/>
  <c r="C27" i="2"/>
  <c r="A27" i="2"/>
  <c r="A28" i="2" s="1"/>
  <c r="E26" i="2"/>
  <c r="C26" i="2"/>
  <c r="A26" i="2"/>
  <c r="E25" i="2"/>
  <c r="C25" i="2"/>
  <c r="E24" i="2"/>
  <c r="C24" i="2"/>
  <c r="E23" i="2"/>
  <c r="C23" i="2"/>
  <c r="K4" i="2"/>
  <c r="K3" i="2"/>
  <c r="K2" i="2"/>
  <c r="C13" i="2"/>
  <c r="C10" i="2"/>
  <c r="C8" i="2"/>
  <c r="D8" i="2"/>
  <c r="K12" i="2"/>
  <c r="K11" i="2"/>
  <c r="K9" i="2"/>
  <c r="K7" i="2"/>
  <c r="D7" i="2"/>
  <c r="D9" i="2" s="1"/>
  <c r="D11" i="2" s="1"/>
  <c r="D12" i="2" s="1"/>
  <c r="K6" i="2"/>
  <c r="K5" i="2"/>
  <c r="C5" i="2"/>
  <c r="C6" i="2" s="1"/>
  <c r="C7" i="2" s="1"/>
  <c r="L15" i="1"/>
  <c r="L14" i="1"/>
  <c r="L13" i="1"/>
  <c r="L12" i="1"/>
  <c r="L11" i="1"/>
  <c r="L10" i="1"/>
  <c r="L9" i="1"/>
  <c r="L8" i="1"/>
  <c r="L7" i="1"/>
  <c r="L4" i="1"/>
  <c r="E9" i="1"/>
  <c r="E10" i="1" s="1"/>
  <c r="E11" i="1" s="1"/>
  <c r="E13" i="1" s="1"/>
  <c r="E14" i="1" s="1"/>
  <c r="D7" i="1"/>
  <c r="D8" i="1" s="1"/>
  <c r="D9" i="1" s="1"/>
  <c r="A81" i="2" l="1"/>
  <c r="A83" i="2" s="1"/>
  <c r="A80" i="2"/>
  <c r="C46" i="2"/>
  <c r="C47" i="2"/>
  <c r="C49" i="2" s="1"/>
  <c r="A30" i="2"/>
  <c r="A32" i="2" s="1"/>
  <c r="A29" i="2"/>
  <c r="C9" i="2"/>
  <c r="C11" i="2" s="1"/>
  <c r="D10" i="1"/>
  <c r="D11" i="1"/>
  <c r="D13" i="1" s="1"/>
  <c r="A82" i="2" l="1"/>
  <c r="A84" i="2"/>
  <c r="C50" i="2"/>
  <c r="C51" i="2" s="1"/>
  <c r="C48" i="2"/>
  <c r="A33" i="2"/>
  <c r="A31" i="2"/>
  <c r="C12" i="2"/>
  <c r="D12" i="1"/>
  <c r="D14" i="1"/>
  <c r="D15" i="1" s="1"/>
</calcChain>
</file>

<file path=xl/sharedStrings.xml><?xml version="1.0" encoding="utf-8"?>
<sst xmlns="http://schemas.openxmlformats.org/spreadsheetml/2006/main" count="116" uniqueCount="35">
  <si>
    <t>Date and time of sampling</t>
  </si>
  <si>
    <t>Culture duration (h)</t>
  </si>
  <si>
    <t>Hpt</t>
  </si>
  <si>
    <t>Viability (%)</t>
  </si>
  <si>
    <t>Total cells (/ml (x10^6)</t>
  </si>
  <si>
    <t>Viable cells /ml (x10^6)</t>
  </si>
  <si>
    <t>pH</t>
  </si>
  <si>
    <t>Gln (mM)</t>
  </si>
  <si>
    <t>Glu (mM)</t>
  </si>
  <si>
    <t>Lac (g/L)</t>
  </si>
  <si>
    <t>NH4 (mM)</t>
  </si>
  <si>
    <t>AAV titer (*10^9 VG/mL)</t>
  </si>
  <si>
    <t>le 26/02/2021 à 3pm</t>
  </si>
  <si>
    <t>start</t>
  </si>
  <si>
    <t>le 27/02/2021 à 04pm</t>
  </si>
  <si>
    <t>le 28/02/2021 à 11am</t>
  </si>
  <si>
    <t>le 28/02/2021 à 10pm</t>
  </si>
  <si>
    <t>transfection</t>
  </si>
  <si>
    <t>le 01/03/2021 à 10 am</t>
  </si>
  <si>
    <t>le 01/03/2021 à 6pm</t>
  </si>
  <si>
    <t>le 01/03/2021 à 10pm*</t>
  </si>
  <si>
    <t>le 02/03/2021 à 7 am</t>
  </si>
  <si>
    <t>le 02/03/2021 à 1pm*</t>
  </si>
  <si>
    <t>le 02/03/2021 à 6 pm</t>
  </si>
  <si>
    <t>le 03/03/2021 à 7 am</t>
  </si>
  <si>
    <t>le 03/03/2021 à 12 pm*</t>
  </si>
  <si>
    <t>* samples was stored at -80°C befor metabolites analysis</t>
  </si>
  <si>
    <t>We need to convert to mM</t>
  </si>
  <si>
    <t>Glucose (mM)</t>
  </si>
  <si>
    <t>Glc (mM)</t>
  </si>
  <si>
    <t>Lac (mM)</t>
  </si>
  <si>
    <t>Amm  (mM)</t>
  </si>
  <si>
    <t>Viral titer (*10^9 VG/mL)</t>
  </si>
  <si>
    <t>transfection start</t>
  </si>
  <si>
    <t>Time(h)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</si>
</sst>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Helvetica Neue"/>
      <family val="2"/>
    </font>
    <font>
      <sz val="12"/>
      <color rgb="FF0070C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right"/>
    </xf>
    <xf numFmtId="0" fontId="0" fillId="2" borderId="0" xfId="0" applyFill="1"/>
    <xf numFmtId="164" fontId="7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AD7F-6877-5F48-B238-4AF5DFBA22AB}">
  <dimension ref="B2:O17"/>
  <sheetViews>
    <sheetView workbookViewId="0">
      <selection activeCell="M4" sqref="M4"/>
    </sheetView>
  </sheetViews>
  <sheetFormatPr baseColWidth="10" defaultRowHeight="16" x14ac:dyDescent="0.2"/>
  <cols>
    <col min="2" max="2" width="29" customWidth="1"/>
    <col min="3" max="3" width="21.6640625" customWidth="1"/>
  </cols>
  <sheetData>
    <row r="2" spans="2:15" ht="17" thickBot="1" x14ac:dyDescent="0.25">
      <c r="L2" t="s">
        <v>27</v>
      </c>
    </row>
    <row r="3" spans="2:15" ht="44" thickTop="1" thickBot="1" x14ac:dyDescent="0.25">
      <c r="B3" s="1" t="s">
        <v>0</v>
      </c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28</v>
      </c>
      <c r="M3" s="1" t="s">
        <v>9</v>
      </c>
      <c r="N3" s="1" t="s">
        <v>10</v>
      </c>
      <c r="O3" s="1" t="s">
        <v>11</v>
      </c>
    </row>
    <row r="4" spans="2:15" ht="17" thickTop="1" x14ac:dyDescent="0.2">
      <c r="B4" t="s">
        <v>12</v>
      </c>
      <c r="C4" t="s">
        <v>13</v>
      </c>
      <c r="D4">
        <v>0</v>
      </c>
      <c r="F4" s="2">
        <v>98.489402770996094</v>
      </c>
      <c r="G4" s="3">
        <v>0.36499999294281005</v>
      </c>
      <c r="H4" s="3">
        <v>0.35950000414848327</v>
      </c>
      <c r="I4">
        <v>7.6829999999999998</v>
      </c>
      <c r="J4">
        <v>5.03</v>
      </c>
      <c r="K4">
        <v>3.46</v>
      </c>
      <c r="L4">
        <f>5.8*1000/180.15</f>
        <v>32.195392728281988</v>
      </c>
      <c r="M4">
        <v>0.02</v>
      </c>
      <c r="N4">
        <v>0.33</v>
      </c>
    </row>
    <row r="5" spans="2:15" x14ac:dyDescent="0.2">
      <c r="B5" t="s">
        <v>14</v>
      </c>
      <c r="D5">
        <v>24</v>
      </c>
      <c r="F5" s="2">
        <v>99.844703674316406</v>
      </c>
      <c r="G5" s="3">
        <v>0.71009997854232787</v>
      </c>
      <c r="H5" s="3">
        <v>0.70899997482299804</v>
      </c>
      <c r="I5">
        <v>7.57</v>
      </c>
      <c r="J5">
        <v>4.7</v>
      </c>
      <c r="K5">
        <v>3.5</v>
      </c>
      <c r="L5">
        <v>5.48</v>
      </c>
      <c r="M5">
        <v>0.68</v>
      </c>
      <c r="N5">
        <v>0.91</v>
      </c>
    </row>
    <row r="6" spans="2:15" x14ac:dyDescent="0.2">
      <c r="B6" t="s">
        <v>15</v>
      </c>
      <c r="D6">
        <v>43</v>
      </c>
      <c r="F6" s="2">
        <v>98.287101745605469</v>
      </c>
      <c r="G6" s="3">
        <v>1.351799948310852</v>
      </c>
      <c r="H6" s="3">
        <v>1.3287000490188599</v>
      </c>
      <c r="I6">
        <v>7.2880000000000003</v>
      </c>
      <c r="J6">
        <v>3.97</v>
      </c>
      <c r="K6">
        <v>3.41</v>
      </c>
      <c r="L6">
        <v>4.76</v>
      </c>
      <c r="M6">
        <v>1.2</v>
      </c>
      <c r="N6">
        <v>1.32</v>
      </c>
    </row>
    <row r="7" spans="2:15" x14ac:dyDescent="0.2">
      <c r="B7" t="s">
        <v>16</v>
      </c>
      <c r="C7" t="s">
        <v>17</v>
      </c>
      <c r="D7">
        <f>D5+24+9</f>
        <v>57</v>
      </c>
      <c r="E7">
        <v>0</v>
      </c>
      <c r="F7" s="2">
        <v>98.040901184082031</v>
      </c>
      <c r="G7" s="3">
        <v>1.2944999767303467</v>
      </c>
      <c r="H7" s="3">
        <v>1.2691000534057617</v>
      </c>
      <c r="I7">
        <v>7.3710000000000004</v>
      </c>
      <c r="J7">
        <v>3.54</v>
      </c>
      <c r="K7">
        <v>3.4</v>
      </c>
      <c r="L7">
        <f>4.34*1000/180.15</f>
        <v>24.091035248404108</v>
      </c>
      <c r="M7">
        <v>1.42</v>
      </c>
      <c r="N7">
        <v>1.46</v>
      </c>
    </row>
    <row r="8" spans="2:15" x14ac:dyDescent="0.2">
      <c r="B8" t="s">
        <v>18</v>
      </c>
      <c r="D8">
        <f>D7+12</f>
        <v>69</v>
      </c>
      <c r="E8">
        <v>12</v>
      </c>
      <c r="F8" s="2">
        <v>85.868400573730469</v>
      </c>
      <c r="G8" s="3">
        <v>1.0221999717712402</v>
      </c>
      <c r="H8" s="3">
        <v>0.8777000142097473</v>
      </c>
      <c r="I8">
        <v>7.298</v>
      </c>
      <c r="J8">
        <v>2.96</v>
      </c>
      <c r="K8">
        <v>3.23</v>
      </c>
      <c r="L8">
        <f>3.91*1000/180.15</f>
        <v>21.704135442686649</v>
      </c>
      <c r="M8">
        <v>1.49</v>
      </c>
      <c r="N8">
        <v>1.63</v>
      </c>
      <c r="O8">
        <v>1.52E-2</v>
      </c>
    </row>
    <row r="9" spans="2:15" x14ac:dyDescent="0.2">
      <c r="B9" t="s">
        <v>19</v>
      </c>
      <c r="D9">
        <f>D8+8</f>
        <v>77</v>
      </c>
      <c r="E9">
        <f>E8+8</f>
        <v>20</v>
      </c>
      <c r="F9" s="2">
        <v>75.180458068847656</v>
      </c>
      <c r="G9" s="3">
        <v>1.9857880903244018</v>
      </c>
      <c r="H9" s="3">
        <v>1.4929493499755859</v>
      </c>
      <c r="I9">
        <v>7.3090000000000002</v>
      </c>
      <c r="J9">
        <v>2.75</v>
      </c>
      <c r="K9">
        <v>3.22</v>
      </c>
      <c r="L9">
        <f>3.69*1000/180.15</f>
        <v>20.48293089092423</v>
      </c>
      <c r="M9">
        <v>1.53</v>
      </c>
      <c r="N9">
        <v>1.67</v>
      </c>
      <c r="O9">
        <v>0.30149999999999999</v>
      </c>
    </row>
    <row r="10" spans="2:15" x14ac:dyDescent="0.2">
      <c r="B10" t="s">
        <v>20</v>
      </c>
      <c r="D10">
        <f>D9+4</f>
        <v>81</v>
      </c>
      <c r="E10">
        <f>E9+4</f>
        <v>24</v>
      </c>
      <c r="F10" s="2">
        <v>87.3</v>
      </c>
      <c r="G10" s="3">
        <v>0.89</v>
      </c>
      <c r="H10" s="3">
        <v>0.78</v>
      </c>
      <c r="I10" s="4">
        <v>7.4880000000000004</v>
      </c>
      <c r="J10" s="4">
        <v>1.48</v>
      </c>
      <c r="K10" s="4">
        <v>1.66</v>
      </c>
      <c r="L10" s="4">
        <f>2*1000/180.15</f>
        <v>11.101859561476546</v>
      </c>
      <c r="M10" s="4">
        <v>0.76</v>
      </c>
      <c r="N10" s="4">
        <v>1.04</v>
      </c>
      <c r="O10">
        <v>1.9490000000000001</v>
      </c>
    </row>
    <row r="11" spans="2:15" x14ac:dyDescent="0.2">
      <c r="B11" t="s">
        <v>21</v>
      </c>
      <c r="D11">
        <f>D9+13</f>
        <v>90</v>
      </c>
      <c r="E11">
        <f>E10+13</f>
        <v>37</v>
      </c>
      <c r="F11" s="2">
        <v>77.878646850585938</v>
      </c>
      <c r="G11" s="3">
        <v>2.3077319694519045</v>
      </c>
      <c r="H11" s="3">
        <v>1.7972525192260742</v>
      </c>
      <c r="I11">
        <v>7.36</v>
      </c>
      <c r="J11">
        <v>2.4900000000000002</v>
      </c>
      <c r="K11">
        <v>3.18</v>
      </c>
      <c r="L11">
        <f>3.39*1000/180.15</f>
        <v>18.817651956702747</v>
      </c>
      <c r="M11">
        <v>1.63</v>
      </c>
      <c r="N11">
        <v>1.65</v>
      </c>
      <c r="O11">
        <v>2.8620000000000001</v>
      </c>
    </row>
    <row r="12" spans="2:15" x14ac:dyDescent="0.2">
      <c r="B12" t="s">
        <v>22</v>
      </c>
      <c r="C12" s="4"/>
      <c r="D12" s="5">
        <f>D13-5</f>
        <v>96</v>
      </c>
      <c r="E12" s="5">
        <v>43</v>
      </c>
      <c r="F12" s="6">
        <v>82</v>
      </c>
      <c r="G12" s="7">
        <v>2.02</v>
      </c>
      <c r="H12" s="7">
        <v>1.67</v>
      </c>
      <c r="I12" s="4">
        <v>7.7130000000000001</v>
      </c>
      <c r="J12" s="4">
        <v>1.72</v>
      </c>
      <c r="K12" s="4">
        <v>2.09</v>
      </c>
      <c r="L12" s="4">
        <f>2.15*1000/180.15</f>
        <v>11.934499028587288</v>
      </c>
      <c r="M12" s="4">
        <v>1.19</v>
      </c>
      <c r="N12" s="4">
        <v>1.31</v>
      </c>
      <c r="O12">
        <v>4.13</v>
      </c>
    </row>
    <row r="13" spans="2:15" x14ac:dyDescent="0.2">
      <c r="B13" t="s">
        <v>23</v>
      </c>
      <c r="C13" s="4"/>
      <c r="D13" s="5">
        <f>D11+11</f>
        <v>101</v>
      </c>
      <c r="E13" s="5">
        <f>+E11+11</f>
        <v>48</v>
      </c>
      <c r="F13" s="6">
        <v>87</v>
      </c>
      <c r="G13" s="7">
        <v>2.13</v>
      </c>
      <c r="H13" s="7">
        <v>1.86</v>
      </c>
      <c r="I13">
        <v>7.3</v>
      </c>
      <c r="J13">
        <v>2.75</v>
      </c>
      <c r="K13">
        <v>3.22</v>
      </c>
      <c r="L13">
        <f>3.69*1000/180.15</f>
        <v>20.48293089092423</v>
      </c>
      <c r="M13">
        <v>1.53</v>
      </c>
      <c r="N13">
        <v>1.67</v>
      </c>
      <c r="O13">
        <v>4.625</v>
      </c>
    </row>
    <row r="14" spans="2:15" x14ac:dyDescent="0.2">
      <c r="B14" t="s">
        <v>24</v>
      </c>
      <c r="D14">
        <f>D13+13</f>
        <v>114</v>
      </c>
      <c r="E14">
        <f>E13+13</f>
        <v>61</v>
      </c>
      <c r="F14" s="2">
        <v>79.669502258300781</v>
      </c>
      <c r="G14" s="3">
        <v>2.2018874717712404</v>
      </c>
      <c r="H14" s="3">
        <v>1.7542531324386597</v>
      </c>
      <c r="I14">
        <v>7.44</v>
      </c>
      <c r="J14">
        <v>2.14</v>
      </c>
      <c r="K14">
        <v>3.06</v>
      </c>
      <c r="L14">
        <f>2.59*1000/180.15</f>
        <v>14.376908132112128</v>
      </c>
      <c r="M14">
        <v>1.97</v>
      </c>
      <c r="N14">
        <v>1.54</v>
      </c>
      <c r="O14">
        <v>5.77</v>
      </c>
    </row>
    <row r="15" spans="2:15" x14ac:dyDescent="0.2">
      <c r="B15" t="s">
        <v>25</v>
      </c>
      <c r="D15">
        <f>D14+5</f>
        <v>119</v>
      </c>
      <c r="E15">
        <v>66</v>
      </c>
      <c r="F15" s="2">
        <v>81.026702880859375</v>
      </c>
      <c r="G15" s="3">
        <v>2.6848000122070315</v>
      </c>
      <c r="H15" s="3">
        <v>2.1753998828887942</v>
      </c>
      <c r="I15" s="4">
        <v>7.9729999999999999</v>
      </c>
      <c r="J15" s="4">
        <v>1.81</v>
      </c>
      <c r="K15" s="4">
        <v>2.37</v>
      </c>
      <c r="L15" s="4">
        <f>1.83*1000/180.15</f>
        <v>10.158201498751041</v>
      </c>
      <c r="M15" s="4">
        <v>1.79</v>
      </c>
      <c r="N15" s="4">
        <v>1.35</v>
      </c>
      <c r="O15">
        <v>2.0653333333333332</v>
      </c>
    </row>
    <row r="17" spans="3:3" x14ac:dyDescent="0.2">
      <c r="C17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B4C5-D186-C345-AD0D-B54089B71761}">
  <dimension ref="A1:O84"/>
  <sheetViews>
    <sheetView topLeftCell="A9" zoomScale="165" workbookViewId="0">
      <selection activeCell="E23" sqref="E23"/>
    </sheetView>
  </sheetViews>
  <sheetFormatPr baseColWidth="10" defaultRowHeight="16" x14ac:dyDescent="0.2"/>
  <sheetData>
    <row r="1" spans="1:15" ht="44" thickTop="1" thickBot="1" x14ac:dyDescent="0.25">
      <c r="A1" s="1" t="s">
        <v>0</v>
      </c>
      <c r="B1" s="1"/>
      <c r="C1" s="1" t="s">
        <v>1</v>
      </c>
      <c r="D1" s="1" t="s">
        <v>2</v>
      </c>
      <c r="E1" s="14" t="s">
        <v>3</v>
      </c>
      <c r="F1" s="1" t="s">
        <v>4</v>
      </c>
      <c r="G1" s="13" t="s">
        <v>5</v>
      </c>
      <c r="H1" s="1" t="s">
        <v>6</v>
      </c>
      <c r="I1" s="1" t="s">
        <v>7</v>
      </c>
      <c r="J1" s="1" t="s">
        <v>8</v>
      </c>
      <c r="K1" s="1" t="s">
        <v>28</v>
      </c>
      <c r="L1" s="1" t="s">
        <v>9</v>
      </c>
      <c r="M1" s="1" t="s">
        <v>10</v>
      </c>
      <c r="N1" s="1" t="s">
        <v>11</v>
      </c>
    </row>
    <row r="2" spans="1:15" ht="17" thickTop="1" x14ac:dyDescent="0.2">
      <c r="A2" t="s">
        <v>12</v>
      </c>
      <c r="B2" t="s">
        <v>13</v>
      </c>
      <c r="C2">
        <v>0</v>
      </c>
      <c r="E2" s="15">
        <v>98.489402770996094</v>
      </c>
      <c r="F2" s="3">
        <v>0.36499999294281005</v>
      </c>
      <c r="G2" s="10">
        <v>0.35950000414848327</v>
      </c>
      <c r="H2">
        <v>7.6829999999999998</v>
      </c>
      <c r="I2">
        <v>5.03</v>
      </c>
      <c r="J2">
        <v>3.46</v>
      </c>
      <c r="K2">
        <f>5.8*1000/180.15</f>
        <v>32.195392728281988</v>
      </c>
      <c r="L2">
        <v>0.02</v>
      </c>
      <c r="M2">
        <v>0.33</v>
      </c>
    </row>
    <row r="3" spans="1:15" x14ac:dyDescent="0.2">
      <c r="A3" t="s">
        <v>14</v>
      </c>
      <c r="C3">
        <v>24</v>
      </c>
      <c r="E3" s="15">
        <v>99.844703674316406</v>
      </c>
      <c r="F3" s="3">
        <v>0.71009997854232787</v>
      </c>
      <c r="G3" s="10">
        <v>0.70899997482299804</v>
      </c>
      <c r="H3">
        <v>7.57</v>
      </c>
      <c r="I3">
        <v>4.7</v>
      </c>
      <c r="J3">
        <v>3.5</v>
      </c>
      <c r="K3">
        <f>5.48*1000/180.15</f>
        <v>30.419095198445739</v>
      </c>
      <c r="L3">
        <v>0.68</v>
      </c>
      <c r="M3">
        <v>0.91</v>
      </c>
    </row>
    <row r="4" spans="1:15" x14ac:dyDescent="0.2">
      <c r="A4" t="s">
        <v>15</v>
      </c>
      <c r="C4">
        <v>43</v>
      </c>
      <c r="E4" s="15">
        <v>98.287101745605469</v>
      </c>
      <c r="F4" s="3">
        <v>1.351799948310852</v>
      </c>
      <c r="G4" s="10">
        <v>1.3287000490188599</v>
      </c>
      <c r="H4">
        <v>7.2880000000000003</v>
      </c>
      <c r="I4">
        <v>3.97</v>
      </c>
      <c r="J4">
        <v>3.41</v>
      </c>
      <c r="K4">
        <f>4.76*1000/180.15</f>
        <v>26.422425756314183</v>
      </c>
      <c r="L4">
        <v>1.2</v>
      </c>
      <c r="M4">
        <v>1.32</v>
      </c>
    </row>
    <row r="5" spans="1:15" x14ac:dyDescent="0.2">
      <c r="A5" s="16" t="s">
        <v>16</v>
      </c>
      <c r="B5" s="16" t="s">
        <v>17</v>
      </c>
      <c r="C5" s="16">
        <f>C3+24+9</f>
        <v>57</v>
      </c>
      <c r="D5" s="16">
        <v>0</v>
      </c>
      <c r="E5" s="17">
        <v>98.040901184082031</v>
      </c>
      <c r="F5" s="18">
        <v>1.2944999767303467</v>
      </c>
      <c r="G5" s="19">
        <v>1.2691000534057617</v>
      </c>
      <c r="H5" s="16">
        <v>7.3710000000000004</v>
      </c>
      <c r="I5" s="16">
        <v>3.54</v>
      </c>
      <c r="J5" s="16">
        <v>3.4</v>
      </c>
      <c r="K5" s="16">
        <f>4.34*1000/180.15</f>
        <v>24.091035248404108</v>
      </c>
      <c r="L5" s="16">
        <v>1.42</v>
      </c>
      <c r="M5" s="16">
        <v>1.46</v>
      </c>
      <c r="N5" s="16"/>
      <c r="O5" s="16"/>
    </row>
    <row r="6" spans="1:15" x14ac:dyDescent="0.2">
      <c r="A6" t="s">
        <v>18</v>
      </c>
      <c r="C6">
        <f>C5+12</f>
        <v>69</v>
      </c>
      <c r="D6">
        <v>12</v>
      </c>
      <c r="E6" s="15">
        <v>85.868400573730469</v>
      </c>
      <c r="F6" s="3">
        <v>1.0221999717712402</v>
      </c>
      <c r="G6" s="10">
        <v>0.8777000142097473</v>
      </c>
      <c r="H6">
        <v>7.298</v>
      </c>
      <c r="I6">
        <v>2.96</v>
      </c>
      <c r="J6">
        <v>3.23</v>
      </c>
      <c r="K6">
        <f>3.91*1000/180.15</f>
        <v>21.704135442686649</v>
      </c>
      <c r="L6">
        <v>1.49</v>
      </c>
      <c r="M6">
        <v>1.63</v>
      </c>
      <c r="N6">
        <v>1.52E-2</v>
      </c>
    </row>
    <row r="7" spans="1:15" x14ac:dyDescent="0.2">
      <c r="A7" t="s">
        <v>19</v>
      </c>
      <c r="C7">
        <f>C6+8</f>
        <v>77</v>
      </c>
      <c r="D7">
        <f>D6+8</f>
        <v>20</v>
      </c>
      <c r="E7" s="15">
        <v>75.180458068847656</v>
      </c>
      <c r="F7" s="3">
        <v>1.9857880903244018</v>
      </c>
      <c r="G7" s="10">
        <v>1.4929493499755859</v>
      </c>
      <c r="H7">
        <v>7.3090000000000002</v>
      </c>
      <c r="I7">
        <v>2.75</v>
      </c>
      <c r="J7">
        <v>3.22</v>
      </c>
      <c r="K7">
        <f>3.69*1000/180.15</f>
        <v>20.48293089092423</v>
      </c>
      <c r="L7">
        <v>1.53</v>
      </c>
      <c r="M7">
        <v>1.67</v>
      </c>
      <c r="N7">
        <v>0.30149999999999999</v>
      </c>
    </row>
    <row r="8" spans="1:15" x14ac:dyDescent="0.2">
      <c r="A8" t="s">
        <v>20</v>
      </c>
      <c r="C8">
        <f>C7+4</f>
        <v>81</v>
      </c>
      <c r="D8">
        <f>D7+4</f>
        <v>24</v>
      </c>
      <c r="E8" s="15">
        <v>87.3</v>
      </c>
      <c r="F8" s="3">
        <v>0.89</v>
      </c>
      <c r="G8" s="10">
        <v>0.78</v>
      </c>
      <c r="H8" s="4"/>
      <c r="I8" s="4"/>
      <c r="J8" s="4"/>
      <c r="K8" s="4"/>
      <c r="L8" s="4"/>
      <c r="M8" s="4"/>
      <c r="N8">
        <v>1.9490000000000001</v>
      </c>
    </row>
    <row r="9" spans="1:15" x14ac:dyDescent="0.2">
      <c r="A9" t="s">
        <v>21</v>
      </c>
      <c r="C9">
        <f>C7+13</f>
        <v>90</v>
      </c>
      <c r="D9">
        <f>D8+13</f>
        <v>37</v>
      </c>
      <c r="E9" s="15">
        <v>77.878646850585938</v>
      </c>
      <c r="F9" s="3">
        <v>2.3077319694519045</v>
      </c>
      <c r="G9" s="10">
        <v>1.7972525192260742</v>
      </c>
      <c r="H9">
        <v>7.36</v>
      </c>
      <c r="I9">
        <v>2.4900000000000002</v>
      </c>
      <c r="J9">
        <v>3.18</v>
      </c>
      <c r="K9">
        <f>3.39*1000/180.15</f>
        <v>18.817651956702747</v>
      </c>
      <c r="L9">
        <v>1.63</v>
      </c>
      <c r="M9">
        <v>1.65</v>
      </c>
      <c r="N9">
        <v>2.8620000000000001</v>
      </c>
    </row>
    <row r="10" spans="1:15" x14ac:dyDescent="0.2">
      <c r="A10" t="s">
        <v>22</v>
      </c>
      <c r="B10" s="4"/>
      <c r="C10" s="5">
        <f>C11-5</f>
        <v>96</v>
      </c>
      <c r="D10" s="5">
        <v>43</v>
      </c>
      <c r="E10" s="15">
        <v>82</v>
      </c>
      <c r="F10" s="7">
        <v>2.02</v>
      </c>
      <c r="G10" s="10">
        <v>1.67</v>
      </c>
      <c r="H10" s="4"/>
      <c r="I10" s="4"/>
      <c r="J10" s="4"/>
      <c r="K10" s="4"/>
      <c r="L10" s="4"/>
      <c r="M10" s="4"/>
      <c r="N10">
        <v>4.13</v>
      </c>
    </row>
    <row r="11" spans="1:15" x14ac:dyDescent="0.2">
      <c r="A11" t="s">
        <v>23</v>
      </c>
      <c r="B11" s="4"/>
      <c r="C11" s="5">
        <f>C9+11</f>
        <v>101</v>
      </c>
      <c r="D11" s="5">
        <f>+D9+11</f>
        <v>48</v>
      </c>
      <c r="E11" s="15">
        <v>87</v>
      </c>
      <c r="F11" s="7">
        <v>2.13</v>
      </c>
      <c r="G11" s="10">
        <v>1.86</v>
      </c>
      <c r="H11">
        <v>7.3</v>
      </c>
      <c r="I11">
        <v>2.75</v>
      </c>
      <c r="J11">
        <v>3.22</v>
      </c>
      <c r="K11">
        <f>3.69*1000/180.15</f>
        <v>20.48293089092423</v>
      </c>
      <c r="L11">
        <v>1.53</v>
      </c>
      <c r="M11">
        <v>1.67</v>
      </c>
      <c r="N11">
        <v>4.625</v>
      </c>
    </row>
    <row r="12" spans="1:15" x14ac:dyDescent="0.2">
      <c r="A12" t="s">
        <v>24</v>
      </c>
      <c r="C12">
        <f>C11+13</f>
        <v>114</v>
      </c>
      <c r="D12">
        <f>D11+13</f>
        <v>61</v>
      </c>
      <c r="E12" s="15">
        <v>79.669502258300781</v>
      </c>
      <c r="F12" s="3">
        <v>2.2018874717712404</v>
      </c>
      <c r="G12" s="10">
        <v>1.7542531324386597</v>
      </c>
      <c r="H12">
        <v>7.44</v>
      </c>
      <c r="I12">
        <v>2.14</v>
      </c>
      <c r="J12">
        <v>3.06</v>
      </c>
      <c r="K12">
        <f>2.59*1000/180.15</f>
        <v>14.376908132112128</v>
      </c>
      <c r="L12">
        <v>1.97</v>
      </c>
      <c r="M12">
        <v>1.54</v>
      </c>
      <c r="N12">
        <v>5.77</v>
      </c>
    </row>
    <row r="13" spans="1:15" x14ac:dyDescent="0.2">
      <c r="A13" t="s">
        <v>25</v>
      </c>
      <c r="C13">
        <f>C12+5</f>
        <v>119</v>
      </c>
      <c r="D13">
        <v>66</v>
      </c>
      <c r="E13" s="15">
        <v>81.026702880859375</v>
      </c>
      <c r="F13" s="3">
        <v>2.6848000122070315</v>
      </c>
      <c r="G13" s="10">
        <v>2.1753998828887942</v>
      </c>
      <c r="H13" s="4"/>
      <c r="I13" s="4"/>
      <c r="J13" s="4"/>
      <c r="K13" s="4"/>
      <c r="L13" s="4"/>
      <c r="M13" s="4"/>
    </row>
    <row r="14" spans="1:15" x14ac:dyDescent="0.2">
      <c r="G14" s="4"/>
    </row>
    <row r="15" spans="1:15" x14ac:dyDescent="0.2">
      <c r="B15" s="4" t="s">
        <v>26</v>
      </c>
    </row>
    <row r="21" spans="1:8" ht="17" thickBot="1" x14ac:dyDescent="0.25"/>
    <row r="22" spans="1:8" ht="44" thickTop="1" thickBot="1" x14ac:dyDescent="0.25">
      <c r="A22" s="8" t="s">
        <v>34</v>
      </c>
      <c r="B22" s="1" t="s">
        <v>5</v>
      </c>
      <c r="C22" t="s">
        <v>29</v>
      </c>
      <c r="D22" s="9" t="s">
        <v>7</v>
      </c>
      <c r="E22" t="s">
        <v>30</v>
      </c>
      <c r="F22" s="9" t="s">
        <v>31</v>
      </c>
      <c r="G22" s="9" t="s">
        <v>32</v>
      </c>
    </row>
    <row r="23" spans="1:8" ht="17" thickTop="1" x14ac:dyDescent="0.2">
      <c r="A23">
        <v>0</v>
      </c>
      <c r="B23" s="3">
        <v>0.35950000414848327</v>
      </c>
      <c r="C23">
        <f>5.8*1000/180.15</f>
        <v>32.195392728281988</v>
      </c>
      <c r="D23">
        <v>5.03</v>
      </c>
      <c r="E23">
        <f>0.02*1000/180.15</f>
        <v>0.11101859561476547</v>
      </c>
      <c r="F23">
        <v>0.33</v>
      </c>
      <c r="G23">
        <v>0</v>
      </c>
    </row>
    <row r="24" spans="1:8" x14ac:dyDescent="0.2">
      <c r="A24">
        <v>24</v>
      </c>
      <c r="B24" s="3">
        <v>0.70899997482299804</v>
      </c>
      <c r="C24">
        <f>5.48*1000/180.15</f>
        <v>30.419095198445739</v>
      </c>
      <c r="D24">
        <v>4.7</v>
      </c>
      <c r="E24">
        <f>0.68*1000/180.15</f>
        <v>3.7746322509020258</v>
      </c>
      <c r="F24">
        <v>0.91</v>
      </c>
      <c r="G24">
        <v>0</v>
      </c>
    </row>
    <row r="25" spans="1:8" x14ac:dyDescent="0.2">
      <c r="A25">
        <v>43</v>
      </c>
      <c r="B25" s="3">
        <v>1.3287000490188599</v>
      </c>
      <c r="C25">
        <f>4.76*1000/180.15</f>
        <v>26.422425756314183</v>
      </c>
      <c r="D25">
        <v>3.97</v>
      </c>
      <c r="E25">
        <f>1.2*1000/180.15</f>
        <v>6.661115736885928</v>
      </c>
      <c r="F25">
        <v>1.32</v>
      </c>
      <c r="G25">
        <v>0</v>
      </c>
    </row>
    <row r="26" spans="1:8" x14ac:dyDescent="0.2">
      <c r="A26">
        <f>A24+24+9</f>
        <v>57</v>
      </c>
      <c r="B26" s="3">
        <v>1.2691000534057617</v>
      </c>
      <c r="C26">
        <f>4.34*1000/180.15</f>
        <v>24.091035248404108</v>
      </c>
      <c r="D26">
        <v>3.54</v>
      </c>
      <c r="E26">
        <f>1.42*1000/180.15</f>
        <v>7.8823202886483488</v>
      </c>
      <c r="F26">
        <v>1.46</v>
      </c>
      <c r="G26">
        <v>0</v>
      </c>
      <c r="H26" t="s">
        <v>33</v>
      </c>
    </row>
    <row r="27" spans="1:8" x14ac:dyDescent="0.2">
      <c r="A27">
        <f>A26+12</f>
        <v>69</v>
      </c>
      <c r="B27" s="3">
        <v>0.8777000142097473</v>
      </c>
      <c r="C27">
        <f>3.91*1000/180.15</f>
        <v>21.704135442686649</v>
      </c>
      <c r="D27">
        <v>2.96</v>
      </c>
      <c r="E27">
        <f>1.49*1000/180.15</f>
        <v>8.2708853733000272</v>
      </c>
      <c r="F27">
        <v>1.63</v>
      </c>
      <c r="G27">
        <v>1.52E-2</v>
      </c>
    </row>
    <row r="28" spans="1:8" x14ac:dyDescent="0.2">
      <c r="A28">
        <f>A27+8</f>
        <v>77</v>
      </c>
      <c r="B28" s="3">
        <v>1.4929493499755859</v>
      </c>
      <c r="C28">
        <f>3.69*1000/180.15</f>
        <v>20.48293089092423</v>
      </c>
      <c r="D28">
        <v>2.75</v>
      </c>
      <c r="E28">
        <f>1.53*1000/180.15</f>
        <v>8.4929225645295592</v>
      </c>
      <c r="F28">
        <v>1.67</v>
      </c>
      <c r="G28">
        <v>0.30149999999999999</v>
      </c>
    </row>
    <row r="29" spans="1:8" x14ac:dyDescent="0.2">
      <c r="A29">
        <f>A28+4</f>
        <v>81</v>
      </c>
      <c r="B29" s="3">
        <v>0.78</v>
      </c>
      <c r="C29" s="4">
        <v>0</v>
      </c>
      <c r="D29" s="4">
        <v>0</v>
      </c>
      <c r="E29" s="4">
        <v>0</v>
      </c>
      <c r="F29" s="4">
        <v>0</v>
      </c>
      <c r="G29">
        <v>1.9490000000000001</v>
      </c>
    </row>
    <row r="30" spans="1:8" x14ac:dyDescent="0.2">
      <c r="A30">
        <f>A28+13</f>
        <v>90</v>
      </c>
      <c r="B30" s="3">
        <v>1.7972525192260742</v>
      </c>
      <c r="C30">
        <f>3.39*1000/180.15</f>
        <v>18.817651956702747</v>
      </c>
      <c r="D30">
        <v>2.4900000000000002</v>
      </c>
      <c r="E30">
        <f>1.63*1000/180.15</f>
        <v>9.0480155426033857</v>
      </c>
      <c r="F30">
        <v>1.65</v>
      </c>
      <c r="G30">
        <v>2.8620000000000001</v>
      </c>
    </row>
    <row r="31" spans="1:8" x14ac:dyDescent="0.2">
      <c r="A31" s="5">
        <f>A32-5</f>
        <v>96</v>
      </c>
      <c r="B31" s="7">
        <v>1.67</v>
      </c>
      <c r="C31" s="4">
        <v>0</v>
      </c>
      <c r="D31" s="4">
        <v>0</v>
      </c>
      <c r="E31" s="4">
        <v>0</v>
      </c>
      <c r="F31" s="4">
        <v>0</v>
      </c>
      <c r="G31">
        <v>4.13</v>
      </c>
    </row>
    <row r="32" spans="1:8" x14ac:dyDescent="0.2">
      <c r="A32" s="5">
        <f>A30+11</f>
        <v>101</v>
      </c>
      <c r="B32" s="7">
        <v>1.86</v>
      </c>
      <c r="C32">
        <f>3.69*1000/180.15</f>
        <v>20.48293089092423</v>
      </c>
      <c r="D32">
        <v>2.75</v>
      </c>
      <c r="E32">
        <f>1.53*1000/180.15</f>
        <v>8.4929225645295592</v>
      </c>
      <c r="F32">
        <v>1.67</v>
      </c>
      <c r="G32">
        <v>4.625</v>
      </c>
    </row>
    <row r="33" spans="1:14" x14ac:dyDescent="0.2">
      <c r="A33">
        <f>A32+13</f>
        <v>114</v>
      </c>
      <c r="B33" s="3">
        <v>1.7542531324386597</v>
      </c>
      <c r="C33">
        <f>2.59*1000/180.15</f>
        <v>14.376908132112128</v>
      </c>
      <c r="D33">
        <v>2.14</v>
      </c>
      <c r="E33">
        <f>1.97*1000/180.15</f>
        <v>10.935331668054399</v>
      </c>
      <c r="F33">
        <v>1.54</v>
      </c>
      <c r="G33">
        <v>5.77</v>
      </c>
    </row>
    <row r="34" spans="1:14" x14ac:dyDescent="0.2">
      <c r="B34" s="3"/>
      <c r="D34" s="4"/>
    </row>
    <row r="38" spans="1:14" ht="17" thickBot="1" x14ac:dyDescent="0.25">
      <c r="K38" t="s">
        <v>27</v>
      </c>
    </row>
    <row r="39" spans="1:14" ht="44" thickTop="1" thickBot="1" x14ac:dyDescent="0.25">
      <c r="A39" s="1" t="s">
        <v>0</v>
      </c>
      <c r="B39" s="1"/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28</v>
      </c>
      <c r="L39" s="1" t="s">
        <v>9</v>
      </c>
      <c r="M39" s="1" t="s">
        <v>10</v>
      </c>
      <c r="N39" s="1" t="s">
        <v>11</v>
      </c>
    </row>
    <row r="40" spans="1:14" ht="17" thickTop="1" x14ac:dyDescent="0.2">
      <c r="A40" t="s">
        <v>12</v>
      </c>
      <c r="B40" t="s">
        <v>13</v>
      </c>
      <c r="C40">
        <v>0</v>
      </c>
      <c r="E40" s="2">
        <v>98.489402770996094</v>
      </c>
      <c r="F40" s="3">
        <v>0.36499999294281005</v>
      </c>
      <c r="G40" s="3">
        <v>0.35950000414848327</v>
      </c>
      <c r="H40">
        <v>7.6829999999999998</v>
      </c>
      <c r="I40">
        <v>5.03</v>
      </c>
      <c r="J40">
        <v>3.46</v>
      </c>
      <c r="K40">
        <f>5.8*1000/180.15</f>
        <v>32.195392728281988</v>
      </c>
      <c r="L40">
        <v>0.02</v>
      </c>
      <c r="M40">
        <v>0.33</v>
      </c>
    </row>
    <row r="41" spans="1:14" x14ac:dyDescent="0.2">
      <c r="A41" t="s">
        <v>14</v>
      </c>
      <c r="C41">
        <v>24</v>
      </c>
      <c r="E41" s="2">
        <v>99.844703674316406</v>
      </c>
      <c r="F41" s="3">
        <v>0.71009997854232787</v>
      </c>
      <c r="G41" s="3">
        <v>0.70899997482299804</v>
      </c>
      <c r="H41">
        <v>7.57</v>
      </c>
      <c r="I41">
        <v>4.7</v>
      </c>
      <c r="J41">
        <v>3.5</v>
      </c>
      <c r="K41">
        <v>5.48</v>
      </c>
      <c r="L41">
        <v>0.68</v>
      </c>
      <c r="M41">
        <v>0.91</v>
      </c>
    </row>
    <row r="42" spans="1:14" x14ac:dyDescent="0.2">
      <c r="A42" t="s">
        <v>15</v>
      </c>
      <c r="C42">
        <v>43</v>
      </c>
      <c r="E42" s="2">
        <v>98.287101745605469</v>
      </c>
      <c r="F42" s="3">
        <v>1.351799948310852</v>
      </c>
      <c r="G42" s="3">
        <v>1.3287000490188599</v>
      </c>
      <c r="H42">
        <v>7.2880000000000003</v>
      </c>
      <c r="I42">
        <v>3.97</v>
      </c>
      <c r="J42">
        <v>3.41</v>
      </c>
      <c r="K42">
        <v>4.76</v>
      </c>
      <c r="L42">
        <v>1.2</v>
      </c>
      <c r="M42">
        <v>1.32</v>
      </c>
    </row>
    <row r="43" spans="1:14" x14ac:dyDescent="0.2">
      <c r="A43" t="s">
        <v>16</v>
      </c>
      <c r="B43" t="s">
        <v>17</v>
      </c>
      <c r="C43">
        <f>C41+24+9</f>
        <v>57</v>
      </c>
      <c r="D43">
        <v>0</v>
      </c>
      <c r="E43" s="2">
        <v>98.040901184082031</v>
      </c>
      <c r="F43" s="3">
        <v>1.2944999767303467</v>
      </c>
      <c r="G43" s="3">
        <v>1.2691000534057617</v>
      </c>
      <c r="H43">
        <v>7.3710000000000004</v>
      </c>
      <c r="I43">
        <v>3.54</v>
      </c>
      <c r="J43">
        <v>3.4</v>
      </c>
      <c r="K43">
        <f>4.34*1000/180.15</f>
        <v>24.091035248404108</v>
      </c>
      <c r="L43">
        <v>1.42</v>
      </c>
      <c r="M43">
        <v>1.46</v>
      </c>
    </row>
    <row r="44" spans="1:14" x14ac:dyDescent="0.2">
      <c r="A44" t="s">
        <v>18</v>
      </c>
      <c r="C44">
        <f>C43+12</f>
        <v>69</v>
      </c>
      <c r="D44">
        <v>12</v>
      </c>
      <c r="E44" s="2">
        <v>85.868400573730469</v>
      </c>
      <c r="F44" s="3">
        <v>1.0221999717712402</v>
      </c>
      <c r="G44" s="3">
        <v>0.8777000142097473</v>
      </c>
      <c r="H44">
        <v>7.298</v>
      </c>
      <c r="I44">
        <v>2.96</v>
      </c>
      <c r="J44">
        <v>3.23</v>
      </c>
      <c r="K44">
        <f>3.91*1000/180.15</f>
        <v>21.704135442686649</v>
      </c>
      <c r="L44">
        <v>1.49</v>
      </c>
      <c r="M44">
        <v>1.63</v>
      </c>
      <c r="N44">
        <v>1.52E-2</v>
      </c>
    </row>
    <row r="45" spans="1:14" x14ac:dyDescent="0.2">
      <c r="A45" t="s">
        <v>19</v>
      </c>
      <c r="C45">
        <f>C44+8</f>
        <v>77</v>
      </c>
      <c r="D45">
        <f>D44+8</f>
        <v>20</v>
      </c>
      <c r="E45" s="2">
        <v>75.180458068847656</v>
      </c>
      <c r="F45" s="3">
        <v>1.9857880903244018</v>
      </c>
      <c r="G45" s="3">
        <v>1.4929493499755859</v>
      </c>
      <c r="H45">
        <v>7.3090000000000002</v>
      </c>
      <c r="I45">
        <v>2.75</v>
      </c>
      <c r="J45">
        <v>3.22</v>
      </c>
      <c r="K45">
        <f>3.69*1000/180.15</f>
        <v>20.48293089092423</v>
      </c>
      <c r="L45">
        <v>1.53</v>
      </c>
      <c r="M45">
        <v>1.67</v>
      </c>
      <c r="N45">
        <v>0.30149999999999999</v>
      </c>
    </row>
    <row r="46" spans="1:14" x14ac:dyDescent="0.2">
      <c r="A46" t="s">
        <v>20</v>
      </c>
      <c r="C46">
        <f>C45+4</f>
        <v>81</v>
      </c>
      <c r="D46">
        <f>D45+4</f>
        <v>24</v>
      </c>
      <c r="E46" s="2">
        <v>87.3</v>
      </c>
      <c r="F46" s="3">
        <v>0.89</v>
      </c>
      <c r="G46" s="3">
        <v>0.78</v>
      </c>
      <c r="H46" s="4">
        <v>7.4880000000000004</v>
      </c>
      <c r="I46" s="4">
        <v>1.48</v>
      </c>
      <c r="J46" s="4">
        <v>1.66</v>
      </c>
      <c r="K46" s="4">
        <f>2*1000/180.15</f>
        <v>11.101859561476546</v>
      </c>
      <c r="L46" s="4">
        <v>0.76</v>
      </c>
      <c r="M46" s="4">
        <v>1.04</v>
      </c>
      <c r="N46">
        <v>1.9490000000000001</v>
      </c>
    </row>
    <row r="47" spans="1:14" x14ac:dyDescent="0.2">
      <c r="A47" t="s">
        <v>21</v>
      </c>
      <c r="C47">
        <f>C45+13</f>
        <v>90</v>
      </c>
      <c r="D47">
        <f>D46+13</f>
        <v>37</v>
      </c>
      <c r="E47" s="2">
        <v>77.878646850585938</v>
      </c>
      <c r="F47" s="3">
        <v>2.3077319694519045</v>
      </c>
      <c r="G47" s="3">
        <v>1.7972525192260742</v>
      </c>
      <c r="H47">
        <v>7.36</v>
      </c>
      <c r="I47">
        <v>2.4900000000000002</v>
      </c>
      <c r="J47">
        <v>3.18</v>
      </c>
      <c r="K47">
        <f>3.39*1000/180.15</f>
        <v>18.817651956702747</v>
      </c>
      <c r="L47">
        <v>1.63</v>
      </c>
      <c r="M47">
        <v>1.65</v>
      </c>
      <c r="N47">
        <v>2.8620000000000001</v>
      </c>
    </row>
    <row r="48" spans="1:14" x14ac:dyDescent="0.2">
      <c r="A48" t="s">
        <v>22</v>
      </c>
      <c r="B48" s="4"/>
      <c r="C48" s="5">
        <f>C49-5</f>
        <v>96</v>
      </c>
      <c r="D48" s="5">
        <v>43</v>
      </c>
      <c r="E48" s="6">
        <v>82</v>
      </c>
      <c r="F48" s="7">
        <v>2.02</v>
      </c>
      <c r="G48" s="7">
        <v>1.67</v>
      </c>
      <c r="H48" s="4">
        <v>7.7130000000000001</v>
      </c>
      <c r="I48" s="4">
        <v>1.72</v>
      </c>
      <c r="J48" s="4">
        <v>2.09</v>
      </c>
      <c r="K48" s="4">
        <f>2.15*1000/180.15</f>
        <v>11.934499028587288</v>
      </c>
      <c r="L48" s="4">
        <v>1.19</v>
      </c>
      <c r="M48" s="4">
        <v>1.31</v>
      </c>
      <c r="N48">
        <v>4.13</v>
      </c>
    </row>
    <row r="49" spans="1:14" x14ac:dyDescent="0.2">
      <c r="A49" t="s">
        <v>23</v>
      </c>
      <c r="B49" s="4"/>
      <c r="C49" s="5">
        <f>C47+11</f>
        <v>101</v>
      </c>
      <c r="D49" s="5">
        <f>+D47+11</f>
        <v>48</v>
      </c>
      <c r="E49" s="6">
        <v>87</v>
      </c>
      <c r="F49" s="7">
        <v>2.13</v>
      </c>
      <c r="G49" s="7">
        <v>1.86</v>
      </c>
      <c r="H49">
        <v>7.3</v>
      </c>
      <c r="I49">
        <v>2.75</v>
      </c>
      <c r="J49">
        <v>3.22</v>
      </c>
      <c r="K49">
        <f>3.69*1000/180.15</f>
        <v>20.48293089092423</v>
      </c>
      <c r="L49">
        <v>1.53</v>
      </c>
      <c r="M49">
        <v>1.67</v>
      </c>
      <c r="N49">
        <v>4.625</v>
      </c>
    </row>
    <row r="50" spans="1:14" x14ac:dyDescent="0.2">
      <c r="A50" t="s">
        <v>24</v>
      </c>
      <c r="C50">
        <f>C49+13</f>
        <v>114</v>
      </c>
      <c r="D50">
        <f>D49+13</f>
        <v>61</v>
      </c>
      <c r="E50" s="2">
        <v>79.669502258300781</v>
      </c>
      <c r="F50" s="3">
        <v>2.2018874717712404</v>
      </c>
      <c r="G50" s="3">
        <v>1.7542531324386597</v>
      </c>
      <c r="H50">
        <v>7.44</v>
      </c>
      <c r="I50">
        <v>2.14</v>
      </c>
      <c r="J50">
        <v>3.06</v>
      </c>
      <c r="K50">
        <f>2.59*1000/180.15</f>
        <v>14.376908132112128</v>
      </c>
      <c r="L50">
        <v>1.97</v>
      </c>
      <c r="M50">
        <v>1.54</v>
      </c>
      <c r="N50">
        <v>5.77</v>
      </c>
    </row>
    <row r="51" spans="1:14" x14ac:dyDescent="0.2">
      <c r="A51" t="s">
        <v>25</v>
      </c>
      <c r="C51">
        <f>C50+5</f>
        <v>119</v>
      </c>
      <c r="D51">
        <v>66</v>
      </c>
      <c r="E51" s="2">
        <v>81.026702880859375</v>
      </c>
      <c r="F51" s="3">
        <v>2.6848000122070315</v>
      </c>
      <c r="G51" s="3">
        <v>2.1753998828887942</v>
      </c>
      <c r="H51" s="4">
        <v>7.9729999999999999</v>
      </c>
      <c r="I51" s="4">
        <v>1.81</v>
      </c>
      <c r="J51" s="4">
        <v>2.37</v>
      </c>
      <c r="K51" s="4">
        <f>1.83*1000/180.15</f>
        <v>10.158201498751041</v>
      </c>
      <c r="L51" s="4">
        <v>1.79</v>
      </c>
      <c r="M51" s="4">
        <v>1.35</v>
      </c>
      <c r="N51">
        <v>2.0653333333333332</v>
      </c>
    </row>
    <row r="58" spans="1:14" ht="17" thickBot="1" x14ac:dyDescent="0.25"/>
    <row r="59" spans="1:14" ht="44" thickTop="1" thickBot="1" x14ac:dyDescent="0.25">
      <c r="A59" s="8" t="s">
        <v>34</v>
      </c>
      <c r="B59" s="1" t="s">
        <v>5</v>
      </c>
      <c r="C59" t="s">
        <v>29</v>
      </c>
      <c r="D59" s="9" t="s">
        <v>7</v>
      </c>
      <c r="E59" t="s">
        <v>30</v>
      </c>
      <c r="F59" s="9" t="s">
        <v>31</v>
      </c>
      <c r="G59" s="9" t="s">
        <v>32</v>
      </c>
    </row>
    <row r="60" spans="1:14" ht="17" thickTop="1" x14ac:dyDescent="0.2">
      <c r="A60">
        <v>0</v>
      </c>
      <c r="B60" s="3">
        <v>0.35950000414848327</v>
      </c>
      <c r="C60">
        <f>5.8*1000/180.15</f>
        <v>32.195392728281988</v>
      </c>
      <c r="D60">
        <v>5.03</v>
      </c>
      <c r="E60">
        <f>0.02*1000/180.15</f>
        <v>0.11101859561476547</v>
      </c>
      <c r="F60">
        <v>0.33</v>
      </c>
      <c r="G60">
        <v>0</v>
      </c>
    </row>
    <row r="61" spans="1:14" x14ac:dyDescent="0.2">
      <c r="A61">
        <v>24</v>
      </c>
      <c r="B61" s="3">
        <v>0.70899997482299804</v>
      </c>
      <c r="C61">
        <f>5.48*1000/180.15</f>
        <v>30.419095198445739</v>
      </c>
      <c r="D61">
        <v>4.7</v>
      </c>
      <c r="E61">
        <f>0.68*1000/180.15</f>
        <v>3.7746322509020258</v>
      </c>
      <c r="F61">
        <v>0.91</v>
      </c>
      <c r="G61">
        <v>0</v>
      </c>
    </row>
    <row r="62" spans="1:14" x14ac:dyDescent="0.2">
      <c r="A62">
        <v>43</v>
      </c>
      <c r="B62" s="3">
        <v>1.3287000490188599</v>
      </c>
      <c r="C62">
        <f>4.76*1000/180.15</f>
        <v>26.422425756314183</v>
      </c>
      <c r="D62">
        <v>3.97</v>
      </c>
      <c r="E62">
        <f>1.2*1000/180.15</f>
        <v>6.661115736885928</v>
      </c>
      <c r="F62">
        <v>1.32</v>
      </c>
      <c r="G62">
        <v>0</v>
      </c>
    </row>
    <row r="63" spans="1:14" x14ac:dyDescent="0.2">
      <c r="A63">
        <f>A61+24+9</f>
        <v>57</v>
      </c>
      <c r="B63" s="3">
        <v>1.2691000534057617</v>
      </c>
      <c r="C63">
        <f>4.34*1000/180.15</f>
        <v>24.091035248404108</v>
      </c>
      <c r="D63">
        <v>3.54</v>
      </c>
      <c r="E63">
        <f>1.42*1000/180.15</f>
        <v>7.8823202886483488</v>
      </c>
      <c r="F63">
        <v>1.46</v>
      </c>
      <c r="G63">
        <v>0</v>
      </c>
      <c r="H63" t="s">
        <v>33</v>
      </c>
    </row>
    <row r="64" spans="1:14" x14ac:dyDescent="0.2">
      <c r="A64">
        <f>A63+12</f>
        <v>69</v>
      </c>
      <c r="B64" s="3">
        <v>0.8777000142097473</v>
      </c>
      <c r="C64">
        <f>3.91*1000/180.15</f>
        <v>21.704135442686649</v>
      </c>
      <c r="D64">
        <v>2.96</v>
      </c>
      <c r="E64">
        <f>1.49*1000/180.15</f>
        <v>8.2708853733000272</v>
      </c>
      <c r="F64">
        <v>1.63</v>
      </c>
      <c r="G64">
        <v>1.52E-2</v>
      </c>
    </row>
    <row r="65" spans="1:7" x14ac:dyDescent="0.2">
      <c r="A65">
        <f>A64+8</f>
        <v>77</v>
      </c>
      <c r="B65" s="3">
        <v>1.4929493499755859</v>
      </c>
      <c r="C65">
        <f>3.69*1000/180.15</f>
        <v>20.48293089092423</v>
      </c>
      <c r="D65">
        <v>2.75</v>
      </c>
      <c r="E65">
        <f>1.53*1000/180.15</f>
        <v>8.4929225645295592</v>
      </c>
      <c r="F65">
        <v>1.67</v>
      </c>
      <c r="G65">
        <v>0.30149999999999999</v>
      </c>
    </row>
    <row r="66" spans="1:7" x14ac:dyDescent="0.2">
      <c r="A66">
        <f>A65+13</f>
        <v>90</v>
      </c>
      <c r="B66" s="3">
        <v>1.7972525192260742</v>
      </c>
      <c r="C66">
        <f>3.39*1000/180.15</f>
        <v>18.817651956702747</v>
      </c>
      <c r="D66">
        <v>2.4900000000000002</v>
      </c>
      <c r="E66">
        <f>1.63*1000/180.15</f>
        <v>9.0480155426033857</v>
      </c>
      <c r="F66">
        <v>1.65</v>
      </c>
      <c r="G66">
        <v>2.8620000000000001</v>
      </c>
    </row>
    <row r="67" spans="1:7" x14ac:dyDescent="0.2">
      <c r="A67" s="5">
        <f>A66+11</f>
        <v>101</v>
      </c>
      <c r="B67" s="7">
        <v>1.86</v>
      </c>
      <c r="C67">
        <f>3.69*1000/180.15</f>
        <v>20.48293089092423</v>
      </c>
      <c r="D67">
        <v>2.75</v>
      </c>
      <c r="E67">
        <f>1.53*1000/180.15</f>
        <v>8.4929225645295592</v>
      </c>
      <c r="F67">
        <v>1.67</v>
      </c>
      <c r="G67">
        <v>4.625</v>
      </c>
    </row>
    <row r="68" spans="1:7" x14ac:dyDescent="0.2">
      <c r="A68">
        <f>A67+13</f>
        <v>114</v>
      </c>
      <c r="B68" s="3">
        <v>1.7542531324386597</v>
      </c>
      <c r="C68">
        <f>2.59*1000/180.15</f>
        <v>14.376908132112128</v>
      </c>
      <c r="D68">
        <v>2.14</v>
      </c>
      <c r="E68">
        <f>1.97*1000/180.15</f>
        <v>10.935331668054399</v>
      </c>
      <c r="F68">
        <v>1.54</v>
      </c>
      <c r="G68">
        <v>5.77</v>
      </c>
    </row>
    <row r="72" spans="1:7" ht="17" thickBot="1" x14ac:dyDescent="0.25"/>
    <row r="73" spans="1:7" ht="44" thickTop="1" thickBot="1" x14ac:dyDescent="0.25">
      <c r="A73" s="1" t="s">
        <v>1</v>
      </c>
      <c r="B73" s="1" t="s">
        <v>5</v>
      </c>
      <c r="C73" s="1" t="s">
        <v>28</v>
      </c>
      <c r="D73" s="1" t="s">
        <v>7</v>
      </c>
      <c r="E73" s="1" t="s">
        <v>9</v>
      </c>
      <c r="F73" s="1" t="s">
        <v>10</v>
      </c>
      <c r="G73" s="1" t="s">
        <v>11</v>
      </c>
    </row>
    <row r="74" spans="1:7" ht="17" thickTop="1" x14ac:dyDescent="0.2">
      <c r="A74">
        <v>0</v>
      </c>
      <c r="B74" s="3">
        <v>0.35950000414848327</v>
      </c>
      <c r="C74">
        <f>5.8*1000/180.15</f>
        <v>32.195392728281988</v>
      </c>
      <c r="D74">
        <v>5.03</v>
      </c>
      <c r="E74">
        <f>0.02*1000/180.15</f>
        <v>0.11101859561476547</v>
      </c>
      <c r="F74">
        <v>0.33</v>
      </c>
      <c r="G74">
        <v>0</v>
      </c>
    </row>
    <row r="75" spans="1:7" x14ac:dyDescent="0.2">
      <c r="A75">
        <v>24</v>
      </c>
      <c r="B75" s="3">
        <v>0.70899997482299804</v>
      </c>
      <c r="C75">
        <v>5.48</v>
      </c>
      <c r="D75">
        <v>4.7</v>
      </c>
      <c r="E75">
        <f>0.68*1000/180.15</f>
        <v>3.7746322509020258</v>
      </c>
      <c r="F75">
        <v>0.91</v>
      </c>
      <c r="G75">
        <v>0</v>
      </c>
    </row>
    <row r="76" spans="1:7" x14ac:dyDescent="0.2">
      <c r="A76">
        <v>43</v>
      </c>
      <c r="B76" s="3">
        <v>1.3287000490188599</v>
      </c>
      <c r="C76">
        <v>4.76</v>
      </c>
      <c r="D76">
        <v>3.97</v>
      </c>
      <c r="E76">
        <f>1.2*1000/180.15</f>
        <v>6.661115736885928</v>
      </c>
      <c r="F76">
        <v>1.32</v>
      </c>
      <c r="G76">
        <v>0</v>
      </c>
    </row>
    <row r="77" spans="1:7" x14ac:dyDescent="0.2">
      <c r="A77">
        <f>A75+24+9</f>
        <v>57</v>
      </c>
      <c r="B77" s="3">
        <v>1.2691000534057617</v>
      </c>
      <c r="C77">
        <f>4.34*1000/180.15</f>
        <v>24.091035248404108</v>
      </c>
      <c r="D77">
        <v>3.54</v>
      </c>
      <c r="E77">
        <f>1.42*1000/180.15</f>
        <v>7.8823202886483488</v>
      </c>
      <c r="F77">
        <v>1.46</v>
      </c>
      <c r="G77">
        <v>0</v>
      </c>
    </row>
    <row r="78" spans="1:7" x14ac:dyDescent="0.2">
      <c r="A78">
        <f>A77+12</f>
        <v>69</v>
      </c>
      <c r="B78" s="3">
        <v>0.8777000142097473</v>
      </c>
      <c r="C78">
        <f>3.91*1000/180.15</f>
        <v>21.704135442686649</v>
      </c>
      <c r="D78">
        <v>2.96</v>
      </c>
      <c r="E78">
        <f>1.49*1000/180.15</f>
        <v>8.2708853733000272</v>
      </c>
      <c r="F78">
        <v>1.63</v>
      </c>
      <c r="G78">
        <v>1.52E-2</v>
      </c>
    </row>
    <row r="79" spans="1:7" x14ac:dyDescent="0.2">
      <c r="A79">
        <f>A78+8</f>
        <v>77</v>
      </c>
      <c r="B79" s="3">
        <v>1.4929493499755859</v>
      </c>
      <c r="C79">
        <f>3.69*1000/180.15</f>
        <v>20.48293089092423</v>
      </c>
      <c r="D79">
        <v>2.75</v>
      </c>
      <c r="E79">
        <f>1.53*1000/180.15</f>
        <v>8.4929225645295592</v>
      </c>
      <c r="F79">
        <v>1.67</v>
      </c>
      <c r="G79">
        <v>0.30149999999999999</v>
      </c>
    </row>
    <row r="80" spans="1:7" x14ac:dyDescent="0.2">
      <c r="A80">
        <f>A79+4</f>
        <v>81</v>
      </c>
      <c r="B80" s="3">
        <v>0.78</v>
      </c>
      <c r="C80" s="4">
        <f>2*1000/180.15</f>
        <v>11.101859561476546</v>
      </c>
      <c r="D80" s="4">
        <v>1.48</v>
      </c>
      <c r="E80" s="4">
        <f>0.76*1000/180.15</f>
        <v>4.2187066333610881</v>
      </c>
      <c r="F80" s="4">
        <v>1.04</v>
      </c>
      <c r="G80">
        <v>1.9490000000000001</v>
      </c>
    </row>
    <row r="81" spans="1:7" x14ac:dyDescent="0.2">
      <c r="A81">
        <f>A79+13</f>
        <v>90</v>
      </c>
      <c r="B81" s="3">
        <v>1.7972525192260742</v>
      </c>
      <c r="C81">
        <f>3.39*1000/180.15</f>
        <v>18.817651956702747</v>
      </c>
      <c r="D81">
        <v>2.4900000000000002</v>
      </c>
      <c r="E81">
        <f>1.63*1000/180.15</f>
        <v>9.0480155426033857</v>
      </c>
      <c r="F81">
        <v>1.65</v>
      </c>
      <c r="G81">
        <v>2.8620000000000001</v>
      </c>
    </row>
    <row r="82" spans="1:7" x14ac:dyDescent="0.2">
      <c r="A82" s="5">
        <f>A83-5</f>
        <v>96</v>
      </c>
      <c r="B82" s="7">
        <v>1.67</v>
      </c>
      <c r="C82" s="4">
        <f>2.15*1000/180.15</f>
        <v>11.934499028587288</v>
      </c>
      <c r="D82" s="4">
        <v>1.72</v>
      </c>
      <c r="E82" s="4">
        <f>1.19*1000/180.15</f>
        <v>6.6056064390785458</v>
      </c>
      <c r="F82" s="4">
        <v>1.31</v>
      </c>
      <c r="G82">
        <v>4.13</v>
      </c>
    </row>
    <row r="83" spans="1:7" x14ac:dyDescent="0.2">
      <c r="A83" s="5">
        <f>A81+11</f>
        <v>101</v>
      </c>
      <c r="B83" s="7">
        <v>1.86</v>
      </c>
      <c r="C83">
        <f>3.69*1000/180.15</f>
        <v>20.48293089092423</v>
      </c>
      <c r="D83">
        <v>2.75</v>
      </c>
      <c r="E83">
        <f>1.53*1000/180.15</f>
        <v>8.4929225645295592</v>
      </c>
      <c r="F83">
        <v>1.67</v>
      </c>
      <c r="G83">
        <v>4.625</v>
      </c>
    </row>
    <row r="84" spans="1:7" x14ac:dyDescent="0.2">
      <c r="A84">
        <f>A83+13</f>
        <v>114</v>
      </c>
      <c r="B84" s="3">
        <v>1.7542531324386597</v>
      </c>
      <c r="C84">
        <f>2.59*1000/180.15</f>
        <v>14.376908132112128</v>
      </c>
      <c r="D84">
        <v>2.14</v>
      </c>
      <c r="E84">
        <f>1.97*1000/180.15</f>
        <v>10.935331668054399</v>
      </c>
      <c r="F84">
        <v>1.54</v>
      </c>
      <c r="G84">
        <v>5.77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058-1A98-C947-A126-1DF75521C422}">
  <dimension ref="A1:M35"/>
  <sheetViews>
    <sheetView tabSelected="1" zoomScale="174" workbookViewId="0">
      <selection activeCell="C4" sqref="C4"/>
    </sheetView>
  </sheetViews>
  <sheetFormatPr baseColWidth="10" defaultRowHeight="16" x14ac:dyDescent="0.2"/>
  <cols>
    <col min="1" max="1" width="12.6640625" customWidth="1"/>
  </cols>
  <sheetData>
    <row r="1" spans="1:8" ht="44" thickTop="1" thickBot="1" x14ac:dyDescent="0.25">
      <c r="A1" s="8" t="s">
        <v>34</v>
      </c>
      <c r="B1" s="1" t="s">
        <v>5</v>
      </c>
      <c r="C1" t="s">
        <v>29</v>
      </c>
      <c r="D1" s="9" t="s">
        <v>7</v>
      </c>
      <c r="E1" t="s">
        <v>30</v>
      </c>
      <c r="F1" s="9" t="s">
        <v>31</v>
      </c>
      <c r="G1" s="9" t="s">
        <v>32</v>
      </c>
    </row>
    <row r="2" spans="1:8" ht="17" thickTop="1" x14ac:dyDescent="0.2">
      <c r="A2" s="11">
        <v>0</v>
      </c>
      <c r="B2" s="12">
        <v>0.35950000414848299</v>
      </c>
      <c r="C2" s="11">
        <f>5.8*1000/180.15</f>
        <v>32.195392728281988</v>
      </c>
      <c r="D2" s="11">
        <v>5.03</v>
      </c>
      <c r="E2" s="11">
        <f>0.02*1000/180.15</f>
        <v>0.11101859561476547</v>
      </c>
      <c r="F2" s="11">
        <v>0.33</v>
      </c>
      <c r="G2" s="11">
        <v>0</v>
      </c>
    </row>
    <row r="3" spans="1:8" x14ac:dyDescent="0.2">
      <c r="A3" s="11">
        <v>24</v>
      </c>
      <c r="B3" s="12">
        <v>0.70899997482299804</v>
      </c>
      <c r="C3" s="11">
        <f>5.48*1000/180.15</f>
        <v>30.419095198445739</v>
      </c>
      <c r="D3" s="11">
        <v>4.7</v>
      </c>
      <c r="E3" s="11">
        <f>0.68*1000/180.15</f>
        <v>3.7746322509020258</v>
      </c>
      <c r="F3" s="11">
        <v>0.91</v>
      </c>
      <c r="G3" s="11">
        <v>0</v>
      </c>
    </row>
    <row r="4" spans="1:8" x14ac:dyDescent="0.2">
      <c r="A4" s="11">
        <v>43</v>
      </c>
      <c r="B4" s="12">
        <v>1.3287000490188599</v>
      </c>
      <c r="C4" s="11">
        <f>4.76*1000/180.15</f>
        <v>26.422425756314183</v>
      </c>
      <c r="D4" s="11">
        <v>3.97</v>
      </c>
      <c r="E4" s="11">
        <f>1.2*1000/180.15</f>
        <v>6.661115736885928</v>
      </c>
      <c r="F4" s="11">
        <v>1.32</v>
      </c>
      <c r="G4" s="11">
        <v>0</v>
      </c>
    </row>
    <row r="5" spans="1:8" x14ac:dyDescent="0.2">
      <c r="A5" s="4">
        <f>A3+24+9</f>
        <v>57</v>
      </c>
      <c r="B5" s="10">
        <v>1.2691000534057617</v>
      </c>
      <c r="C5" s="4">
        <f>4.34*1000/180.15</f>
        <v>24.091035248404108</v>
      </c>
      <c r="D5" s="4">
        <v>3.54</v>
      </c>
      <c r="E5" s="4">
        <f>1.42*1000/180.15</f>
        <v>7.8823202886483488</v>
      </c>
      <c r="F5" s="4">
        <v>1.46</v>
      </c>
      <c r="G5" s="4">
        <v>0</v>
      </c>
      <c r="H5" t="s">
        <v>33</v>
      </c>
    </row>
    <row r="6" spans="1:8" x14ac:dyDescent="0.2">
      <c r="A6" s="4">
        <f>A5+12</f>
        <v>69</v>
      </c>
      <c r="B6" s="10">
        <v>0.8777000142097473</v>
      </c>
      <c r="C6" s="4">
        <f>3.91*1000/180.15</f>
        <v>21.704135442686649</v>
      </c>
      <c r="D6" s="4">
        <v>2.96</v>
      </c>
      <c r="E6" s="4">
        <f>1.49*1000/180.15</f>
        <v>8.2708853733000272</v>
      </c>
      <c r="F6" s="4">
        <v>1.63</v>
      </c>
      <c r="G6" s="4">
        <v>1.52E-2</v>
      </c>
    </row>
    <row r="7" spans="1:8" x14ac:dyDescent="0.2">
      <c r="A7" s="4">
        <f>A6+8</f>
        <v>77</v>
      </c>
      <c r="B7" s="10">
        <v>1.4929493499755859</v>
      </c>
      <c r="C7" s="4">
        <f>3.69*1000/180.15</f>
        <v>20.48293089092423</v>
      </c>
      <c r="D7" s="4">
        <v>2.75</v>
      </c>
      <c r="E7" s="4">
        <f>1.53*1000/180.15</f>
        <v>8.4929225645295592</v>
      </c>
      <c r="F7" s="4">
        <v>1.67</v>
      </c>
      <c r="G7" s="4">
        <v>0.30149999999999999</v>
      </c>
    </row>
    <row r="8" spans="1:8" x14ac:dyDescent="0.2">
      <c r="A8" s="4">
        <f>A7+13</f>
        <v>90</v>
      </c>
      <c r="B8" s="10">
        <v>1.7972525192260742</v>
      </c>
      <c r="C8" s="4">
        <f>3.39*1000/180.15</f>
        <v>18.817651956702747</v>
      </c>
      <c r="D8" s="4">
        <v>2.4900000000000002</v>
      </c>
      <c r="E8" s="4">
        <f>1.63*1000/180.15</f>
        <v>9.0480155426033857</v>
      </c>
      <c r="F8" s="4">
        <v>1.65</v>
      </c>
      <c r="G8" s="4">
        <v>2.8620000000000001</v>
      </c>
    </row>
    <row r="9" spans="1:8" x14ac:dyDescent="0.2">
      <c r="A9" s="4">
        <f>A8+11</f>
        <v>101</v>
      </c>
      <c r="B9" s="10">
        <v>1.86</v>
      </c>
      <c r="C9" s="4">
        <f>3.69*1000/180.15</f>
        <v>20.48293089092423</v>
      </c>
      <c r="D9" s="4">
        <v>2.75</v>
      </c>
      <c r="E9" s="4">
        <f>1.53*1000/180.15</f>
        <v>8.4929225645295592</v>
      </c>
      <c r="F9" s="4">
        <v>1.67</v>
      </c>
      <c r="G9" s="4">
        <v>4.625</v>
      </c>
    </row>
    <row r="10" spans="1:8" x14ac:dyDescent="0.2">
      <c r="A10" s="4">
        <f>A9+13</f>
        <v>114</v>
      </c>
      <c r="B10" s="10">
        <v>1.7542531324386597</v>
      </c>
      <c r="C10" s="4">
        <f>2.59*1000/180.15</f>
        <v>14.376908132112128</v>
      </c>
      <c r="D10" s="4">
        <v>2.14</v>
      </c>
      <c r="E10" s="4">
        <f>1.97*1000/180.15</f>
        <v>10.935331668054399</v>
      </c>
      <c r="F10" s="4">
        <v>1.54</v>
      </c>
      <c r="G10" s="4">
        <v>5.77</v>
      </c>
    </row>
    <row r="12" spans="1:8" x14ac:dyDescent="0.2">
      <c r="B12" s="3"/>
    </row>
    <row r="13" spans="1:8" x14ac:dyDescent="0.2">
      <c r="B13" s="3"/>
      <c r="D13" s="4"/>
    </row>
    <row r="17" spans="1:13" ht="17" thickBot="1" x14ac:dyDescent="0.25"/>
    <row r="18" spans="1:13" ht="18" thickTop="1" thickBot="1" x14ac:dyDescent="0.25">
      <c r="A18" s="1"/>
      <c r="B18" s="1"/>
      <c r="C18" s="1"/>
      <c r="D18" s="1"/>
      <c r="E18" s="1"/>
      <c r="F18" s="1"/>
      <c r="G18" s="1"/>
    </row>
    <row r="19" spans="1:13" ht="17" thickTop="1" x14ac:dyDescent="0.2">
      <c r="B19" s="3"/>
    </row>
    <row r="20" spans="1:13" x14ac:dyDescent="0.2">
      <c r="B20" s="3"/>
    </row>
    <row r="21" spans="1:13" x14ac:dyDescent="0.2">
      <c r="B21" s="3"/>
    </row>
    <row r="22" spans="1:13" x14ac:dyDescent="0.2">
      <c r="B22" s="3"/>
    </row>
    <row r="23" spans="1:13" ht="17" thickBot="1" x14ac:dyDescent="0.25">
      <c r="B23" s="3"/>
    </row>
    <row r="24" spans="1:13" ht="18" thickTop="1" thickBot="1" x14ac:dyDescent="0.25">
      <c r="A24" s="8"/>
      <c r="B24" s="1"/>
      <c r="D24" s="9"/>
      <c r="F24" s="9"/>
      <c r="G24" s="9"/>
    </row>
    <row r="25" spans="1:13" ht="17" thickTop="1" x14ac:dyDescent="0.2">
      <c r="B25" s="3"/>
    </row>
    <row r="26" spans="1:13" x14ac:dyDescent="0.2">
      <c r="B26" s="3"/>
    </row>
    <row r="27" spans="1:13" x14ac:dyDescent="0.2">
      <c r="B27" s="3"/>
    </row>
    <row r="28" spans="1:13" x14ac:dyDescent="0.2">
      <c r="B28" s="3"/>
    </row>
    <row r="29" spans="1:13" x14ac:dyDescent="0.2">
      <c r="B29" s="3"/>
    </row>
    <row r="30" spans="1:13" x14ac:dyDescent="0.2">
      <c r="B30" s="3"/>
    </row>
    <row r="31" spans="1:13" x14ac:dyDescent="0.2">
      <c r="B31" s="3"/>
    </row>
    <row r="32" spans="1:13" x14ac:dyDescent="0.2">
      <c r="A32" s="5"/>
      <c r="B32" s="7"/>
      <c r="H32" s="4"/>
      <c r="I32" s="4"/>
      <c r="J32" s="4"/>
      <c r="K32" s="4"/>
      <c r="L32" s="4"/>
      <c r="M32" s="4"/>
    </row>
    <row r="33" spans="2:13" x14ac:dyDescent="0.2">
      <c r="B33" s="3"/>
    </row>
    <row r="34" spans="2:13" x14ac:dyDescent="0.2">
      <c r="E34" s="2"/>
      <c r="F34" s="3"/>
      <c r="G34" s="3"/>
    </row>
    <row r="35" spans="2:13" x14ac:dyDescent="0.2">
      <c r="E35" s="2"/>
      <c r="F35" s="3"/>
      <c r="G35" s="3"/>
      <c r="H35" s="4"/>
      <c r="I35" s="4"/>
      <c r="J35" s="4"/>
      <c r="K35" s="4"/>
      <c r="L35" s="4"/>
      <c r="M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Use this data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2021-04-13T00:06:49Z</dcterms:created>
  <dcterms:modified xsi:type="dcterms:W3CDTF">2022-05-06T23:48:46Z</dcterms:modified>
</cp:coreProperties>
</file>