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yectos\Python\peralta\Src\2016\"/>
    </mc:Choice>
  </mc:AlternateContent>
  <bookViews>
    <workbookView minimized="1" xWindow="0" yWindow="0" windowWidth="20490" windowHeight="7755" firstSheet="2" activeTab="4"/>
  </bookViews>
  <sheets>
    <sheet name="Tablas" sheetId="2" state="hidden" r:id="rId1"/>
    <sheet name="HABITACIONES" sheetId="6" state="hidden" r:id="rId2"/>
    <sheet name="RUC" sheetId="5" r:id="rId3"/>
    <sheet name="CLIENTES" sheetId="3" r:id="rId4"/>
    <sheet name="REGISTRO HUESPEDES" sheetId="1" r:id="rId5"/>
    <sheet name="Hoja1" sheetId="9" state="hidden" r:id="rId6"/>
    <sheet name="Caja 01" sheetId="7" r:id="rId7"/>
    <sheet name="Caja 02" sheetId="8" r:id="rId8"/>
    <sheet name="Consulta" sheetId="4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8" l="1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B16" i="1" l="1"/>
  <c r="C16" i="1"/>
  <c r="D16" i="1"/>
  <c r="L16" i="1"/>
  <c r="N16" i="1"/>
  <c r="B43" i="1"/>
  <c r="C43" i="1"/>
  <c r="D43" i="1"/>
  <c r="L43" i="1"/>
  <c r="N43" i="1"/>
  <c r="A61" i="8"/>
  <c r="A60" i="8"/>
  <c r="A29" i="7"/>
  <c r="A28" i="7"/>
  <c r="L46" i="1"/>
  <c r="N46" i="1"/>
  <c r="B11" i="1"/>
  <c r="C11" i="1"/>
  <c r="D11" i="1"/>
  <c r="L11" i="1"/>
  <c r="N11" i="1"/>
  <c r="A59" i="8"/>
  <c r="A27" i="7"/>
  <c r="B45" i="1"/>
  <c r="C45" i="1"/>
  <c r="D45" i="1"/>
  <c r="L45" i="1"/>
  <c r="N45" i="1"/>
  <c r="A58" i="8"/>
  <c r="A57" i="8"/>
  <c r="L37" i="1" l="1"/>
  <c r="N37" i="1"/>
  <c r="F10" i="4" l="1"/>
  <c r="F11" i="4" s="1"/>
  <c r="B23" i="1"/>
  <c r="C23" i="1"/>
  <c r="D23" i="1"/>
  <c r="L23" i="1"/>
  <c r="N23" i="1"/>
  <c r="A56" i="8"/>
  <c r="A55" i="8" l="1"/>
  <c r="A26" i="7"/>
  <c r="A54" i="8" l="1"/>
  <c r="A53" i="8" l="1"/>
  <c r="A25" i="7"/>
  <c r="A52" i="8"/>
  <c r="B42" i="1"/>
  <c r="C42" i="1"/>
  <c r="D42" i="1"/>
  <c r="L42" i="1"/>
  <c r="N42" i="1"/>
  <c r="A51" i="8"/>
  <c r="L38" i="1"/>
  <c r="A50" i="8"/>
  <c r="B22" i="1"/>
  <c r="C22" i="1"/>
  <c r="D22" i="1"/>
  <c r="L22" i="1"/>
  <c r="N22" i="1"/>
  <c r="A49" i="8"/>
  <c r="A24" i="7"/>
  <c r="A48" i="8"/>
  <c r="A23" i="7"/>
  <c r="A47" i="8"/>
  <c r="A46" i="8"/>
  <c r="B12" i="1"/>
  <c r="C12" i="1"/>
  <c r="D12" i="1"/>
  <c r="L12" i="1"/>
  <c r="N12" i="1"/>
  <c r="B9" i="1"/>
  <c r="L9" i="1"/>
  <c r="N9" i="1"/>
  <c r="A45" i="8" l="1"/>
  <c r="B27" i="1"/>
  <c r="C27" i="1"/>
  <c r="D27" i="1"/>
  <c r="L27" i="1"/>
  <c r="N27" i="1"/>
  <c r="B26" i="1"/>
  <c r="C26" i="1"/>
  <c r="D26" i="1"/>
  <c r="L26" i="1"/>
  <c r="N26" i="1"/>
  <c r="F411" i="3"/>
  <c r="A44" i="8"/>
  <c r="A43" i="8"/>
  <c r="A42" i="8"/>
  <c r="A41" i="8"/>
  <c r="B30" i="1"/>
  <c r="C30" i="1"/>
  <c r="D30" i="1"/>
  <c r="L30" i="1"/>
  <c r="N30" i="1"/>
  <c r="B29" i="1"/>
  <c r="C29" i="1"/>
  <c r="D29" i="1"/>
  <c r="L29" i="1"/>
  <c r="N29" i="1"/>
  <c r="F410" i="3"/>
  <c r="A40" i="8"/>
  <c r="A39" i="8"/>
  <c r="A38" i="8"/>
  <c r="A35" i="8"/>
  <c r="A37" i="8"/>
  <c r="A36" i="8"/>
  <c r="A22" i="7"/>
  <c r="A21" i="7" l="1"/>
  <c r="A34" i="8"/>
  <c r="A20" i="7"/>
  <c r="F409" i="3"/>
  <c r="B13" i="1"/>
  <c r="F408" i="3"/>
  <c r="B14" i="1"/>
  <c r="C14" i="1"/>
  <c r="D14" i="1"/>
  <c r="L14" i="1"/>
  <c r="N14" i="1"/>
  <c r="C13" i="1"/>
  <c r="D13" i="1"/>
  <c r="L13" i="1"/>
  <c r="N13" i="1"/>
  <c r="B36" i="1"/>
  <c r="C36" i="1"/>
  <c r="D36" i="1"/>
  <c r="L36" i="1"/>
  <c r="N36" i="1"/>
  <c r="B35" i="1"/>
  <c r="C35" i="1"/>
  <c r="D35" i="1"/>
  <c r="L35" i="1"/>
  <c r="N35" i="1"/>
  <c r="A33" i="8" l="1"/>
  <c r="B19" i="1"/>
  <c r="C19" i="1"/>
  <c r="D19" i="1"/>
  <c r="A32" i="8" l="1"/>
  <c r="A31" i="8"/>
  <c r="A30" i="8"/>
  <c r="A29" i="8"/>
  <c r="A28" i="8"/>
  <c r="A27" i="8"/>
  <c r="A26" i="8"/>
  <c r="C17" i="1"/>
  <c r="D17" i="1"/>
  <c r="L17" i="1"/>
  <c r="N17" i="1"/>
  <c r="A25" i="8"/>
  <c r="A19" i="7"/>
  <c r="B24" i="8"/>
  <c r="A24" i="8" s="1"/>
  <c r="A23" i="8"/>
  <c r="A18" i="7"/>
  <c r="A22" i="8"/>
  <c r="A21" i="8"/>
  <c r="L47" i="1"/>
  <c r="N47" i="1"/>
  <c r="L7" i="1"/>
  <c r="N7" i="1"/>
  <c r="L8" i="1"/>
  <c r="N8" i="1"/>
  <c r="L20" i="1"/>
  <c r="N20" i="1"/>
  <c r="L25" i="1"/>
  <c r="N25" i="1"/>
  <c r="A20" i="8"/>
  <c r="A19" i="8"/>
  <c r="D34" i="1"/>
  <c r="L34" i="1"/>
  <c r="N34" i="1"/>
  <c r="D33" i="1"/>
  <c r="L33" i="1"/>
  <c r="N33" i="1"/>
  <c r="D32" i="1"/>
  <c r="N32" i="1"/>
  <c r="F407" i="3"/>
  <c r="B41" i="1"/>
  <c r="C41" i="1"/>
  <c r="D41" i="1"/>
  <c r="L41" i="1"/>
  <c r="N41" i="1"/>
  <c r="F406" i="3" l="1"/>
  <c r="A15" i="7" l="1"/>
  <c r="D28" i="1"/>
  <c r="L28" i="1"/>
  <c r="N28" i="1"/>
  <c r="L39" i="1"/>
  <c r="N39" i="1"/>
  <c r="B44" i="1"/>
  <c r="C44" i="1"/>
  <c r="D44" i="1"/>
  <c r="L44" i="1"/>
  <c r="N44" i="1"/>
  <c r="F404" i="3"/>
  <c r="C4" i="4" l="1"/>
  <c r="C5" i="4"/>
  <c r="C7" i="4" s="1"/>
  <c r="B15" i="1"/>
  <c r="C15" i="1"/>
  <c r="D15" i="1"/>
  <c r="B31" i="1" l="1"/>
  <c r="C31" i="1"/>
  <c r="D31" i="1"/>
  <c r="L31" i="1"/>
  <c r="N31" i="1"/>
  <c r="F403" i="3"/>
  <c r="B24" i="1"/>
  <c r="C24" i="1"/>
  <c r="D24" i="1"/>
  <c r="L24" i="1"/>
  <c r="N24" i="1"/>
  <c r="B21" i="1"/>
  <c r="C21" i="1"/>
  <c r="D21" i="1"/>
  <c r="L21" i="1"/>
  <c r="N21" i="1"/>
  <c r="L40" i="1" l="1"/>
  <c r="L18" i="1"/>
  <c r="A17" i="8"/>
  <c r="A16" i="8"/>
  <c r="A15" i="8"/>
  <c r="A14" i="8"/>
  <c r="A13" i="8"/>
  <c r="A12" i="8"/>
  <c r="A11" i="8"/>
  <c r="A10" i="8"/>
  <c r="A9" i="8"/>
  <c r="A8" i="8"/>
  <c r="I7" i="8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A7" i="8"/>
  <c r="A6" i="8"/>
  <c r="A17" i="7"/>
  <c r="I43" i="8" l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A16" i="7"/>
  <c r="A14" i="7" l="1"/>
  <c r="A13" i="7"/>
  <c r="A12" i="7"/>
  <c r="A11" i="7"/>
  <c r="A10" i="7"/>
  <c r="A9" i="7"/>
  <c r="A8" i="7"/>
  <c r="L7" i="7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A7" i="7"/>
  <c r="A6" i="7"/>
  <c r="B18" i="1" l="1"/>
  <c r="C18" i="1"/>
  <c r="D18" i="1"/>
  <c r="N18" i="1"/>
  <c r="B40" i="1"/>
  <c r="C40" i="1"/>
  <c r="D40" i="1"/>
  <c r="N40" i="1"/>
  <c r="F402" i="3"/>
  <c r="F401" i="3"/>
  <c r="F400" i="3"/>
  <c r="F399" i="3" l="1"/>
  <c r="F398" i="3"/>
  <c r="F397" i="3"/>
  <c r="F396" i="3"/>
  <c r="F395" i="3"/>
  <c r="F394" i="3" l="1"/>
  <c r="B38" i="1"/>
  <c r="C38" i="1"/>
  <c r="D38" i="1"/>
  <c r="N38" i="1"/>
  <c r="F392" i="3" l="1"/>
  <c r="F390" i="3" l="1"/>
  <c r="F389" i="3"/>
  <c r="F388" i="3"/>
  <c r="F387" i="3"/>
  <c r="F386" i="3"/>
  <c r="F385" i="3"/>
  <c r="F384" i="3"/>
  <c r="F383" i="3"/>
  <c r="F382" i="3"/>
  <c r="F381" i="3" l="1"/>
  <c r="F379" i="3" l="1"/>
  <c r="F378" i="3" l="1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 l="1"/>
  <c r="F361" i="3"/>
  <c r="F360" i="3"/>
  <c r="F359" i="3"/>
  <c r="F358" i="3" l="1"/>
  <c r="F357" i="3"/>
  <c r="F356" i="3" l="1"/>
  <c r="F355" i="3" l="1"/>
  <c r="F354" i="3"/>
  <c r="F353" i="3"/>
  <c r="F352" i="3"/>
  <c r="F351" i="3" l="1"/>
  <c r="F350" i="3" l="1"/>
  <c r="F349" i="3"/>
  <c r="F14" i="3" l="1"/>
  <c r="F4" i="3"/>
  <c r="F5" i="3"/>
  <c r="F6" i="3"/>
  <c r="F7" i="3"/>
  <c r="F8" i="3"/>
  <c r="F9" i="3"/>
  <c r="F10" i="3"/>
  <c r="F11" i="3"/>
  <c r="F12" i="3"/>
  <c r="F13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C20" i="4"/>
  <c r="C19" i="4"/>
  <c r="C18" i="4"/>
  <c r="C17" i="4"/>
  <c r="C16" i="4"/>
  <c r="F7" i="4"/>
  <c r="F6" i="4"/>
  <c r="F4" i="4"/>
  <c r="F5" i="4" s="1"/>
  <c r="C6" i="4" l="1"/>
  <c r="C10" i="4"/>
  <c r="C8" i="4"/>
  <c r="C9" i="4"/>
</calcChain>
</file>

<file path=xl/sharedStrings.xml><?xml version="1.0" encoding="utf-8"?>
<sst xmlns="http://schemas.openxmlformats.org/spreadsheetml/2006/main" count="4013" uniqueCount="1608">
  <si>
    <t>REGISTRO DE HUÉSPEDES</t>
  </si>
  <si>
    <t>HOTEL LOS COCOS</t>
  </si>
  <si>
    <t>HUÉSPED</t>
  </si>
  <si>
    <t>NOMBRES Y APELLIDOS</t>
  </si>
  <si>
    <t>SEXO</t>
  </si>
  <si>
    <t>CHECK-IN</t>
  </si>
  <si>
    <t>TARIFA</t>
  </si>
  <si>
    <t>CHECK-OUT</t>
  </si>
  <si>
    <t>FECHA-IN</t>
  </si>
  <si>
    <t>HORA-IN</t>
  </si>
  <si>
    <t>FECHA-OUT</t>
  </si>
  <si>
    <t>HORA-OUT</t>
  </si>
  <si>
    <t>MONTO TOTAL</t>
  </si>
  <si>
    <t>HOTELERO</t>
  </si>
  <si>
    <t>COBRADOS</t>
  </si>
  <si>
    <t>DIAS DE ESTANCIA</t>
  </si>
  <si>
    <t xml:space="preserve">TIPO </t>
  </si>
  <si>
    <t>NÚMERO</t>
  </si>
  <si>
    <t>COMPROBANTE DE PAGO</t>
  </si>
  <si>
    <t>Masculino</t>
  </si>
  <si>
    <t>Femenino</t>
  </si>
  <si>
    <t>HABITACIONES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</si>
  <si>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</si>
  <si>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</si>
  <si>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</si>
  <si>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</si>
  <si>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</si>
  <si>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</si>
  <si>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</si>
  <si>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</si>
  <si>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</si>
  <si>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</si>
  <si>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</si>
  <si>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</si>
  <si>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</si>
  <si>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</si>
  <si>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</si>
  <si>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</si>
  <si>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</si>
  <si>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</si>
  <si>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</si>
  <si>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</si>
  <si>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</si>
  <si>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</si>
  <si>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</si>
  <si>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</si>
  <si>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</si>
  <si>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</si>
  <si>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</si>
  <si>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</si>
  <si>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8A</t>
  </si>
  <si>
    <t>TIPO COMPROBANTE</t>
  </si>
  <si>
    <t>Boleta</t>
  </si>
  <si>
    <t>Factura</t>
  </si>
  <si>
    <t>N/A</t>
  </si>
  <si>
    <t>DIA HOTELERO</t>
  </si>
  <si>
    <t>Check-in</t>
  </si>
  <si>
    <t>Check-out</t>
  </si>
  <si>
    <t>CTRL + SHIFT + .</t>
  </si>
  <si>
    <t>DNI / C.E.</t>
  </si>
  <si>
    <t>Nombres y Apellidos</t>
  </si>
  <si>
    <t>RUC</t>
  </si>
  <si>
    <t>09331177</t>
  </si>
  <si>
    <t>Oscar Felipe Campos Yauce</t>
  </si>
  <si>
    <t>40818284</t>
  </si>
  <si>
    <t>Jose Luis Sedano Bautista</t>
  </si>
  <si>
    <t>07582627</t>
  </si>
  <si>
    <t>Freddy Alejandro Florez Barrios</t>
  </si>
  <si>
    <t>10053318</t>
  </si>
  <si>
    <t>Jose Luis Quispe Verastegui</t>
  </si>
  <si>
    <t>10195537</t>
  </si>
  <si>
    <t>Jose Antonio Chirinos Zaquinaula</t>
  </si>
  <si>
    <t>41559839</t>
  </si>
  <si>
    <t>Miguel Angel Vereau Torres</t>
  </si>
  <si>
    <t>No</t>
  </si>
  <si>
    <t>N° HAB</t>
  </si>
  <si>
    <t>HABITACIÓN</t>
  </si>
  <si>
    <t>TIPO HAB</t>
  </si>
  <si>
    <t>TIPO HABITACION</t>
  </si>
  <si>
    <t>Simple</t>
  </si>
  <si>
    <t>Doble</t>
  </si>
  <si>
    <t>Matrimonial</t>
  </si>
  <si>
    <t>Suit</t>
  </si>
  <si>
    <t>41008366</t>
  </si>
  <si>
    <t>29705458</t>
  </si>
  <si>
    <t>17877646</t>
  </si>
  <si>
    <t>Sheilla Flor Alva Quilcat</t>
  </si>
  <si>
    <t>Javier Eusebio Quispe Zevillanos</t>
  </si>
  <si>
    <t>Marlon Adolfo Pastor Granados</t>
  </si>
  <si>
    <t>16647308</t>
  </si>
  <si>
    <t>Pedro Alberto Barba Caballero</t>
  </si>
  <si>
    <t>42899138</t>
  </si>
  <si>
    <t>Herbert Alex Gomez Chiroque</t>
  </si>
  <si>
    <t>03663472</t>
  </si>
  <si>
    <t>PURATOS PERU S. A.</t>
  </si>
  <si>
    <t>spo283808</t>
  </si>
  <si>
    <t>Silvio Ambrioxix Ramirez Alvarez</t>
  </si>
  <si>
    <t>spi282251</t>
  </si>
  <si>
    <t>Felix Polanco Cristian</t>
  </si>
  <si>
    <t>8484863</t>
  </si>
  <si>
    <t>Casimiro Maurizio Chieti</t>
  </si>
  <si>
    <t>44118087</t>
  </si>
  <si>
    <t>43330964</t>
  </si>
  <si>
    <t>07834726</t>
  </si>
  <si>
    <t>42057914</t>
  </si>
  <si>
    <t>Marco Antonio Prudencio Quiroz</t>
  </si>
  <si>
    <t>Jose Carlos Guerra Gomez</t>
  </si>
  <si>
    <t>15739236</t>
  </si>
  <si>
    <t>07535521</t>
  </si>
  <si>
    <t>43720603</t>
  </si>
  <si>
    <t>44411717</t>
  </si>
  <si>
    <t>09413208</t>
  </si>
  <si>
    <t>09580431</t>
  </si>
  <si>
    <t>07284679</t>
  </si>
  <si>
    <t>09336468</t>
  </si>
  <si>
    <t>18084710</t>
  </si>
  <si>
    <t>44792643</t>
  </si>
  <si>
    <t>09594517</t>
  </si>
  <si>
    <t>40638692</t>
  </si>
  <si>
    <t>Erwin Moises Foguer Coriat</t>
  </si>
  <si>
    <t>32989425</t>
  </si>
  <si>
    <t>41219444</t>
  </si>
  <si>
    <t>25856997</t>
  </si>
  <si>
    <t>40688194</t>
  </si>
  <si>
    <t>Renato Torres Camizan</t>
  </si>
  <si>
    <t>29533797</t>
  </si>
  <si>
    <t>Jorge Begazo Chavez</t>
  </si>
  <si>
    <t>18198934</t>
  </si>
  <si>
    <t>09663476</t>
  </si>
  <si>
    <t>INSTITUTO GEOFISICO DEL PERU</t>
  </si>
  <si>
    <t>10216639</t>
  </si>
  <si>
    <t>Armando Pajita Arteaga</t>
  </si>
  <si>
    <t>08453280</t>
  </si>
  <si>
    <t>70434747</t>
  </si>
  <si>
    <t>Carlos Arturo Obregon Diaz</t>
  </si>
  <si>
    <t>OBD CONTRATISTAS GENERALES S.A.C.</t>
  </si>
  <si>
    <t>Daniel Felipe Quiroz Novoa</t>
  </si>
  <si>
    <t>00000000</t>
  </si>
  <si>
    <t>Cliente</t>
  </si>
  <si>
    <t>00000001</t>
  </si>
  <si>
    <t>Mario Enrique Plasencia Ramirez</t>
  </si>
  <si>
    <t>Emilio Jose Sanchez Jimenez</t>
  </si>
  <si>
    <t>Danny Daniel Lopez Felix</t>
  </si>
  <si>
    <t>Luiggi Montoya Rojas</t>
  </si>
  <si>
    <t>Marco Antonio Lara Perez</t>
  </si>
  <si>
    <t>Cesar Alberto Suarez Rocha</t>
  </si>
  <si>
    <t>Jose Martin Sosa Quiroga</t>
  </si>
  <si>
    <t>Giovanni Francesco Sanguineti Ovalle</t>
  </si>
  <si>
    <t>Luis Enrique Desposorio Nazario</t>
  </si>
  <si>
    <t>Marcelino Demetrio De La Cruz Ruiz</t>
  </si>
  <si>
    <t>Deyvin Nino Palacios Estrada</t>
  </si>
  <si>
    <t>Danny Edgar Vasquez Correa</t>
  </si>
  <si>
    <t>Edwin Omar Angulo Quispe</t>
  </si>
  <si>
    <t>RV SERVICE E.I.R.L.</t>
  </si>
  <si>
    <t>Cristian Alexander Reyes Muñoz</t>
  </si>
  <si>
    <t>Carlos Alberto Alarcon Huertas</t>
  </si>
  <si>
    <t>Gudner Pinedo Lozano</t>
  </si>
  <si>
    <t>Diego Gonzalo Huacho Rodriguez</t>
  </si>
  <si>
    <t>Milagros Lizbeth Aliaga Vidal</t>
  </si>
  <si>
    <t>07798035</t>
  </si>
  <si>
    <t>Roberto Haro Reyes</t>
  </si>
  <si>
    <t>43256902</t>
  </si>
  <si>
    <t>Liz Cordova Murga</t>
  </si>
  <si>
    <t>40559356</t>
  </si>
  <si>
    <t>German Granados Loaiza</t>
  </si>
  <si>
    <t>001091960</t>
  </si>
  <si>
    <t>001199198</t>
  </si>
  <si>
    <t>10862204</t>
  </si>
  <si>
    <t>Fuentes Meza Grover</t>
  </si>
  <si>
    <t>45485299</t>
  </si>
  <si>
    <t>Joel  De La Cruz Leon</t>
  </si>
  <si>
    <t>09630944</t>
  </si>
  <si>
    <t>Uculmana Cabrejos Daniel</t>
  </si>
  <si>
    <t>WAN JIA MINING PERU S.A.C.</t>
  </si>
  <si>
    <t>Xu Jin</t>
  </si>
  <si>
    <t>Liu Wei</t>
  </si>
  <si>
    <t>21546549</t>
  </si>
  <si>
    <t>43111746</t>
  </si>
  <si>
    <t>Abrham Isaias Llecllish Salazar</t>
  </si>
  <si>
    <t>10.224.087</t>
  </si>
  <si>
    <t>Francisco Americo Sirvente</t>
  </si>
  <si>
    <t>10325445</t>
  </si>
  <si>
    <t>Alexander Yllanes Calderon</t>
  </si>
  <si>
    <t>45652369</t>
  </si>
  <si>
    <t>Juan Jacobo Castro Rubio</t>
  </si>
  <si>
    <t>10471279</t>
  </si>
  <si>
    <t>44077959</t>
  </si>
  <si>
    <t>Jorge Luis Holguin Jimenez</t>
  </si>
  <si>
    <t>43903181</t>
  </si>
  <si>
    <t>Luis Carlos Robles Chavarria</t>
  </si>
  <si>
    <t>Diego Vigo Carbajal</t>
  </si>
  <si>
    <t>47338980</t>
  </si>
  <si>
    <t>E70832406</t>
  </si>
  <si>
    <t>Gilmer  Llallihuaman Sanchez</t>
  </si>
  <si>
    <t>45274999</t>
  </si>
  <si>
    <t>Andres  Foguer Coriat</t>
  </si>
  <si>
    <t>09125315</t>
  </si>
  <si>
    <t>Oscar Damian Chilca</t>
  </si>
  <si>
    <t>09296292</t>
  </si>
  <si>
    <t>Carlos Mogrovejo Alvarado</t>
  </si>
  <si>
    <t>Gaston Cruz Cruz</t>
  </si>
  <si>
    <t>Iris Agustina Jimenez</t>
  </si>
  <si>
    <t>AQ161557</t>
  </si>
  <si>
    <t>10373223</t>
  </si>
  <si>
    <t>43299052</t>
  </si>
  <si>
    <t>Jimmy Cartolin Ventura</t>
  </si>
  <si>
    <t>41292549</t>
  </si>
  <si>
    <t>Milko Puente</t>
  </si>
  <si>
    <t>17.766.495.2</t>
  </si>
  <si>
    <t>Silvio Puebla Gonzales</t>
  </si>
  <si>
    <t>001232413</t>
  </si>
  <si>
    <t>Cesar Muñoz Arco</t>
  </si>
  <si>
    <t>27075712</t>
  </si>
  <si>
    <t>07972699</t>
  </si>
  <si>
    <t>Miguel Angel Malca Mejia</t>
  </si>
  <si>
    <t>05396705</t>
  </si>
  <si>
    <t>Juan Rodolfo Poma Maguiña</t>
  </si>
  <si>
    <t>07972669</t>
  </si>
  <si>
    <t>Miguel Marca Mejia</t>
  </si>
  <si>
    <t>LIMA</t>
  </si>
  <si>
    <t>09342890</t>
  </si>
  <si>
    <t>Manuela Socorro Leon Lunavictoria</t>
  </si>
  <si>
    <t>EQUO S.A.</t>
  </si>
  <si>
    <t>42778913</t>
  </si>
  <si>
    <t>David Njcanor Aguilar Amaya</t>
  </si>
  <si>
    <t>QUIMICA SUIZA INDUSTRIAL DEL PERU S.A.</t>
  </si>
  <si>
    <t>32734073</t>
  </si>
  <si>
    <t>06844070</t>
  </si>
  <si>
    <t>Mejia Rosales Victor</t>
  </si>
  <si>
    <t>31650472</t>
  </si>
  <si>
    <t xml:space="preserve">Pretel Saldaña Jose </t>
  </si>
  <si>
    <t>03681612</t>
  </si>
  <si>
    <t>Edinson Tinoco Ramirez</t>
  </si>
  <si>
    <t>45657342</t>
  </si>
  <si>
    <t>Willyan Zapatero Huaynates</t>
  </si>
  <si>
    <t>AJEPER S.A.</t>
  </si>
  <si>
    <t>18137380</t>
  </si>
  <si>
    <t>Luz Maria Perez Cisneros</t>
  </si>
  <si>
    <t>71569041</t>
  </si>
  <si>
    <t>46873086</t>
  </si>
  <si>
    <t>Jorge Andre Lazo Demarzo</t>
  </si>
  <si>
    <t>10323674</t>
  </si>
  <si>
    <t>Raul Aldoradin Llerena</t>
  </si>
  <si>
    <t>Javier Escobar Zeballos</t>
  </si>
  <si>
    <t>YAMAHA MOTOR DEL PERU S.A.</t>
  </si>
  <si>
    <t>PRECISION PERU S.A.</t>
  </si>
  <si>
    <t>09628520</t>
  </si>
  <si>
    <t>Henry Marin Velasquez</t>
  </si>
  <si>
    <t>07267833</t>
  </si>
  <si>
    <t>44503055</t>
  </si>
  <si>
    <t>10765586</t>
  </si>
  <si>
    <t>Tenia Field Carlos Alberto</t>
  </si>
  <si>
    <t>42930831</t>
  </si>
  <si>
    <t>Danos Barrios Juana Ada</t>
  </si>
  <si>
    <t>Gayoso Vargas Maria Hortencia</t>
  </si>
  <si>
    <t>08783266</t>
  </si>
  <si>
    <t>25485399</t>
  </si>
  <si>
    <t>Montoya Durand Augusto</t>
  </si>
  <si>
    <t>07925479</t>
  </si>
  <si>
    <t>Reyes Aponte Juan German</t>
  </si>
  <si>
    <t>10501946</t>
  </si>
  <si>
    <t>German Beteta Bartra</t>
  </si>
  <si>
    <t>41123899</t>
  </si>
  <si>
    <t>Hildebrand Ferrer Astocondor</t>
  </si>
  <si>
    <t>17814606</t>
  </si>
  <si>
    <t>Federico Rodriguez Flores</t>
  </si>
  <si>
    <t>17918357</t>
  </si>
  <si>
    <t>Sixto Sanchez Maura</t>
  </si>
  <si>
    <t>18142355</t>
  </si>
  <si>
    <t>Yacely Corzo Santos</t>
  </si>
  <si>
    <t>18207955</t>
  </si>
  <si>
    <t>Ana Maria Melgarejo Hinostroza</t>
  </si>
  <si>
    <t>Victor Jesus Salcedo Vertiz</t>
  </si>
  <si>
    <t>Clara Milagro Cuyubamba Puente</t>
  </si>
  <si>
    <t>Carlos Enrique Micha Santamaria</t>
  </si>
  <si>
    <t>16520962</t>
  </si>
  <si>
    <t>Luis Felipe Cabrejos Sandoval</t>
  </si>
  <si>
    <t>18166040</t>
  </si>
  <si>
    <t>Linda Luz Milagros Alcantara Alcalde</t>
  </si>
  <si>
    <t>19081839</t>
  </si>
  <si>
    <t>Leonidas Llasaca Takacs</t>
  </si>
  <si>
    <t>43315332</t>
  </si>
  <si>
    <t>Jorge Agreda Vargas</t>
  </si>
  <si>
    <t>17840003</t>
  </si>
  <si>
    <t>Gilmer Valverde Haro</t>
  </si>
  <si>
    <t>18007194</t>
  </si>
  <si>
    <t>Augusto Cruz Bejarano</t>
  </si>
  <si>
    <t>09954452</t>
  </si>
  <si>
    <t>Erick Gonsalez Ventura</t>
  </si>
  <si>
    <t>47079754</t>
  </si>
  <si>
    <t xml:space="preserve">Antonella Rivera Reyes </t>
  </si>
  <si>
    <t>Roy Gil Rios</t>
  </si>
  <si>
    <t>41153754</t>
  </si>
  <si>
    <t>Victor Garcia Osorio</t>
  </si>
  <si>
    <t>42218158</t>
  </si>
  <si>
    <t>Henry Melliso Ramirez</t>
  </si>
  <si>
    <t>00795079</t>
  </si>
  <si>
    <t>Adan Manfredo Zeballos Pino</t>
  </si>
  <si>
    <t>248872799</t>
  </si>
  <si>
    <t>Francois Gaboury</t>
  </si>
  <si>
    <t>06822450</t>
  </si>
  <si>
    <t>Wilmar Romero Terrones</t>
  </si>
  <si>
    <t>42443446</t>
  </si>
  <si>
    <t>Victor Sotero Tadeo Manrique</t>
  </si>
  <si>
    <t>40820778</t>
  </si>
  <si>
    <t>Manuel Jimmy Chunga Villar</t>
  </si>
  <si>
    <t>NESTLE PERU S.A.</t>
  </si>
  <si>
    <t>09673239</t>
  </si>
  <si>
    <t>Fernando Berrocal Bautista</t>
  </si>
  <si>
    <t>09041055</t>
  </si>
  <si>
    <t>Rogelio Rivera Reyes</t>
  </si>
  <si>
    <t>PEZ DE EXPORTACION S.A.C.</t>
  </si>
  <si>
    <t>09366371</t>
  </si>
  <si>
    <t>Jesus Ortega Castillo</t>
  </si>
  <si>
    <t>41598131</t>
  </si>
  <si>
    <t>Johanson Valdivia Joel Andre</t>
  </si>
  <si>
    <t>CAMPOSOL S.A.</t>
  </si>
  <si>
    <t>40555164</t>
  </si>
  <si>
    <t>Bojorquez Rodriguez Hugo Branssi</t>
  </si>
  <si>
    <t>42271024</t>
  </si>
  <si>
    <t xml:space="preserve">Rodriguez Valera Julio Cesar </t>
  </si>
  <si>
    <t>SEGURSAT S.A.C.</t>
  </si>
  <si>
    <t>18133788</t>
  </si>
  <si>
    <t>Cesar Aguila Moya</t>
  </si>
  <si>
    <t>15960564</t>
  </si>
  <si>
    <t xml:space="preserve">German Moran Menacho </t>
  </si>
  <si>
    <t>41736348</t>
  </si>
  <si>
    <t>17410449</t>
  </si>
  <si>
    <t>Roberto Cueva Vasquez</t>
  </si>
  <si>
    <t>41275052</t>
  </si>
  <si>
    <t>Luis David Muñoz Cano</t>
  </si>
  <si>
    <t>40914146</t>
  </si>
  <si>
    <t>Yuri Lazaro Peña</t>
  </si>
  <si>
    <t>42132188</t>
  </si>
  <si>
    <t>Jonatan Eder Portillo Espinoza</t>
  </si>
  <si>
    <t>40354532</t>
  </si>
  <si>
    <t>Fredy Isaac Camacho Cajaleon</t>
  </si>
  <si>
    <t>UNIMAQ S.A.</t>
  </si>
  <si>
    <t>45822627</t>
  </si>
  <si>
    <t>Mauricio Luis Magallanes Pereyra</t>
  </si>
  <si>
    <t>NORPERU AUTOMOTRIZ S.A.C.</t>
  </si>
  <si>
    <t>40596083</t>
  </si>
  <si>
    <t>Carlos Enrique Alcantara Paredes</t>
  </si>
  <si>
    <t>29718744</t>
  </si>
  <si>
    <t>Marcos Steven Martinez Lopez</t>
  </si>
  <si>
    <t>29626797</t>
  </si>
  <si>
    <t>Shirley Ximena Martinez Lpoez</t>
  </si>
  <si>
    <t>42076754</t>
  </si>
  <si>
    <t>Franco Medina Izquierdo</t>
  </si>
  <si>
    <t>Jessica Morera Zevallos</t>
  </si>
  <si>
    <t>08873289</t>
  </si>
  <si>
    <t>Aldo Jefferson Tovar Ortiz</t>
  </si>
  <si>
    <t>MACHEN PERU S.A.C.</t>
  </si>
  <si>
    <t>70570414</t>
  </si>
  <si>
    <t>Jose Manuel Paredes Valderrama</t>
  </si>
  <si>
    <t>43533944</t>
  </si>
  <si>
    <t>Renzo Falco Dubreuil</t>
  </si>
  <si>
    <t>SULLAIR DEL PACIFICO S.A.C.</t>
  </si>
  <si>
    <t>Gonzalo Triveño Romero</t>
  </si>
  <si>
    <t>10616647</t>
  </si>
  <si>
    <t>Garro Velasquez Rosas Dario</t>
  </si>
  <si>
    <t>46396094</t>
  </si>
  <si>
    <t>PENTARAMA EL PACIFICO S.A.</t>
  </si>
  <si>
    <t>09450287</t>
  </si>
  <si>
    <t>Caceres Alfaro Juan Jose</t>
  </si>
  <si>
    <t>08845335</t>
  </si>
  <si>
    <t>Rogelio Ortega Paucar</t>
  </si>
  <si>
    <t>44888173</t>
  </si>
  <si>
    <t>Allison Mariel Valera Saavedra</t>
  </si>
  <si>
    <t>41870872</t>
  </si>
  <si>
    <t>Yasmany Yapuchura Mamani</t>
  </si>
  <si>
    <t>43491476</t>
  </si>
  <si>
    <t xml:space="preserve">Yomona Hidalgo Lenin Mel </t>
  </si>
  <si>
    <t>09379858</t>
  </si>
  <si>
    <t>Edgardo Delgado Salazar</t>
  </si>
  <si>
    <t>46083754</t>
  </si>
  <si>
    <t>Manuela Reyna Bulnes</t>
  </si>
  <si>
    <t>46319992</t>
  </si>
  <si>
    <t xml:space="preserve">Daniel Romero Vigo </t>
  </si>
  <si>
    <t>07725842</t>
  </si>
  <si>
    <t>Roberto Rojas Vigo</t>
  </si>
  <si>
    <t>17822635</t>
  </si>
  <si>
    <t>Cueva Sanchez Orlando Vladimiro</t>
  </si>
  <si>
    <t>18167199</t>
  </si>
  <si>
    <t xml:space="preserve">Franklin Farfan Alfaro </t>
  </si>
  <si>
    <t>BANCO FALABELLA PERU S.A.</t>
  </si>
  <si>
    <t>17430491</t>
  </si>
  <si>
    <t>Hubert  Leon Toro</t>
  </si>
  <si>
    <t>41948116</t>
  </si>
  <si>
    <t>Jackelyn Gonzales Sanchez</t>
  </si>
  <si>
    <t>31601595</t>
  </si>
  <si>
    <t>Gloria Garcia Gonzales</t>
  </si>
  <si>
    <t>LINDE GAS PERU S.A.</t>
  </si>
  <si>
    <t>CALLAO</t>
  </si>
  <si>
    <t>DNI</t>
  </si>
  <si>
    <t>Razón Social</t>
  </si>
  <si>
    <t>Dirección</t>
  </si>
  <si>
    <t>Distrito</t>
  </si>
  <si>
    <t>SAN ISIDRO</t>
  </si>
  <si>
    <t>ATE</t>
  </si>
  <si>
    <t>DISTRITO</t>
  </si>
  <si>
    <t>Número de Habitación</t>
  </si>
  <si>
    <t>Tipo</t>
  </si>
  <si>
    <t>Categoría</t>
  </si>
  <si>
    <t>Junior</t>
  </si>
  <si>
    <t>Confortable</t>
  </si>
  <si>
    <t>Senior</t>
  </si>
  <si>
    <t>Senior Suit</t>
  </si>
  <si>
    <t>Junior Suit</t>
  </si>
  <si>
    <t>Precio</t>
  </si>
  <si>
    <t>Roger Lino Acosta Viera</t>
  </si>
  <si>
    <t>16683842</t>
  </si>
  <si>
    <t>Jorge Miguel Chirinos Estela</t>
  </si>
  <si>
    <t>07035390</t>
  </si>
  <si>
    <t>Jorge Isaias Mendez Carranza</t>
  </si>
  <si>
    <t>08869876</t>
  </si>
  <si>
    <t>Fabio Gomez Andaluz</t>
  </si>
  <si>
    <t>000202510</t>
  </si>
  <si>
    <t>Percy Alejandro Valiente</t>
  </si>
  <si>
    <t>928121431</t>
  </si>
  <si>
    <t>Olden John</t>
  </si>
  <si>
    <t>07236733</t>
  </si>
  <si>
    <t>Hans Freddy Gutierrez Encinas</t>
  </si>
  <si>
    <t>25749860</t>
  </si>
  <si>
    <t>Graciela Morayma Velez Huatay</t>
  </si>
  <si>
    <t>45372036</t>
  </si>
  <si>
    <t>Christian Jonathan Urquizo Mamani</t>
  </si>
  <si>
    <t>42876671</t>
  </si>
  <si>
    <t>Francisco Perez Yep</t>
  </si>
  <si>
    <t>07813432</t>
  </si>
  <si>
    <t>Carlos Rey Mollano</t>
  </si>
  <si>
    <t>Silvia Carrera Calvo</t>
  </si>
  <si>
    <t>07813431</t>
  </si>
  <si>
    <t>09387216</t>
  </si>
  <si>
    <t>07233526</t>
  </si>
  <si>
    <t>Martin Rojas Valdivia</t>
  </si>
  <si>
    <t>Jose Anibal Parodi</t>
  </si>
  <si>
    <t>AR072735</t>
  </si>
  <si>
    <t>18173765</t>
  </si>
  <si>
    <t>Edgar Castillo Castañeda</t>
  </si>
  <si>
    <t>GRUPO HECEB S.A.C.</t>
  </si>
  <si>
    <t>43423366</t>
  </si>
  <si>
    <t>Hugo Vega Ponce</t>
  </si>
  <si>
    <t>Rosas Diaz Jose Carlos</t>
  </si>
  <si>
    <t>10268537</t>
  </si>
  <si>
    <t>Quintana Cano Tania</t>
  </si>
  <si>
    <t>15847749</t>
  </si>
  <si>
    <t>Carlos Rafael Menacho Huayamares</t>
  </si>
  <si>
    <t>CONZUMO GRAFICO S.A.C.</t>
  </si>
  <si>
    <t>18111131</t>
  </si>
  <si>
    <t>James John Florian Salas</t>
  </si>
  <si>
    <t>07246399</t>
  </si>
  <si>
    <t>Oscar Armando Bytton Diaz</t>
  </si>
  <si>
    <t>INTER FROZEN DOMINIO S.A.C.</t>
  </si>
  <si>
    <t>47451371</t>
  </si>
  <si>
    <t>Jhojann Iman Silva</t>
  </si>
  <si>
    <t>Jorge Efrain Quiroz Novoa</t>
  </si>
  <si>
    <t>Rosa Esther Uceda Quezada</t>
  </si>
  <si>
    <t>Janet Consuelo Castro Arquiñigo</t>
  </si>
  <si>
    <t xml:space="preserve">Merida Evangelina Cruz Paredes </t>
  </si>
  <si>
    <t>Maximo O´Phelan Agama</t>
  </si>
  <si>
    <t>72500241</t>
  </si>
  <si>
    <t>Franchesca Yolanda Saavedra Loli</t>
  </si>
  <si>
    <t>47949216</t>
  </si>
  <si>
    <t>Lalo Eduardo Rosales Rodriguez</t>
  </si>
  <si>
    <t>41840427</t>
  </si>
  <si>
    <t>Esly  Montenegro Acuña</t>
  </si>
  <si>
    <t>MOLITALIA S.A.</t>
  </si>
  <si>
    <t>45738102</t>
  </si>
  <si>
    <t>Percy Saavedra Tangora</t>
  </si>
  <si>
    <t>18133043</t>
  </si>
  <si>
    <t>Walter Alfredo Vargas Orellana</t>
  </si>
  <si>
    <t>06155249</t>
  </si>
  <si>
    <t>Miguel Angel Fernandez Gates</t>
  </si>
  <si>
    <t>01187079</t>
  </si>
  <si>
    <t>Julio Cesar Valverde Castro</t>
  </si>
  <si>
    <t>TORRES UNIDAS DEL PERU S.R.L.</t>
  </si>
  <si>
    <t>08346020</t>
  </si>
  <si>
    <t>Cuper Chavez Carrasco</t>
  </si>
  <si>
    <t>06245573</t>
  </si>
  <si>
    <t>Constante Garcia Ruiz</t>
  </si>
  <si>
    <t>GOBIERNO REGIONAL DE ANCASH</t>
  </si>
  <si>
    <t>14DR39711</t>
  </si>
  <si>
    <t>Tony Oyarzabal</t>
  </si>
  <si>
    <t>Sergio Medina Durana</t>
  </si>
  <si>
    <t>Julio Valladares Hoyos</t>
  </si>
  <si>
    <t>Luis Quintana Flores</t>
  </si>
  <si>
    <t>Marco Maizel Mesias</t>
  </si>
  <si>
    <t>Dino Allen Castillo</t>
  </si>
  <si>
    <t>Emilio Bruce Althaus</t>
  </si>
  <si>
    <t>10796538</t>
  </si>
  <si>
    <t>E nrique Vicente Mendez</t>
  </si>
  <si>
    <t>42419695</t>
  </si>
  <si>
    <t>41370833</t>
  </si>
  <si>
    <t>Fidencio Inca Huamani</t>
  </si>
  <si>
    <t>08922960</t>
  </si>
  <si>
    <t>Andre Moran Portocarrero</t>
  </si>
  <si>
    <t>44773605</t>
  </si>
  <si>
    <t>10798386</t>
  </si>
  <si>
    <t>72090335</t>
  </si>
  <si>
    <t>10279682</t>
  </si>
  <si>
    <t>08123140</t>
  </si>
  <si>
    <t>08878505</t>
  </si>
  <si>
    <t>Luis Mendiola Garcia</t>
  </si>
  <si>
    <t>72156883</t>
  </si>
  <si>
    <t>Juan Carlos Horna Cortez</t>
  </si>
  <si>
    <t>46733187</t>
  </si>
  <si>
    <t>Alex Guevara Acuña</t>
  </si>
  <si>
    <t>07636532</t>
  </si>
  <si>
    <t>Alejandro Juarez Arrescurrenaga</t>
  </si>
  <si>
    <t>42945654</t>
  </si>
  <si>
    <t>Hernan Benza Del Aguila</t>
  </si>
  <si>
    <t>40714483</t>
  </si>
  <si>
    <t>Raul Saba Salomon</t>
  </si>
  <si>
    <t>42859905</t>
  </si>
  <si>
    <t>Carlos Parra Del Riego</t>
  </si>
  <si>
    <t>15.639.732-6</t>
  </si>
  <si>
    <t>Ricardo Mendez Echevarria</t>
  </si>
  <si>
    <t>09552914</t>
  </si>
  <si>
    <t>Jesus Balarezo Romero</t>
  </si>
  <si>
    <t>41186228</t>
  </si>
  <si>
    <t>46110306</t>
  </si>
  <si>
    <t>Jesus Amaro Rua</t>
  </si>
  <si>
    <t>80106170</t>
  </si>
  <si>
    <t>Essy Riquez Arteta</t>
  </si>
  <si>
    <t>Willyams Manuel Huaynates Zapatero</t>
  </si>
  <si>
    <t>40290179</t>
  </si>
  <si>
    <t>Carlos Guillermo Morales-Macedo Perata</t>
  </si>
  <si>
    <t>71848014</t>
  </si>
  <si>
    <t>Frank Jair Egusquiza Lafora</t>
  </si>
  <si>
    <t>08625121</t>
  </si>
  <si>
    <t>Amancio Chang Pacifico</t>
  </si>
  <si>
    <t>40849046</t>
  </si>
  <si>
    <t xml:space="preserve">Lyang Chang Vizconde </t>
  </si>
  <si>
    <t>Antonio Espinoza Herrera</t>
  </si>
  <si>
    <t>25530901</t>
  </si>
  <si>
    <t>cgpkvmtyk</t>
  </si>
  <si>
    <t>Kratzer Stefan Jose</t>
  </si>
  <si>
    <t>44304108</t>
  </si>
  <si>
    <t xml:space="preserve">Becerra Bustamante Eduar </t>
  </si>
  <si>
    <t>25520921</t>
  </si>
  <si>
    <t>Dagoberto Api Vilela</t>
  </si>
  <si>
    <t>32026263</t>
  </si>
  <si>
    <t>Carlos Valvas Terrones</t>
  </si>
  <si>
    <t>27043262</t>
  </si>
  <si>
    <t>Edgar Diaz Aguilar</t>
  </si>
  <si>
    <t>31648943</t>
  </si>
  <si>
    <t>Nelly Salazar Dextre</t>
  </si>
  <si>
    <t>09593807</t>
  </si>
  <si>
    <t>Ronceros Rios Rosa Maria</t>
  </si>
  <si>
    <t>40140838</t>
  </si>
  <si>
    <t>Minaya Castillo Ijilia Luz</t>
  </si>
  <si>
    <t>31612177</t>
  </si>
  <si>
    <t>Buleje Ayala Lucia</t>
  </si>
  <si>
    <t>Aguirre Espiritu Zoila Rosa</t>
  </si>
  <si>
    <t>32658145</t>
  </si>
  <si>
    <t>07999415</t>
  </si>
  <si>
    <t>Holguin Reyes Virgilio Saul</t>
  </si>
  <si>
    <t>25747603</t>
  </si>
  <si>
    <t>Zuñiga Cano Luz Angela</t>
  </si>
  <si>
    <t>31679201</t>
  </si>
  <si>
    <t>Vilma Dalila Flores Cueva</t>
  </si>
  <si>
    <t>31772341</t>
  </si>
  <si>
    <t>31652576</t>
  </si>
  <si>
    <t>Fredy Rosas Lliuya</t>
  </si>
  <si>
    <t>Abner Caja Evangelista</t>
  </si>
  <si>
    <t>04743284</t>
  </si>
  <si>
    <t>Virginia  Poma Medina</t>
  </si>
  <si>
    <t>00510208</t>
  </si>
  <si>
    <t>David Jordan Quispe</t>
  </si>
  <si>
    <t>22421598</t>
  </si>
  <si>
    <t>Luis Vergara Rubin</t>
  </si>
  <si>
    <t>32730616</t>
  </si>
  <si>
    <t>Ruben Tarazona Sanchez</t>
  </si>
  <si>
    <t>32729553</t>
  </si>
  <si>
    <t>Julio Castro Duran</t>
  </si>
  <si>
    <t>31940527</t>
  </si>
  <si>
    <t>Elias Daniza Sánchez</t>
  </si>
  <si>
    <t>41259654</t>
  </si>
  <si>
    <t>Alvino Izquierdo Pablo</t>
  </si>
  <si>
    <t>31676767</t>
  </si>
  <si>
    <t>Samuel Robles Andrade</t>
  </si>
  <si>
    <t>31661456</t>
  </si>
  <si>
    <t>Deisy Alberto Figueroa</t>
  </si>
  <si>
    <t>31935135</t>
  </si>
  <si>
    <t>Asunción Diana Alvarado Vicuña</t>
  </si>
  <si>
    <t>32296632</t>
  </si>
  <si>
    <t xml:space="preserve">Nestor Ortega Marquez </t>
  </si>
  <si>
    <t>PESQUERA CASABLANCA S.A.C.</t>
  </si>
  <si>
    <t>80660157</t>
  </si>
  <si>
    <t>Angel Adan Flores Nina</t>
  </si>
  <si>
    <t>31772340</t>
  </si>
  <si>
    <t>Miguel Angel Tamariz Irigoyen</t>
  </si>
  <si>
    <t>32647994</t>
  </si>
  <si>
    <t>Omar Alex Damian Huerta</t>
  </si>
  <si>
    <t>31653201</t>
  </si>
  <si>
    <t>Alberto Cipriano Naire Guimaray</t>
  </si>
  <si>
    <t>43161907</t>
  </si>
  <si>
    <t>Diego Jesus Aranda</t>
  </si>
  <si>
    <t>Jose Sedano Bautista</t>
  </si>
  <si>
    <t>10373424</t>
  </si>
  <si>
    <t>Rossi Choque Arizabal</t>
  </si>
  <si>
    <t>09391752</t>
  </si>
  <si>
    <t>Oscar Valdizan Aste</t>
  </si>
  <si>
    <t>42067914</t>
  </si>
  <si>
    <t>08640962</t>
  </si>
  <si>
    <t>Gloria Marin Tello</t>
  </si>
  <si>
    <t>08521321</t>
  </si>
  <si>
    <t>Luz Victoria Tello Romero</t>
  </si>
  <si>
    <t>Oscar Campos Yauce</t>
  </si>
  <si>
    <t>06179052</t>
  </si>
  <si>
    <t>Luis Ventura Guevara</t>
  </si>
  <si>
    <t>07794199</t>
  </si>
  <si>
    <t>Gloria Estupiñan Vigil</t>
  </si>
  <si>
    <t>31680686</t>
  </si>
  <si>
    <t>Jose Salcedo</t>
  </si>
  <si>
    <t>COMENTARIOS</t>
  </si>
  <si>
    <t>09384737</t>
  </si>
  <si>
    <t>Martin Mejia Salvatierra</t>
  </si>
  <si>
    <t>43668388</t>
  </si>
  <si>
    <t>Cesar Barreto Olmos</t>
  </si>
  <si>
    <t>2559167</t>
  </si>
  <si>
    <t xml:space="preserve">Cesar Barreto Paredes </t>
  </si>
  <si>
    <t>43983094</t>
  </si>
  <si>
    <t>Galarza Mandujano Nestor Alfredo</t>
  </si>
  <si>
    <t>43831599</t>
  </si>
  <si>
    <t>Andy Lexter Neira Lopez</t>
  </si>
  <si>
    <t>15606120</t>
  </si>
  <si>
    <t>18149718</t>
  </si>
  <si>
    <t>Javier Gomez Fernandez</t>
  </si>
  <si>
    <t>TECNOLOGIA QUIMICA Y COMERCIO S.A.</t>
  </si>
  <si>
    <t>18141240</t>
  </si>
  <si>
    <t>Carlos Ernesto Maurolagottia Garcia</t>
  </si>
  <si>
    <t>09752351</t>
  </si>
  <si>
    <t>Yolanda Carrillo Perez</t>
  </si>
  <si>
    <t>32983306</t>
  </si>
  <si>
    <t>Mateo Juarez Alvarado</t>
  </si>
  <si>
    <t>29608673</t>
  </si>
  <si>
    <t>Fredy Hinojosa Angulo</t>
  </si>
  <si>
    <t>ORGANISMO NACIONAL DE SANIDAD PESQUERA</t>
  </si>
  <si>
    <t>07419648</t>
  </si>
  <si>
    <t>Juan Israel Macedo Reyes</t>
  </si>
  <si>
    <t>43768914</t>
  </si>
  <si>
    <t>Jorge Aristides Watanabe Cabrera</t>
  </si>
  <si>
    <t>09288114</t>
  </si>
  <si>
    <t>Johnny Huillca Vicencio</t>
  </si>
  <si>
    <t>FERREYROS S.A.</t>
  </si>
  <si>
    <t>Torres Ramirez Anselma Erlita</t>
  </si>
  <si>
    <t>32851909</t>
  </si>
  <si>
    <t>Acuña Barrios Johan Obed</t>
  </si>
  <si>
    <t>10206041</t>
  </si>
  <si>
    <t>47542111</t>
  </si>
  <si>
    <t xml:space="preserve">Carlos Peña Montoya </t>
  </si>
  <si>
    <t>25504729</t>
  </si>
  <si>
    <t>Alberto Felipe Machare Zapata</t>
  </si>
  <si>
    <t>10742939</t>
  </si>
  <si>
    <t>Yune Angel Gamarra Gaitan</t>
  </si>
  <si>
    <t>CORE TECH S.A.</t>
  </si>
  <si>
    <t>000512934</t>
  </si>
  <si>
    <t>Yuli Astrid Avila Almonacio</t>
  </si>
  <si>
    <t>06105480</t>
  </si>
  <si>
    <t>Roberto Alayo Genoves</t>
  </si>
  <si>
    <t>44860832</t>
  </si>
  <si>
    <t>Joseph Artemio Campos Del Castillo</t>
  </si>
  <si>
    <t>40616764</t>
  </si>
  <si>
    <t>Mauro Francisco Quispe Vargas</t>
  </si>
  <si>
    <t>33568654</t>
  </si>
  <si>
    <t>Mauro Fernando Quispe Silva</t>
  </si>
  <si>
    <t>18157013</t>
  </si>
  <si>
    <t>Jhovani Rodriguez Agama</t>
  </si>
  <si>
    <t>18086718</t>
  </si>
  <si>
    <t>Juan Alberto Huamanchumo Aray</t>
  </si>
  <si>
    <t>10106967</t>
  </si>
  <si>
    <t>Ismael Carlos Rosas Cruz</t>
  </si>
  <si>
    <t>40897337</t>
  </si>
  <si>
    <t>Dayton Ramos Nacion</t>
  </si>
  <si>
    <t>BOYLES BROS DIAMANTINA S.A.</t>
  </si>
  <si>
    <t>70093955</t>
  </si>
  <si>
    <t>Roger Edison Gago Haro</t>
  </si>
  <si>
    <t>09643315</t>
  </si>
  <si>
    <t>Carlos Manuel Garcia Taboada</t>
  </si>
  <si>
    <t>42353710</t>
  </si>
  <si>
    <t>Henry Willian Contreras Vasquez</t>
  </si>
  <si>
    <t>20082452</t>
  </si>
  <si>
    <t>Luis Armando Costa Menendez</t>
  </si>
  <si>
    <t>42989440</t>
  </si>
  <si>
    <t>Jorge Victor Leon Vargas</t>
  </si>
  <si>
    <t>Procedencia</t>
  </si>
  <si>
    <t>Lima</t>
  </si>
  <si>
    <t>40750449</t>
  </si>
  <si>
    <t>Sixto Mayta Quispe</t>
  </si>
  <si>
    <t>41686668</t>
  </si>
  <si>
    <t>Ana Maribel Mayta Quispe</t>
  </si>
  <si>
    <t>43040407</t>
  </si>
  <si>
    <t>Aaron Joao Osorio Pachango</t>
  </si>
  <si>
    <t>41414841</t>
  </si>
  <si>
    <t>Raul Eduardo Velasquez Hualenca</t>
  </si>
  <si>
    <t>Ramos Neyra Maximo Eduardo</t>
  </si>
  <si>
    <t>09278410</t>
  </si>
  <si>
    <t>70411468</t>
  </si>
  <si>
    <t>Machare Correa Alberto Alexis</t>
  </si>
  <si>
    <t>41034128</t>
  </si>
  <si>
    <t>Robles Garro Ronald  Enrique</t>
  </si>
  <si>
    <t>Chiquian</t>
  </si>
  <si>
    <t>09953014</t>
  </si>
  <si>
    <t>Inolopu Chavarry Jesus Antonio</t>
  </si>
  <si>
    <t>Mestanza Saenz James</t>
  </si>
  <si>
    <t>41892449</t>
  </si>
  <si>
    <t>Trujillo</t>
  </si>
  <si>
    <t>Chimbote</t>
  </si>
  <si>
    <t>21885738</t>
  </si>
  <si>
    <t>Mendoza Joya Juan Jose</t>
  </si>
  <si>
    <t>09515510</t>
  </si>
  <si>
    <t>Wenceslao Heriberto Franco Azan</t>
  </si>
  <si>
    <t>40714488</t>
  </si>
  <si>
    <t>Consuelo Obando Silva Santisteban</t>
  </si>
  <si>
    <t>43048108</t>
  </si>
  <si>
    <t>Giancarlo Raul Huaman Cossio</t>
  </si>
  <si>
    <t>LA TROMPETA FINAL DE DIOS</t>
  </si>
  <si>
    <t>46537018</t>
  </si>
  <si>
    <t>Oscar Tapullima Tuanama</t>
  </si>
  <si>
    <t>El  Dorado</t>
  </si>
  <si>
    <t>80273538</t>
  </si>
  <si>
    <t xml:space="preserve">Luis Antonio Ramos Seminario </t>
  </si>
  <si>
    <t>40120786</t>
  </si>
  <si>
    <t>Jose Luis Calderon Carranza</t>
  </si>
  <si>
    <t>lambayeque</t>
  </si>
  <si>
    <t>41578138</t>
  </si>
  <si>
    <t>Ernesto Bari Tamo Huaraka</t>
  </si>
  <si>
    <t>44538034</t>
  </si>
  <si>
    <t>Douglas Fred Matienzo Chilo</t>
  </si>
  <si>
    <t>18011137</t>
  </si>
  <si>
    <t>Luis Alfredo Pereda Venegas</t>
  </si>
  <si>
    <t>40811996</t>
  </si>
  <si>
    <t>Ulises Eladio Briones Angeles</t>
  </si>
  <si>
    <t>Jaime Eduardo Loayza Jorges</t>
  </si>
  <si>
    <t>10606120</t>
  </si>
  <si>
    <t>16449067</t>
  </si>
  <si>
    <t>Jose Luis Cornejo Paico</t>
  </si>
  <si>
    <t>Chiclayo</t>
  </si>
  <si>
    <t>45188931</t>
  </si>
  <si>
    <t xml:space="preserve">Jeferson Humberto Felipa Bodero </t>
  </si>
  <si>
    <t>40557761</t>
  </si>
  <si>
    <t>40687731</t>
  </si>
  <si>
    <t xml:space="preserve">Erika Monica Quispe Rosas </t>
  </si>
  <si>
    <t xml:space="preserve">Carlos Becerra  Ramirez  </t>
  </si>
  <si>
    <t>BANCO AZTECA DEL PERU S.A.</t>
  </si>
  <si>
    <t>32382200</t>
  </si>
  <si>
    <t>Juan Enrique Coello Romero</t>
  </si>
  <si>
    <t>31682063</t>
  </si>
  <si>
    <t>Cesar Augusto Vivar Miranda</t>
  </si>
  <si>
    <t>Huaraz</t>
  </si>
  <si>
    <t>42697324</t>
  </si>
  <si>
    <t>Jose Luis Trejo Olaza</t>
  </si>
  <si>
    <t>10585271</t>
  </si>
  <si>
    <t>00254696</t>
  </si>
  <si>
    <t>Cristian David Diaz Noriega</t>
  </si>
  <si>
    <t>Callao</t>
  </si>
  <si>
    <t>00066970</t>
  </si>
  <si>
    <t>Hilda Yuncaccallo De Maldonado</t>
  </si>
  <si>
    <t>Ucayali</t>
  </si>
  <si>
    <t>41950342</t>
  </si>
  <si>
    <t xml:space="preserve">Guido Erick Fuchs Romero </t>
  </si>
  <si>
    <t>42878735</t>
  </si>
  <si>
    <t>Dorcas Uceda Villacorta</t>
  </si>
  <si>
    <t>46766111</t>
  </si>
  <si>
    <t>Carol Lizet Iparraguirre Grijalba</t>
  </si>
  <si>
    <t>42652524</t>
  </si>
  <si>
    <t>Miguel Angel Meza Mendez</t>
  </si>
  <si>
    <t>29633579</t>
  </si>
  <si>
    <t>Edemir Giuliano Lopez Cusi</t>
  </si>
  <si>
    <t>Arequipa</t>
  </si>
  <si>
    <t>02892887</t>
  </si>
  <si>
    <t>David Leonardo Moreira Castañeda</t>
  </si>
  <si>
    <t>44035108</t>
  </si>
  <si>
    <t>Christian Urbina Mejia</t>
  </si>
  <si>
    <t>40995166</t>
  </si>
  <si>
    <t>Rodas Tenorio Raul</t>
  </si>
  <si>
    <t>doble</t>
  </si>
  <si>
    <t>20115925</t>
  </si>
  <si>
    <t>Alfredo Baca de la Barra</t>
  </si>
  <si>
    <t>07930517</t>
  </si>
  <si>
    <t>Julio Alpino Rodriguez Acosta</t>
  </si>
  <si>
    <t>18903001</t>
  </si>
  <si>
    <t>Walter Terrones Torres</t>
  </si>
  <si>
    <t>40358554</t>
  </si>
  <si>
    <t>Allan Byron Gonzales Burga</t>
  </si>
  <si>
    <t>18161904</t>
  </si>
  <si>
    <t>Giancarlo Urbina Gaitan</t>
  </si>
  <si>
    <t>Franco Andres Manrique Tito</t>
  </si>
  <si>
    <t>Ica</t>
  </si>
  <si>
    <t>44884404</t>
  </si>
  <si>
    <t>Lenin Miguel Carrera Alvarado</t>
  </si>
  <si>
    <t>44176865</t>
  </si>
  <si>
    <t>42152872</t>
  </si>
  <si>
    <t>La portilla Contreras Eduardo</t>
  </si>
  <si>
    <t>Ascope</t>
  </si>
  <si>
    <t>40649307</t>
  </si>
  <si>
    <t>Franz Foguer Coriat</t>
  </si>
  <si>
    <t>04649564</t>
  </si>
  <si>
    <t>Fredy Ayala Bernos</t>
  </si>
  <si>
    <t>Ilo</t>
  </si>
  <si>
    <t>40385295</t>
  </si>
  <si>
    <t>Juan Carlos Izarra Mucha</t>
  </si>
  <si>
    <t>001351736</t>
  </si>
  <si>
    <t>Sakalopoulos Konstantinos</t>
  </si>
  <si>
    <t>Griega</t>
  </si>
  <si>
    <t>09878199</t>
  </si>
  <si>
    <t>Cesar Adrian Bueno Vasquez</t>
  </si>
  <si>
    <t>Huarochiri</t>
  </si>
  <si>
    <t>41837753</t>
  </si>
  <si>
    <t>Ever Alonso Huaman Cruz</t>
  </si>
  <si>
    <t>Huamachuco</t>
  </si>
  <si>
    <t>44503043</t>
  </si>
  <si>
    <t>Cesar Augusto Micha Santamaria</t>
  </si>
  <si>
    <t>Cajamarca</t>
  </si>
  <si>
    <t>10802380</t>
  </si>
  <si>
    <t>Silvia Torres Vasquez</t>
  </si>
  <si>
    <t>10313191</t>
  </si>
  <si>
    <t>Wilder Omar Lopez Yepez</t>
  </si>
  <si>
    <t>20517476405</t>
  </si>
  <si>
    <t>20565429656</t>
  </si>
  <si>
    <t>20100058503</t>
  </si>
  <si>
    <t>20100096341</t>
  </si>
  <si>
    <t>BAYER S. A.</t>
  </si>
  <si>
    <t>20506559899</t>
  </si>
  <si>
    <t>MIRANDA &amp; PEREZ ABOGADOS Y CONSULTORES ASOCIADOS GROUP E.I.R.L.</t>
  </si>
  <si>
    <t>20101064191</t>
  </si>
  <si>
    <t>20131368829</t>
  </si>
  <si>
    <t>MINISTERIO DE ENERGIA Y MINAS</t>
  </si>
  <si>
    <t>20100015103</t>
  </si>
  <si>
    <t>TRANSPORTES 77 S. A.</t>
  </si>
  <si>
    <t>20558067561</t>
  </si>
  <si>
    <t>CONSULTORA ALFA OMEGA SEGURIDAD Y SALUD S. A. C.</t>
  </si>
  <si>
    <t>20533686207</t>
  </si>
  <si>
    <t>MARFE SOLUCIONES INTEGRALES S. A. C.</t>
  </si>
  <si>
    <t>20554290818</t>
  </si>
  <si>
    <t xml:space="preserve">TELRAD PERU S. A. </t>
  </si>
  <si>
    <t>20100030838</t>
  </si>
  <si>
    <t>G. W. YICHANG &amp; CIA S. A.</t>
  </si>
  <si>
    <t>20131367008</t>
  </si>
  <si>
    <t>20543370518</t>
  </si>
  <si>
    <t>20342855602</t>
  </si>
  <si>
    <t>ISLA DE ONS S. A. C.</t>
  </si>
  <si>
    <t>20553756406</t>
  </si>
  <si>
    <t>POWDER &amp; BULK SOLUCIONES INTEGRALES S. A.</t>
  </si>
  <si>
    <t>20432118895</t>
  </si>
  <si>
    <t>TRASLADOS DEL NORTE S. A. C.</t>
  </si>
  <si>
    <t>20549431055</t>
  </si>
  <si>
    <t>ASFADE S. A. C.</t>
  </si>
  <si>
    <t>20161749126</t>
  </si>
  <si>
    <t>CONGRESO DE LA REPUBLICA</t>
  </si>
  <si>
    <t>20302386642</t>
  </si>
  <si>
    <t>PEBANI INVERSIONES S. A.</t>
  </si>
  <si>
    <t>20135699081</t>
  </si>
  <si>
    <t>20521286769</t>
  </si>
  <si>
    <t>20153408191</t>
  </si>
  <si>
    <t>MARINA DE GUERRA DEL PERU</t>
  </si>
  <si>
    <t>20506035121</t>
  </si>
  <si>
    <t>INTRALOT DE PERU S. A. C.</t>
  </si>
  <si>
    <t>20505159315</t>
  </si>
  <si>
    <t>AVANTIA S.A.C.</t>
  </si>
  <si>
    <t>MARFE SOLUCIONES INTEGRALES S.A.C.</t>
  </si>
  <si>
    <t>20100028698</t>
  </si>
  <si>
    <t>20100035392</t>
  </si>
  <si>
    <t>20480191537</t>
  </si>
  <si>
    <t>DSD REPRESENTACIONES S.A.C.</t>
  </si>
  <si>
    <t>20518488709</t>
  </si>
  <si>
    <t>PURATOS PERU S.A.</t>
  </si>
  <si>
    <t>20125545247</t>
  </si>
  <si>
    <t>20563282381</t>
  </si>
  <si>
    <t>MAN DISEL &amp; TURBO PERU S.A.C.</t>
  </si>
  <si>
    <t>20457002166</t>
  </si>
  <si>
    <t>J.G. DIESA E.I.R.L.</t>
  </si>
  <si>
    <t>20509885118</t>
  </si>
  <si>
    <t>COOPERATIVA DE PRODUCCION ESPECIALES MILLENNIUM CONSULTING LTDA</t>
  </si>
  <si>
    <t>20482247173</t>
  </si>
  <si>
    <t>CONTROL S.A.C.</t>
  </si>
  <si>
    <t>20491990075</t>
  </si>
  <si>
    <t>VIACONSUMO S.A.C.</t>
  </si>
  <si>
    <t>20100935032</t>
  </si>
  <si>
    <t>INKA'S RENT A CAR S.A.</t>
  </si>
  <si>
    <t>20333099455</t>
  </si>
  <si>
    <t>20481502765</t>
  </si>
  <si>
    <t>CORPORACION ESTELITA S.A.C.</t>
  </si>
  <si>
    <t>20525843450</t>
  </si>
  <si>
    <t>ACEROS Y SERVICIOS SAN MIGUEL S.A.C.</t>
  </si>
  <si>
    <t>20427919111</t>
  </si>
  <si>
    <t>AXUR S.A.</t>
  </si>
  <si>
    <t>20482727388</t>
  </si>
  <si>
    <t>ADMEDIOS COMUNICACIONES S.R.L.</t>
  </si>
  <si>
    <t>20537348390</t>
  </si>
  <si>
    <t>MERCO BUS S.A.C.</t>
  </si>
  <si>
    <t>20507685626</t>
  </si>
  <si>
    <t>NATURAL PROTEIN TECHNOLOGIES S.A.C</t>
  </si>
  <si>
    <t>20268784625</t>
  </si>
  <si>
    <t>PROCAMPO S.A.</t>
  </si>
  <si>
    <t>20445771784</t>
  </si>
  <si>
    <t>INVERSIONES PALACES HNOS S.R.L.</t>
  </si>
  <si>
    <t>20562787616</t>
  </si>
  <si>
    <t>COMERCIAL VAMO S.A.C.</t>
  </si>
  <si>
    <t>20554866892</t>
  </si>
  <si>
    <t>FOREVER VIEW INVESTMENT AND INTERNATIONAL TRADE PERU S.A.C.</t>
  </si>
  <si>
    <t>20100027021</t>
  </si>
  <si>
    <t>20529389885</t>
  </si>
  <si>
    <t>20520588052</t>
  </si>
  <si>
    <t>COMERCIALIZADORA PLAST E.I.R.L.</t>
  </si>
  <si>
    <t>20543206556</t>
  </si>
  <si>
    <t>ESTUDIO VALDIVIA S.A.C.</t>
  </si>
  <si>
    <t>20510511906</t>
  </si>
  <si>
    <t>MATERIALES / FIERROS E.I.R.L.</t>
  </si>
  <si>
    <t>20544667069</t>
  </si>
  <si>
    <t>20107916343</t>
  </si>
  <si>
    <t>MOVIL TOURS S.A.</t>
  </si>
  <si>
    <t>20417432397</t>
  </si>
  <si>
    <t>BIOGEN AGRO S.A.C.</t>
  </si>
  <si>
    <t>20517272583</t>
  </si>
  <si>
    <t>PESQUERA CARAL S.A.</t>
  </si>
  <si>
    <t>20548347301</t>
  </si>
  <si>
    <t>20440340181</t>
  </si>
  <si>
    <t>NETWORKING TELECOMMUNICATIONS OF PERU S.A.C.</t>
  </si>
  <si>
    <t>20506866473</t>
  </si>
  <si>
    <t>DONGBU DAEWOO ELECTRONICS CORPORATION PERU S.A.C.</t>
  </si>
  <si>
    <t>20284526911</t>
  </si>
  <si>
    <t>PESQUERA ISA S.R.LTDA.</t>
  </si>
  <si>
    <t>20600143167</t>
  </si>
  <si>
    <t>INTROX GAS S.A.C.</t>
  </si>
  <si>
    <t>20101395031</t>
  </si>
  <si>
    <t>TRABAJOS MARITIMOS S.A.</t>
  </si>
  <si>
    <t>20562870947</t>
  </si>
  <si>
    <t>20565536223</t>
  </si>
  <si>
    <t>CHINA MINMETALS NONFERROUS METALS PERU S.A.C.</t>
  </si>
  <si>
    <t>20383929050</t>
  </si>
  <si>
    <t>20502625706</t>
  </si>
  <si>
    <t>PESQUERA NINFAS DEL MAR S.A.C.</t>
  </si>
  <si>
    <t>20508630345</t>
  </si>
  <si>
    <t>20546357377</t>
  </si>
  <si>
    <t>20549768106</t>
  </si>
  <si>
    <t>COSTA SEAFOOD</t>
  </si>
  <si>
    <t>20408130639</t>
  </si>
  <si>
    <t>P&amp;G INGENIEROS CONSTRUCTORES Y CONSULTORES S.A.C.</t>
  </si>
  <si>
    <t>20331061655</t>
  </si>
  <si>
    <t>20293331066</t>
  </si>
  <si>
    <t>20600475372</t>
  </si>
  <si>
    <t>20445284107</t>
  </si>
  <si>
    <t>IPSYCOM INGENIEROS S.R.L.</t>
  </si>
  <si>
    <t>20108383471</t>
  </si>
  <si>
    <t>UNIVERSIDAD INCA GARCILASO DE LA VEGA</t>
  </si>
  <si>
    <t>20537806011</t>
  </si>
  <si>
    <t>GRUPO LIDERA S.A.C.</t>
  </si>
  <si>
    <t>10316004089</t>
  </si>
  <si>
    <t>TRINIDAD ZAMBRANO JAIME MELECIO</t>
  </si>
  <si>
    <t>20433819544</t>
  </si>
  <si>
    <t>ANGLO AMERICAN PERU S.A.</t>
  </si>
  <si>
    <t>20340584237</t>
  </si>
  <si>
    <t>20379129219</t>
  </si>
  <si>
    <t>20263322496</t>
  </si>
  <si>
    <t>20507051295</t>
  </si>
  <si>
    <t>GENERAL CONTROL GROUP SOCIEDAD ANONIMA CERRADA</t>
  </si>
  <si>
    <t>20559623165</t>
  </si>
  <si>
    <t>20101030963</t>
  </si>
  <si>
    <t>20548960771</t>
  </si>
  <si>
    <t>20330401991</t>
  </si>
  <si>
    <t>20100128994</t>
  </si>
  <si>
    <t>20319956043</t>
  </si>
  <si>
    <t>UNIVERSIDAD CATOLICA LOS ANGELES DE CHIMBOTE</t>
  </si>
  <si>
    <t>20345516264</t>
  </si>
  <si>
    <t>MINERTEC S.R.L.</t>
  </si>
  <si>
    <t>10072367338</t>
  </si>
  <si>
    <t>GUTIERREZ ENCINAS HANS FREDDY</t>
  </si>
  <si>
    <t>20563777789</t>
  </si>
  <si>
    <t>20537756323</t>
  </si>
  <si>
    <t>20600251709</t>
  </si>
  <si>
    <t>20100035121</t>
  </si>
  <si>
    <t>20530689019</t>
  </si>
  <si>
    <t>20459481967</t>
  </si>
  <si>
    <t>COROIMPORT S.A.C.</t>
  </si>
  <si>
    <t>20451539087</t>
  </si>
  <si>
    <t>JUSTPOINT INVESTMENTS SL</t>
  </si>
  <si>
    <t>20513509287</t>
  </si>
  <si>
    <t>PERU VENDE.COM S.A.C.</t>
  </si>
  <si>
    <t>20565376358</t>
  </si>
  <si>
    <t>TESA TAPE SUCURSAL DEL PERU</t>
  </si>
  <si>
    <t>20516376407</t>
  </si>
  <si>
    <t>INSERMEL S.A.C.</t>
  </si>
  <si>
    <t>20100409225</t>
  </si>
  <si>
    <t>PESQUERA LAVIANA S.A.C.</t>
  </si>
  <si>
    <t>20303328221</t>
  </si>
  <si>
    <t>20523647017</t>
  </si>
  <si>
    <t>PAE PERU INGENIERIA DE SERVICIOS S.A.C.</t>
  </si>
  <si>
    <t>20335508981</t>
  </si>
  <si>
    <t>20522678547</t>
  </si>
  <si>
    <t>MAC HARE S.A.C.</t>
  </si>
  <si>
    <t>20445133231</t>
  </si>
  <si>
    <t>COLECBI S.A.C.</t>
  </si>
  <si>
    <t>20522632636</t>
  </si>
  <si>
    <t>PRIME VISTA CENTENNIAL S.A.C.</t>
  </si>
  <si>
    <t>20509716782</t>
  </si>
  <si>
    <t>EL COLONIAL S.A.C.</t>
  </si>
  <si>
    <t>20453655904</t>
  </si>
  <si>
    <t>CLINICA PROSALUD E.I.R.L.</t>
  </si>
  <si>
    <t>20100060311</t>
  </si>
  <si>
    <t>20565302826</t>
  </si>
  <si>
    <t>KRINGS PERU S.A.</t>
  </si>
  <si>
    <t>20364778491</t>
  </si>
  <si>
    <t>DIRECCION REGIONAL DE EDUCACION-HUARAZ</t>
  </si>
  <si>
    <t>20462924055</t>
  </si>
  <si>
    <t>CORPORACION CERVANTES S.R.L.</t>
  </si>
  <si>
    <t>20548117055</t>
  </si>
  <si>
    <t>GESTING S.A.C.</t>
  </si>
  <si>
    <t>20425320701</t>
  </si>
  <si>
    <t>VIDEOSUR S.A.C.</t>
  </si>
  <si>
    <t>20307150981</t>
  </si>
  <si>
    <t>20451653700</t>
  </si>
  <si>
    <t>PTV BUSINESS S.A.C.</t>
  </si>
  <si>
    <t>DIRECCION</t>
  </si>
  <si>
    <t>DEPARTAMENTO</t>
  </si>
  <si>
    <t>PROVINCIA</t>
  </si>
  <si>
    <t>AV. CARRETERA VENTANILLA KM. 5200</t>
  </si>
  <si>
    <t>VENTANILLA</t>
  </si>
  <si>
    <t>RUC - EMPRESAS</t>
  </si>
  <si>
    <t>CLIENTES</t>
  </si>
  <si>
    <t>RAZON SOCIAL</t>
  </si>
  <si>
    <t>PROCEDENCIA</t>
  </si>
  <si>
    <t>TARIFA PACTADA</t>
  </si>
  <si>
    <t>CAL.ESQUILACHE NRO. 371, PISO 9</t>
  </si>
  <si>
    <t>AV. REPUBLICA DE PANAMA NRO. 3591, INT. 1601, URB. LIMATAMBO</t>
  </si>
  <si>
    <t>AV. CAMINO REAL NRO. 390, INT. 801</t>
  </si>
  <si>
    <t>AV. SEPARADORA INDUSTRIAL NRO. 3085, URB. MAYORAZGO</t>
  </si>
  <si>
    <t>20503840121</t>
  </si>
  <si>
    <t>REPSOL COMERCIAL S.A.C.</t>
  </si>
  <si>
    <t>AV. VICTOR ANDRES BELAUNDE NRO. 147, INT. 301, EDIFICIO REAL 5</t>
  </si>
  <si>
    <t>Oscar Cespedes Guillen</t>
  </si>
  <si>
    <t>NUMERO HAB</t>
  </si>
  <si>
    <t>CATEGORIA</t>
  </si>
  <si>
    <t>CONTRATO</t>
  </si>
  <si>
    <t>Departamento</t>
  </si>
  <si>
    <t>Provincia</t>
  </si>
  <si>
    <t>CONSULTA HUÉSPED</t>
  </si>
  <si>
    <t>CONSULTA RUC</t>
  </si>
  <si>
    <t>20543002471</t>
  </si>
  <si>
    <t>20508555629</t>
  </si>
  <si>
    <t>20100049008</t>
  </si>
  <si>
    <t>20536902385</t>
  </si>
  <si>
    <t>20214969794</t>
  </si>
  <si>
    <t>20531639473</t>
  </si>
  <si>
    <t>20523775287</t>
  </si>
  <si>
    <t>20557788841</t>
  </si>
  <si>
    <t>20101334679</t>
  </si>
  <si>
    <t>20508704217</t>
  </si>
  <si>
    <t>20600655940</t>
  </si>
  <si>
    <t>20383773378</t>
  </si>
  <si>
    <t>20600004817</t>
  </si>
  <si>
    <t>20551782914</t>
  </si>
  <si>
    <t>20558614634</t>
  </si>
  <si>
    <t>20160286068</t>
  </si>
  <si>
    <t>20534172304</t>
  </si>
  <si>
    <t>20507371281</t>
  </si>
  <si>
    <t>20492111636</t>
  </si>
  <si>
    <t>20600869940</t>
  </si>
  <si>
    <t>40457211</t>
  </si>
  <si>
    <t>Luis Enrique Campoverde Perea</t>
  </si>
  <si>
    <t>40119861</t>
  </si>
  <si>
    <t>Maria Victoria Teran Iparraguirre</t>
  </si>
  <si>
    <t>CLOROX PERU S.A.</t>
  </si>
  <si>
    <t>AV. VICTOR ANDRES BELAUNDE NRO. 332, INT. 301, URB. EL ROSARIO</t>
  </si>
  <si>
    <t>20264846855</t>
  </si>
  <si>
    <t>BIM PERU S.A.C.</t>
  </si>
  <si>
    <t>20548948569</t>
  </si>
  <si>
    <t>JR. HATUEY NRO. 213, URB. MARANGA</t>
  </si>
  <si>
    <t>SAN MIGUEL</t>
  </si>
  <si>
    <t>20504963927</t>
  </si>
  <si>
    <t>CALSA PERU S.A.C.</t>
  </si>
  <si>
    <t>AV. RPCA DE ARGENTINA NRO. 1227, Z.I. LA CHALACA</t>
  </si>
  <si>
    <t>AV. LOS CASTILLOS NRO. 340, Z.I. STA ROSA</t>
  </si>
  <si>
    <t>20159473148</t>
  </si>
  <si>
    <t>PESQUERA DIAMANTE S.A.</t>
  </si>
  <si>
    <t>CAL. AMADOR MERINO REYNA NRO. 307</t>
  </si>
  <si>
    <t>PESQUERA MAJAT S.A.C.</t>
  </si>
  <si>
    <t>CAL. PADRE GUATEMALA NRO. 218, URB. MARANGA</t>
  </si>
  <si>
    <t>LSA ENTERPRISES PERU S.A.C.</t>
  </si>
  <si>
    <t>CAR. PLAYA OQUENDO KM. 7.5</t>
  </si>
  <si>
    <t>COMPAÑIA PERUANA DE RADIODIFUSION S.A.</t>
  </si>
  <si>
    <t>JR. MONTERO ROSAS NRO. 1099, URB. SANTA BEATRIZ</t>
  </si>
  <si>
    <t>SUTRAN</t>
  </si>
  <si>
    <t>AV. AREQUIPA NRO. 1593</t>
  </si>
  <si>
    <t>LIINCE</t>
  </si>
  <si>
    <t>INVERSIONES AGROPECUARIAS Y ANEXOS S.R.L.</t>
  </si>
  <si>
    <t>CAR. PANAMERICANA NORTE KM. 545, P.J. PUENTE VIRU</t>
  </si>
  <si>
    <t>LA LIBERTAD</t>
  </si>
  <si>
    <t>VIRU</t>
  </si>
  <si>
    <t>NEGOCIACIONES TAMBOGRANDE S.R.L.</t>
  </si>
  <si>
    <t>CAL. MARTINEZ DE PINILLOS NRO. 141, RES. ASOC. JOSE ABELARDO QUIÑONES</t>
  </si>
  <si>
    <t>INDEPENDENCIA</t>
  </si>
  <si>
    <t>CORPORACION CORREA S.A.C.</t>
  </si>
  <si>
    <t>PJ. CAJAMARCA MZA. M LOTE. 55, INT. 3, URB. SAN JUAN MASIAS</t>
  </si>
  <si>
    <t>CORPORACION JEM BIOS E.I.R.L.</t>
  </si>
  <si>
    <t>AV. HUAYLAS NRO. 5213, URB. LOS NARANJOS</t>
  </si>
  <si>
    <t>LOS OLIVOS</t>
  </si>
  <si>
    <t>GEOTECNIA PERUANA S.R.LTDA.</t>
  </si>
  <si>
    <t>CAL. CAMINO REAL MZA. N LOTE. 2, URB. SAN FRANCISCO</t>
  </si>
  <si>
    <t>AGRO KLINGE S.A.</t>
  </si>
  <si>
    <t>CAL. RENE DESCARTES NRO. 311, URB. SANTA RAQUEL</t>
  </si>
  <si>
    <t>IMPACT MKT PERU S.A.C.</t>
  </si>
  <si>
    <t>MZA. M LOTE. 22, URB. LAS PALMERAS - VII ETAPA</t>
  </si>
  <si>
    <t>ICA</t>
  </si>
  <si>
    <t>SONDA DEL PERU S.A.</t>
  </si>
  <si>
    <t>AV. CANAVAL Y MOREYRA NRO. 480, DPTO. 1001</t>
  </si>
  <si>
    <t>JGR TELECOMUNICACIONES PERU S.A.C.</t>
  </si>
  <si>
    <t>SURQUILLO</t>
  </si>
  <si>
    <t>GAPC INVERSIONES GENERALES S.A.C.</t>
  </si>
  <si>
    <t>CAL. LAS CODORNICES NRO. 104, URB. LIMATAMBO</t>
  </si>
  <si>
    <t>CAL. MANGLES NRO. 453, ASOC SAN HILARION</t>
  </si>
  <si>
    <t>SAN JUAN DE LURIGANCHO</t>
  </si>
  <si>
    <t>PAUSER DISTRIBUCIONES S.A.C.</t>
  </si>
  <si>
    <t>TRUJILLO</t>
  </si>
  <si>
    <t>VICTOR LARCO HERRERA</t>
  </si>
  <si>
    <t>MAQUINARIAS S.A.</t>
  </si>
  <si>
    <t>AV. CAMINO REAL NRO. 390, INT. 1401, TORRE CENTRAL</t>
  </si>
  <si>
    <t>LAB TOP PERU S.R.L.</t>
  </si>
  <si>
    <t>CAL. FRANCISCO DE TOLEDO NRO. 165, URB. LA VIRREYNA</t>
  </si>
  <si>
    <t>SANTIAGO DE SURCO</t>
  </si>
  <si>
    <t>AV. VICTOR LARCO NRO. 526, BAL. BUENOS AIRES SUR</t>
  </si>
  <si>
    <t>32908380</t>
  </si>
  <si>
    <t>Henry Chero Valdivieso</t>
  </si>
  <si>
    <t>42100125</t>
  </si>
  <si>
    <t>Garcia Ayala yuri</t>
  </si>
  <si>
    <t>Lambayeque</t>
  </si>
  <si>
    <t>20481640998</t>
  </si>
  <si>
    <t>AGROEXPORTACIONES DEL NORTE S.A.C.</t>
  </si>
  <si>
    <t>LAMBAYEQUE</t>
  </si>
  <si>
    <t>CAR.PANAMERICANA NORTE KM. 783 SEC. MOCCE</t>
  </si>
  <si>
    <t>11762698</t>
  </si>
  <si>
    <t xml:space="preserve">Yesenia Ponce Villareal De Vargas </t>
  </si>
  <si>
    <t>46068841</t>
  </si>
  <si>
    <t>Johann Morales Valladares</t>
  </si>
  <si>
    <t>Yauya</t>
  </si>
  <si>
    <t>31670120</t>
  </si>
  <si>
    <t>Viqui Erlinda Rojas Bonifacio</t>
  </si>
  <si>
    <t>20445529061</t>
  </si>
  <si>
    <t>LA PIETTRA E.I.R.L.</t>
  </si>
  <si>
    <t>DIEMITUR S.R.L.</t>
  </si>
  <si>
    <t>20600004035</t>
  </si>
  <si>
    <t>AV. PACIFICO MZA. E LOTE. 1, SEMI URBANA</t>
  </si>
  <si>
    <t>ANCASH</t>
  </si>
  <si>
    <t>SANTA</t>
  </si>
  <si>
    <t>NUEVO CHIMBOTE</t>
  </si>
  <si>
    <t>CORTESIA</t>
  </si>
  <si>
    <t>46498093</t>
  </si>
  <si>
    <t>Jorge Carlos Mensoza Hernangildo</t>
  </si>
  <si>
    <t>AV.CALATRAVA 216</t>
  </si>
  <si>
    <t>LA MOLINA</t>
  </si>
  <si>
    <t>46978488</t>
  </si>
  <si>
    <t>Choquehuanca Quispe Jose</t>
  </si>
  <si>
    <t>46574924</t>
  </si>
  <si>
    <t>Rodriguez Reyes Helgar</t>
  </si>
  <si>
    <t>simple</t>
  </si>
  <si>
    <t>BOOKING</t>
  </si>
  <si>
    <t>HABITACION</t>
  </si>
  <si>
    <t>AV. CHIMBOTE NRO. 437</t>
  </si>
  <si>
    <t>Ancash</t>
  </si>
  <si>
    <t>AV. PASEO DE LA REPUBLICA NRO. 3074, INT. 1001</t>
  </si>
  <si>
    <t>SAN BORJA</t>
  </si>
  <si>
    <t>CESEL INGENIEROS</t>
  </si>
  <si>
    <t>MZA. A LOTE, 11 URB. LOS GUINDOS.</t>
  </si>
  <si>
    <t>AREQUIPA</t>
  </si>
  <si>
    <t>CAYMA</t>
  </si>
  <si>
    <t xml:space="preserve">ANCASH </t>
  </si>
  <si>
    <t>HUARAZ</t>
  </si>
  <si>
    <t>PERUANA DE ENERGIA Y CONBUSTIBLES S. A. C.</t>
  </si>
  <si>
    <t>AV. CAMINO REAL NRO. 1751</t>
  </si>
  <si>
    <t>PLAZA 27 DE NOVIEMBRE NRO.220</t>
  </si>
  <si>
    <t>JR. LOMAS DE LAS GARDENIAS NRO. 271 ,URB. PROLONG BENAVIDES ET 3</t>
  </si>
  <si>
    <t xml:space="preserve">AV. LAS ARTES NRO. 260 ,URB. SAN BORJA </t>
  </si>
  <si>
    <t>AV. AGUSTIN GAMARRA NRO. 351 ,RES. CERCADO</t>
  </si>
  <si>
    <t>CAL. ANTEQUERA NRO. 777, DPTO. 1101</t>
  </si>
  <si>
    <t>CAL. CALLE 31 NRO.125, URB. CORPAC (ALT CDRA 10 AV. JOSE GALVEZ BARRENECHEA)</t>
  </si>
  <si>
    <t>AV. EL DERBY NRO. 250 DPTO 2, URB. EL DERBY DE MONTERRICO</t>
  </si>
  <si>
    <t>AV. ARENALES NRO. 773 DPTO. 702, URB. STA BEATRIZ</t>
  </si>
  <si>
    <t>JR. SAN MANUEL  NRO. 255, URB. SANTA LUISA</t>
  </si>
  <si>
    <t>46033998</t>
  </si>
  <si>
    <t xml:space="preserve">Felipe Ruthenford Valeriano Alzamora  </t>
  </si>
  <si>
    <t>Cañete</t>
  </si>
  <si>
    <t>47067465</t>
  </si>
  <si>
    <t>Eliot Augusto Mendoza Olascoaga</t>
  </si>
  <si>
    <t>20492918173</t>
  </si>
  <si>
    <t>DIMALEC S.A.C.</t>
  </si>
  <si>
    <t xml:space="preserve">JR TAMARINDO N° 121 </t>
  </si>
  <si>
    <t>S.M.P.</t>
  </si>
  <si>
    <t>42971676</t>
  </si>
  <si>
    <t>Roberto Antonio Reyes  Ruiz</t>
  </si>
  <si>
    <t>20517357066</t>
  </si>
  <si>
    <t>ESTACION DE SERVICIOS HUARAZ S.A.C.</t>
  </si>
  <si>
    <t>AV. BENAVIDEZ 1555</t>
  </si>
  <si>
    <t xml:space="preserve">MIRAFLORES </t>
  </si>
  <si>
    <t>44224276</t>
  </si>
  <si>
    <t>Cesar Augusto Paredes Reategui</t>
  </si>
  <si>
    <t>San Martin</t>
  </si>
  <si>
    <t>JR. HUALLAGA NRO. 358</t>
  </si>
  <si>
    <t>AV. JULIO BAYLETTI NRO. 312 , DPTO. 201</t>
  </si>
  <si>
    <t>DISTRIBUIDORA DANY S. R. LTDA</t>
  </si>
  <si>
    <t>CAL. HERMANOS CATARI NRO. 175 , URB. MARANGA ETAPA DOS</t>
  </si>
  <si>
    <t>ORGANISMO DE EVALUACION Y FISCALIZACION AMBIENTAL - OEFA</t>
  </si>
  <si>
    <t>AV. REPUBLICA DE PANAMA NRO 3542</t>
  </si>
  <si>
    <t>AV. LA MARINA CDRA. 36, NRO.SN CUARTE LA PERLA (AV. LA MARINA CRA. 36, ESQUINA INSURGENTES)</t>
  </si>
  <si>
    <t>LA PERLA</t>
  </si>
  <si>
    <t>AV. DEL PARQUE NORTE NRO. 1180, CORPAC</t>
  </si>
  <si>
    <t>CAL. PATAPO NRO.127 INT.302, URB. VALLE HERMOSO (PARALELA ANGAMOS PASANDO PTE PRIMAVERA)</t>
  </si>
  <si>
    <t>JR. CRISTOBAL DE PERALTA NORT. NRO. 820, URB. SAN IDELFONSO</t>
  </si>
  <si>
    <t>EL PACIFICO PERUANO - SUIZA CIA SEG Y REA</t>
  </si>
  <si>
    <t>CAL. JUAN DE ARONA NRO. 830 ( AUGUSTO ESQ. TAMAYO/JUAN DE ARONA N°- 830)</t>
  </si>
  <si>
    <t>AV. MINERALES NRO. 310 Z.I. URB. INDUSTRIAL WIESE</t>
  </si>
  <si>
    <t>AV. LOS CASTILLOS NRO. 340, Z.I. STA ROSA (PARALELA A EVITAMIENTO)</t>
  </si>
  <si>
    <t>CAL.DOMINGO CICIRELLO NRO. 217, URB. LA CHALACA (ALTURA CD 4,AV. NERSTOR GAMBETA)</t>
  </si>
  <si>
    <t>CAL. LOPEZ DE AYALA NRO. 1298, URB. SAN BORJA</t>
  </si>
  <si>
    <t>CAL. HUANDOY MAZ. A LOTE 7 , BUENOS AIRES ETAPA 1</t>
  </si>
  <si>
    <t>AV. VENEZUELA NRO. 2850 , URB. ELIO</t>
  </si>
  <si>
    <t>AV. N. GAMBETTA NRO. 280, URB. LA CHALACA</t>
  </si>
  <si>
    <t>JR. TUMBES NRO. 241 CASCO URBANO</t>
  </si>
  <si>
    <t>CHIMBOTE</t>
  </si>
  <si>
    <t>CAL. CHINCHON, NRO. 1060</t>
  </si>
  <si>
    <t>AV. NICOLAS DE PIEROLA NRO. 617, URB. BARRIO MEDICO</t>
  </si>
  <si>
    <t>AV. LOS CASTILLOS NRO. C. 3 , Z.I. SANTA ROSA</t>
  </si>
  <si>
    <t>CAL. MONTE ROSA NRO.233 INT.702 , URB. CHACARILLA DEL ESTANQUE</t>
  </si>
  <si>
    <t>MZ. A LOTE. 06 A. H. LUIS ALBERTO SANCHEZ</t>
  </si>
  <si>
    <t>AV. REPUBLICA DE PANAMA NRO.4344</t>
  </si>
  <si>
    <t>CAL. LOS ALMENDROS MZ. C LOTE. 15 , URB. LA ARBOLEDA</t>
  </si>
  <si>
    <t>CAL. SANTA INES NRO. 2070 , Z.I. SANTA ROSA</t>
  </si>
  <si>
    <t>CAL.PICASSO NRO. 164</t>
  </si>
  <si>
    <t>ORGANISMO NACIONAL DE SANIDAD PESQUERA ( SANIPES )</t>
  </si>
  <si>
    <t xml:space="preserve">CALLAO </t>
  </si>
  <si>
    <t>AV. SEPARADORA INDUSTRIAL NRO. 4003 INT. C.D, URB.PORTALES JAVIER PRADO 1ET.</t>
  </si>
  <si>
    <t>CAL. QUILLA NRO. 140, URB. SAN JUAN BAUTISTA DE VILL</t>
  </si>
  <si>
    <t>CHORRILLOS</t>
  </si>
  <si>
    <t>AV. LOS CONQUISTADORES NRO. 638 , INT. 201</t>
  </si>
  <si>
    <t>AV.SALAVERRY NRO. 2415 , INT. 208</t>
  </si>
  <si>
    <t>AV. LA PAZ NRO. 3055 , URB. CHEPEN</t>
  </si>
  <si>
    <t>CAL. DIEGO FERRE NRO. 350 , URB. LOS ROBLES</t>
  </si>
  <si>
    <t>SANTA ANITA</t>
  </si>
  <si>
    <t>AV. DE LAS ARTES NORTE NRO. 509 DPTO. 401 , URB. SAN BORJA</t>
  </si>
  <si>
    <t>PJ. TELLO NRO. 215</t>
  </si>
  <si>
    <t>CAL. GABRIEL CHARIAESE NRO. 415 , URB. SAN ANTONIO</t>
  </si>
  <si>
    <t>09631094</t>
  </si>
  <si>
    <t>Jimmy Alberto Baquerizo Estrada</t>
  </si>
  <si>
    <t>32542215</t>
  </si>
  <si>
    <t>Juan Nilton Tello Monzon</t>
  </si>
  <si>
    <t>47309912</t>
  </si>
  <si>
    <t>15852973</t>
  </si>
  <si>
    <t>Wilmer Hipolito Anton More</t>
  </si>
  <si>
    <t>Barranca</t>
  </si>
  <si>
    <t>15726424</t>
  </si>
  <si>
    <t>Manuel Leonardo Paz Rodriguez</t>
  </si>
  <si>
    <t>Huacho</t>
  </si>
  <si>
    <t>43903087</t>
  </si>
  <si>
    <t>Jersson Yovanny Rojas Morales</t>
  </si>
  <si>
    <t>44871576</t>
  </si>
  <si>
    <t>Alexander Benjamin Paucar Villanueva</t>
  </si>
  <si>
    <t>08288036</t>
  </si>
  <si>
    <t>Luis Manuel Mejia Neyra</t>
  </si>
  <si>
    <t>43890067</t>
  </si>
  <si>
    <t>Manuel Gianfranco Costa Chac</t>
  </si>
  <si>
    <t>25853447</t>
  </si>
  <si>
    <t>Nicolas Galindo Soria</t>
  </si>
  <si>
    <t>16672760</t>
  </si>
  <si>
    <t>Maximo Chavez Reyes</t>
  </si>
  <si>
    <t>Nuevo chimbote</t>
  </si>
  <si>
    <t>07491885</t>
  </si>
  <si>
    <t>Willian Raul Lara Lobato</t>
  </si>
  <si>
    <t>25827603</t>
  </si>
  <si>
    <t>Manuel Sanchez Burga</t>
  </si>
  <si>
    <t>10059752</t>
  </si>
  <si>
    <t xml:space="preserve">Gustavo Adolfo Salcedo Villareal </t>
  </si>
  <si>
    <t>29569238537</t>
  </si>
  <si>
    <t>AV. ENRIQUE MEIGGS NRO. 835 , PP.JJ. MIRAFLORES I ZONA</t>
  </si>
  <si>
    <t>DIRECCION DE RED DE SALUD PACIFICO NORTE</t>
  </si>
  <si>
    <t xml:space="preserve">FOVIPOL EDIF. G NRO.. DPTO. 201 , URB. ROSAL DE SALAMANCA </t>
  </si>
  <si>
    <t>JR. HELIO NRO. 5658 ,URB. INDUSTRIAL INFANTAS</t>
  </si>
  <si>
    <t>1303438921</t>
  </si>
  <si>
    <t>Cristobal Tobias Cañate Estipinan</t>
  </si>
  <si>
    <t>Ecuador</t>
  </si>
  <si>
    <t>AV. SAENZ PEÑA NRO. 177 ,URB. CERCADO</t>
  </si>
  <si>
    <t>AV. PASEO DE LA REPUBLICA NRO. 2131 , URB. SANTA CATALINA</t>
  </si>
  <si>
    <t>LA VICTORIA</t>
  </si>
  <si>
    <t>AV. AREQUIPA NRO. 1841</t>
  </si>
  <si>
    <t>LINCE</t>
  </si>
  <si>
    <t>CAL. SALVADOR CARMONA NRO. 216, URB. EL VULCANO</t>
  </si>
  <si>
    <t>JR. ESTEBAN CAMPODONICO NRO. 470 , URB. SANTA CATALINA</t>
  </si>
  <si>
    <t>NRO. S/N CAMPAMENTO VICHAY</t>
  </si>
  <si>
    <t xml:space="preserve">HUARAZ </t>
  </si>
  <si>
    <t>AV. INKA GARCILASO DE LA VEGA NRO. 111</t>
  </si>
  <si>
    <t xml:space="preserve">CAJAMARCA </t>
  </si>
  <si>
    <t>CHOTA</t>
  </si>
  <si>
    <t>CAL. RENE DESCARTES NRO. 311, URB. SANTA RAQUEL 2DA. ETAPA</t>
  </si>
  <si>
    <t>AV. ESPAÑA 1ER. NIVEL NRO. 2380, INT. D-6 CENTRO TRUJILLO</t>
  </si>
  <si>
    <t>AV. PROGRESO NRO. 1215 , A. H. TALARITA 2DA ETAPA</t>
  </si>
  <si>
    <t>PIURA</t>
  </si>
  <si>
    <t>CASTILLA</t>
  </si>
  <si>
    <t>JR. DOMENICO MORELLI NRO. 110 , INT. 501</t>
  </si>
  <si>
    <t>JR. VICTOR FAJARDO NRO. 489 ,URB. SANTA MARIA V ETAPA</t>
  </si>
  <si>
    <t>AV. NICOLAS AYLLON NRO, 1580</t>
  </si>
  <si>
    <t>SAN LUIS</t>
  </si>
  <si>
    <t>MZ. A5 LOTE, 13 COISHCO</t>
  </si>
  <si>
    <t>COISHCO</t>
  </si>
  <si>
    <t>AV. ARBOLEDA NRO. 485,URB. SANTA RAQUEL ETAPA DOS</t>
  </si>
  <si>
    <t>CAL. RECUERDOS NRO. 488, URB. CHACARILLA DEL ESTANQUE</t>
  </si>
  <si>
    <t>CABZE S.R.L.</t>
  </si>
  <si>
    <t>MZ. H-9 LOTE, 23 A. H. MI PERU</t>
  </si>
  <si>
    <t>AV. GENARO CASTRO IGLESIAS NRO. 137 , URB. AURORA</t>
  </si>
  <si>
    <t>JR. LAS HERRAMIENTAS NRO. 1881</t>
  </si>
  <si>
    <t>AV. MATERIALES NRO. 2215</t>
  </si>
  <si>
    <t>AV. EMILIO CAVENECIA NRO. 264 DPTO. 201 , URB. SANTA CRUZ</t>
  </si>
  <si>
    <t>AV. VICTOR ANDRES BELAUNDE NRO. 147 , INT. 701 CENTRO EMPRESARIAL REAL</t>
  </si>
  <si>
    <t>AV. REPUBLICA DE PANAMA NRO.3030 , URB. EL PALOMAR</t>
  </si>
  <si>
    <t>AV. LA ENCALADA NRO.1388  DPTO. 1002, URB. POLO HUNT</t>
  </si>
  <si>
    <t>CAL. LAS AZALIAS NRO. 159, URB. VIÑEDOS ETAPA - 1</t>
  </si>
  <si>
    <t>COMAS</t>
  </si>
  <si>
    <t>Barrientos Morales Pedro</t>
  </si>
  <si>
    <t>Piura</t>
  </si>
  <si>
    <t>03465073</t>
  </si>
  <si>
    <t>AV. SALAVERRY NRO. 2490 , DPTO. 303</t>
  </si>
  <si>
    <t>JESUS MARIA</t>
  </si>
  <si>
    <t>AV. JOSE PARDO NRO. 121</t>
  </si>
  <si>
    <t>AV. ENCALADA NRO. 1257 DPTO. 805, URB. POLO AND HUNT CLUB</t>
  </si>
  <si>
    <t>AV. EL DERBY NRO.055 , INT. 601</t>
  </si>
  <si>
    <t>AV. LA ENCALADA NRO.1388 INT. 1001 , URB. LIMA POLO HUNT</t>
  </si>
  <si>
    <t>CAL. DELTA NRO. 261 Z.I. PQUE INTERN. DE INDUSTRI</t>
  </si>
  <si>
    <t>AV. REPUBLICA DE PANAMA NRO. 257</t>
  </si>
  <si>
    <t>AV. CIRCUNVALACION MZ. L LOTE 18 INT. 301, URB. SAN IGNACIO DE MONTERRICO</t>
  </si>
  <si>
    <t>JR. LOS ALISOS NRO. 328 BARRIO CENTENARIO</t>
  </si>
  <si>
    <t>AV. LA PAZ NRO. 131 SANTA MARIA DE HUACHIPA</t>
  </si>
  <si>
    <t>LURIGANCHO</t>
  </si>
  <si>
    <t>CAL. GOZZOLI  NORTE NRO. 654 , URB. LAS MAGNOLIAS</t>
  </si>
  <si>
    <t>25866046</t>
  </si>
  <si>
    <t>Cesar Roggers Martinez Romero</t>
  </si>
  <si>
    <t>Marvin Leeonar Ramoz Narvaez</t>
  </si>
  <si>
    <t>47719221</t>
  </si>
  <si>
    <t>Rodriguez Aguilar Angello</t>
  </si>
  <si>
    <t>40427854</t>
  </si>
  <si>
    <t>Dave Frank Leon Rosales</t>
  </si>
  <si>
    <t>32978912</t>
  </si>
  <si>
    <t>Jose Wilbert Luzardo Nuñez</t>
  </si>
  <si>
    <t>20440376704</t>
  </si>
  <si>
    <t>INTERAMERICANA TRUJILLO S.A.</t>
  </si>
  <si>
    <t>10397972</t>
  </si>
  <si>
    <t>Alejandro Donato Ramirez Encarnacion</t>
  </si>
  <si>
    <t>Carhuaz</t>
  </si>
  <si>
    <t>70142669</t>
  </si>
  <si>
    <t>Jesus M anuel Reyes Luna</t>
  </si>
  <si>
    <t>Casma</t>
  </si>
  <si>
    <t>16011264</t>
  </si>
  <si>
    <t>Gall Carlos Calderon Cerna</t>
  </si>
  <si>
    <t>46297495</t>
  </si>
  <si>
    <t>Randy Lorenzo Cancao Vasquez</t>
  </si>
  <si>
    <t>70889327</t>
  </si>
  <si>
    <t>Bidey Aymi Norabuena Polo</t>
  </si>
  <si>
    <t>31649214</t>
  </si>
  <si>
    <t>Marilu Vega Pacahuala</t>
  </si>
  <si>
    <t>AV. DEL EJERCITO NRO. 320</t>
  </si>
  <si>
    <t>MAGDALENA DEL MAR</t>
  </si>
  <si>
    <t>AV. ARENALES NRO. 480, INT. 201</t>
  </si>
  <si>
    <t>AV. SAN FELIPE NRO. 298, URB LOS PATRICIOS</t>
  </si>
  <si>
    <t>CAL. EMILIANO ZAPATA NRO. 101 INT. C, URB CALERA DE LA MERCED</t>
  </si>
  <si>
    <t>SURQUILO</t>
  </si>
  <si>
    <t>JR. CHAMAYA NRO. 1369</t>
  </si>
  <si>
    <t>BREÑA</t>
  </si>
  <si>
    <t>AV. LUIS GALVANI MZA. M LOTE. 16 LOTIZ IND. SANTA ROSA</t>
  </si>
  <si>
    <t>17901519</t>
  </si>
  <si>
    <t>Wildor Juan Castillo Medina</t>
  </si>
  <si>
    <t xml:space="preserve">Yony Charli Gutierrez  Zavaleta  </t>
  </si>
  <si>
    <t>20417926632</t>
  </si>
  <si>
    <t>MOTORES DIESEL ANDINOS S.A.</t>
  </si>
  <si>
    <t>ANTIGUA PANAMERICANA SUR , KM. 38.2</t>
  </si>
  <si>
    <t>LURIN</t>
  </si>
  <si>
    <t>$ 41</t>
  </si>
  <si>
    <t>43494231</t>
  </si>
  <si>
    <t>Gloria Maria Montaño Delgado</t>
  </si>
  <si>
    <t>AV NICOLAS DE PIEROLA NRO. 750, URB. SAN FERNANDO</t>
  </si>
  <si>
    <t>AV. MANUEL HOLGUIN NRO. 375 INT. 1001, URB LOS GRANADOS</t>
  </si>
  <si>
    <t>CAL. JOSE GRANDA NRO. 565 INT. B , URB. CONTRY CLUB</t>
  </si>
  <si>
    <t>SANISIDRO</t>
  </si>
  <si>
    <t>CAL. BOLIVAR NRO. 270 ,DPTO. 702</t>
  </si>
  <si>
    <t>AV. DOMINGO ORUE NRO.794,DPTO. 301</t>
  </si>
  <si>
    <t>AV. RIVERA NAVARRETE NRO. 501</t>
  </si>
  <si>
    <t>AV. 2 DE MAYO NRO. 874</t>
  </si>
  <si>
    <t>PRO. ANDAHUAYLAS  NRO. 1256 P.J. MATUTE</t>
  </si>
  <si>
    <t>LAVICTORIA</t>
  </si>
  <si>
    <t>CAL. BOLIVAR NRO. 472 INT. 604</t>
  </si>
  <si>
    <t>AV.SANTA ANA NRO. 180 , URB. SANTA ANGELICA</t>
  </si>
  <si>
    <t>45984046</t>
  </si>
  <si>
    <t>Heidy Motta La Rosa</t>
  </si>
  <si>
    <t>CAL. LAS GARDENIAS MZ. D LOTE 12 , URB. LAS PRADERAS</t>
  </si>
  <si>
    <t>JR. SUCRE NRO. S/N</t>
  </si>
  <si>
    <t>AV. PACHACUTEC NRO. 2580, URB. JARDIN II ZONA</t>
  </si>
  <si>
    <t>VILLA MARIA DEL TRIUNFO</t>
  </si>
  <si>
    <t>JR. QUERECOTILLO MZA.B LOTE 24 , URB. LA CAPULLANA</t>
  </si>
  <si>
    <t>CAL. BUCKLEY NRO. 297 DTO. 301 INT. P 3</t>
  </si>
  <si>
    <t>20537003228</t>
  </si>
  <si>
    <t>GYSERMED S.A.C.</t>
  </si>
  <si>
    <t>44534035</t>
  </si>
  <si>
    <t>Yimi Abilio Anaya Orellano</t>
  </si>
  <si>
    <t>22298219</t>
  </si>
  <si>
    <t>Ceron Atuncar Josias</t>
  </si>
  <si>
    <t>43253714</t>
  </si>
  <si>
    <t xml:space="preserve">Jose Orrego Alvarado </t>
  </si>
  <si>
    <t>Tumbes</t>
  </si>
  <si>
    <t>EL AGUSTINO</t>
  </si>
  <si>
    <t xml:space="preserve">JR.HOYLE PALACIOS  # 321 </t>
  </si>
  <si>
    <t>71097855</t>
  </si>
  <si>
    <t>Paola Katherine Mucha Romero</t>
  </si>
  <si>
    <t>Jauja</t>
  </si>
  <si>
    <t>AV. LAS PALMAS NRO. 440, INT. 504, URB. PALMAS</t>
  </si>
  <si>
    <t>205430002471</t>
  </si>
  <si>
    <t>20100152941</t>
  </si>
  <si>
    <t>KIMBERLY CLARK PERU S.R.L.</t>
  </si>
  <si>
    <t>S/ . 65.00</t>
  </si>
  <si>
    <t>KIMBERLY CLARK S.A.C.</t>
  </si>
  <si>
    <t>AV. DEL PINAR NRO.180 INT. 505, URB. CHACARILLA DEL ESTANQUE</t>
  </si>
  <si>
    <t>S/ . 120.00</t>
  </si>
  <si>
    <t>09398389</t>
  </si>
  <si>
    <t>Augusto Izazaga Sotelo</t>
  </si>
  <si>
    <t>08720862</t>
  </si>
  <si>
    <t>Miguel Francisco Gonzales Alarcon</t>
  </si>
  <si>
    <t>46185314</t>
  </si>
  <si>
    <t>Raysa Edith Malca Alva</t>
  </si>
  <si>
    <t>20100118506</t>
  </si>
  <si>
    <t>HALLIBURTON DEL PERU S.R.L.</t>
  </si>
  <si>
    <t xml:space="preserve">PASEO LA REPUBLICA #3211 </t>
  </si>
  <si>
    <t>20554356002</t>
  </si>
  <si>
    <t>CAJA 01</t>
  </si>
  <si>
    <t>MONTO S/.</t>
  </si>
  <si>
    <t>PERIODO</t>
  </si>
  <si>
    <t>FECHA</t>
  </si>
  <si>
    <t>TIPO DOC</t>
  </si>
  <si>
    <t>SERIE</t>
  </si>
  <si>
    <t>NUMERO</t>
  </si>
  <si>
    <t>DESCRIPCIÓN DEL SERVICIO / PRODUCTO</t>
  </si>
  <si>
    <t>MEDIO DE PAGO</t>
  </si>
  <si>
    <t>ENTRADA</t>
  </si>
  <si>
    <t>SALIDA</t>
  </si>
  <si>
    <t>SALDO DE CAJA</t>
  </si>
  <si>
    <t>SALDO INICIAL</t>
  </si>
  <si>
    <t>001</t>
  </si>
  <si>
    <t>1276</t>
  </si>
  <si>
    <t xml:space="preserve">Hospedaje x 1 dia </t>
  </si>
  <si>
    <t>EFECTIVO</t>
  </si>
  <si>
    <t>1277</t>
  </si>
  <si>
    <t>VISA</t>
  </si>
  <si>
    <t>1279</t>
  </si>
  <si>
    <t>Ticket</t>
  </si>
  <si>
    <t>Doc. Banco</t>
  </si>
  <si>
    <t>Recibo</t>
  </si>
  <si>
    <t>MASTERCARD</t>
  </si>
  <si>
    <t>AMEX</t>
  </si>
  <si>
    <t>DINERS</t>
  </si>
  <si>
    <t>CTA. CTE.</t>
  </si>
  <si>
    <t>CRÉDITO</t>
  </si>
  <si>
    <t>FORMA DE PAGO</t>
  </si>
  <si>
    <t>Pan</t>
  </si>
  <si>
    <t>1 shampoo , 1 acondicionador</t>
  </si>
  <si>
    <t>CAJA 02</t>
  </si>
  <si>
    <t>Menu</t>
  </si>
  <si>
    <t>4080</t>
  </si>
  <si>
    <t>Campal , klerar ( fumigacion )</t>
  </si>
  <si>
    <t>724</t>
  </si>
  <si>
    <t>Fertilizante</t>
  </si>
  <si>
    <t>32645083</t>
  </si>
  <si>
    <t>Maria Cristina Melgarejo Paucar</t>
  </si>
  <si>
    <t>Recuay</t>
  </si>
  <si>
    <t>s/.00</t>
  </si>
  <si>
    <t>pago a wilder x 1/2 dia de trabajo</t>
  </si>
  <si>
    <t>1 agua</t>
  </si>
  <si>
    <t>LQ 3 S.A.C.</t>
  </si>
  <si>
    <t>AV. ALFREDO BENAVIDES NRO. 1555, INT. 304</t>
  </si>
  <si>
    <t>AUDITADO</t>
  </si>
  <si>
    <t>Columna1</t>
  </si>
  <si>
    <t>AV. J GALVEZ BARRENECHEA NRO. 646, URB. CORPAC (OVALO QUIÑONES 634-646</t>
  </si>
  <si>
    <t>Paul Vicente Jesus Rojas Ruiz</t>
  </si>
  <si>
    <t>10:30 p.m</t>
  </si>
  <si>
    <t>trujillo</t>
  </si>
  <si>
    <t>42368487</t>
  </si>
  <si>
    <t>11:30 p.m</t>
  </si>
  <si>
    <t>Raul  Gomes De La torre Cateriano</t>
  </si>
  <si>
    <t>Polimetalicos Del Peru S.A.C</t>
  </si>
  <si>
    <t>11:45p.m</t>
  </si>
  <si>
    <t>Pago a Wilder x 1 dia de trabajo</t>
  </si>
  <si>
    <t>1280</t>
  </si>
  <si>
    <t>1282</t>
  </si>
  <si>
    <t xml:space="preserve"> </t>
  </si>
  <si>
    <t>655</t>
  </si>
  <si>
    <t>05010247</t>
  </si>
  <si>
    <t>Lavaplatos, mantequilla, mermelada, leche</t>
  </si>
  <si>
    <t>Hospedaje x 1 dia</t>
  </si>
  <si>
    <t>20555604557</t>
  </si>
  <si>
    <t>POLIMETALICOS DEL PERU S.A.C.</t>
  </si>
  <si>
    <t>MZA. V LOTE. 8C URB. HUERTOS DE VILLA </t>
  </si>
  <si>
    <t>1 dia hospedaje</t>
  </si>
  <si>
    <t>Hospedaje x 1 dia # 03</t>
  </si>
  <si>
    <t>41026140</t>
  </si>
  <si>
    <t>Erick Pintado Motta</t>
  </si>
  <si>
    <t>11:00 p.m</t>
  </si>
  <si>
    <t>2:00 a.m</t>
  </si>
  <si>
    <t>7:00 a.m</t>
  </si>
  <si>
    <t>1283</t>
  </si>
  <si>
    <t>Hospedaje x 1 dia #02</t>
  </si>
  <si>
    <t>1285</t>
  </si>
  <si>
    <t>Hospedaje x 2 dias #05</t>
  </si>
  <si>
    <t>Pago a Wilder x 01 dia de trabajo</t>
  </si>
  <si>
    <t>7:55 a.m</t>
  </si>
  <si>
    <t>acondisionador</t>
  </si>
  <si>
    <t>80590553</t>
  </si>
  <si>
    <t>Jose Luis Suarez Acosta</t>
  </si>
  <si>
    <t>Alberto Lopez</t>
  </si>
  <si>
    <t>Jose Alexis Castillo Palacios</t>
  </si>
  <si>
    <t>Claudia Gallego Pachon, Susana Bozo Rotondo</t>
  </si>
  <si>
    <t>Colombia</t>
  </si>
  <si>
    <t>sporade</t>
  </si>
  <si>
    <t>56349008</t>
  </si>
  <si>
    <t>09191132</t>
  </si>
  <si>
    <t>Susana Higuchi Miyagawa</t>
  </si>
  <si>
    <t>MAN DEBE</t>
  </si>
  <si>
    <t>AV. NICOLAS AYLLON NRO.3620 ,URB. SANTA RAQUEL .</t>
  </si>
  <si>
    <t>Lizsl Yackeline Cordova Murga</t>
  </si>
  <si>
    <t>Rolando Javier Escobar Ceballos</t>
  </si>
  <si>
    <t>1 agua hab. # 25</t>
  </si>
  <si>
    <t>1286</t>
  </si>
  <si>
    <t>Consumo hab. # 08</t>
  </si>
  <si>
    <t>3 gaseosas</t>
  </si>
  <si>
    <t>hospedaje 1 dia #3</t>
  </si>
  <si>
    <t>2 gaseosas, 1 agua</t>
  </si>
  <si>
    <t>15629727</t>
  </si>
  <si>
    <t>Gladys Marleny Diaz Villanueva</t>
  </si>
  <si>
    <t>Hospedaje x 1 dia # 21</t>
  </si>
  <si>
    <t>1 jugo</t>
  </si>
  <si>
    <t>consumo hab. # 24</t>
  </si>
  <si>
    <t>73170</t>
  </si>
  <si>
    <t>1 libro</t>
  </si>
  <si>
    <t>lavanderia</t>
  </si>
  <si>
    <t>9.00 p.m</t>
  </si>
  <si>
    <t>3:00 a.m</t>
  </si>
  <si>
    <t>7:33 a.m</t>
  </si>
  <si>
    <t>Gaston cruz Cruz</t>
  </si>
  <si>
    <t>1287</t>
  </si>
  <si>
    <t>hospedaje x 1 dia x 2 Habitaciones</t>
  </si>
  <si>
    <t>7:20 a.m</t>
  </si>
  <si>
    <t>273</t>
  </si>
  <si>
    <t>Pago a  Wilder x un dia de trabajo</t>
  </si>
  <si>
    <t>consumo hab. #01</t>
  </si>
  <si>
    <t>1 café</t>
  </si>
  <si>
    <t>1 café y pan con c/huevo</t>
  </si>
  <si>
    <t>1 galleta</t>
  </si>
  <si>
    <t>pago hospedje  x 1 dia #21</t>
  </si>
  <si>
    <t xml:space="preserve">por cancelar Sr. Alberto Lopez </t>
  </si>
  <si>
    <t>Auspicio</t>
  </si>
  <si>
    <t>sin comprobante</t>
  </si>
  <si>
    <t>AUSPICIO SRA. BLANCA</t>
  </si>
  <si>
    <t>ECA0ZS SO 0. MPEN Z</t>
  </si>
  <si>
    <t>ANSCTUTNO S. TRAUUZ</t>
  </si>
  <si>
    <t>ANSCTUTNO S. MPAUUZ</t>
  </si>
  <si>
    <t>02635989</t>
  </si>
  <si>
    <t>Luis Evaristo Socola Vela</t>
  </si>
  <si>
    <t>1 paquete de gaseosa ( municipalidad )</t>
  </si>
  <si>
    <t>1 kolynos</t>
  </si>
  <si>
    <t>07283627</t>
  </si>
  <si>
    <t>Jose Manuel Reyes Sanchez</t>
  </si>
  <si>
    <t>Hospedaje x 1 dia 2 habitaciones</t>
  </si>
  <si>
    <t>agua</t>
  </si>
  <si>
    <t>pan</t>
  </si>
  <si>
    <t>274</t>
  </si>
  <si>
    <t xml:space="preserve">hospedaje x 1 dia x 2 Habitaciones </t>
  </si>
  <si>
    <t>consumo # 28</t>
  </si>
  <si>
    <t>1288</t>
  </si>
  <si>
    <t>POR CANCELAR SRA. MARILU ( SRA. BLANCA )</t>
  </si>
  <si>
    <t>275</t>
  </si>
  <si>
    <t>409</t>
  </si>
  <si>
    <t>Servicio de taxi</t>
  </si>
  <si>
    <t>servicio de taxi(fact. 409)</t>
  </si>
  <si>
    <t>2 AGUAS</t>
  </si>
  <si>
    <t>277</t>
  </si>
  <si>
    <t>Hospedaje x 10 dias</t>
  </si>
  <si>
    <t>16547055</t>
  </si>
  <si>
    <t>Jose Carlos Niño Barturen</t>
  </si>
  <si>
    <t>20101637221</t>
  </si>
  <si>
    <t>HORTUS S.A.</t>
  </si>
  <si>
    <t>S/ 95.00</t>
  </si>
  <si>
    <t>HORTUS S. A.</t>
  </si>
  <si>
    <t>CAL. SUCRE NRO. 270 URB. SEMI RUSTICA - LA MOLINA</t>
  </si>
  <si>
    <t>SUB-TOTAL</t>
  </si>
  <si>
    <t>TOTAL S/.</t>
  </si>
  <si>
    <t>18177646</t>
  </si>
  <si>
    <t>1289</t>
  </si>
  <si>
    <t>45266165</t>
  </si>
  <si>
    <t>Sanchez Fernandez Jhon Carlos</t>
  </si>
  <si>
    <t>lima</t>
  </si>
  <si>
    <t>hospedaje x1 dia 2 hab</t>
  </si>
  <si>
    <t>1290</t>
  </si>
  <si>
    <t>Deposito a cta cte</t>
  </si>
  <si>
    <t>1 coca cola</t>
  </si>
  <si>
    <t>CUENTA</t>
  </si>
  <si>
    <t>HOSPEDAJE</t>
  </si>
  <si>
    <t>LAVADO Y PLANCHADO</t>
  </si>
  <si>
    <t>COMIDA</t>
  </si>
  <si>
    <t>GOLOSINAS</t>
  </si>
  <si>
    <t>BEBIDA</t>
  </si>
  <si>
    <t>LICOR</t>
  </si>
  <si>
    <t>ALQUILER SALAS</t>
  </si>
  <si>
    <t>TIPO INGRESO</t>
  </si>
  <si>
    <t>NRO CUENTA</t>
  </si>
  <si>
    <t>UTILES DE ASEO Y SALUD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</si>
</sst>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&quot;S/.&quot;* #,##0.00_ ;_ &quot;S/.&quot;* \-#,##0.00_ ;_ &quot;S/.&quot;* &quot;-&quot;??_ ;_ @_ "/>
    <numFmt numFmtId="165" formatCode="_ * #,##0.00_ ;_ * \-#,##0.00_ ;_ * &quot;-&quot;??_ ;_ @_ 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</cellStyleXfs>
  <cellXfs count="80">
    <xf numFmtId="0" fontId="0" fillId="0" borderId="0" xfId="0"/>
    <xf numFmtId="49" fontId="0" fillId="0" borderId="0" xfId="0" applyNumberFormat="1"/>
    <xf numFmtId="18" fontId="0" fillId="0" borderId="0" xfId="0" applyNumberFormat="1"/>
    <xf numFmtId="14" fontId="0" fillId="0" borderId="0" xfId="0" applyNumberFormat="1"/>
    <xf numFmtId="0" fontId="0" fillId="2" borderId="0" xfId="0" applyNumberFormat="1" applyFill="1"/>
    <xf numFmtId="0" fontId="1" fillId="0" borderId="2" xfId="0" applyFont="1" applyBorder="1" applyAlignment="1">
      <alignment horizontal="center"/>
    </xf>
    <xf numFmtId="49" fontId="1" fillId="0" borderId="0" xfId="0" applyNumberFormat="1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0" fillId="0" borderId="1" xfId="0" applyNumberFormat="1" applyFont="1" applyBorder="1" applyProtection="1">
      <protection locked="0"/>
    </xf>
    <xf numFmtId="0" fontId="0" fillId="0" borderId="0" xfId="0" applyNumberFormat="1" applyFont="1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0" fillId="0" borderId="0" xfId="0" applyFill="1" applyBorder="1" applyProtection="1">
      <protection locked="0"/>
    </xf>
    <xf numFmtId="49" fontId="1" fillId="0" borderId="2" xfId="0" applyNumberFormat="1" applyFont="1" applyBorder="1" applyAlignment="1">
      <alignment horizontal="center"/>
    </xf>
    <xf numFmtId="49" fontId="0" fillId="0" borderId="1" xfId="0" applyNumberFormat="1" applyFont="1" applyBorder="1"/>
    <xf numFmtId="0" fontId="0" fillId="4" borderId="3" xfId="0" applyNumberFormat="1" applyFont="1" applyFill="1" applyBorder="1"/>
    <xf numFmtId="49" fontId="0" fillId="4" borderId="1" xfId="0" applyNumberFormat="1" applyFont="1" applyFill="1" applyBorder="1"/>
    <xf numFmtId="0" fontId="0" fillId="4" borderId="0" xfId="0" applyFill="1" applyProtection="1">
      <protection locked="0"/>
    </xf>
    <xf numFmtId="0" fontId="0" fillId="6" borderId="0" xfId="0" applyFill="1" applyAlignment="1">
      <alignment horizontal="left"/>
    </xf>
    <xf numFmtId="49" fontId="0" fillId="10" borderId="0" xfId="0" applyNumberFormat="1" applyFont="1" applyFill="1" applyBorder="1" applyProtection="1">
      <protection locked="0"/>
    </xf>
    <xf numFmtId="49" fontId="0" fillId="10" borderId="0" xfId="0" applyNumberFormat="1" applyFill="1" applyBorder="1" applyProtection="1">
      <protection locked="0"/>
    </xf>
    <xf numFmtId="0" fontId="0" fillId="0" borderId="4" xfId="0" applyBorder="1"/>
    <xf numFmtId="0" fontId="0" fillId="2" borderId="3" xfId="0" applyNumberFormat="1" applyFont="1" applyFill="1" applyBorder="1"/>
    <xf numFmtId="49" fontId="6" fillId="0" borderId="0" xfId="0" applyNumberFormat="1" applyFont="1"/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9" fontId="0" fillId="0" borderId="0" xfId="0" applyNumberFormat="1" applyFill="1"/>
    <xf numFmtId="0" fontId="0" fillId="0" borderId="0" xfId="0" applyFill="1"/>
    <xf numFmtId="49" fontId="0" fillId="4" borderId="3" xfId="0" applyNumberFormat="1" applyFont="1" applyFill="1" applyBorder="1"/>
    <xf numFmtId="164" fontId="0" fillId="0" borderId="0" xfId="1" applyFont="1"/>
    <xf numFmtId="164" fontId="1" fillId="0" borderId="0" xfId="1" applyFont="1" applyAlignment="1" applyProtection="1">
      <alignment horizontal="center"/>
      <protection locked="0"/>
    </xf>
    <xf numFmtId="164" fontId="0" fillId="0" borderId="0" xfId="1" applyFont="1" applyProtection="1">
      <protection locked="0"/>
    </xf>
    <xf numFmtId="0" fontId="0" fillId="0" borderId="0" xfId="0" applyNumberFormat="1" applyProtection="1">
      <protection locked="0"/>
    </xf>
    <xf numFmtId="49" fontId="0" fillId="0" borderId="0" xfId="0" quotePrefix="1" applyNumberFormat="1" applyProtection="1">
      <protection locked="0"/>
    </xf>
    <xf numFmtId="0" fontId="2" fillId="3" borderId="2" xfId="0" applyFont="1" applyFill="1" applyBorder="1" applyAlignment="1"/>
    <xf numFmtId="0" fontId="0" fillId="7" borderId="0" xfId="0" applyFill="1" applyProtection="1">
      <protection locked="0"/>
    </xf>
    <xf numFmtId="0" fontId="0" fillId="7" borderId="0" xfId="0" applyNumberFormat="1" applyFill="1" applyProtection="1">
      <protection locked="0"/>
    </xf>
    <xf numFmtId="0" fontId="0" fillId="0" borderId="0" xfId="0" applyProtection="1"/>
    <xf numFmtId="0" fontId="2" fillId="11" borderId="1" xfId="0" applyFont="1" applyFill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0" fillId="2" borderId="0" xfId="0" applyFill="1" applyProtection="1"/>
    <xf numFmtId="14" fontId="0" fillId="0" borderId="0" xfId="0" applyNumberFormat="1" applyFill="1" applyProtection="1"/>
    <xf numFmtId="49" fontId="0" fillId="0" borderId="0" xfId="0" applyNumberFormat="1" applyProtection="1"/>
    <xf numFmtId="165" fontId="0" fillId="0" borderId="0" xfId="2" applyFont="1" applyProtection="1"/>
    <xf numFmtId="165" fontId="0" fillId="12" borderId="0" xfId="2" applyFont="1" applyFill="1" applyProtection="1"/>
    <xf numFmtId="165" fontId="0" fillId="2" borderId="0" xfId="2" applyFont="1" applyFill="1" applyProtection="1"/>
    <xf numFmtId="0" fontId="0" fillId="2" borderId="0" xfId="0" applyNumberFormat="1" applyFill="1" applyProtection="1"/>
    <xf numFmtId="165" fontId="0" fillId="2" borderId="0" xfId="2" applyFont="1" applyFill="1"/>
    <xf numFmtId="165" fontId="0" fillId="0" borderId="0" xfId="2" applyFont="1"/>
    <xf numFmtId="49" fontId="0" fillId="0" borderId="0" xfId="0" quotePrefix="1" applyNumberFormat="1"/>
    <xf numFmtId="0" fontId="3" fillId="0" borderId="0" xfId="0" applyFont="1" applyProtection="1">
      <protection locked="0"/>
    </xf>
    <xf numFmtId="0" fontId="1" fillId="10" borderId="0" xfId="0" applyFont="1" applyFill="1" applyProtection="1">
      <protection locked="0"/>
    </xf>
    <xf numFmtId="0" fontId="0" fillId="0" borderId="0" xfId="0" applyFill="1" applyBorder="1" applyAlignment="1" applyProtection="1">
      <alignment horizontal="left"/>
      <protection locked="0"/>
    </xf>
    <xf numFmtId="0" fontId="0" fillId="9" borderId="0" xfId="0" applyFill="1" applyAlignment="1" applyProtection="1">
      <alignment horizontal="left"/>
    </xf>
    <xf numFmtId="0" fontId="0" fillId="7" borderId="0" xfId="0" applyFill="1" applyAlignment="1" applyProtection="1">
      <alignment horizontal="left"/>
    </xf>
    <xf numFmtId="0" fontId="0" fillId="6" borderId="0" xfId="0" applyFill="1" applyAlignment="1" applyProtection="1">
      <alignment horizontal="left"/>
      <protection hidden="1"/>
    </xf>
    <xf numFmtId="0" fontId="0" fillId="8" borderId="0" xfId="0" applyFill="1" applyAlignment="1" applyProtection="1">
      <alignment horizontal="left"/>
    </xf>
    <xf numFmtId="0" fontId="0" fillId="5" borderId="0" xfId="0" applyNumberFormat="1" applyFill="1" applyProtection="1">
      <protection hidden="1"/>
    </xf>
    <xf numFmtId="0" fontId="0" fillId="5" borderId="0" xfId="0" applyFill="1" applyProtection="1">
      <protection hidden="1"/>
    </xf>
    <xf numFmtId="164" fontId="0" fillId="5" borderId="0" xfId="1" applyFont="1" applyFill="1" applyAlignment="1" applyProtection="1">
      <alignment horizontal="left"/>
      <protection hidden="1"/>
    </xf>
    <xf numFmtId="0" fontId="2" fillId="11" borderId="1" xfId="0" applyFont="1" applyFill="1" applyBorder="1" applyAlignment="1" applyProtection="1">
      <alignment horizontal="center"/>
    </xf>
    <xf numFmtId="16" fontId="0" fillId="0" borderId="0" xfId="2" applyNumberFormat="1" applyFont="1" applyProtection="1"/>
    <xf numFmtId="2" fontId="7" fillId="13" borderId="0" xfId="0" applyNumberFormat="1" applyFont="1" applyFill="1" applyProtection="1">
      <protection locked="0"/>
    </xf>
    <xf numFmtId="0" fontId="3" fillId="13" borderId="0" xfId="0" applyFont="1" applyFill="1" applyAlignment="1" applyProtection="1">
      <alignment horizontal="right"/>
      <protection locked="0"/>
    </xf>
    <xf numFmtId="9" fontId="3" fillId="13" borderId="0" xfId="0" applyNumberFormat="1" applyFont="1" applyFill="1" applyProtection="1">
      <protection locked="0"/>
    </xf>
    <xf numFmtId="0" fontId="3" fillId="14" borderId="0" xfId="0" applyFont="1" applyFill="1" applyAlignment="1" applyProtection="1">
      <alignment horizontal="right"/>
      <protection locked="0"/>
    </xf>
    <xf numFmtId="0" fontId="3" fillId="14" borderId="0" xfId="0" applyFont="1" applyFill="1" applyProtection="1">
      <protection locked="0"/>
    </xf>
    <xf numFmtId="49" fontId="2" fillId="3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4" fillId="0" borderId="0" xfId="0" applyFont="1" applyAlignment="1" applyProtection="1">
      <alignment horizontal="center"/>
    </xf>
    <xf numFmtId="0" fontId="2" fillId="11" borderId="1" xfId="0" applyFont="1" applyFill="1" applyBorder="1" applyAlignment="1" applyProtection="1">
      <alignment horizontal="center"/>
    </xf>
    <xf numFmtId="0" fontId="2" fillId="11" borderId="3" xfId="0" applyFont="1" applyFill="1" applyBorder="1" applyAlignment="1" applyProtection="1">
      <alignment horizontal="center"/>
    </xf>
    <xf numFmtId="0" fontId="2" fillId="11" borderId="7" xfId="0" applyFont="1" applyFill="1" applyBorder="1" applyAlignment="1" applyProtection="1">
      <alignment horizontal="center"/>
    </xf>
  </cellXfs>
  <cellStyles count="3">
    <cellStyle name="Comma" xfId="2" builtinId="3"/>
    <cellStyle name="Currency" xfId="1" builtinId="4"/>
    <cellStyle name="Normal" xfId="0" builtinId="0"/>
  </cellStyles>
  <dxfs count="6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 * #,##0.00_ ;_ * \-#,##0.00_ ;_ * &quot;-&quot;??_ ;_ @_ "/>
      <fill>
        <patternFill patternType="solid">
          <fgColor indexed="64"/>
          <bgColor theme="6" tint="0.79998168889431442"/>
        </patternFill>
      </fill>
      <protection locked="1" hidden="0"/>
    </dxf>
    <dxf>
      <fill>
        <patternFill patternType="solid">
          <fgColor indexed="64"/>
          <bgColor theme="6" tint="0.79998168889431442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 * #,##0.00_ ;_ * \-#,##0.00_ ;_ * &quot;-&quot;??_ ;_ @_ "/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 * #,##0.00_ ;_ * \-#,##0.00_ ;_ * &quot;-&quot;??_ ;_ @_ "/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numFmt numFmtId="0" formatCode="General"/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numFmt numFmtId="166" formatCode="dd/mm/yyyy"/>
      <fill>
        <patternFill patternType="none">
          <fgColor indexed="64"/>
          <bgColor indexed="65"/>
        </patternFill>
      </fill>
      <protection locked="1" hidden="0"/>
    </dxf>
    <dxf>
      <numFmt numFmtId="166" formatCode="dd/mm/yyyy"/>
      <fill>
        <patternFill patternType="none">
          <fgColor indexed="64"/>
          <bgColor auto="1"/>
        </patternFill>
      </fill>
      <protection locked="1" hidden="0"/>
    </dxf>
    <dxf>
      <numFmt numFmtId="0" formatCode="General"/>
      <fill>
        <patternFill patternType="solid">
          <fgColor indexed="64"/>
          <bgColor theme="6" tint="0.79998168889431442"/>
        </patternFill>
      </fill>
      <protection locked="1" hidden="0"/>
    </dxf>
    <dxf>
      <numFmt numFmtId="0" formatCode="General"/>
      <fill>
        <patternFill patternType="solid">
          <fgColor indexed="64"/>
          <bgColor theme="6" tint="0.79998168889431442"/>
        </patternFill>
      </fill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6" tint="0.79998168889431442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numFmt numFmtId="0" formatCode="General"/>
      <protection locked="1" hidden="0"/>
    </dxf>
    <dxf>
      <protection locked="1" hidden="0"/>
    </dxf>
    <dxf>
      <protection locked="1" hidden="0"/>
    </dxf>
    <dxf>
      <numFmt numFmtId="30" formatCode="@"/>
      <protection locked="1" hidden="0"/>
    </dxf>
    <dxf>
      <numFmt numFmtId="30" formatCode="@"/>
      <protection locked="1" hidden="0"/>
    </dxf>
    <dxf>
      <numFmt numFmtId="30" formatCode="@"/>
      <protection locked="1" hidden="0"/>
    </dxf>
    <dxf>
      <numFmt numFmtId="166" formatCode="dd/mm/yyyy"/>
      <fill>
        <patternFill patternType="none">
          <fgColor indexed="64"/>
          <bgColor auto="1"/>
        </patternFill>
      </fill>
      <protection locked="1" hidden="0"/>
    </dxf>
    <dxf>
      <numFmt numFmtId="0" formatCode="General"/>
      <fill>
        <patternFill patternType="solid">
          <fgColor indexed="64"/>
          <bgColor theme="6" tint="0.79998168889431442"/>
        </patternFill>
      </fill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numFmt numFmtId="0" formatCode="General"/>
      <fill>
        <patternFill patternType="solid">
          <fgColor indexed="64"/>
          <bgColor theme="6" tint="0.79998168889431442"/>
        </patternFill>
      </fill>
    </dxf>
    <dxf>
      <numFmt numFmtId="0" formatCode="General"/>
      <fill>
        <patternFill patternType="solid">
          <fgColor indexed="64"/>
          <bgColor theme="6" tint="0.79998168889431442"/>
        </patternFill>
      </fill>
    </dxf>
    <dxf>
      <numFmt numFmtId="30" formatCode="@"/>
    </dxf>
    <dxf>
      <numFmt numFmtId="167" formatCode="hh:mm\ AM/PM"/>
    </dxf>
    <dxf>
      <numFmt numFmtId="166" formatCode="dd/mm/yyyy"/>
    </dxf>
    <dxf>
      <numFmt numFmtId="0" formatCode="General"/>
      <fill>
        <patternFill patternType="solid">
          <fgColor indexed="64"/>
          <bgColor theme="6" tint="0.79998168889431442"/>
        </patternFill>
      </fill>
    </dxf>
    <dxf>
      <numFmt numFmtId="0" formatCode="General"/>
      <fill>
        <patternFill patternType="solid">
          <fgColor indexed="64"/>
          <bgColor theme="6" tint="0.79998168889431442"/>
        </patternFill>
      </fill>
    </dxf>
    <dxf>
      <numFmt numFmtId="0" formatCode="General"/>
      <fill>
        <patternFill patternType="solid">
          <fgColor indexed="64"/>
          <bgColor theme="6" tint="0.79998168889431442"/>
        </patternFill>
      </fill>
    </dxf>
    <dxf>
      <numFmt numFmtId="0" formatCode="General"/>
      <fill>
        <patternFill patternType="solid">
          <fgColor indexed="64"/>
          <bgColor theme="6" tint="0.79998168889431442"/>
        </patternFill>
      </fill>
    </dxf>
    <dxf>
      <numFmt numFmtId="0" formatCode="General"/>
      <fill>
        <patternFill patternType="solid">
          <fgColor indexed="64"/>
          <bgColor theme="6" tint="0.79998168889431442"/>
        </patternFill>
      </fill>
    </dxf>
    <dxf>
      <numFmt numFmtId="0" formatCode="General"/>
      <fill>
        <patternFill patternType="solid">
          <fgColor indexed="64"/>
          <bgColor theme="6" tint="0.79998168889431442"/>
        </patternFill>
      </fill>
    </dxf>
    <dxf>
      <numFmt numFmtId="30" formatCode="@"/>
    </dxf>
    <dxf>
      <numFmt numFmtId="30" formatCode="@"/>
    </dxf>
    <dxf>
      <border>
        <bottom style="thin">
          <color theme="0"/>
        </bottom>
      </border>
    </dxf>
    <dxf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protection locked="0" hidden="0"/>
    </dxf>
    <dxf>
      <numFmt numFmtId="0" formatCode="General"/>
      <protection locked="0" hidden="0"/>
    </dxf>
    <dxf>
      <numFmt numFmtId="30" formatCode="@"/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protection locked="0" hidden="0"/>
    </dxf>
    <dxf>
      <numFmt numFmtId="30" formatCode="@"/>
      <protection locked="0" hidden="0"/>
    </dxf>
    <dxf>
      <protection locked="0" hidden="0"/>
    </dxf>
    <dxf>
      <protection locked="0" hidden="0"/>
    </dxf>
    <dxf>
      <protection locked="0" hidden="0"/>
    </dxf>
    <dxf>
      <numFmt numFmtId="30" formatCode="@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protection locked="0" hidden="0"/>
    </dxf>
    <dxf>
      <numFmt numFmtId="30" formatCode="@"/>
    </dxf>
  </dxfs>
  <tableStyles count="1" defaultTableStyle="TableStyleMedium2" defaultPivotStyle="PivotStyleLight16">
    <tableStyle name="MySqlDefault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4" name="HABITACION" displayName="HABITACION" ref="A3:B32" totalsRowShown="0">
  <autoFilter ref="A3:B32"/>
  <tableColumns count="2">
    <tableColumn id="1" name="NUMERO HAB"/>
    <tableColumn id="2" name="CATEGORI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RUCS" displayName="RUCS" ref="A3:G159" totalsRowShown="0">
  <autoFilter ref="A3:G159"/>
  <sortState ref="A4:G158">
    <sortCondition ref="B4:B158"/>
  </sortState>
  <tableColumns count="7">
    <tableColumn id="1" name="RUC" dataDxfId="62"/>
    <tableColumn id="2" name="RAZON SOCIAL"/>
    <tableColumn id="3" name="DIRECCION"/>
    <tableColumn id="4" name="DEPARTAMENTO"/>
    <tableColumn id="5" name="PROVINCIA"/>
    <tableColumn id="6" name="DISTRITO"/>
    <tableColumn id="7" name="Columna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CLIENTE" displayName="CLIENTE" ref="A3:I412" totalsRowShown="0" headerRowDxfId="61" dataDxfId="60">
  <autoFilter ref="A3:I412"/>
  <tableColumns count="9">
    <tableColumn id="1" name="DNI / C.E." dataDxfId="59"/>
    <tableColumn id="2" name="NOMBRES Y APELLIDOS" dataDxfId="58"/>
    <tableColumn id="3" name="SEXO" dataDxfId="57"/>
    <tableColumn id="4" name="PROCEDENCIA" dataDxfId="56"/>
    <tableColumn id="6" name="RUC" dataDxfId="55"/>
    <tableColumn id="7" name="RAZON SOCIAL" dataDxfId="54">
      <calculatedColumnFormula>IF(CLIENTE[[#This Row],[RUC]]="No","Solo Boleta",IF(CLIENTE[[#This Row],[RUC]]="","Ingrese N° de RUC",VLOOKUP(CLIENTE[[#This Row],[RUC]],RUCS[],2,FALSE)))</calculatedColumnFormula>
    </tableColumn>
    <tableColumn id="8" name="NUMERO HAB" dataDxfId="53"/>
    <tableColumn id="9" name="TIPO HAB" dataDxfId="52"/>
    <tableColumn id="10" name="TARIFA PACTADA" dataDxfId="5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REGISTRO_HUESPED" displayName="REGISTRO_HUESPED" ref="A6:R47" totalsRowShown="0" headerRowDxfId="50" headerRowBorderDxfId="49">
  <autoFilter ref="A6:R47"/>
  <sortState ref="A7:R47">
    <sortCondition ref="B6:B47"/>
  </sortState>
  <tableColumns count="18">
    <tableColumn id="1" name="DNI / C.E." dataDxfId="48" totalsRowDxfId="47"/>
    <tableColumn id="2" name="NOMBRES Y APELLIDOS" dataDxfId="46" totalsRowDxfId="45">
      <calculatedColumnFormula>IF(REGISTRO_HUESPED[[#This Row],[DNI / C.E.]]="","¿DNI?",VLOOKUP(REGISTRO_HUESPED[[#This Row],[DNI / C.E.]],CLIENTE[],2,FALSE))</calculatedColumnFormula>
    </tableColumn>
    <tableColumn id="3" name="SEXO" dataDxfId="44" totalsRowDxfId="43">
      <calculatedColumnFormula>IF(REGISTRO_HUESPED[[#This Row],[DNI / C.E.]]="","¿DNI?",VLOOKUP(REGISTRO_HUESPED[[#This Row],[DNI / C.E.]],CLIENTE[],3,FALSE))</calculatedColumnFormula>
    </tableColumn>
    <tableColumn id="4" name="Procedencia" dataDxfId="42" totalsRowDxfId="41">
      <calculatedColumnFormula>IF(REGISTRO_HUESPED[[#This Row],[DNI / C.E.]]="","¿PROCEDENCIA?",VLOOKUP(REGISTRO_HUESPED[[#This Row],[DNI / C.E.]],CLIENTES!A:F,4,FALSE))</calculatedColumnFormula>
    </tableColumn>
    <tableColumn id="5" name="FECHA-IN" totalsRowDxfId="40"/>
    <tableColumn id="6" name="HORA-IN" totalsRowDxfId="39"/>
    <tableColumn id="7" name="N° HAB" dataDxfId="38"/>
    <tableColumn id="18" name="TIPO HAB"/>
    <tableColumn id="8" name="TARIFA"/>
    <tableColumn id="9" name="FECHA-OUT"/>
    <tableColumn id="10" name="HORA-OUT"/>
    <tableColumn id="11" name="HOTELERO" dataDxfId="37" totalsRowDxfId="36">
      <calculatedColumnFormula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calculatedColumnFormula>
    </tableColumn>
    <tableColumn id="12" name="COBRADOS"/>
    <tableColumn id="13" name="MONTO TOTAL" dataDxfId="35" totalsRowDxfId="34">
      <calculatedColumnFormula>IF(REGISTRO_HUESPED[[#This Row],[TARIFA]]="","¿Tarifa?",IF(REGISTRO_HUESPED[[#This Row],[COBRADOS]]="","¿Días?",REGISTRO_HUESPED[[#This Row],[TARIFA]]*REGISTRO_HUESPED[[#This Row],[COBRADOS]]))</calculatedColumnFormula>
    </tableColumn>
    <tableColumn id="14" name="TIPO "/>
    <tableColumn id="15" name="NÚMERO"/>
    <tableColumn id="16" name="COMENTARIOS"/>
    <tableColumn id="17" name="Columna1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5" name="Tabla2291011" displayName="Tabla2291011" ref="A5:L29" totalsRowShown="0" headerRowDxfId="33" dataDxfId="32">
  <autoFilter ref="A5:L2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PERIODO" dataDxfId="31">
      <calculatedColumnFormula>TEXT(Tabla2291011[[#This Row],[FECHA]],"mm/yyyy")</calculatedColumnFormula>
    </tableColumn>
    <tableColumn id="10" name="FECHA" dataDxfId="30">
      <calculatedColumnFormula>TODAY()</calculatedColumnFormula>
    </tableColumn>
    <tableColumn id="2" name="TIPO DOC" dataDxfId="29"/>
    <tableColumn id="3" name="SERIE" dataDxfId="28"/>
    <tableColumn id="4" name="NUMERO" dataDxfId="27"/>
    <tableColumn id="5" name="DESCRIPCIÓN DEL SERVICIO / PRODUCTO" dataDxfId="26"/>
    <tableColumn id="13" name="TIPO INGRESO" dataDxfId="25"/>
    <tableColumn id="12" name="CUENTA" dataDxfId="24">
      <calculatedColumnFormula>IF(Tabla2291011[[#This Row],[TIPO INGRESO]]="","",VLOOKUP(Tabla2291011[[#This Row],[TIPO INGRESO]],Tablas!$M$3:$N$10,2,FALSE))</calculatedColumnFormula>
    </tableColumn>
    <tableColumn id="6" name="MEDIO DE PAGO" dataDxfId="23"/>
    <tableColumn id="7" name="ENTRADA" dataDxfId="22"/>
    <tableColumn id="8" name="SALIDA" dataDxfId="21"/>
    <tableColumn id="9" name="SALDO DE CAJA" dataDxfId="20">
      <calculatedColumnFormula>IF(Tabla2291011[[#This Row],[MEDIO DE PAGO]]="EFECTIVO",L5+Tabla2291011[[#This Row],[ENTRADA]]-Tabla2291011[[#This Row],[SALIDA]],IF(Tabla2291011[[#This Row],[MEDIO DE PAGO]]="","¿Medio de pago?",L5))</calculatedColumnFormula>
    </tableColumn>
  </tableColumns>
  <tableStyleInfo name="TableStyleMedium2" showFirstColumn="0" showLastColumn="1" showRowStripes="0" showColumnStripes="0"/>
</table>
</file>

<file path=xl/tables/table6.xml><?xml version="1.0" encoding="utf-8"?>
<table xmlns="http://schemas.openxmlformats.org/spreadsheetml/2006/main" id="6" name="Tabla22910117" displayName="Tabla22910117" ref="A5:I61" totalsRowShown="0" headerRowDxfId="19" dataDxfId="18">
  <autoFilter ref="A5:I61">
    <filterColumn colId="0" hiddenButton="1"/>
    <filterColumn colId="1" hiddenButton="1"/>
    <filterColumn colId="2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PERIODO" dataDxfId="17" totalsRowDxfId="16">
      <calculatedColumnFormula>TEXT(Tabla22910117[[#This Row],[FECHA]],"mm/yyyy")</calculatedColumnFormula>
    </tableColumn>
    <tableColumn id="10" name="FECHA" dataDxfId="15" totalsRowDxfId="14">
      <calculatedColumnFormula>TODAY()</calculatedColumnFormula>
    </tableColumn>
    <tableColumn id="5" name="DESCRIPCIÓN DEL SERVICIO / PRODUCTO" dataDxfId="13" totalsRowDxfId="12"/>
    <tableColumn id="3" name="TIPO INGRESO" dataDxfId="11" totalsRowDxfId="10"/>
    <tableColumn id="2" name="Columna1" dataDxfId="9" totalsRowDxfId="8">
      <calculatedColumnFormula>IF(Tabla22910117[[#This Row],[TIPO INGRESO]]="","",VLOOKUP(Tabla22910117[[#This Row],[TIPO INGRESO]],Tablas!$M$3:$N$10,2,FALSE))</calculatedColumnFormula>
    </tableColumn>
    <tableColumn id="6" name="MEDIO DE PAGO" dataDxfId="7" totalsRowDxfId="6"/>
    <tableColumn id="7" name="ENTRADA" dataDxfId="5" totalsRowDxfId="4"/>
    <tableColumn id="8" name="SALIDA" dataDxfId="3" totalsRowDxfId="2"/>
    <tableColumn id="9" name="SALDO DE CAJA" dataDxfId="1" totalsRowDxfId="0">
      <calculatedColumnFormula>IF(Tabla22910117[[#This Row],[MEDIO DE PAGO]]="EFECTIVO",I5+Tabla22910117[[#This Row],[ENTRADA]]-Tabla22910117[[#This Row],[SALIDA]],IF(Tabla22910117[[#This Row],[MEDIO DE PAGO]]="","¿Medio de pago?",I5))</calculatedColumnFormula>
    </tableColumn>
  </tableColumns>
  <tableStyleInfo name="TableStyleMedium2" showFirstColumn="0" showLastColumn="1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57"/>
  <sheetViews>
    <sheetView workbookViewId="0">
      <selection activeCell="M10" sqref="M10"/>
    </sheetView>
  </sheetViews>
  <sheetFormatPr defaultColWidth="11.42578125" defaultRowHeight="15" x14ac:dyDescent="0.25"/>
  <cols>
    <col min="10" max="10" width="13.7109375" bestFit="1" customWidth="1"/>
    <col min="13" max="13" width="22.42578125" bestFit="1" customWidth="1"/>
  </cols>
  <sheetData>
    <row r="2" spans="2:14" x14ac:dyDescent="0.25">
      <c r="B2" t="s">
        <v>4</v>
      </c>
      <c r="D2" t="s">
        <v>78</v>
      </c>
      <c r="F2" t="s">
        <v>51</v>
      </c>
      <c r="H2" t="s">
        <v>1456</v>
      </c>
      <c r="J2" t="s">
        <v>55</v>
      </c>
      <c r="M2" t="s">
        <v>1597</v>
      </c>
      <c r="N2" t="s">
        <v>1606</v>
      </c>
    </row>
    <row r="3" spans="2:14" x14ac:dyDescent="0.25">
      <c r="B3" t="s">
        <v>19</v>
      </c>
      <c r="C3" s="1"/>
      <c r="D3" s="1" t="s">
        <v>79</v>
      </c>
      <c r="F3" t="s">
        <v>53</v>
      </c>
      <c r="H3" t="s">
        <v>1444</v>
      </c>
      <c r="J3" t="s">
        <v>57</v>
      </c>
      <c r="K3" s="2">
        <v>0.5625</v>
      </c>
      <c r="M3" t="s">
        <v>1598</v>
      </c>
      <c r="N3">
        <v>704101</v>
      </c>
    </row>
    <row r="4" spans="2:14" x14ac:dyDescent="0.25">
      <c r="B4" t="s">
        <v>20</v>
      </c>
      <c r="C4" s="1"/>
      <c r="D4" s="1" t="s">
        <v>81</v>
      </c>
      <c r="F4" t="s">
        <v>52</v>
      </c>
      <c r="H4" t="s">
        <v>1446</v>
      </c>
      <c r="J4" t="s">
        <v>56</v>
      </c>
      <c r="K4" s="2">
        <v>0.4375</v>
      </c>
      <c r="M4" t="s">
        <v>1599</v>
      </c>
      <c r="N4">
        <v>704103</v>
      </c>
    </row>
    <row r="5" spans="2:14" x14ac:dyDescent="0.25">
      <c r="C5" s="1"/>
      <c r="D5" s="1" t="s">
        <v>80</v>
      </c>
      <c r="F5" t="s">
        <v>1448</v>
      </c>
      <c r="H5" t="s">
        <v>1451</v>
      </c>
      <c r="M5" t="s">
        <v>1604</v>
      </c>
      <c r="N5">
        <v>704105</v>
      </c>
    </row>
    <row r="6" spans="2:14" x14ac:dyDescent="0.25">
      <c r="C6" s="1"/>
      <c r="D6" s="1" t="s">
        <v>82</v>
      </c>
      <c r="F6" t="s">
        <v>1449</v>
      </c>
      <c r="H6" t="s">
        <v>1452</v>
      </c>
      <c r="M6" t="s">
        <v>1601</v>
      </c>
      <c r="N6">
        <v>701101</v>
      </c>
    </row>
    <row r="7" spans="2:14" x14ac:dyDescent="0.25">
      <c r="C7" s="1"/>
      <c r="D7" s="1"/>
      <c r="F7" t="s">
        <v>1450</v>
      </c>
      <c r="H7" t="s">
        <v>1453</v>
      </c>
      <c r="M7" t="s">
        <v>1602</v>
      </c>
      <c r="N7">
        <v>701102</v>
      </c>
    </row>
    <row r="8" spans="2:14" x14ac:dyDescent="0.25">
      <c r="C8" s="1"/>
      <c r="D8" s="1"/>
      <c r="F8" t="s">
        <v>54</v>
      </c>
      <c r="H8" t="s">
        <v>1454</v>
      </c>
      <c r="M8" t="s">
        <v>1603</v>
      </c>
      <c r="N8">
        <v>701103</v>
      </c>
    </row>
    <row r="9" spans="2:14" x14ac:dyDescent="0.25">
      <c r="C9" s="1"/>
      <c r="D9" s="1"/>
      <c r="H9" t="s">
        <v>1455</v>
      </c>
      <c r="M9" t="s">
        <v>1607</v>
      </c>
      <c r="N9">
        <v>701104</v>
      </c>
    </row>
    <row r="10" spans="2:14" x14ac:dyDescent="0.25">
      <c r="C10" s="1"/>
      <c r="D10" s="1"/>
      <c r="M10" t="s">
        <v>1600</v>
      </c>
      <c r="N10">
        <v>704102</v>
      </c>
    </row>
    <row r="11" spans="2:14" x14ac:dyDescent="0.25">
      <c r="C11" s="1"/>
      <c r="D11" s="1"/>
    </row>
    <row r="12" spans="2:14" x14ac:dyDescent="0.25">
      <c r="C12" s="1"/>
      <c r="D12" s="1"/>
    </row>
    <row r="13" spans="2:14" x14ac:dyDescent="0.25">
      <c r="C13" s="1"/>
      <c r="D13" s="1"/>
    </row>
    <row r="14" spans="2:14" x14ac:dyDescent="0.25">
      <c r="C14" s="1"/>
      <c r="D14" s="1"/>
    </row>
    <row r="15" spans="2:14" x14ac:dyDescent="0.25">
      <c r="C15" s="1"/>
      <c r="D15" s="1"/>
    </row>
    <row r="16" spans="2:14" x14ac:dyDescent="0.25">
      <c r="C16" s="1"/>
      <c r="D16" s="1"/>
    </row>
    <row r="17" spans="3:4" x14ac:dyDescent="0.25">
      <c r="C17" s="1"/>
      <c r="D17" s="1"/>
    </row>
    <row r="18" spans="3:4" x14ac:dyDescent="0.25">
      <c r="C18" s="1"/>
      <c r="D18" s="1"/>
    </row>
    <row r="19" spans="3:4" x14ac:dyDescent="0.25">
      <c r="C19" s="1"/>
      <c r="D19" s="1"/>
    </row>
    <row r="20" spans="3:4" x14ac:dyDescent="0.25">
      <c r="C20" s="1"/>
      <c r="D20" s="1"/>
    </row>
    <row r="21" spans="3:4" x14ac:dyDescent="0.25">
      <c r="C21" s="1"/>
      <c r="D21" s="1"/>
    </row>
    <row r="22" spans="3:4" x14ac:dyDescent="0.25">
      <c r="C22" s="1"/>
      <c r="D22" s="1"/>
    </row>
    <row r="23" spans="3:4" x14ac:dyDescent="0.25">
      <c r="C23" s="1"/>
      <c r="D23" s="1"/>
    </row>
    <row r="24" spans="3:4" x14ac:dyDescent="0.25">
      <c r="C24" s="1"/>
      <c r="D24" s="1"/>
    </row>
    <row r="25" spans="3:4" x14ac:dyDescent="0.25">
      <c r="C25" s="1"/>
      <c r="D25" s="1"/>
    </row>
    <row r="26" spans="3:4" x14ac:dyDescent="0.25">
      <c r="C26" s="1"/>
      <c r="D26" s="1"/>
    </row>
    <row r="27" spans="3:4" x14ac:dyDescent="0.25">
      <c r="C27" s="1"/>
      <c r="D27" s="1"/>
    </row>
    <row r="28" spans="3:4" x14ac:dyDescent="0.25">
      <c r="C28" s="1"/>
      <c r="D28" s="1"/>
    </row>
    <row r="29" spans="3:4" x14ac:dyDescent="0.25">
      <c r="C29" s="1"/>
      <c r="D29" s="1"/>
    </row>
    <row r="30" spans="3:4" x14ac:dyDescent="0.25">
      <c r="C30" s="1"/>
      <c r="D30" s="1"/>
    </row>
    <row r="31" spans="3:4" x14ac:dyDescent="0.25">
      <c r="C31" s="1"/>
      <c r="D31" s="1"/>
    </row>
    <row r="32" spans="3:4" x14ac:dyDescent="0.25">
      <c r="C32" s="1"/>
      <c r="D32" s="1"/>
    </row>
    <row r="33" spans="3:4" x14ac:dyDescent="0.25">
      <c r="C33" s="1"/>
      <c r="D33" s="1"/>
    </row>
    <row r="34" spans="3:4" x14ac:dyDescent="0.25">
      <c r="C34" s="1"/>
      <c r="D34" s="1"/>
    </row>
    <row r="35" spans="3:4" x14ac:dyDescent="0.25">
      <c r="C35" s="1"/>
      <c r="D35" s="1"/>
    </row>
    <row r="36" spans="3:4" x14ac:dyDescent="0.25">
      <c r="C36" s="1"/>
      <c r="D36" s="1"/>
    </row>
    <row r="37" spans="3:4" x14ac:dyDescent="0.25">
      <c r="C37" s="1"/>
      <c r="D37" s="1"/>
    </row>
    <row r="38" spans="3:4" x14ac:dyDescent="0.25">
      <c r="C38" s="1"/>
      <c r="D38" s="1"/>
    </row>
    <row r="39" spans="3:4" x14ac:dyDescent="0.25">
      <c r="C39" s="1"/>
      <c r="D39" s="1"/>
    </row>
    <row r="40" spans="3:4" x14ac:dyDescent="0.25">
      <c r="C40" s="1"/>
      <c r="D40" s="1"/>
    </row>
    <row r="41" spans="3:4" x14ac:dyDescent="0.25">
      <c r="C41" s="1"/>
      <c r="D41" s="1"/>
    </row>
    <row r="42" spans="3:4" x14ac:dyDescent="0.25">
      <c r="C42" s="1"/>
      <c r="D42" s="1"/>
    </row>
    <row r="43" spans="3:4" x14ac:dyDescent="0.25">
      <c r="C43" s="1"/>
      <c r="D43" s="1"/>
    </row>
    <row r="44" spans="3:4" x14ac:dyDescent="0.25">
      <c r="C44" s="1"/>
      <c r="D44" s="1"/>
    </row>
    <row r="45" spans="3:4" x14ac:dyDescent="0.25">
      <c r="C45" s="1"/>
      <c r="D45" s="1"/>
    </row>
    <row r="46" spans="3:4" x14ac:dyDescent="0.25">
      <c r="C46" s="1"/>
      <c r="D46" s="1"/>
    </row>
    <row r="47" spans="3:4" x14ac:dyDescent="0.25">
      <c r="C47" s="1"/>
      <c r="D47" s="1"/>
    </row>
    <row r="48" spans="3:4" x14ac:dyDescent="0.25">
      <c r="C48" s="1"/>
      <c r="D48" s="1"/>
    </row>
    <row r="49" spans="3:4" x14ac:dyDescent="0.25">
      <c r="C49" s="1"/>
      <c r="D49" s="1"/>
    </row>
    <row r="50" spans="3:4" x14ac:dyDescent="0.25">
      <c r="C50" s="1"/>
      <c r="D50" s="1"/>
    </row>
    <row r="51" spans="3:4" x14ac:dyDescent="0.25">
      <c r="C51" s="1"/>
      <c r="D51" s="1"/>
    </row>
    <row r="52" spans="3:4" x14ac:dyDescent="0.25">
      <c r="C52" s="1"/>
      <c r="D52" s="1"/>
    </row>
    <row r="53" spans="3:4" x14ac:dyDescent="0.25">
      <c r="C53" s="1"/>
      <c r="D53" s="1"/>
    </row>
    <row r="54" spans="3:4" x14ac:dyDescent="0.25">
      <c r="C54" s="1"/>
      <c r="D54" s="1"/>
    </row>
    <row r="55" spans="3:4" x14ac:dyDescent="0.25">
      <c r="C55" s="1"/>
      <c r="D55" s="1"/>
    </row>
    <row r="56" spans="3:4" x14ac:dyDescent="0.25">
      <c r="C56" s="1"/>
      <c r="D56" s="1"/>
    </row>
    <row r="57" spans="3:4" x14ac:dyDescent="0.25">
      <c r="C57" s="1"/>
      <c r="D5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opLeftCell="A13" workbookViewId="0">
      <selection activeCell="E1" sqref="E1"/>
    </sheetView>
  </sheetViews>
  <sheetFormatPr defaultColWidth="11.42578125" defaultRowHeight="15" x14ac:dyDescent="0.25"/>
  <cols>
    <col min="1" max="1" width="15.42578125" customWidth="1"/>
    <col min="2" max="2" width="13.28515625" customWidth="1"/>
  </cols>
  <sheetData>
    <row r="1" spans="1:2" x14ac:dyDescent="0.25">
      <c r="A1" t="s">
        <v>21</v>
      </c>
    </row>
    <row r="3" spans="1:2" x14ac:dyDescent="0.25">
      <c r="A3" t="s">
        <v>1033</v>
      </c>
      <c r="B3" t="s">
        <v>1034</v>
      </c>
    </row>
    <row r="4" spans="1:2" x14ac:dyDescent="0.25">
      <c r="A4" t="s">
        <v>22</v>
      </c>
      <c r="B4" t="s">
        <v>404</v>
      </c>
    </row>
    <row r="5" spans="1:2" x14ac:dyDescent="0.25">
      <c r="A5" t="s">
        <v>23</v>
      </c>
      <c r="B5" t="s">
        <v>405</v>
      </c>
    </row>
    <row r="6" spans="1:2" x14ac:dyDescent="0.25">
      <c r="A6" t="s">
        <v>24</v>
      </c>
      <c r="B6" t="s">
        <v>405</v>
      </c>
    </row>
    <row r="7" spans="1:2" x14ac:dyDescent="0.25">
      <c r="A7" t="s">
        <v>25</v>
      </c>
      <c r="B7" t="s">
        <v>405</v>
      </c>
    </row>
    <row r="8" spans="1:2" x14ac:dyDescent="0.25">
      <c r="A8" t="s">
        <v>26</v>
      </c>
      <c r="B8" t="s">
        <v>405</v>
      </c>
    </row>
    <row r="9" spans="1:2" x14ac:dyDescent="0.25">
      <c r="A9" t="s">
        <v>27</v>
      </c>
      <c r="B9" t="s">
        <v>405</v>
      </c>
    </row>
    <row r="10" spans="1:2" x14ac:dyDescent="0.25">
      <c r="A10" t="s">
        <v>28</v>
      </c>
      <c r="B10" t="s">
        <v>405</v>
      </c>
    </row>
    <row r="11" spans="1:2" x14ac:dyDescent="0.25">
      <c r="A11" t="s">
        <v>29</v>
      </c>
      <c r="B11" t="s">
        <v>408</v>
      </c>
    </row>
    <row r="12" spans="1:2" x14ac:dyDescent="0.25">
      <c r="A12" t="s">
        <v>30</v>
      </c>
      <c r="B12" t="s">
        <v>404</v>
      </c>
    </row>
    <row r="13" spans="1:2" x14ac:dyDescent="0.25">
      <c r="A13" t="s">
        <v>31</v>
      </c>
      <c r="B13" t="s">
        <v>404</v>
      </c>
    </row>
    <row r="14" spans="1:2" x14ac:dyDescent="0.25">
      <c r="A14" t="s">
        <v>32</v>
      </c>
      <c r="B14" t="s">
        <v>404</v>
      </c>
    </row>
    <row r="15" spans="1:2" x14ac:dyDescent="0.25">
      <c r="A15" t="s">
        <v>33</v>
      </c>
      <c r="B15" t="s">
        <v>404</v>
      </c>
    </row>
    <row r="16" spans="1:2" x14ac:dyDescent="0.25">
      <c r="A16" t="s">
        <v>34</v>
      </c>
      <c r="B16" t="s">
        <v>404</v>
      </c>
    </row>
    <row r="17" spans="1:2" x14ac:dyDescent="0.25">
      <c r="A17" t="s">
        <v>35</v>
      </c>
    </row>
    <row r="18" spans="1:2" x14ac:dyDescent="0.25">
      <c r="A18" t="s">
        <v>36</v>
      </c>
      <c r="B18" t="s">
        <v>406</v>
      </c>
    </row>
    <row r="19" spans="1:2" x14ac:dyDescent="0.25">
      <c r="A19" t="s">
        <v>37</v>
      </c>
      <c r="B19" t="s">
        <v>406</v>
      </c>
    </row>
    <row r="20" spans="1:2" x14ac:dyDescent="0.25">
      <c r="A20" t="s">
        <v>38</v>
      </c>
      <c r="B20" t="s">
        <v>406</v>
      </c>
    </row>
    <row r="21" spans="1:2" x14ac:dyDescent="0.25">
      <c r="A21" t="s">
        <v>39</v>
      </c>
      <c r="B21" t="s">
        <v>406</v>
      </c>
    </row>
    <row r="22" spans="1:2" x14ac:dyDescent="0.25">
      <c r="A22" t="s">
        <v>40</v>
      </c>
      <c r="B22" t="s">
        <v>407</v>
      </c>
    </row>
    <row r="23" spans="1:2" x14ac:dyDescent="0.25">
      <c r="A23" t="s">
        <v>41</v>
      </c>
      <c r="B23" t="s">
        <v>406</v>
      </c>
    </row>
    <row r="24" spans="1:2" x14ac:dyDescent="0.25">
      <c r="A24" t="s">
        <v>42</v>
      </c>
      <c r="B24" t="s">
        <v>406</v>
      </c>
    </row>
    <row r="25" spans="1:2" x14ac:dyDescent="0.25">
      <c r="A25" t="s">
        <v>43</v>
      </c>
      <c r="B25" t="s">
        <v>406</v>
      </c>
    </row>
    <row r="26" spans="1:2" x14ac:dyDescent="0.25">
      <c r="A26" t="s">
        <v>44</v>
      </c>
      <c r="B26" t="s">
        <v>406</v>
      </c>
    </row>
    <row r="27" spans="1:2" x14ac:dyDescent="0.25">
      <c r="A27" t="s">
        <v>45</v>
      </c>
      <c r="B27" t="s">
        <v>406</v>
      </c>
    </row>
    <row r="28" spans="1:2" x14ac:dyDescent="0.25">
      <c r="A28" t="s">
        <v>46</v>
      </c>
      <c r="B28" t="s">
        <v>406</v>
      </c>
    </row>
    <row r="29" spans="1:2" x14ac:dyDescent="0.25">
      <c r="A29" t="s">
        <v>47</v>
      </c>
      <c r="B29" t="s">
        <v>406</v>
      </c>
    </row>
    <row r="30" spans="1:2" x14ac:dyDescent="0.25">
      <c r="A30" t="s">
        <v>48</v>
      </c>
      <c r="B30" t="s">
        <v>406</v>
      </c>
    </row>
    <row r="31" spans="1:2" x14ac:dyDescent="0.25">
      <c r="A31" t="s">
        <v>49</v>
      </c>
      <c r="B31" t="s">
        <v>406</v>
      </c>
    </row>
    <row r="32" spans="1:2" x14ac:dyDescent="0.25">
      <c r="A32" t="s">
        <v>50</v>
      </c>
      <c r="B32" t="s">
        <v>406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9"/>
  <sheetViews>
    <sheetView topLeftCell="A85" workbookViewId="0">
      <selection activeCell="B101" sqref="B101"/>
    </sheetView>
  </sheetViews>
  <sheetFormatPr defaultColWidth="11.42578125" defaultRowHeight="15" x14ac:dyDescent="0.25"/>
  <cols>
    <col min="1" max="1" width="12.85546875" style="1" customWidth="1"/>
    <col min="2" max="2" width="69.42578125" bestFit="1" customWidth="1"/>
    <col min="3" max="3" width="70.42578125" bestFit="1" customWidth="1"/>
    <col min="4" max="4" width="12.85546875" customWidth="1"/>
    <col min="5" max="5" width="13.140625" bestFit="1" customWidth="1"/>
    <col min="6" max="6" width="25" bestFit="1" customWidth="1"/>
  </cols>
  <sheetData>
    <row r="1" spans="1:7" ht="21" x14ac:dyDescent="0.35">
      <c r="A1" s="24" t="s">
        <v>1020</v>
      </c>
    </row>
    <row r="3" spans="1:7" x14ac:dyDescent="0.25">
      <c r="A3" s="25" t="s">
        <v>61</v>
      </c>
      <c r="B3" s="26" t="s">
        <v>1022</v>
      </c>
      <c r="C3" t="s">
        <v>1015</v>
      </c>
      <c r="D3" t="s">
        <v>1016</v>
      </c>
      <c r="E3" t="s">
        <v>1017</v>
      </c>
      <c r="F3" t="s">
        <v>400</v>
      </c>
      <c r="G3" t="s">
        <v>1474</v>
      </c>
    </row>
    <row r="4" spans="1:7" x14ac:dyDescent="0.25">
      <c r="A4" s="1" t="s">
        <v>885</v>
      </c>
      <c r="B4" t="s">
        <v>886</v>
      </c>
      <c r="C4" t="s">
        <v>1294</v>
      </c>
      <c r="D4" t="s">
        <v>1295</v>
      </c>
      <c r="E4" t="s">
        <v>1295</v>
      </c>
      <c r="F4" t="s">
        <v>1296</v>
      </c>
    </row>
    <row r="5" spans="1:7" x14ac:dyDescent="0.25">
      <c r="A5" s="1" t="s">
        <v>889</v>
      </c>
      <c r="B5" t="s">
        <v>890</v>
      </c>
      <c r="C5" t="s">
        <v>1298</v>
      </c>
      <c r="D5" t="s">
        <v>1089</v>
      </c>
      <c r="E5" t="s">
        <v>1115</v>
      </c>
      <c r="F5" t="s">
        <v>1115</v>
      </c>
    </row>
    <row r="6" spans="1:7" x14ac:dyDescent="0.25">
      <c r="A6" s="8" t="s">
        <v>1049</v>
      </c>
      <c r="B6" t="s">
        <v>1101</v>
      </c>
      <c r="C6" t="s">
        <v>1102</v>
      </c>
      <c r="D6" t="s">
        <v>219</v>
      </c>
      <c r="E6" t="s">
        <v>219</v>
      </c>
      <c r="F6" t="s">
        <v>399</v>
      </c>
    </row>
    <row r="7" spans="1:7" x14ac:dyDescent="0.25">
      <c r="A7" s="8" t="s">
        <v>1128</v>
      </c>
      <c r="B7" t="s">
        <v>1129</v>
      </c>
      <c r="C7" t="s">
        <v>1131</v>
      </c>
      <c r="D7" t="s">
        <v>1130</v>
      </c>
      <c r="E7" t="s">
        <v>1130</v>
      </c>
      <c r="F7" t="s">
        <v>1130</v>
      </c>
    </row>
    <row r="8" spans="1:7" x14ac:dyDescent="0.25">
      <c r="A8" s="1" t="s">
        <v>941</v>
      </c>
      <c r="B8" t="s">
        <v>235</v>
      </c>
      <c r="C8" t="s">
        <v>1329</v>
      </c>
      <c r="D8" t="s">
        <v>219</v>
      </c>
      <c r="E8" t="s">
        <v>219</v>
      </c>
      <c r="F8" t="s">
        <v>1330</v>
      </c>
    </row>
    <row r="9" spans="1:7" x14ac:dyDescent="0.25">
      <c r="A9" s="1" t="s">
        <v>952</v>
      </c>
      <c r="B9" t="s">
        <v>953</v>
      </c>
      <c r="C9" t="s">
        <v>1025</v>
      </c>
      <c r="D9" t="s">
        <v>219</v>
      </c>
      <c r="E9" t="s">
        <v>219</v>
      </c>
      <c r="F9" t="s">
        <v>398</v>
      </c>
    </row>
    <row r="10" spans="1:7" x14ac:dyDescent="0.25">
      <c r="A10" s="1" t="s">
        <v>848</v>
      </c>
      <c r="B10" t="s">
        <v>849</v>
      </c>
      <c r="C10" t="s">
        <v>1171</v>
      </c>
      <c r="D10" t="s">
        <v>219</v>
      </c>
      <c r="E10" t="s">
        <v>219</v>
      </c>
      <c r="F10" t="s">
        <v>398</v>
      </c>
    </row>
    <row r="11" spans="1:7" x14ac:dyDescent="0.25">
      <c r="A11" s="1" t="s">
        <v>860</v>
      </c>
      <c r="B11" t="s">
        <v>861</v>
      </c>
      <c r="C11" t="s">
        <v>1207</v>
      </c>
      <c r="D11" t="s">
        <v>219</v>
      </c>
      <c r="E11" t="s">
        <v>219</v>
      </c>
      <c r="F11" t="s">
        <v>1121</v>
      </c>
    </row>
    <row r="12" spans="1:7" x14ac:dyDescent="0.25">
      <c r="A12" s="1" t="s">
        <v>887</v>
      </c>
      <c r="B12" t="s">
        <v>888</v>
      </c>
      <c r="C12" t="s">
        <v>1297</v>
      </c>
      <c r="D12" t="s">
        <v>219</v>
      </c>
      <c r="E12" t="s">
        <v>219</v>
      </c>
      <c r="F12" t="s">
        <v>1162</v>
      </c>
    </row>
    <row r="13" spans="1:7" x14ac:dyDescent="0.25">
      <c r="A13" s="1" t="s">
        <v>820</v>
      </c>
      <c r="B13" t="s">
        <v>746</v>
      </c>
      <c r="C13" t="s">
        <v>1026</v>
      </c>
      <c r="D13" t="s">
        <v>219</v>
      </c>
      <c r="E13" t="s">
        <v>219</v>
      </c>
      <c r="F13" t="s">
        <v>398</v>
      </c>
    </row>
    <row r="14" spans="1:7" x14ac:dyDescent="0.25">
      <c r="A14" s="1" t="s">
        <v>962</v>
      </c>
      <c r="B14" t="s">
        <v>385</v>
      </c>
      <c r="C14" t="s">
        <v>1220</v>
      </c>
      <c r="D14" t="s">
        <v>219</v>
      </c>
      <c r="E14" t="s">
        <v>219</v>
      </c>
      <c r="F14" t="s">
        <v>398</v>
      </c>
    </row>
    <row r="15" spans="1:7" x14ac:dyDescent="0.25">
      <c r="A15" s="1" t="s">
        <v>823</v>
      </c>
      <c r="B15" t="s">
        <v>824</v>
      </c>
      <c r="C15" t="s">
        <v>1161</v>
      </c>
      <c r="D15" t="s">
        <v>219</v>
      </c>
      <c r="E15" t="s">
        <v>219</v>
      </c>
      <c r="F15" t="s">
        <v>398</v>
      </c>
    </row>
    <row r="16" spans="1:7" x14ac:dyDescent="0.25">
      <c r="A16" s="1" t="s">
        <v>1068</v>
      </c>
      <c r="B16" t="s">
        <v>1067</v>
      </c>
      <c r="C16" t="s">
        <v>1069</v>
      </c>
      <c r="D16" t="s">
        <v>219</v>
      </c>
      <c r="E16" t="s">
        <v>219</v>
      </c>
      <c r="F16" t="s">
        <v>1070</v>
      </c>
    </row>
    <row r="17" spans="1:6" x14ac:dyDescent="0.25">
      <c r="A17" s="1" t="s">
        <v>914</v>
      </c>
      <c r="B17" t="s">
        <v>915</v>
      </c>
      <c r="C17" t="s">
        <v>1276</v>
      </c>
      <c r="D17" t="s">
        <v>219</v>
      </c>
      <c r="E17" t="s">
        <v>219</v>
      </c>
      <c r="F17" t="s">
        <v>1098</v>
      </c>
    </row>
    <row r="18" spans="1:6" x14ac:dyDescent="0.25">
      <c r="A18" s="1" t="s">
        <v>1001</v>
      </c>
      <c r="B18" t="s">
        <v>676</v>
      </c>
      <c r="C18" t="s">
        <v>1387</v>
      </c>
      <c r="D18" t="s">
        <v>219</v>
      </c>
      <c r="E18" t="s">
        <v>219</v>
      </c>
      <c r="F18" t="s">
        <v>399</v>
      </c>
    </row>
    <row r="19" spans="1:6" x14ac:dyDescent="0.25">
      <c r="A19" s="1" t="s">
        <v>904</v>
      </c>
      <c r="B19" t="s">
        <v>1305</v>
      </c>
      <c r="C19" t="s">
        <v>1306</v>
      </c>
      <c r="D19" t="s">
        <v>393</v>
      </c>
      <c r="E19" t="s">
        <v>393</v>
      </c>
      <c r="F19" t="s">
        <v>1019</v>
      </c>
    </row>
    <row r="20" spans="1:6" x14ac:dyDescent="0.25">
      <c r="A20" s="1" t="s">
        <v>1071</v>
      </c>
      <c r="B20" t="s">
        <v>1072</v>
      </c>
      <c r="C20" t="s">
        <v>1073</v>
      </c>
      <c r="D20" t="s">
        <v>393</v>
      </c>
      <c r="E20" t="s">
        <v>393</v>
      </c>
      <c r="F20" t="s">
        <v>393</v>
      </c>
    </row>
    <row r="21" spans="1:6" x14ac:dyDescent="0.25">
      <c r="A21" s="1" t="s">
        <v>954</v>
      </c>
      <c r="B21" t="s">
        <v>316</v>
      </c>
      <c r="C21" t="s">
        <v>1177</v>
      </c>
      <c r="D21" t="s">
        <v>219</v>
      </c>
      <c r="E21" t="s">
        <v>219</v>
      </c>
      <c r="F21" t="s">
        <v>1121</v>
      </c>
    </row>
    <row r="22" spans="1:6" x14ac:dyDescent="0.25">
      <c r="A22" s="1" t="s">
        <v>827</v>
      </c>
      <c r="B22" t="s">
        <v>1163</v>
      </c>
      <c r="C22" t="s">
        <v>1475</v>
      </c>
      <c r="D22" t="s">
        <v>219</v>
      </c>
      <c r="E22" t="s">
        <v>219</v>
      </c>
      <c r="F22" t="s">
        <v>398</v>
      </c>
    </row>
    <row r="23" spans="1:6" x14ac:dyDescent="0.25">
      <c r="A23" s="1" t="s">
        <v>930</v>
      </c>
      <c r="B23" t="s">
        <v>931</v>
      </c>
      <c r="C23" t="s">
        <v>1323</v>
      </c>
      <c r="D23" t="s">
        <v>219</v>
      </c>
      <c r="E23" t="s">
        <v>219</v>
      </c>
      <c r="F23" t="s">
        <v>1121</v>
      </c>
    </row>
    <row r="24" spans="1:6" x14ac:dyDescent="0.25">
      <c r="A24" s="1" t="s">
        <v>999</v>
      </c>
      <c r="B24" t="s">
        <v>1000</v>
      </c>
      <c r="C24" t="s">
        <v>1289</v>
      </c>
      <c r="D24" t="s">
        <v>1290</v>
      </c>
      <c r="E24" t="s">
        <v>1291</v>
      </c>
      <c r="F24" t="s">
        <v>1291</v>
      </c>
    </row>
    <row r="25" spans="1:6" x14ac:dyDescent="0.25">
      <c r="A25" s="1" t="s">
        <v>1066</v>
      </c>
      <c r="B25" t="s">
        <v>1064</v>
      </c>
      <c r="C25" t="s">
        <v>1065</v>
      </c>
      <c r="D25" t="s">
        <v>219</v>
      </c>
      <c r="E25" t="s">
        <v>219</v>
      </c>
      <c r="F25" t="s">
        <v>398</v>
      </c>
    </row>
    <row r="26" spans="1:6" x14ac:dyDescent="0.25">
      <c r="A26" s="1" t="s">
        <v>993</v>
      </c>
      <c r="B26" t="s">
        <v>994</v>
      </c>
      <c r="C26" t="s">
        <v>1215</v>
      </c>
      <c r="D26" t="s">
        <v>1144</v>
      </c>
      <c r="E26" t="s">
        <v>1145</v>
      </c>
      <c r="F26" t="s">
        <v>1146</v>
      </c>
    </row>
    <row r="27" spans="1:6" x14ac:dyDescent="0.25">
      <c r="A27" s="1" t="s">
        <v>899</v>
      </c>
      <c r="B27" t="s">
        <v>900</v>
      </c>
      <c r="C27" t="s">
        <v>1303</v>
      </c>
      <c r="D27" t="s">
        <v>219</v>
      </c>
      <c r="E27" t="s">
        <v>219</v>
      </c>
      <c r="F27" t="s">
        <v>399</v>
      </c>
    </row>
    <row r="28" spans="1:6" x14ac:dyDescent="0.25">
      <c r="A28" s="1" t="s">
        <v>905</v>
      </c>
      <c r="B28" t="s">
        <v>906</v>
      </c>
    </row>
    <row r="29" spans="1:6" x14ac:dyDescent="0.25">
      <c r="A29" s="8" t="s">
        <v>1042</v>
      </c>
      <c r="B29" t="s">
        <v>1082</v>
      </c>
      <c r="C29" t="s">
        <v>1083</v>
      </c>
      <c r="D29" t="s">
        <v>219</v>
      </c>
      <c r="E29" t="s">
        <v>219</v>
      </c>
      <c r="F29" t="s">
        <v>219</v>
      </c>
    </row>
    <row r="30" spans="1:6" x14ac:dyDescent="0.25">
      <c r="A30" s="1" t="s">
        <v>850</v>
      </c>
      <c r="B30" t="s">
        <v>851</v>
      </c>
      <c r="C30" t="s">
        <v>1198</v>
      </c>
      <c r="D30" t="s">
        <v>219</v>
      </c>
      <c r="E30" t="s">
        <v>219</v>
      </c>
      <c r="F30" t="s">
        <v>219</v>
      </c>
    </row>
    <row r="31" spans="1:6" x14ac:dyDescent="0.25">
      <c r="A31" s="1" t="s">
        <v>832</v>
      </c>
      <c r="B31" t="s">
        <v>833</v>
      </c>
      <c r="C31" t="s">
        <v>1164</v>
      </c>
      <c r="D31" t="s">
        <v>1165</v>
      </c>
      <c r="E31" t="s">
        <v>1165</v>
      </c>
      <c r="F31" t="s">
        <v>1166</v>
      </c>
    </row>
    <row r="32" spans="1:6" x14ac:dyDescent="0.25">
      <c r="A32" s="1" t="s">
        <v>876</v>
      </c>
      <c r="B32" t="s">
        <v>877</v>
      </c>
      <c r="C32" t="s">
        <v>1122</v>
      </c>
      <c r="D32" t="s">
        <v>1089</v>
      </c>
      <c r="E32" t="s">
        <v>1115</v>
      </c>
      <c r="F32" t="s">
        <v>1116</v>
      </c>
    </row>
    <row r="33" spans="1:6" x14ac:dyDescent="0.25">
      <c r="A33" s="1" t="s">
        <v>971</v>
      </c>
      <c r="B33" t="s">
        <v>448</v>
      </c>
      <c r="C33" t="s">
        <v>1236</v>
      </c>
      <c r="D33" t="s">
        <v>219</v>
      </c>
      <c r="E33" t="s">
        <v>219</v>
      </c>
      <c r="F33" t="s">
        <v>1070</v>
      </c>
    </row>
    <row r="34" spans="1:6" x14ac:dyDescent="0.25">
      <c r="A34" s="1" t="s">
        <v>874</v>
      </c>
      <c r="B34" t="s">
        <v>875</v>
      </c>
      <c r="C34" t="s">
        <v>1239</v>
      </c>
      <c r="D34" t="s">
        <v>219</v>
      </c>
      <c r="E34" t="s">
        <v>219</v>
      </c>
      <c r="F34" t="s">
        <v>1162</v>
      </c>
    </row>
    <row r="35" spans="1:6" x14ac:dyDescent="0.25">
      <c r="A35" s="1" t="s">
        <v>990</v>
      </c>
      <c r="B35" t="s">
        <v>657</v>
      </c>
      <c r="C35" t="s">
        <v>1232</v>
      </c>
      <c r="D35" t="s">
        <v>219</v>
      </c>
      <c r="E35" t="s">
        <v>219</v>
      </c>
      <c r="F35" t="s">
        <v>1233</v>
      </c>
    </row>
    <row r="36" spans="1:6" x14ac:dyDescent="0.25">
      <c r="A36" s="1" t="s">
        <v>975</v>
      </c>
      <c r="B36" t="s">
        <v>976</v>
      </c>
      <c r="C36" t="s">
        <v>1365</v>
      </c>
      <c r="D36" t="s">
        <v>219</v>
      </c>
      <c r="E36" t="s">
        <v>219</v>
      </c>
      <c r="F36" t="s">
        <v>399</v>
      </c>
    </row>
    <row r="37" spans="1:6" x14ac:dyDescent="0.25">
      <c r="A37" s="1" t="s">
        <v>1006</v>
      </c>
      <c r="B37" t="s">
        <v>1007</v>
      </c>
      <c r="C37" t="s">
        <v>1392</v>
      </c>
      <c r="D37" t="s">
        <v>219</v>
      </c>
      <c r="E37" t="s">
        <v>219</v>
      </c>
      <c r="F37" t="s">
        <v>1393</v>
      </c>
    </row>
    <row r="38" spans="1:6" x14ac:dyDescent="0.25">
      <c r="A38" s="8" t="s">
        <v>1046</v>
      </c>
      <c r="B38" t="s">
        <v>1094</v>
      </c>
      <c r="C38" t="s">
        <v>1095</v>
      </c>
      <c r="D38" t="s">
        <v>393</v>
      </c>
      <c r="E38" t="s">
        <v>393</v>
      </c>
      <c r="F38" t="s">
        <v>393</v>
      </c>
    </row>
    <row r="39" spans="1:6" x14ac:dyDescent="0.25">
      <c r="A39" s="1" t="s">
        <v>883</v>
      </c>
      <c r="B39" t="s">
        <v>884</v>
      </c>
      <c r="C39" t="s">
        <v>1293</v>
      </c>
      <c r="D39" t="s">
        <v>1089</v>
      </c>
      <c r="E39" t="s">
        <v>1115</v>
      </c>
      <c r="F39" t="s">
        <v>1115</v>
      </c>
    </row>
    <row r="40" spans="1:6" x14ac:dyDescent="0.25">
      <c r="A40" s="8" t="s">
        <v>1047</v>
      </c>
      <c r="B40" t="s">
        <v>1096</v>
      </c>
      <c r="C40" t="s">
        <v>1097</v>
      </c>
      <c r="D40" t="s">
        <v>219</v>
      </c>
      <c r="E40" t="s">
        <v>219</v>
      </c>
      <c r="F40" t="s">
        <v>1098</v>
      </c>
    </row>
    <row r="41" spans="1:6" x14ac:dyDescent="0.25">
      <c r="A41" s="1" t="s">
        <v>937</v>
      </c>
      <c r="B41" t="s">
        <v>938</v>
      </c>
      <c r="C41" t="s">
        <v>1327</v>
      </c>
      <c r="D41" t="s">
        <v>219</v>
      </c>
      <c r="E41" t="s">
        <v>219</v>
      </c>
      <c r="F41" t="s">
        <v>1121</v>
      </c>
    </row>
    <row r="42" spans="1:6" x14ac:dyDescent="0.25">
      <c r="A42" s="8" t="s">
        <v>1142</v>
      </c>
      <c r="B42" t="s">
        <v>1141</v>
      </c>
      <c r="C42" t="s">
        <v>1143</v>
      </c>
      <c r="D42" t="s">
        <v>1144</v>
      </c>
      <c r="E42" t="s">
        <v>1145</v>
      </c>
      <c r="F42" t="s">
        <v>1146</v>
      </c>
    </row>
    <row r="43" spans="1:6" x14ac:dyDescent="0.25">
      <c r="A43" s="1" t="s">
        <v>1185</v>
      </c>
      <c r="B43" t="s">
        <v>1186</v>
      </c>
      <c r="C43" t="s">
        <v>1187</v>
      </c>
      <c r="D43" t="s">
        <v>219</v>
      </c>
      <c r="E43" t="s">
        <v>219</v>
      </c>
      <c r="F43" t="s">
        <v>1188</v>
      </c>
    </row>
    <row r="44" spans="1:6" x14ac:dyDescent="0.25">
      <c r="A44" s="1" t="s">
        <v>1272</v>
      </c>
      <c r="B44" t="s">
        <v>1274</v>
      </c>
      <c r="C44" t="s">
        <v>1273</v>
      </c>
      <c r="D44" t="s">
        <v>1144</v>
      </c>
      <c r="E44" t="s">
        <v>1145</v>
      </c>
      <c r="F44" t="s">
        <v>1219</v>
      </c>
    </row>
    <row r="45" spans="1:6" x14ac:dyDescent="0.25">
      <c r="A45" s="1" t="s">
        <v>1004</v>
      </c>
      <c r="B45" t="s">
        <v>1005</v>
      </c>
      <c r="C45" t="s">
        <v>1391</v>
      </c>
      <c r="D45" t="s">
        <v>1144</v>
      </c>
      <c r="E45" t="s">
        <v>1168</v>
      </c>
      <c r="F45" t="s">
        <v>1168</v>
      </c>
    </row>
    <row r="46" spans="1:6" x14ac:dyDescent="0.25">
      <c r="A46" s="1" t="s">
        <v>854</v>
      </c>
      <c r="B46" t="s">
        <v>1200</v>
      </c>
      <c r="C46" t="s">
        <v>1201</v>
      </c>
      <c r="D46" t="s">
        <v>219</v>
      </c>
      <c r="E46" t="s">
        <v>219</v>
      </c>
      <c r="F46" t="s">
        <v>1070</v>
      </c>
    </row>
    <row r="47" spans="1:6" x14ac:dyDescent="0.25">
      <c r="A47" s="1" t="s">
        <v>921</v>
      </c>
      <c r="B47" t="s">
        <v>922</v>
      </c>
      <c r="C47" t="s">
        <v>1312</v>
      </c>
      <c r="D47" t="s">
        <v>219</v>
      </c>
      <c r="E47" t="s">
        <v>219</v>
      </c>
      <c r="F47" t="s">
        <v>398</v>
      </c>
    </row>
    <row r="48" spans="1:6" x14ac:dyDescent="0.25">
      <c r="A48" s="1" t="s">
        <v>865</v>
      </c>
      <c r="B48" t="s">
        <v>866</v>
      </c>
      <c r="C48" t="s">
        <v>1028</v>
      </c>
      <c r="D48" t="s">
        <v>219</v>
      </c>
      <c r="E48" t="s">
        <v>219</v>
      </c>
      <c r="F48" t="s">
        <v>399</v>
      </c>
    </row>
    <row r="49" spans="1:6" x14ac:dyDescent="0.25">
      <c r="A49" s="1" t="s">
        <v>997</v>
      </c>
      <c r="B49" t="s">
        <v>998</v>
      </c>
      <c r="C49" t="s">
        <v>1386</v>
      </c>
      <c r="D49" t="s">
        <v>219</v>
      </c>
      <c r="E49" t="s">
        <v>219</v>
      </c>
      <c r="F49" t="s">
        <v>1194</v>
      </c>
    </row>
    <row r="50" spans="1:6" x14ac:dyDescent="0.25">
      <c r="A50" s="1" t="s">
        <v>864</v>
      </c>
      <c r="B50" t="s">
        <v>1209</v>
      </c>
      <c r="C50" t="s">
        <v>1210</v>
      </c>
      <c r="D50" t="s">
        <v>219</v>
      </c>
      <c r="E50" t="s">
        <v>219</v>
      </c>
      <c r="F50" t="s">
        <v>398</v>
      </c>
    </row>
    <row r="51" spans="1:6" x14ac:dyDescent="0.25">
      <c r="A51" s="1" t="s">
        <v>882</v>
      </c>
      <c r="B51" t="s">
        <v>222</v>
      </c>
      <c r="C51" t="s">
        <v>1241</v>
      </c>
      <c r="D51" t="s">
        <v>219</v>
      </c>
      <c r="E51" t="s">
        <v>219</v>
      </c>
      <c r="F51" t="s">
        <v>1194</v>
      </c>
    </row>
    <row r="52" spans="1:6" x14ac:dyDescent="0.25">
      <c r="A52" s="1" t="s">
        <v>1191</v>
      </c>
      <c r="B52" t="s">
        <v>1192</v>
      </c>
      <c r="C52" t="s">
        <v>1193</v>
      </c>
      <c r="D52" t="s">
        <v>219</v>
      </c>
      <c r="E52" t="s">
        <v>219</v>
      </c>
      <c r="F52" t="s">
        <v>1194</v>
      </c>
    </row>
    <row r="53" spans="1:6" x14ac:dyDescent="0.25">
      <c r="A53" s="1" t="s">
        <v>907</v>
      </c>
      <c r="B53" t="s">
        <v>908</v>
      </c>
      <c r="C53" t="s">
        <v>1307</v>
      </c>
      <c r="D53" t="s">
        <v>219</v>
      </c>
      <c r="E53" t="s">
        <v>219</v>
      </c>
      <c r="F53" t="s">
        <v>1194</v>
      </c>
    </row>
    <row r="54" spans="1:6" x14ac:dyDescent="0.25">
      <c r="A54" s="1" t="s">
        <v>863</v>
      </c>
      <c r="B54" t="s">
        <v>646</v>
      </c>
      <c r="C54" t="s">
        <v>1208</v>
      </c>
      <c r="D54" t="s">
        <v>219</v>
      </c>
      <c r="E54" t="s">
        <v>219</v>
      </c>
      <c r="F54" t="s">
        <v>1121</v>
      </c>
    </row>
    <row r="55" spans="1:6" x14ac:dyDescent="0.25">
      <c r="A55" s="1" t="s">
        <v>901</v>
      </c>
      <c r="B55" t="s">
        <v>902</v>
      </c>
      <c r="C55" t="s">
        <v>1304</v>
      </c>
      <c r="D55" t="s">
        <v>219</v>
      </c>
      <c r="E55" t="s">
        <v>219</v>
      </c>
      <c r="F55" t="s">
        <v>1162</v>
      </c>
    </row>
    <row r="56" spans="1:6" x14ac:dyDescent="0.25">
      <c r="A56" s="1" t="s">
        <v>838</v>
      </c>
      <c r="B56" t="s">
        <v>839</v>
      </c>
      <c r="C56" t="s">
        <v>1176</v>
      </c>
      <c r="D56" t="s">
        <v>219</v>
      </c>
      <c r="E56" t="s">
        <v>219</v>
      </c>
      <c r="F56" t="s">
        <v>398</v>
      </c>
    </row>
    <row r="57" spans="1:6" x14ac:dyDescent="0.25">
      <c r="A57" s="8" t="s">
        <v>1053</v>
      </c>
      <c r="B57" t="s">
        <v>1110</v>
      </c>
      <c r="C57" t="s">
        <v>1112</v>
      </c>
      <c r="D57" t="s">
        <v>219</v>
      </c>
      <c r="E57" t="s">
        <v>219</v>
      </c>
      <c r="F57" t="s">
        <v>1113</v>
      </c>
    </row>
    <row r="58" spans="1:6" x14ac:dyDescent="0.25">
      <c r="A58" s="1" t="s">
        <v>957</v>
      </c>
      <c r="B58" t="s">
        <v>958</v>
      </c>
      <c r="C58" t="s">
        <v>1359</v>
      </c>
      <c r="D58" t="s">
        <v>219</v>
      </c>
      <c r="E58" t="s">
        <v>219</v>
      </c>
      <c r="F58" t="s">
        <v>1320</v>
      </c>
    </row>
    <row r="59" spans="1:6" x14ac:dyDescent="0.25">
      <c r="A59" s="8" t="s">
        <v>1048</v>
      </c>
      <c r="B59" t="s">
        <v>1099</v>
      </c>
      <c r="C59" t="s">
        <v>1100</v>
      </c>
      <c r="D59" t="s">
        <v>219</v>
      </c>
      <c r="E59" t="s">
        <v>219</v>
      </c>
      <c r="F59" t="s">
        <v>399</v>
      </c>
    </row>
    <row r="60" spans="1:6" x14ac:dyDescent="0.25">
      <c r="A60" s="1" t="s">
        <v>1008</v>
      </c>
      <c r="B60" t="s">
        <v>1009</v>
      </c>
      <c r="C60" t="s">
        <v>1394</v>
      </c>
      <c r="D60" t="s">
        <v>219</v>
      </c>
      <c r="E60" t="s">
        <v>219</v>
      </c>
      <c r="F60" t="s">
        <v>1121</v>
      </c>
    </row>
    <row r="61" spans="1:6" x14ac:dyDescent="0.25">
      <c r="A61" s="1" t="s">
        <v>974</v>
      </c>
      <c r="B61" t="s">
        <v>481</v>
      </c>
      <c r="C61" t="s">
        <v>1287</v>
      </c>
      <c r="D61" t="s">
        <v>1144</v>
      </c>
      <c r="E61" t="s">
        <v>1288</v>
      </c>
      <c r="F61" t="s">
        <v>1093</v>
      </c>
    </row>
    <row r="62" spans="1:6" x14ac:dyDescent="0.25">
      <c r="A62" s="1" t="s">
        <v>970</v>
      </c>
      <c r="B62" t="s">
        <v>440</v>
      </c>
      <c r="C62" t="s">
        <v>1363</v>
      </c>
      <c r="D62" t="s">
        <v>219</v>
      </c>
      <c r="E62" t="s">
        <v>219</v>
      </c>
      <c r="F62" t="s">
        <v>1364</v>
      </c>
    </row>
    <row r="63" spans="1:6" x14ac:dyDescent="0.25">
      <c r="A63" s="1" t="s">
        <v>948</v>
      </c>
      <c r="B63" t="s">
        <v>949</v>
      </c>
      <c r="C63" t="s">
        <v>1331</v>
      </c>
      <c r="D63" t="s">
        <v>219</v>
      </c>
      <c r="E63" t="s">
        <v>219</v>
      </c>
      <c r="F63" t="s">
        <v>1162</v>
      </c>
    </row>
    <row r="64" spans="1:6" x14ac:dyDescent="0.25">
      <c r="A64" s="1" t="s">
        <v>968</v>
      </c>
      <c r="B64" t="s">
        <v>969</v>
      </c>
      <c r="C64" t="s">
        <v>1319</v>
      </c>
      <c r="D64" t="s">
        <v>219</v>
      </c>
      <c r="E64" t="s">
        <v>219</v>
      </c>
      <c r="F64" t="s">
        <v>1320</v>
      </c>
    </row>
    <row r="65" spans="1:6" x14ac:dyDescent="0.25">
      <c r="A65" s="1" t="s">
        <v>1396</v>
      </c>
      <c r="B65" t="s">
        <v>1397</v>
      </c>
      <c r="C65" t="s">
        <v>1406</v>
      </c>
      <c r="D65" t="s">
        <v>219</v>
      </c>
      <c r="E65" t="s">
        <v>219</v>
      </c>
      <c r="F65" t="s">
        <v>1405</v>
      </c>
    </row>
    <row r="66" spans="1:6" x14ac:dyDescent="0.25">
      <c r="A66" s="1" t="s">
        <v>1424</v>
      </c>
      <c r="B66" s="38" t="s">
        <v>1425</v>
      </c>
      <c r="C66" t="s">
        <v>1426</v>
      </c>
      <c r="D66" t="s">
        <v>219</v>
      </c>
      <c r="E66" t="s">
        <v>219</v>
      </c>
      <c r="F66" t="s">
        <v>398</v>
      </c>
    </row>
    <row r="67" spans="1:6" x14ac:dyDescent="0.25">
      <c r="A67" s="8" t="s">
        <v>1050</v>
      </c>
      <c r="B67" t="s">
        <v>1103</v>
      </c>
      <c r="C67" t="s">
        <v>1104</v>
      </c>
      <c r="D67" t="s">
        <v>1105</v>
      </c>
      <c r="E67" t="s">
        <v>1105</v>
      </c>
      <c r="F67" t="s">
        <v>1105</v>
      </c>
    </row>
    <row r="68" spans="1:6" x14ac:dyDescent="0.25">
      <c r="A68" s="1" t="s">
        <v>880</v>
      </c>
      <c r="B68" t="s">
        <v>881</v>
      </c>
      <c r="C68" t="s">
        <v>1240</v>
      </c>
      <c r="D68" t="s">
        <v>219</v>
      </c>
      <c r="E68" t="s">
        <v>219</v>
      </c>
      <c r="F68" t="s">
        <v>1194</v>
      </c>
    </row>
    <row r="69" spans="1:6" x14ac:dyDescent="0.25">
      <c r="A69" s="1" t="s">
        <v>983</v>
      </c>
      <c r="B69" t="s">
        <v>984</v>
      </c>
      <c r="C69" t="s">
        <v>1381</v>
      </c>
      <c r="D69" t="s">
        <v>219</v>
      </c>
      <c r="E69" t="s">
        <v>219</v>
      </c>
      <c r="F69" t="s">
        <v>1109</v>
      </c>
    </row>
    <row r="70" spans="1:6" x14ac:dyDescent="0.25">
      <c r="A70" s="1" t="s">
        <v>840</v>
      </c>
      <c r="B70" t="s">
        <v>129</v>
      </c>
      <c r="C70" t="s">
        <v>1150</v>
      </c>
      <c r="D70" t="s">
        <v>219</v>
      </c>
      <c r="F70" t="s">
        <v>1151</v>
      </c>
    </row>
    <row r="71" spans="1:6" x14ac:dyDescent="0.25">
      <c r="A71" s="1" t="s">
        <v>972</v>
      </c>
      <c r="B71" t="s">
        <v>453</v>
      </c>
      <c r="C71" t="s">
        <v>1286</v>
      </c>
      <c r="D71" t="s">
        <v>219</v>
      </c>
      <c r="E71" t="s">
        <v>219</v>
      </c>
      <c r="F71" t="s">
        <v>1282</v>
      </c>
    </row>
    <row r="72" spans="1:6" x14ac:dyDescent="0.25">
      <c r="A72" s="1" t="s">
        <v>1341</v>
      </c>
      <c r="B72" t="s">
        <v>1342</v>
      </c>
      <c r="C72" t="s">
        <v>1376</v>
      </c>
      <c r="D72" t="s">
        <v>1089</v>
      </c>
      <c r="E72" t="s">
        <v>1115</v>
      </c>
      <c r="F72" t="s">
        <v>1115</v>
      </c>
    </row>
    <row r="73" spans="1:6" x14ac:dyDescent="0.25">
      <c r="A73" s="1" t="s">
        <v>858</v>
      </c>
      <c r="B73" t="s">
        <v>859</v>
      </c>
      <c r="C73" t="s">
        <v>1206</v>
      </c>
      <c r="D73" t="s">
        <v>219</v>
      </c>
      <c r="E73" t="s">
        <v>219</v>
      </c>
      <c r="F73" t="s">
        <v>1162</v>
      </c>
    </row>
    <row r="74" spans="1:6" x14ac:dyDescent="0.25">
      <c r="A74" s="1" t="s">
        <v>925</v>
      </c>
      <c r="B74" t="s">
        <v>926</v>
      </c>
      <c r="C74" t="s">
        <v>1314</v>
      </c>
      <c r="D74" t="s">
        <v>219</v>
      </c>
      <c r="E74" t="s">
        <v>219</v>
      </c>
      <c r="F74" t="s">
        <v>1315</v>
      </c>
    </row>
    <row r="75" spans="1:6" x14ac:dyDescent="0.25">
      <c r="A75" s="1" t="s">
        <v>1044</v>
      </c>
      <c r="B75" t="s">
        <v>1087</v>
      </c>
      <c r="C75" t="s">
        <v>1088</v>
      </c>
      <c r="D75" t="s">
        <v>1089</v>
      </c>
      <c r="E75" t="s">
        <v>1090</v>
      </c>
      <c r="F75" t="s">
        <v>1090</v>
      </c>
    </row>
    <row r="76" spans="1:6" x14ac:dyDescent="0.25">
      <c r="A76" s="1" t="s">
        <v>897</v>
      </c>
      <c r="B76" t="s">
        <v>898</v>
      </c>
      <c r="C76" t="s">
        <v>1301</v>
      </c>
      <c r="D76" t="s">
        <v>1167</v>
      </c>
      <c r="E76" t="s">
        <v>1145</v>
      </c>
      <c r="F76" t="s">
        <v>1302</v>
      </c>
    </row>
    <row r="77" spans="1:6" x14ac:dyDescent="0.25">
      <c r="A77" s="1" t="s">
        <v>944</v>
      </c>
      <c r="B77" t="s">
        <v>945</v>
      </c>
      <c r="C77" t="s">
        <v>1223</v>
      </c>
      <c r="D77" t="s">
        <v>219</v>
      </c>
      <c r="E77" t="s">
        <v>219</v>
      </c>
      <c r="F77" t="s">
        <v>1121</v>
      </c>
    </row>
    <row r="78" spans="1:6" x14ac:dyDescent="0.25">
      <c r="A78" s="1" t="s">
        <v>842</v>
      </c>
      <c r="B78" t="s">
        <v>843</v>
      </c>
      <c r="C78" t="s">
        <v>1177</v>
      </c>
      <c r="D78" t="s">
        <v>219</v>
      </c>
      <c r="E78" t="s">
        <v>219</v>
      </c>
      <c r="F78" t="s">
        <v>1121</v>
      </c>
    </row>
    <row r="79" spans="1:6" x14ac:dyDescent="0.25">
      <c r="A79" s="1" t="s">
        <v>872</v>
      </c>
      <c r="B79" t="s">
        <v>873</v>
      </c>
      <c r="C79" t="s">
        <v>1237</v>
      </c>
      <c r="D79" t="s">
        <v>219</v>
      </c>
      <c r="E79" t="s">
        <v>219</v>
      </c>
      <c r="F79" t="s">
        <v>1238</v>
      </c>
    </row>
    <row r="80" spans="1:6" x14ac:dyDescent="0.25">
      <c r="A80" s="8" t="s">
        <v>1052</v>
      </c>
      <c r="B80" t="s">
        <v>1108</v>
      </c>
      <c r="C80" t="s">
        <v>1111</v>
      </c>
      <c r="D80" t="s">
        <v>219</v>
      </c>
      <c r="E80" t="s">
        <v>219</v>
      </c>
      <c r="F80" t="s">
        <v>1109</v>
      </c>
    </row>
    <row r="81" spans="1:7" x14ac:dyDescent="0.25">
      <c r="A81" s="1" t="s">
        <v>977</v>
      </c>
      <c r="B81" t="s">
        <v>978</v>
      </c>
      <c r="C81" t="s">
        <v>1377</v>
      </c>
      <c r="D81" t="s">
        <v>219</v>
      </c>
      <c r="E81" t="s">
        <v>219</v>
      </c>
      <c r="F81" t="s">
        <v>1121</v>
      </c>
    </row>
    <row r="82" spans="1:7" x14ac:dyDescent="0.25">
      <c r="A82" s="1" t="s">
        <v>1412</v>
      </c>
      <c r="B82" t="s">
        <v>1415</v>
      </c>
      <c r="C82" t="s">
        <v>1416</v>
      </c>
      <c r="D82" t="s">
        <v>219</v>
      </c>
      <c r="E82" t="s">
        <v>219</v>
      </c>
      <c r="F82" t="s">
        <v>1121</v>
      </c>
    </row>
    <row r="83" spans="1:7" x14ac:dyDescent="0.25">
      <c r="A83" s="1" t="s">
        <v>1002</v>
      </c>
      <c r="B83" t="s">
        <v>1003</v>
      </c>
      <c r="C83" t="s">
        <v>1390</v>
      </c>
      <c r="D83" t="s">
        <v>219</v>
      </c>
      <c r="E83" t="s">
        <v>219</v>
      </c>
      <c r="F83" t="s">
        <v>1372</v>
      </c>
    </row>
    <row r="84" spans="1:7" x14ac:dyDescent="0.25">
      <c r="A84" s="1" t="s">
        <v>1139</v>
      </c>
      <c r="B84" t="s">
        <v>1140</v>
      </c>
      <c r="C84" t="s">
        <v>1159</v>
      </c>
      <c r="D84" t="s">
        <v>1144</v>
      </c>
      <c r="E84" t="s">
        <v>1145</v>
      </c>
      <c r="F84" t="s">
        <v>1146</v>
      </c>
    </row>
    <row r="85" spans="1:7" x14ac:dyDescent="0.25">
      <c r="A85" s="1" t="s">
        <v>943</v>
      </c>
      <c r="B85" t="s">
        <v>718</v>
      </c>
      <c r="C85" t="s">
        <v>1224</v>
      </c>
      <c r="D85" t="s">
        <v>1144</v>
      </c>
      <c r="E85" t="s">
        <v>1145</v>
      </c>
      <c r="F85" t="s">
        <v>1146</v>
      </c>
    </row>
    <row r="86" spans="1:7" x14ac:dyDescent="0.25">
      <c r="A86" s="8" t="s">
        <v>1057</v>
      </c>
      <c r="B86" t="s">
        <v>1119</v>
      </c>
      <c r="C86" t="s">
        <v>1120</v>
      </c>
      <c r="D86" t="s">
        <v>219</v>
      </c>
      <c r="E86" t="s">
        <v>219</v>
      </c>
      <c r="F86" t="s">
        <v>1121</v>
      </c>
    </row>
    <row r="87" spans="1:7" x14ac:dyDescent="0.25">
      <c r="A87" s="1" t="s">
        <v>963</v>
      </c>
      <c r="B87" t="s">
        <v>392</v>
      </c>
      <c r="C87" t="s">
        <v>1217</v>
      </c>
      <c r="D87" t="s">
        <v>393</v>
      </c>
      <c r="E87" t="s">
        <v>393</v>
      </c>
      <c r="F87" t="s">
        <v>393</v>
      </c>
    </row>
    <row r="88" spans="1:7" x14ac:dyDescent="0.25">
      <c r="A88" s="1" t="s">
        <v>1427</v>
      </c>
      <c r="B88" t="s">
        <v>1471</v>
      </c>
      <c r="C88" t="s">
        <v>1472</v>
      </c>
      <c r="D88" t="s">
        <v>219</v>
      </c>
      <c r="E88" t="s">
        <v>219</v>
      </c>
      <c r="F88" t="s">
        <v>1194</v>
      </c>
      <c r="G88" t="s">
        <v>1473</v>
      </c>
    </row>
    <row r="89" spans="1:7" x14ac:dyDescent="0.25">
      <c r="A89" s="8" t="s">
        <v>1041</v>
      </c>
      <c r="B89" t="s">
        <v>1080</v>
      </c>
      <c r="C89" t="s">
        <v>1081</v>
      </c>
      <c r="D89" t="s">
        <v>393</v>
      </c>
      <c r="E89" t="s">
        <v>393</v>
      </c>
      <c r="F89" t="s">
        <v>1019</v>
      </c>
    </row>
    <row r="90" spans="1:7" x14ac:dyDescent="0.25">
      <c r="A90" s="1" t="s">
        <v>991</v>
      </c>
      <c r="B90" t="s">
        <v>992</v>
      </c>
      <c r="C90" t="s">
        <v>1383</v>
      </c>
      <c r="D90" t="s">
        <v>393</v>
      </c>
      <c r="E90" t="s">
        <v>393</v>
      </c>
      <c r="F90" t="s">
        <v>393</v>
      </c>
    </row>
    <row r="91" spans="1:7" x14ac:dyDescent="0.25">
      <c r="A91" s="1" t="s">
        <v>935</v>
      </c>
      <c r="B91" t="s">
        <v>352</v>
      </c>
      <c r="C91" t="s">
        <v>1325</v>
      </c>
      <c r="D91" t="s">
        <v>393</v>
      </c>
      <c r="E91" t="s">
        <v>393</v>
      </c>
      <c r="F91" t="s">
        <v>393</v>
      </c>
    </row>
    <row r="92" spans="1:7" x14ac:dyDescent="0.25">
      <c r="A92" s="1" t="s">
        <v>870</v>
      </c>
      <c r="B92" t="s">
        <v>871</v>
      </c>
      <c r="C92" t="s">
        <v>1027</v>
      </c>
      <c r="D92" t="s">
        <v>219</v>
      </c>
      <c r="E92" t="s">
        <v>219</v>
      </c>
      <c r="F92" t="s">
        <v>398</v>
      </c>
    </row>
    <row r="93" spans="1:7" x14ac:dyDescent="0.25">
      <c r="A93" s="8" t="s">
        <v>1055</v>
      </c>
      <c r="B93" t="s">
        <v>1117</v>
      </c>
      <c r="C93" t="s">
        <v>1118</v>
      </c>
      <c r="D93" t="s">
        <v>219</v>
      </c>
      <c r="E93" t="s">
        <v>219</v>
      </c>
      <c r="F93" t="s">
        <v>398</v>
      </c>
    </row>
    <row r="94" spans="1:7" x14ac:dyDescent="0.25">
      <c r="A94" s="1" t="s">
        <v>834</v>
      </c>
      <c r="B94" t="s">
        <v>835</v>
      </c>
      <c r="C94" t="s">
        <v>1174</v>
      </c>
      <c r="D94" t="s">
        <v>1167</v>
      </c>
      <c r="E94" t="s">
        <v>1168</v>
      </c>
      <c r="F94" t="s">
        <v>1168</v>
      </c>
    </row>
    <row r="95" spans="1:7" x14ac:dyDescent="0.25">
      <c r="A95" s="1" t="s">
        <v>834</v>
      </c>
      <c r="B95" t="s">
        <v>862</v>
      </c>
      <c r="C95" t="s">
        <v>1174</v>
      </c>
      <c r="D95" t="s">
        <v>1144</v>
      </c>
      <c r="E95" t="s">
        <v>1168</v>
      </c>
      <c r="F95" t="s">
        <v>1168</v>
      </c>
    </row>
    <row r="96" spans="1:7" x14ac:dyDescent="0.25">
      <c r="A96" s="1" t="s">
        <v>856</v>
      </c>
      <c r="B96" t="s">
        <v>857</v>
      </c>
      <c r="C96" t="s">
        <v>1204</v>
      </c>
      <c r="D96" t="s">
        <v>393</v>
      </c>
      <c r="E96" t="s">
        <v>393</v>
      </c>
      <c r="F96" t="s">
        <v>1205</v>
      </c>
    </row>
    <row r="97" spans="1:6" x14ac:dyDescent="0.25">
      <c r="A97" s="1" t="s">
        <v>909</v>
      </c>
      <c r="B97" t="s">
        <v>910</v>
      </c>
      <c r="C97" t="s">
        <v>1308</v>
      </c>
      <c r="D97" t="s">
        <v>219</v>
      </c>
      <c r="E97" t="s">
        <v>219</v>
      </c>
      <c r="F97" t="s">
        <v>219</v>
      </c>
    </row>
    <row r="98" spans="1:6" x14ac:dyDescent="0.25">
      <c r="A98" s="1" t="s">
        <v>891</v>
      </c>
      <c r="B98" t="s">
        <v>892</v>
      </c>
      <c r="C98" t="s">
        <v>1299</v>
      </c>
      <c r="D98" t="s">
        <v>219</v>
      </c>
      <c r="E98" t="s">
        <v>219</v>
      </c>
      <c r="F98" t="s">
        <v>1300</v>
      </c>
    </row>
    <row r="99" spans="1:6" x14ac:dyDescent="0.25">
      <c r="A99" s="1" t="s">
        <v>966</v>
      </c>
      <c r="B99" t="s">
        <v>967</v>
      </c>
      <c r="C99" t="s">
        <v>1361</v>
      </c>
      <c r="D99" t="s">
        <v>219</v>
      </c>
      <c r="E99" t="s">
        <v>219</v>
      </c>
      <c r="F99" t="s">
        <v>1362</v>
      </c>
    </row>
    <row r="100" spans="1:6" x14ac:dyDescent="0.25">
      <c r="A100" s="1" t="s">
        <v>828</v>
      </c>
      <c r="B100" t="s">
        <v>829</v>
      </c>
      <c r="C100" t="s">
        <v>1173</v>
      </c>
      <c r="D100" t="s">
        <v>219</v>
      </c>
      <c r="E100" t="s">
        <v>219</v>
      </c>
      <c r="F100" t="s">
        <v>1162</v>
      </c>
    </row>
    <row r="101" spans="1:6" x14ac:dyDescent="0.25">
      <c r="A101" s="1" t="s">
        <v>825</v>
      </c>
      <c r="B101" t="s">
        <v>826</v>
      </c>
      <c r="C101" t="s">
        <v>1172</v>
      </c>
      <c r="D101" t="s">
        <v>219</v>
      </c>
      <c r="E101" t="s">
        <v>219</v>
      </c>
      <c r="F101" t="s">
        <v>1121</v>
      </c>
    </row>
    <row r="102" spans="1:6" x14ac:dyDescent="0.25">
      <c r="A102" s="1" t="s">
        <v>973</v>
      </c>
      <c r="B102" t="s">
        <v>467</v>
      </c>
      <c r="C102" t="s">
        <v>1216</v>
      </c>
      <c r="D102" t="s">
        <v>219</v>
      </c>
      <c r="E102" t="s">
        <v>219</v>
      </c>
      <c r="F102" t="s">
        <v>219</v>
      </c>
    </row>
    <row r="103" spans="1:6" x14ac:dyDescent="0.25">
      <c r="A103" s="1" t="s">
        <v>1369</v>
      </c>
      <c r="B103" t="s">
        <v>1370</v>
      </c>
      <c r="C103" t="s">
        <v>1371</v>
      </c>
      <c r="D103" t="s">
        <v>219</v>
      </c>
      <c r="E103" t="s">
        <v>219</v>
      </c>
      <c r="F103" t="s">
        <v>1372</v>
      </c>
    </row>
    <row r="104" spans="1:6" x14ac:dyDescent="0.25">
      <c r="A104" s="1" t="s">
        <v>912</v>
      </c>
      <c r="B104" t="s">
        <v>913</v>
      </c>
      <c r="C104" t="s">
        <v>1309</v>
      </c>
      <c r="D104" t="s">
        <v>219</v>
      </c>
      <c r="E104" t="s">
        <v>219</v>
      </c>
      <c r="F104" t="s">
        <v>219</v>
      </c>
    </row>
    <row r="105" spans="1:6" x14ac:dyDescent="0.25">
      <c r="A105" s="1" t="s">
        <v>893</v>
      </c>
      <c r="B105" t="s">
        <v>894</v>
      </c>
      <c r="C105" t="s">
        <v>1228</v>
      </c>
      <c r="D105" t="s">
        <v>219</v>
      </c>
      <c r="E105" t="s">
        <v>219</v>
      </c>
      <c r="F105" t="s">
        <v>1162</v>
      </c>
    </row>
    <row r="106" spans="1:6" x14ac:dyDescent="0.25">
      <c r="A106" s="1" t="s">
        <v>1045</v>
      </c>
      <c r="B106" t="s">
        <v>1091</v>
      </c>
      <c r="C106" t="s">
        <v>1092</v>
      </c>
      <c r="D106" t="s">
        <v>219</v>
      </c>
      <c r="E106" t="s">
        <v>219</v>
      </c>
      <c r="F106" t="s">
        <v>1093</v>
      </c>
    </row>
    <row r="107" spans="1:6" x14ac:dyDescent="0.25">
      <c r="A107" s="1" t="s">
        <v>956</v>
      </c>
      <c r="B107" t="s">
        <v>306</v>
      </c>
      <c r="C107" t="s">
        <v>1222</v>
      </c>
      <c r="D107" t="s">
        <v>219</v>
      </c>
      <c r="E107" t="s">
        <v>219</v>
      </c>
      <c r="F107" t="s">
        <v>399</v>
      </c>
    </row>
    <row r="108" spans="1:6" x14ac:dyDescent="0.25">
      <c r="A108" s="1" t="s">
        <v>919</v>
      </c>
      <c r="B108" t="s">
        <v>920</v>
      </c>
      <c r="C108" t="s">
        <v>1226</v>
      </c>
      <c r="D108" t="s">
        <v>1089</v>
      </c>
      <c r="E108" t="s">
        <v>1115</v>
      </c>
      <c r="F108" t="s">
        <v>1115</v>
      </c>
    </row>
    <row r="109" spans="1:6" x14ac:dyDescent="0.25">
      <c r="A109" s="1" t="s">
        <v>959</v>
      </c>
      <c r="B109" t="s">
        <v>340</v>
      </c>
      <c r="C109" t="s">
        <v>1221</v>
      </c>
      <c r="D109" t="s">
        <v>1089</v>
      </c>
      <c r="E109" t="s">
        <v>1115</v>
      </c>
      <c r="F109" t="s">
        <v>1115</v>
      </c>
    </row>
    <row r="110" spans="1:6" x14ac:dyDescent="0.25">
      <c r="A110" s="1" t="s">
        <v>911</v>
      </c>
      <c r="B110" t="s">
        <v>135</v>
      </c>
      <c r="C110" t="s">
        <v>1275</v>
      </c>
      <c r="D110" t="s">
        <v>219</v>
      </c>
      <c r="E110" t="s">
        <v>219</v>
      </c>
      <c r="F110" t="s">
        <v>399</v>
      </c>
    </row>
    <row r="111" spans="1:6" x14ac:dyDescent="0.25">
      <c r="A111" s="1" t="s">
        <v>855</v>
      </c>
      <c r="B111" t="s">
        <v>1202</v>
      </c>
      <c r="C111" t="s">
        <v>1203</v>
      </c>
      <c r="D111" t="s">
        <v>219</v>
      </c>
      <c r="E111" t="s">
        <v>219</v>
      </c>
      <c r="F111" t="s">
        <v>398</v>
      </c>
    </row>
    <row r="112" spans="1:6" x14ac:dyDescent="0.25">
      <c r="A112" s="1" t="s">
        <v>821</v>
      </c>
      <c r="B112" t="s">
        <v>639</v>
      </c>
      <c r="C112" t="s">
        <v>1018</v>
      </c>
      <c r="D112" t="s">
        <v>393</v>
      </c>
      <c r="E112" t="s">
        <v>393</v>
      </c>
      <c r="F112" t="s">
        <v>1019</v>
      </c>
    </row>
    <row r="113" spans="1:6" x14ac:dyDescent="0.25">
      <c r="A113" s="1" t="s">
        <v>821</v>
      </c>
      <c r="B113" t="s">
        <v>1229</v>
      </c>
      <c r="C113" t="s">
        <v>1018</v>
      </c>
      <c r="D113" t="s">
        <v>1230</v>
      </c>
      <c r="E113" t="s">
        <v>393</v>
      </c>
      <c r="F113" t="s">
        <v>1019</v>
      </c>
    </row>
    <row r="114" spans="1:6" x14ac:dyDescent="0.25">
      <c r="A114" s="1" t="s">
        <v>939</v>
      </c>
      <c r="B114" t="s">
        <v>940</v>
      </c>
      <c r="C114" t="s">
        <v>1328</v>
      </c>
      <c r="D114" t="s">
        <v>1144</v>
      </c>
      <c r="E114" t="s">
        <v>1168</v>
      </c>
      <c r="F114" t="s">
        <v>1093</v>
      </c>
    </row>
    <row r="115" spans="1:6" x14ac:dyDescent="0.25">
      <c r="A115" s="27" t="s">
        <v>988</v>
      </c>
      <c r="B115" s="28" t="s">
        <v>989</v>
      </c>
      <c r="C115" t="s">
        <v>1382</v>
      </c>
      <c r="D115" t="s">
        <v>219</v>
      </c>
      <c r="E115" t="s">
        <v>219</v>
      </c>
      <c r="F115" t="s">
        <v>398</v>
      </c>
    </row>
    <row r="116" spans="1:6" x14ac:dyDescent="0.25">
      <c r="A116" s="1" t="s">
        <v>1059</v>
      </c>
      <c r="B116" t="s">
        <v>1114</v>
      </c>
      <c r="C116" t="s">
        <v>1410</v>
      </c>
      <c r="D116" t="s">
        <v>1089</v>
      </c>
      <c r="E116" t="s">
        <v>1115</v>
      </c>
      <c r="F116" t="s">
        <v>1116</v>
      </c>
    </row>
    <row r="117" spans="1:6" x14ac:dyDescent="0.25">
      <c r="A117" s="1" t="s">
        <v>852</v>
      </c>
      <c r="B117" t="s">
        <v>853</v>
      </c>
      <c r="C117" t="s">
        <v>1199</v>
      </c>
      <c r="D117" t="s">
        <v>219</v>
      </c>
      <c r="E117" t="s">
        <v>219</v>
      </c>
      <c r="F117" t="s">
        <v>1162</v>
      </c>
    </row>
    <row r="118" spans="1:6" x14ac:dyDescent="0.25">
      <c r="A118" s="1" t="s">
        <v>961</v>
      </c>
      <c r="B118" t="s">
        <v>362</v>
      </c>
      <c r="C118" t="s">
        <v>1321</v>
      </c>
      <c r="D118" t="s">
        <v>219</v>
      </c>
      <c r="E118" t="s">
        <v>219</v>
      </c>
      <c r="F118" t="s">
        <v>1194</v>
      </c>
    </row>
    <row r="119" spans="1:6" x14ac:dyDescent="0.25">
      <c r="A119" s="1" t="s">
        <v>979</v>
      </c>
      <c r="B119" t="s">
        <v>980</v>
      </c>
      <c r="C119" t="s">
        <v>1378</v>
      </c>
      <c r="D119" t="s">
        <v>219</v>
      </c>
      <c r="E119" t="s">
        <v>219</v>
      </c>
      <c r="F119" t="s">
        <v>1379</v>
      </c>
    </row>
    <row r="120" spans="1:6" x14ac:dyDescent="0.25">
      <c r="A120" s="1" t="s">
        <v>841</v>
      </c>
      <c r="B120" t="s">
        <v>1169</v>
      </c>
      <c r="C120" t="s">
        <v>1170</v>
      </c>
      <c r="D120" t="s">
        <v>219</v>
      </c>
      <c r="E120" t="s">
        <v>219</v>
      </c>
      <c r="F120" t="s">
        <v>1121</v>
      </c>
    </row>
    <row r="121" spans="1:6" x14ac:dyDescent="0.25">
      <c r="A121" s="1" t="s">
        <v>916</v>
      </c>
      <c r="B121" t="s">
        <v>917</v>
      </c>
      <c r="C121" t="s">
        <v>1310</v>
      </c>
      <c r="D121" t="s">
        <v>219</v>
      </c>
      <c r="E121" t="s">
        <v>219</v>
      </c>
      <c r="F121" t="s">
        <v>398</v>
      </c>
    </row>
    <row r="122" spans="1:6" x14ac:dyDescent="0.25">
      <c r="A122" s="1" t="s">
        <v>987</v>
      </c>
      <c r="B122" t="s">
        <v>588</v>
      </c>
      <c r="C122" t="s">
        <v>1234</v>
      </c>
      <c r="D122" t="s">
        <v>219</v>
      </c>
      <c r="E122" t="s">
        <v>219</v>
      </c>
      <c r="F122" t="s">
        <v>398</v>
      </c>
    </row>
    <row r="123" spans="1:6" x14ac:dyDescent="0.25">
      <c r="A123" s="1" t="s">
        <v>1075</v>
      </c>
      <c r="B123" t="s">
        <v>1076</v>
      </c>
      <c r="C123" t="s">
        <v>1077</v>
      </c>
      <c r="D123" t="s">
        <v>219</v>
      </c>
      <c r="E123" t="s">
        <v>219</v>
      </c>
      <c r="F123" t="s">
        <v>398</v>
      </c>
    </row>
    <row r="124" spans="1:6" x14ac:dyDescent="0.25">
      <c r="A124" s="1" t="s">
        <v>923</v>
      </c>
      <c r="B124" t="s">
        <v>924</v>
      </c>
      <c r="C124" t="s">
        <v>1313</v>
      </c>
      <c r="D124" t="s">
        <v>219</v>
      </c>
      <c r="E124" t="s">
        <v>219</v>
      </c>
      <c r="F124" t="s">
        <v>1121</v>
      </c>
    </row>
    <row r="125" spans="1:6" x14ac:dyDescent="0.25">
      <c r="A125" s="1" t="s">
        <v>985</v>
      </c>
      <c r="B125" t="s">
        <v>986</v>
      </c>
      <c r="C125" t="s">
        <v>1235</v>
      </c>
      <c r="D125" t="s">
        <v>219</v>
      </c>
      <c r="E125" t="s">
        <v>219</v>
      </c>
      <c r="F125" t="s">
        <v>398</v>
      </c>
    </row>
    <row r="126" spans="1:6" x14ac:dyDescent="0.25">
      <c r="A126" s="1" t="s">
        <v>1040</v>
      </c>
      <c r="B126" t="s">
        <v>1078</v>
      </c>
      <c r="C126" t="s">
        <v>1079</v>
      </c>
      <c r="D126" t="s">
        <v>219</v>
      </c>
      <c r="E126" t="s">
        <v>219</v>
      </c>
      <c r="F126" t="s">
        <v>1070</v>
      </c>
    </row>
    <row r="127" spans="1:6" x14ac:dyDescent="0.25">
      <c r="A127" s="1" t="s">
        <v>933</v>
      </c>
      <c r="B127" t="s">
        <v>934</v>
      </c>
      <c r="C127" t="s">
        <v>1324</v>
      </c>
      <c r="D127" t="s">
        <v>219</v>
      </c>
      <c r="E127" t="s">
        <v>219</v>
      </c>
      <c r="F127" t="s">
        <v>1121</v>
      </c>
    </row>
    <row r="128" spans="1:6" x14ac:dyDescent="0.25">
      <c r="A128" s="1" t="s">
        <v>867</v>
      </c>
      <c r="B128" t="s">
        <v>311</v>
      </c>
      <c r="C128" t="s">
        <v>1211</v>
      </c>
      <c r="D128" t="s">
        <v>219</v>
      </c>
      <c r="E128" t="s">
        <v>219</v>
      </c>
      <c r="F128" t="s">
        <v>219</v>
      </c>
    </row>
    <row r="129" spans="1:6" x14ac:dyDescent="0.25">
      <c r="A129" s="8" t="s">
        <v>1492</v>
      </c>
      <c r="B129" t="s">
        <v>1493</v>
      </c>
      <c r="C129" t="s">
        <v>1494</v>
      </c>
      <c r="D129" t="s">
        <v>219</v>
      </c>
      <c r="E129" t="s">
        <v>219</v>
      </c>
      <c r="F129" t="s">
        <v>1233</v>
      </c>
    </row>
    <row r="130" spans="1:6" x14ac:dyDescent="0.25">
      <c r="A130" s="1" t="s">
        <v>844</v>
      </c>
      <c r="B130" t="s">
        <v>845</v>
      </c>
      <c r="C130" t="s">
        <v>1178</v>
      </c>
      <c r="D130" t="s">
        <v>219</v>
      </c>
      <c r="E130" t="s">
        <v>219</v>
      </c>
      <c r="F130" t="s">
        <v>219</v>
      </c>
    </row>
    <row r="131" spans="1:6" x14ac:dyDescent="0.25">
      <c r="A131" s="1" t="s">
        <v>942</v>
      </c>
      <c r="B131" t="s">
        <v>245</v>
      </c>
      <c r="C131" t="s">
        <v>1281</v>
      </c>
      <c r="D131" t="s">
        <v>219</v>
      </c>
      <c r="E131" t="s">
        <v>219</v>
      </c>
      <c r="F131" t="s">
        <v>1282</v>
      </c>
    </row>
    <row r="132" spans="1:6" x14ac:dyDescent="0.25">
      <c r="A132" s="1" t="s">
        <v>995</v>
      </c>
      <c r="B132" t="s">
        <v>996</v>
      </c>
      <c r="C132" t="s">
        <v>1384</v>
      </c>
      <c r="D132" t="s">
        <v>219</v>
      </c>
      <c r="E132" t="s">
        <v>219</v>
      </c>
      <c r="F132" t="s">
        <v>1385</v>
      </c>
    </row>
    <row r="133" spans="1:6" x14ac:dyDescent="0.25">
      <c r="A133" s="1" t="s">
        <v>895</v>
      </c>
      <c r="B133" t="s">
        <v>896</v>
      </c>
      <c r="C133" t="s">
        <v>1285</v>
      </c>
      <c r="D133" t="s">
        <v>219</v>
      </c>
      <c r="E133" t="s">
        <v>219</v>
      </c>
      <c r="F133" t="s">
        <v>399</v>
      </c>
    </row>
    <row r="134" spans="1:6" x14ac:dyDescent="0.25">
      <c r="A134" s="1" t="s">
        <v>1013</v>
      </c>
      <c r="B134" t="s">
        <v>1014</v>
      </c>
      <c r="C134" t="s">
        <v>1214</v>
      </c>
      <c r="D134" t="s">
        <v>219</v>
      </c>
      <c r="E134" t="s">
        <v>219</v>
      </c>
      <c r="F134" t="s">
        <v>1162</v>
      </c>
    </row>
    <row r="135" spans="1:6" x14ac:dyDescent="0.25">
      <c r="A135" s="1" t="s">
        <v>822</v>
      </c>
      <c r="B135" t="s">
        <v>94</v>
      </c>
      <c r="C135" t="s">
        <v>1074</v>
      </c>
      <c r="D135" t="s">
        <v>219</v>
      </c>
      <c r="E135" t="s">
        <v>219</v>
      </c>
      <c r="F135" t="s">
        <v>399</v>
      </c>
    </row>
    <row r="136" spans="1:6" x14ac:dyDescent="0.25">
      <c r="A136" s="1" t="s">
        <v>822</v>
      </c>
      <c r="B136" t="s">
        <v>868</v>
      </c>
      <c r="C136" t="s">
        <v>1212</v>
      </c>
      <c r="D136" t="s">
        <v>219</v>
      </c>
      <c r="E136" t="s">
        <v>219</v>
      </c>
      <c r="F136" t="s">
        <v>399</v>
      </c>
    </row>
    <row r="137" spans="1:6" x14ac:dyDescent="0.25">
      <c r="A137" s="1" t="s">
        <v>936</v>
      </c>
      <c r="B137" t="s">
        <v>225</v>
      </c>
      <c r="C137" t="s">
        <v>1326</v>
      </c>
      <c r="D137" t="s">
        <v>219</v>
      </c>
      <c r="E137" t="s">
        <v>219</v>
      </c>
      <c r="F137" t="s">
        <v>1282</v>
      </c>
    </row>
    <row r="138" spans="1:6" x14ac:dyDescent="0.25">
      <c r="A138" s="1" t="s">
        <v>1029</v>
      </c>
      <c r="B138" t="s">
        <v>1030</v>
      </c>
      <c r="C138" t="s">
        <v>1031</v>
      </c>
      <c r="D138" t="s">
        <v>219</v>
      </c>
      <c r="E138" t="s">
        <v>219</v>
      </c>
      <c r="F138" t="s">
        <v>398</v>
      </c>
    </row>
    <row r="139" spans="1:6" x14ac:dyDescent="0.25">
      <c r="A139" s="1" t="s">
        <v>869</v>
      </c>
      <c r="B139" t="s">
        <v>153</v>
      </c>
      <c r="C139" t="s">
        <v>1213</v>
      </c>
      <c r="D139" t="s">
        <v>393</v>
      </c>
      <c r="E139" t="s">
        <v>393</v>
      </c>
      <c r="F139" t="s">
        <v>393</v>
      </c>
    </row>
    <row r="140" spans="1:6" x14ac:dyDescent="0.25">
      <c r="A140" s="1" t="s">
        <v>955</v>
      </c>
      <c r="B140" t="s">
        <v>321</v>
      </c>
      <c r="C140" t="s">
        <v>1357</v>
      </c>
      <c r="D140" t="s">
        <v>219</v>
      </c>
      <c r="E140" t="s">
        <v>219</v>
      </c>
      <c r="F140" t="s">
        <v>1358</v>
      </c>
    </row>
    <row r="141" spans="1:6" x14ac:dyDescent="0.25">
      <c r="A141" s="8" t="s">
        <v>1051</v>
      </c>
      <c r="B141" t="s">
        <v>1106</v>
      </c>
      <c r="C141" t="s">
        <v>1107</v>
      </c>
      <c r="D141" t="s">
        <v>219</v>
      </c>
      <c r="E141" t="s">
        <v>219</v>
      </c>
      <c r="F141" t="s">
        <v>398</v>
      </c>
    </row>
    <row r="142" spans="1:6" x14ac:dyDescent="0.25">
      <c r="A142" s="1" t="s">
        <v>960</v>
      </c>
      <c r="B142" t="s">
        <v>357</v>
      </c>
      <c r="C142" t="s">
        <v>1360</v>
      </c>
      <c r="D142" t="s">
        <v>219</v>
      </c>
      <c r="E142" t="s">
        <v>219</v>
      </c>
      <c r="F142" t="s">
        <v>1320</v>
      </c>
    </row>
    <row r="143" spans="1:6" x14ac:dyDescent="0.25">
      <c r="A143" s="1" t="s">
        <v>1043</v>
      </c>
      <c r="B143" t="s">
        <v>1084</v>
      </c>
      <c r="C143" t="s">
        <v>1085</v>
      </c>
      <c r="D143" t="s">
        <v>219</v>
      </c>
      <c r="E143" t="s">
        <v>219</v>
      </c>
      <c r="F143" t="s">
        <v>1086</v>
      </c>
    </row>
    <row r="144" spans="1:6" x14ac:dyDescent="0.25">
      <c r="A144" s="1" t="s">
        <v>1012</v>
      </c>
      <c r="B144" t="s">
        <v>630</v>
      </c>
      <c r="C144" t="s">
        <v>1292</v>
      </c>
      <c r="D144" t="s">
        <v>219</v>
      </c>
      <c r="E144" t="s">
        <v>219</v>
      </c>
      <c r="F144" t="s">
        <v>399</v>
      </c>
    </row>
    <row r="145" spans="1:6" x14ac:dyDescent="0.25">
      <c r="A145" s="1" t="s">
        <v>836</v>
      </c>
      <c r="B145" t="s">
        <v>837</v>
      </c>
      <c r="C145" t="s">
        <v>1175</v>
      </c>
      <c r="D145" t="s">
        <v>219</v>
      </c>
      <c r="E145" t="s">
        <v>219</v>
      </c>
      <c r="F145" t="s">
        <v>398</v>
      </c>
    </row>
    <row r="146" spans="1:6" x14ac:dyDescent="0.25">
      <c r="A146" s="1" t="s">
        <v>981</v>
      </c>
      <c r="B146" t="s">
        <v>982</v>
      </c>
      <c r="C146" t="s">
        <v>1380</v>
      </c>
      <c r="D146" t="s">
        <v>219</v>
      </c>
      <c r="E146" t="s">
        <v>219</v>
      </c>
      <c r="F146" t="s">
        <v>1194</v>
      </c>
    </row>
    <row r="147" spans="1:6" x14ac:dyDescent="0.25">
      <c r="A147" s="1" t="s">
        <v>918</v>
      </c>
      <c r="B147" t="s">
        <v>476</v>
      </c>
      <c r="C147" t="s">
        <v>1311</v>
      </c>
      <c r="D147" t="s">
        <v>219</v>
      </c>
      <c r="E147" t="s">
        <v>219</v>
      </c>
      <c r="F147" t="s">
        <v>398</v>
      </c>
    </row>
    <row r="148" spans="1:6" x14ac:dyDescent="0.25">
      <c r="A148" s="1" t="s">
        <v>927</v>
      </c>
      <c r="B148" t="s">
        <v>928</v>
      </c>
      <c r="C148" t="s">
        <v>1280</v>
      </c>
      <c r="D148" t="s">
        <v>393</v>
      </c>
      <c r="E148" t="s">
        <v>393</v>
      </c>
      <c r="F148" t="s">
        <v>393</v>
      </c>
    </row>
    <row r="149" spans="1:6" x14ac:dyDescent="0.25">
      <c r="A149" s="1" t="s">
        <v>830</v>
      </c>
      <c r="B149" t="s">
        <v>831</v>
      </c>
      <c r="C149" t="s">
        <v>1520</v>
      </c>
      <c r="D149" t="s">
        <v>219</v>
      </c>
      <c r="E149" t="s">
        <v>219</v>
      </c>
      <c r="F149" t="s">
        <v>399</v>
      </c>
    </row>
    <row r="150" spans="1:6" x14ac:dyDescent="0.25">
      <c r="A150" s="1" t="s">
        <v>846</v>
      </c>
      <c r="B150" t="s">
        <v>847</v>
      </c>
      <c r="C150" t="s">
        <v>1179</v>
      </c>
      <c r="D150" t="s">
        <v>219</v>
      </c>
      <c r="E150" t="s">
        <v>219</v>
      </c>
      <c r="F150" t="s">
        <v>1098</v>
      </c>
    </row>
    <row r="151" spans="1:6" x14ac:dyDescent="0.25">
      <c r="A151" s="1" t="s">
        <v>950</v>
      </c>
      <c r="B151" t="s">
        <v>951</v>
      </c>
    </row>
    <row r="152" spans="1:6" x14ac:dyDescent="0.25">
      <c r="A152" s="1" t="s">
        <v>903</v>
      </c>
      <c r="B152" t="s">
        <v>337</v>
      </c>
      <c r="C152" t="s">
        <v>1227</v>
      </c>
      <c r="D152" t="s">
        <v>219</v>
      </c>
      <c r="E152" t="s">
        <v>219</v>
      </c>
      <c r="F152" t="s">
        <v>399</v>
      </c>
    </row>
    <row r="153" spans="1:6" x14ac:dyDescent="0.25">
      <c r="A153" s="1" t="s">
        <v>964</v>
      </c>
      <c r="B153" t="s">
        <v>965</v>
      </c>
      <c r="C153" t="s">
        <v>1218</v>
      </c>
      <c r="D153" t="s">
        <v>1144</v>
      </c>
      <c r="E153" t="s">
        <v>1145</v>
      </c>
      <c r="F153" t="s">
        <v>1219</v>
      </c>
    </row>
    <row r="154" spans="1:6" x14ac:dyDescent="0.25">
      <c r="A154" s="1" t="s">
        <v>946</v>
      </c>
      <c r="B154" t="s">
        <v>947</v>
      </c>
      <c r="C154" t="s">
        <v>1283</v>
      </c>
      <c r="D154" t="s">
        <v>219</v>
      </c>
      <c r="E154" t="s">
        <v>219</v>
      </c>
      <c r="F154" t="s">
        <v>1284</v>
      </c>
    </row>
    <row r="155" spans="1:6" x14ac:dyDescent="0.25">
      <c r="A155" s="1" t="s">
        <v>878</v>
      </c>
      <c r="B155" t="s">
        <v>879</v>
      </c>
      <c r="C155" t="s">
        <v>1231</v>
      </c>
      <c r="D155" t="s">
        <v>219</v>
      </c>
      <c r="E155" t="s">
        <v>219</v>
      </c>
      <c r="F155" t="s">
        <v>399</v>
      </c>
    </row>
    <row r="156" spans="1:6" x14ac:dyDescent="0.25">
      <c r="A156" s="1" t="s">
        <v>1010</v>
      </c>
      <c r="B156" t="s">
        <v>1011</v>
      </c>
      <c r="C156" t="s">
        <v>1395</v>
      </c>
      <c r="D156" t="s">
        <v>219</v>
      </c>
      <c r="E156" t="s">
        <v>219</v>
      </c>
      <c r="F156" t="s">
        <v>1194</v>
      </c>
    </row>
    <row r="157" spans="1:6" x14ac:dyDescent="0.25">
      <c r="A157" s="1" t="s">
        <v>929</v>
      </c>
      <c r="B157" t="s">
        <v>173</v>
      </c>
      <c r="C157" t="s">
        <v>1322</v>
      </c>
      <c r="D157" t="s">
        <v>219</v>
      </c>
      <c r="E157" t="s">
        <v>219</v>
      </c>
      <c r="F157" t="s">
        <v>1194</v>
      </c>
    </row>
    <row r="158" spans="1:6" x14ac:dyDescent="0.25">
      <c r="A158" s="1" t="s">
        <v>932</v>
      </c>
      <c r="B158" t="s">
        <v>244</v>
      </c>
      <c r="C158" t="s">
        <v>1225</v>
      </c>
      <c r="D158" t="s">
        <v>219</v>
      </c>
      <c r="E158" t="s">
        <v>219</v>
      </c>
      <c r="F158" t="s">
        <v>1109</v>
      </c>
    </row>
    <row r="159" spans="1:6" x14ac:dyDescent="0.25">
      <c r="A159" s="1" t="s">
        <v>1581</v>
      </c>
      <c r="B159" t="s">
        <v>1584</v>
      </c>
      <c r="C159" t="s">
        <v>1585</v>
      </c>
      <c r="D159" t="s">
        <v>219</v>
      </c>
      <c r="E159" t="s">
        <v>219</v>
      </c>
      <c r="F159" t="s">
        <v>399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2"/>
  <sheetViews>
    <sheetView topLeftCell="A90" zoomScale="110" zoomScaleNormal="110" workbookViewId="0">
      <selection activeCell="A91" sqref="A91"/>
    </sheetView>
  </sheetViews>
  <sheetFormatPr defaultColWidth="11.42578125" defaultRowHeight="15" x14ac:dyDescent="0.25"/>
  <cols>
    <col min="1" max="1" width="21.85546875" style="8" customWidth="1"/>
    <col min="2" max="2" width="36" style="9" customWidth="1"/>
    <col min="3" max="4" width="20.42578125" style="9" customWidth="1"/>
    <col min="5" max="5" width="15.85546875" style="8" customWidth="1"/>
    <col min="6" max="6" width="52.5703125" style="36" bestFit="1" customWidth="1"/>
    <col min="7" max="7" width="8.85546875" style="1" customWidth="1"/>
    <col min="9" max="9" width="11.42578125" style="30"/>
  </cols>
  <sheetData>
    <row r="1" spans="1:9" ht="21" x14ac:dyDescent="0.35">
      <c r="A1" s="24" t="s">
        <v>1021</v>
      </c>
      <c r="F1" s="8"/>
    </row>
    <row r="2" spans="1:9" x14ac:dyDescent="0.25">
      <c r="F2" s="8"/>
      <c r="G2" s="68" t="s">
        <v>1158</v>
      </c>
      <c r="H2" s="68"/>
      <c r="I2" s="68"/>
    </row>
    <row r="3" spans="1:9" x14ac:dyDescent="0.25">
      <c r="A3" s="6" t="s">
        <v>59</v>
      </c>
      <c r="B3" s="7" t="s">
        <v>3</v>
      </c>
      <c r="C3" s="7" t="s">
        <v>4</v>
      </c>
      <c r="D3" s="7" t="s">
        <v>1023</v>
      </c>
      <c r="E3" s="6" t="s">
        <v>61</v>
      </c>
      <c r="F3" s="6" t="s">
        <v>1022</v>
      </c>
      <c r="G3" s="6" t="s">
        <v>1033</v>
      </c>
      <c r="H3" s="7" t="s">
        <v>77</v>
      </c>
      <c r="I3" s="31" t="s">
        <v>1024</v>
      </c>
    </row>
    <row r="4" spans="1:9" x14ac:dyDescent="0.25">
      <c r="A4" s="8" t="s">
        <v>62</v>
      </c>
      <c r="B4" s="9" t="s">
        <v>63</v>
      </c>
      <c r="C4" s="9" t="s">
        <v>19</v>
      </c>
      <c r="E4" s="8" t="s">
        <v>74</v>
      </c>
      <c r="F4" s="36" t="str">
        <f>IF(CLIENTE[[#This Row],[RUC]]="No","Solo Boleta",IF(CLIENTE[[#This Row],[RUC]]="","Ingrese N° de RUC",VLOOKUP(CLIENTE[[#This Row],[RUC]],RUCS[],2,FALSE)))</f>
        <v>Solo Boleta</v>
      </c>
      <c r="G4" s="8" t="s">
        <v>38</v>
      </c>
      <c r="H4" s="9" t="s">
        <v>79</v>
      </c>
      <c r="I4" s="32">
        <v>90</v>
      </c>
    </row>
    <row r="5" spans="1:9" x14ac:dyDescent="0.25">
      <c r="A5" s="8" t="s">
        <v>64</v>
      </c>
      <c r="B5" s="9" t="s">
        <v>65</v>
      </c>
      <c r="C5" s="9" t="s">
        <v>19</v>
      </c>
      <c r="E5" s="8" t="s">
        <v>74</v>
      </c>
      <c r="F5" s="36" t="str">
        <f>IF(CLIENTE[[#This Row],[RUC]]="No","Solo Boleta",IF(CLIENTE[[#This Row],[RUC]]="","Ingrese N° de RUC",VLOOKUP(CLIENTE[[#This Row],[RUC]],RUCS[],2,FALSE)))</f>
        <v>Solo Boleta</v>
      </c>
      <c r="G5" s="8" t="s">
        <v>37</v>
      </c>
      <c r="H5" s="9" t="s">
        <v>79</v>
      </c>
      <c r="I5" s="32">
        <v>90</v>
      </c>
    </row>
    <row r="6" spans="1:9" x14ac:dyDescent="0.25">
      <c r="A6" s="10" t="s">
        <v>66</v>
      </c>
      <c r="B6" s="9" t="s">
        <v>67</v>
      </c>
      <c r="C6" s="9" t="s">
        <v>19</v>
      </c>
      <c r="D6" s="9" t="s">
        <v>688</v>
      </c>
      <c r="E6" s="8" t="s">
        <v>74</v>
      </c>
      <c r="F6" s="36" t="str">
        <f>IF(CLIENTE[[#This Row],[RUC]]="No","Solo Boleta",IF(CLIENTE[[#This Row],[RUC]]="","Ingrese N° de RUC",VLOOKUP(CLIENTE[[#This Row],[RUC]],RUCS[],2,FALSE)))</f>
        <v>Solo Boleta</v>
      </c>
      <c r="G6" s="8"/>
      <c r="H6" s="9"/>
      <c r="I6" s="32"/>
    </row>
    <row r="7" spans="1:9" x14ac:dyDescent="0.25">
      <c r="A7" s="8" t="s">
        <v>68</v>
      </c>
      <c r="B7" s="9" t="s">
        <v>69</v>
      </c>
      <c r="C7" s="9" t="s">
        <v>19</v>
      </c>
      <c r="D7" s="9" t="s">
        <v>688</v>
      </c>
      <c r="E7" s="1" t="s">
        <v>870</v>
      </c>
      <c r="F7" s="36" t="str">
        <f>IF(CLIENTE[[#This Row],[RUC]]="No","Solo Boleta",IF(CLIENTE[[#This Row],[RUC]]="","Ingrese N° de RUC",VLOOKUP(CLIENTE[[#This Row],[RUC]],RUCS[],2,FALSE)))</f>
        <v>MAN DISEL &amp; TURBO PERU S.A.C.</v>
      </c>
      <c r="G7" s="8" t="s">
        <v>46</v>
      </c>
      <c r="H7" s="9" t="s">
        <v>79</v>
      </c>
      <c r="I7" s="32">
        <v>80</v>
      </c>
    </row>
    <row r="8" spans="1:9" x14ac:dyDescent="0.25">
      <c r="A8" s="8" t="s">
        <v>70</v>
      </c>
      <c r="B8" s="9" t="s">
        <v>71</v>
      </c>
      <c r="C8" s="9" t="s">
        <v>19</v>
      </c>
      <c r="D8" s="9" t="s">
        <v>688</v>
      </c>
      <c r="E8" s="1" t="s">
        <v>870</v>
      </c>
      <c r="F8" s="36" t="str">
        <f>IF(CLIENTE[[#This Row],[RUC]]="No","Solo Boleta",IF(CLIENTE[[#This Row],[RUC]]="","Ingrese N° de RUC",VLOOKUP(CLIENTE[[#This Row],[RUC]],RUCS[],2,FALSE)))</f>
        <v>MAN DISEL &amp; TURBO PERU S.A.C.</v>
      </c>
      <c r="G8" s="8" t="s">
        <v>47</v>
      </c>
      <c r="H8" s="9" t="s">
        <v>79</v>
      </c>
      <c r="I8" s="32">
        <v>125</v>
      </c>
    </row>
    <row r="9" spans="1:9" x14ac:dyDescent="0.25">
      <c r="A9" s="8" t="s">
        <v>72</v>
      </c>
      <c r="B9" s="9" t="s">
        <v>73</v>
      </c>
      <c r="C9" s="9" t="s">
        <v>19</v>
      </c>
      <c r="E9" s="8" t="s">
        <v>74</v>
      </c>
      <c r="F9" s="36" t="str">
        <f>IF(CLIENTE[[#This Row],[RUC]]="No","Solo Boleta",IF(CLIENTE[[#This Row],[RUC]]="","Ingrese N° de RUC",VLOOKUP(CLIENTE[[#This Row],[RUC]],RUCS[],2,FALSE)))</f>
        <v>Solo Boleta</v>
      </c>
      <c r="G9" s="8" t="s">
        <v>34</v>
      </c>
      <c r="H9" s="9" t="s">
        <v>81</v>
      </c>
      <c r="I9" s="32">
        <v>80</v>
      </c>
    </row>
    <row r="10" spans="1:9" x14ac:dyDescent="0.25">
      <c r="A10" s="8" t="s">
        <v>83</v>
      </c>
      <c r="B10" s="9" t="s">
        <v>86</v>
      </c>
      <c r="C10" s="9" t="s">
        <v>20</v>
      </c>
      <c r="E10" s="1" t="s">
        <v>952</v>
      </c>
      <c r="F10" s="36" t="str">
        <f>IF(CLIENTE[[#This Row],[RUC]]="No","Solo Boleta",IF(CLIENTE[[#This Row],[RUC]]="","Ingrese N° de RUC",VLOOKUP(CLIENTE[[#This Row],[RUC]],RUCS[],2,FALSE)))</f>
        <v>ANGLO AMERICAN PERU S.A.</v>
      </c>
      <c r="G10" s="8" t="s">
        <v>48</v>
      </c>
      <c r="H10" s="9" t="s">
        <v>79</v>
      </c>
      <c r="I10" s="32">
        <v>95</v>
      </c>
    </row>
    <row r="11" spans="1:9" x14ac:dyDescent="0.25">
      <c r="A11" s="8" t="s">
        <v>84</v>
      </c>
      <c r="B11" s="9" t="s">
        <v>87</v>
      </c>
      <c r="C11" s="9" t="s">
        <v>19</v>
      </c>
      <c r="E11" s="1" t="s">
        <v>952</v>
      </c>
      <c r="F11" s="36" t="str">
        <f>IF(CLIENTE[[#This Row],[RUC]]="No","Solo Boleta",IF(CLIENTE[[#This Row],[RUC]]="","Ingrese N° de RUC",VLOOKUP(CLIENTE[[#This Row],[RUC]],RUCS[],2,FALSE)))</f>
        <v>ANGLO AMERICAN PERU S.A.</v>
      </c>
      <c r="G11" s="8" t="s">
        <v>49</v>
      </c>
      <c r="H11" s="9" t="s">
        <v>79</v>
      </c>
      <c r="I11" s="32">
        <v>95</v>
      </c>
    </row>
    <row r="12" spans="1:9" x14ac:dyDescent="0.25">
      <c r="A12" s="8" t="s">
        <v>85</v>
      </c>
      <c r="B12" s="9" t="s">
        <v>88</v>
      </c>
      <c r="C12" s="9" t="s">
        <v>19</v>
      </c>
      <c r="D12" s="9" t="s">
        <v>688</v>
      </c>
      <c r="E12" s="8" t="s">
        <v>74</v>
      </c>
      <c r="F12" s="36" t="str">
        <f>IF(CLIENTE[[#This Row],[RUC]]="No","Solo Boleta",IF(CLIENTE[[#This Row],[RUC]]="","Ingrese N° de RUC",VLOOKUP(CLIENTE[[#This Row],[RUC]],RUCS[],2,FALSE)))</f>
        <v>Solo Boleta</v>
      </c>
      <c r="G12" s="8" t="s">
        <v>28</v>
      </c>
      <c r="H12" s="9" t="s">
        <v>79</v>
      </c>
      <c r="I12" s="32">
        <v>40</v>
      </c>
    </row>
    <row r="13" spans="1:9" x14ac:dyDescent="0.25">
      <c r="A13" s="8" t="s">
        <v>89</v>
      </c>
      <c r="B13" s="9" t="s">
        <v>90</v>
      </c>
      <c r="C13" s="9" t="s">
        <v>19</v>
      </c>
      <c r="E13" s="1" t="s">
        <v>865</v>
      </c>
      <c r="F13" s="36" t="str">
        <f>IF(CLIENTE[[#This Row],[RUC]]="No","Solo Boleta",IF(CLIENTE[[#This Row],[RUC]]="","Ingrese N° de RUC",VLOOKUP(CLIENTE[[#This Row],[RUC]],RUCS[],2,FALSE)))</f>
        <v>DSD REPRESENTACIONES S.A.C.</v>
      </c>
      <c r="G13" s="8" t="s">
        <v>41</v>
      </c>
      <c r="H13" s="9" t="s">
        <v>79</v>
      </c>
      <c r="I13" s="32">
        <v>80</v>
      </c>
    </row>
    <row r="14" spans="1:9" x14ac:dyDescent="0.25">
      <c r="A14" s="8" t="s">
        <v>91</v>
      </c>
      <c r="B14" s="9" t="s">
        <v>92</v>
      </c>
      <c r="C14" s="9" t="s">
        <v>19</v>
      </c>
      <c r="E14" s="1" t="s">
        <v>1029</v>
      </c>
      <c r="F14" s="36" t="str">
        <f>IF(CLIENTE[[#This Row],[RUC]]="No","Solo Boleta",IF(CLIENTE[[#This Row],[RUC]]="","Ingrese N° de RUC",VLOOKUP(CLIENTE[[#This Row],[RUC]],RUCS[],2,FALSE)))</f>
        <v>REPSOL COMERCIAL S.A.C.</v>
      </c>
      <c r="G14" s="8" t="s">
        <v>37</v>
      </c>
      <c r="H14" s="9" t="s">
        <v>79</v>
      </c>
      <c r="I14" s="32">
        <v>100</v>
      </c>
    </row>
    <row r="15" spans="1:9" x14ac:dyDescent="0.25">
      <c r="A15" s="8" t="s">
        <v>95</v>
      </c>
      <c r="B15" s="9" t="s">
        <v>96</v>
      </c>
      <c r="C15" s="9" t="s">
        <v>19</v>
      </c>
      <c r="E15" s="8" t="s">
        <v>74</v>
      </c>
      <c r="F15" s="36" t="str">
        <f>IF(CLIENTE[[#This Row],[RUC]]="No","Solo Boleta",IF(CLIENTE[[#This Row],[RUC]]="","Ingrese N° de RUC",VLOOKUP(CLIENTE[[#This Row],[RUC]],RUCS[],2,FALSE)))</f>
        <v>Solo Boleta</v>
      </c>
      <c r="G15" s="8" t="s">
        <v>32</v>
      </c>
      <c r="H15" s="9" t="s">
        <v>80</v>
      </c>
      <c r="I15" s="32">
        <v>130</v>
      </c>
    </row>
    <row r="16" spans="1:9" x14ac:dyDescent="0.25">
      <c r="A16" s="8" t="s">
        <v>97</v>
      </c>
      <c r="B16" s="9" t="s">
        <v>98</v>
      </c>
      <c r="C16" s="9" t="s">
        <v>19</v>
      </c>
      <c r="E16" s="8" t="s">
        <v>74</v>
      </c>
      <c r="F16" s="36" t="str">
        <f>IF(CLIENTE[[#This Row],[RUC]]="No","Solo Boleta",IF(CLIENTE[[#This Row],[RUC]]="","Ingrese N° de RUC",VLOOKUP(CLIENTE[[#This Row],[RUC]],RUCS[],2,FALSE)))</f>
        <v>Solo Boleta</v>
      </c>
      <c r="G16" s="8" t="s">
        <v>22</v>
      </c>
      <c r="H16" s="9" t="s">
        <v>80</v>
      </c>
      <c r="I16" s="32">
        <v>130</v>
      </c>
    </row>
    <row r="17" spans="1:9" x14ac:dyDescent="0.25">
      <c r="A17" s="8" t="s">
        <v>99</v>
      </c>
      <c r="B17" s="9" t="s">
        <v>100</v>
      </c>
      <c r="C17" s="9" t="s">
        <v>19</v>
      </c>
      <c r="E17" s="8" t="s">
        <v>74</v>
      </c>
      <c r="F17" s="36" t="str">
        <f>IF(CLIENTE[[#This Row],[RUC]]="No","Solo Boleta",IF(CLIENTE[[#This Row],[RUC]]="","Ingrese N° de RUC",VLOOKUP(CLIENTE[[#This Row],[RUC]],RUCS[],2,FALSE)))</f>
        <v>Solo Boleta</v>
      </c>
      <c r="G17" s="8" t="s">
        <v>33</v>
      </c>
      <c r="H17" s="9" t="s">
        <v>80</v>
      </c>
      <c r="I17" s="32">
        <v>130</v>
      </c>
    </row>
    <row r="18" spans="1:9" x14ac:dyDescent="0.25">
      <c r="A18" s="8" t="s">
        <v>101</v>
      </c>
      <c r="B18" s="9" t="s">
        <v>134</v>
      </c>
      <c r="C18" s="9" t="s">
        <v>19</v>
      </c>
      <c r="E18" s="1" t="s">
        <v>911</v>
      </c>
      <c r="F18" s="36" t="str">
        <f>IF(CLIENTE[[#This Row],[RUC]]="No","Solo Boleta",IF(CLIENTE[[#This Row],[RUC]]="","Ingrese N° de RUC",VLOOKUP(CLIENTE[[#This Row],[RUC]],RUCS[],2,FALSE)))</f>
        <v>OBD CONTRATISTAS GENERALES S.A.C.</v>
      </c>
      <c r="G18" s="8" t="s">
        <v>34</v>
      </c>
      <c r="H18" s="9" t="s">
        <v>79</v>
      </c>
      <c r="I18" s="32">
        <v>80</v>
      </c>
    </row>
    <row r="19" spans="1:9" x14ac:dyDescent="0.25">
      <c r="A19" s="8" t="s">
        <v>102</v>
      </c>
      <c r="B19" s="9" t="s">
        <v>136</v>
      </c>
      <c r="C19" s="9" t="s">
        <v>19</v>
      </c>
      <c r="D19" s="9" t="s">
        <v>688</v>
      </c>
      <c r="E19" s="1" t="s">
        <v>933</v>
      </c>
      <c r="F19" s="36" t="str">
        <f>IF(CLIENTE[[#This Row],[RUC]]="No","Solo Boleta",IF(CLIENTE[[#This Row],[RUC]]="","Ingrese N° de RUC",VLOOKUP(CLIENTE[[#This Row],[RUC]],RUCS[],2,FALSE)))</f>
        <v>PESQUERA NINFAS DEL MAR S.A.C.</v>
      </c>
      <c r="G19" s="8" t="s">
        <v>48</v>
      </c>
      <c r="H19" s="9" t="s">
        <v>79</v>
      </c>
      <c r="I19" s="32">
        <v>90</v>
      </c>
    </row>
    <row r="20" spans="1:9" x14ac:dyDescent="0.25">
      <c r="A20" s="8" t="s">
        <v>104</v>
      </c>
      <c r="B20" s="9" t="s">
        <v>105</v>
      </c>
      <c r="C20" s="9" t="s">
        <v>19</v>
      </c>
      <c r="E20" s="1" t="s">
        <v>841</v>
      </c>
      <c r="F20" s="36" t="str">
        <f>IF(CLIENTE[[#This Row],[RUC]]="No","Solo Boleta",IF(CLIENTE[[#This Row],[RUC]]="","Ingrese N° de RUC",VLOOKUP(CLIENTE[[#This Row],[RUC]],RUCS[],2,FALSE)))</f>
        <v>PERUANA DE ENERGIA Y CONBUSTIBLES S. A. C.</v>
      </c>
      <c r="G20" s="8" t="s">
        <v>24</v>
      </c>
      <c r="H20" s="9" t="s">
        <v>79</v>
      </c>
      <c r="I20" s="32">
        <v>65</v>
      </c>
    </row>
    <row r="21" spans="1:9" x14ac:dyDescent="0.25">
      <c r="A21" s="8" t="s">
        <v>103</v>
      </c>
      <c r="B21" s="9" t="s">
        <v>106</v>
      </c>
      <c r="C21" s="9" t="s">
        <v>19</v>
      </c>
      <c r="D21" s="9" t="s">
        <v>688</v>
      </c>
      <c r="E21" s="1" t="s">
        <v>841</v>
      </c>
      <c r="F21" s="36" t="str">
        <f>IF(CLIENTE[[#This Row],[RUC]]="No","Solo Boleta",IF(CLIENTE[[#This Row],[RUC]]="","Ingrese N° de RUC",VLOOKUP(CLIENTE[[#This Row],[RUC]],RUCS[],2,FALSE)))</f>
        <v>PERUANA DE ENERGIA Y CONBUSTIBLES S. A. C.</v>
      </c>
      <c r="G21" s="8" t="s">
        <v>25</v>
      </c>
      <c r="H21" s="9" t="s">
        <v>79</v>
      </c>
      <c r="I21" s="32">
        <v>60</v>
      </c>
    </row>
    <row r="22" spans="1:9" x14ac:dyDescent="0.25">
      <c r="A22" s="8" t="s">
        <v>137</v>
      </c>
      <c r="B22" s="9" t="s">
        <v>138</v>
      </c>
      <c r="C22" s="9" t="s">
        <v>19</v>
      </c>
      <c r="E22" s="8" t="s">
        <v>74</v>
      </c>
      <c r="F22" s="36" t="str">
        <f>IF(CLIENTE[[#This Row],[RUC]]="No","Solo Boleta",IF(CLIENTE[[#This Row],[RUC]]="","Ingrese N° de RUC",VLOOKUP(CLIENTE[[#This Row],[RUC]],RUCS[],2,FALSE)))</f>
        <v>Solo Boleta</v>
      </c>
      <c r="G22" s="8"/>
      <c r="H22" s="9"/>
      <c r="I22" s="32"/>
    </row>
    <row r="23" spans="1:9" x14ac:dyDescent="0.25">
      <c r="A23" s="8" t="s">
        <v>139</v>
      </c>
      <c r="B23" s="9" t="s">
        <v>138</v>
      </c>
      <c r="C23" s="9" t="s">
        <v>20</v>
      </c>
      <c r="E23" s="8" t="s">
        <v>74</v>
      </c>
      <c r="F23" s="36" t="str">
        <f>IF(CLIENTE[[#This Row],[RUC]]="No","Solo Boleta",IF(CLIENTE[[#This Row],[RUC]]="","Ingrese N° de RUC",VLOOKUP(CLIENTE[[#This Row],[RUC]],RUCS[],2,FALSE)))</f>
        <v>Solo Boleta</v>
      </c>
      <c r="G23" s="8"/>
      <c r="H23" s="9"/>
      <c r="I23" s="32"/>
    </row>
    <row r="24" spans="1:9" x14ac:dyDescent="0.25">
      <c r="A24" s="8" t="s">
        <v>107</v>
      </c>
      <c r="B24" s="9" t="s">
        <v>140</v>
      </c>
      <c r="C24" s="9" t="s">
        <v>19</v>
      </c>
      <c r="E24" s="8" t="s">
        <v>1040</v>
      </c>
      <c r="F24" s="36" t="str">
        <f>IF(CLIENTE[[#This Row],[RUC]]="No","Solo Boleta",IF(CLIENTE[[#This Row],[RUC]]="","Ingrese N° de RUC",VLOOKUP(CLIENTE[[#This Row],[RUC]],RUCS[],2,FALSE)))</f>
        <v>PESQUERA MAJAT S.A.C.</v>
      </c>
      <c r="G24" s="8" t="s">
        <v>49</v>
      </c>
      <c r="H24" s="9" t="s">
        <v>79</v>
      </c>
      <c r="I24" s="32">
        <v>90</v>
      </c>
    </row>
    <row r="25" spans="1:9" x14ac:dyDescent="0.25">
      <c r="A25" s="8" t="s">
        <v>108</v>
      </c>
      <c r="B25" s="9" t="s">
        <v>141</v>
      </c>
      <c r="C25" s="9" t="s">
        <v>19</v>
      </c>
      <c r="D25" s="9" t="s">
        <v>688</v>
      </c>
      <c r="E25" s="8" t="s">
        <v>1041</v>
      </c>
      <c r="F25" s="36" t="str">
        <f>IF(CLIENTE[[#This Row],[RUC]]="No","Solo Boleta",IF(CLIENTE[[#This Row],[RUC]]="","Ingrese N° de RUC",VLOOKUP(CLIENTE[[#This Row],[RUC]],RUCS[],2,FALSE)))</f>
        <v>LSA ENTERPRISES PERU S.A.C.</v>
      </c>
      <c r="G25" s="8" t="s">
        <v>25</v>
      </c>
      <c r="H25" s="9" t="s">
        <v>79</v>
      </c>
      <c r="I25" s="32">
        <v>65</v>
      </c>
    </row>
    <row r="26" spans="1:9" x14ac:dyDescent="0.25">
      <c r="A26" s="8" t="s">
        <v>109</v>
      </c>
      <c r="B26" s="9" t="s">
        <v>142</v>
      </c>
      <c r="C26" s="9" t="s">
        <v>19</v>
      </c>
      <c r="E26" s="8" t="s">
        <v>1042</v>
      </c>
      <c r="F26" s="36" t="str">
        <f>IF(CLIENTE[[#This Row],[RUC]]="No","Solo Boleta",IF(CLIENTE[[#This Row],[RUC]]="","Ingrese N° de RUC",VLOOKUP(CLIENTE[[#This Row],[RUC]],RUCS[],2,FALSE)))</f>
        <v>COMPAÑIA PERUANA DE RADIODIFUSION S.A.</v>
      </c>
      <c r="G26" s="8" t="s">
        <v>27</v>
      </c>
      <c r="H26" s="9" t="s">
        <v>79</v>
      </c>
      <c r="I26" s="32">
        <v>65</v>
      </c>
    </row>
    <row r="27" spans="1:9" x14ac:dyDescent="0.25">
      <c r="A27" s="8" t="s">
        <v>110</v>
      </c>
      <c r="B27" s="9" t="s">
        <v>143</v>
      </c>
      <c r="C27" s="9" t="s">
        <v>19</v>
      </c>
      <c r="E27" s="8" t="s">
        <v>914</v>
      </c>
      <c r="F27" s="36" t="str">
        <f>IF(CLIENTE[[#This Row],[RUC]]="No","Solo Boleta",IF(CLIENTE[[#This Row],[RUC]]="","Ingrese N° de RUC",VLOOKUP(CLIENTE[[#This Row],[RUC]],RUCS[],2,FALSE)))</f>
        <v>BIOGEN AGRO S.A.C.</v>
      </c>
      <c r="G27" s="8" t="s">
        <v>30</v>
      </c>
      <c r="H27" s="9" t="s">
        <v>79</v>
      </c>
      <c r="I27" s="32">
        <v>90</v>
      </c>
    </row>
    <row r="28" spans="1:9" x14ac:dyDescent="0.25">
      <c r="A28" s="8" t="s">
        <v>111</v>
      </c>
      <c r="B28" s="9" t="s">
        <v>144</v>
      </c>
      <c r="C28" s="9" t="s">
        <v>19</v>
      </c>
      <c r="D28" s="9" t="s">
        <v>809</v>
      </c>
      <c r="E28" s="8" t="s">
        <v>1043</v>
      </c>
      <c r="F28" s="36" t="str">
        <f>IF(CLIENTE[[#This Row],[RUC]]="No","Solo Boleta",IF(CLIENTE[[#This Row],[RUC]]="","Ingrese N° de RUC",VLOOKUP(CLIENTE[[#This Row],[RUC]],RUCS[],2,FALSE)))</f>
        <v>SUTRAN</v>
      </c>
      <c r="G28" s="8" t="s">
        <v>28</v>
      </c>
      <c r="H28" s="9" t="s">
        <v>79</v>
      </c>
      <c r="I28" s="32">
        <v>65</v>
      </c>
    </row>
    <row r="29" spans="1:9" x14ac:dyDescent="0.25">
      <c r="A29" s="8" t="s">
        <v>112</v>
      </c>
      <c r="B29" s="9" t="s">
        <v>145</v>
      </c>
      <c r="C29" s="9" t="s">
        <v>19</v>
      </c>
      <c r="E29" s="8" t="s">
        <v>1042</v>
      </c>
      <c r="F29" s="36" t="str">
        <f>IF(CLIENTE[[#This Row],[RUC]]="No","Solo Boleta",IF(CLIENTE[[#This Row],[RUC]]="","Ingrese N° de RUC",VLOOKUP(CLIENTE[[#This Row],[RUC]],RUCS[],2,FALSE)))</f>
        <v>COMPAÑIA PERUANA DE RADIODIFUSION S.A.</v>
      </c>
      <c r="G29" s="8" t="s">
        <v>24</v>
      </c>
      <c r="H29" s="9" t="s">
        <v>79</v>
      </c>
      <c r="I29" s="32">
        <v>65</v>
      </c>
    </row>
    <row r="30" spans="1:9" x14ac:dyDescent="0.25">
      <c r="A30" s="8" t="s">
        <v>113</v>
      </c>
      <c r="B30" s="9" t="s">
        <v>146</v>
      </c>
      <c r="C30" s="9" t="s">
        <v>19</v>
      </c>
      <c r="E30" s="8" t="s">
        <v>1042</v>
      </c>
      <c r="F30" s="36" t="str">
        <f>IF(CLIENTE[[#This Row],[RUC]]="No","Solo Boleta",IF(CLIENTE[[#This Row],[RUC]]="","Ingrese N° de RUC",VLOOKUP(CLIENTE[[#This Row],[RUC]],RUCS[],2,FALSE)))</f>
        <v>COMPAÑIA PERUANA DE RADIODIFUSION S.A.</v>
      </c>
      <c r="G30" s="8" t="s">
        <v>25</v>
      </c>
      <c r="H30" s="9" t="s">
        <v>79</v>
      </c>
      <c r="I30" s="32">
        <v>65</v>
      </c>
    </row>
    <row r="31" spans="1:9" x14ac:dyDescent="0.25">
      <c r="A31" s="8" t="s">
        <v>114</v>
      </c>
      <c r="B31" s="9" t="s">
        <v>147</v>
      </c>
      <c r="C31" s="9" t="s">
        <v>19</v>
      </c>
      <c r="E31" s="8" t="s">
        <v>74</v>
      </c>
      <c r="F31" s="36" t="str">
        <f>IF(CLIENTE[[#This Row],[RUC]]="No","Solo Boleta",IF(CLIENTE[[#This Row],[RUC]]="","Ingrese N° de RUC",VLOOKUP(CLIENTE[[#This Row],[RUC]],RUCS[],2,FALSE)))</f>
        <v>Solo Boleta</v>
      </c>
      <c r="G31" s="8" t="s">
        <v>36</v>
      </c>
      <c r="H31" s="9" t="s">
        <v>79</v>
      </c>
      <c r="I31" s="32">
        <v>90</v>
      </c>
    </row>
    <row r="32" spans="1:9" x14ac:dyDescent="0.25">
      <c r="A32" s="8" t="s">
        <v>115</v>
      </c>
      <c r="B32" s="9" t="s">
        <v>148</v>
      </c>
      <c r="C32" s="9" t="s">
        <v>19</v>
      </c>
      <c r="E32" s="8" t="s">
        <v>1044</v>
      </c>
      <c r="F32" s="36" t="str">
        <f>IF(CLIENTE[[#This Row],[RUC]]="No","Solo Boleta",IF(CLIENTE[[#This Row],[RUC]]="","Ingrese N° de RUC",VLOOKUP(CLIENTE[[#This Row],[RUC]],RUCS[],2,FALSE)))</f>
        <v>INVERSIONES AGROPECUARIAS Y ANEXOS S.R.L.</v>
      </c>
      <c r="G32" s="8" t="s">
        <v>26</v>
      </c>
      <c r="H32" s="9" t="s">
        <v>81</v>
      </c>
      <c r="I32" s="32">
        <v>70</v>
      </c>
    </row>
    <row r="33" spans="1:9" x14ac:dyDescent="0.25">
      <c r="A33" s="8" t="s">
        <v>117</v>
      </c>
      <c r="B33" s="9" t="s">
        <v>149</v>
      </c>
      <c r="C33" s="9" t="s">
        <v>19</v>
      </c>
      <c r="E33" s="8" t="s">
        <v>830</v>
      </c>
      <c r="F33" s="36" t="str">
        <f>IF(CLIENTE[[#This Row],[RUC]]="No","Solo Boleta",IF(CLIENTE[[#This Row],[RUC]]="","Ingrese N° de RUC",VLOOKUP(CLIENTE[[#This Row],[RUC]],RUCS[],2,FALSE)))</f>
        <v>TRANSPORTES 77 S. A.</v>
      </c>
      <c r="G33" s="8" t="s">
        <v>30</v>
      </c>
      <c r="H33" s="9" t="s">
        <v>79</v>
      </c>
      <c r="I33" s="32">
        <v>80</v>
      </c>
    </row>
    <row r="34" spans="1:9" x14ac:dyDescent="0.25">
      <c r="A34" s="8" t="s">
        <v>118</v>
      </c>
      <c r="B34" s="9" t="s">
        <v>119</v>
      </c>
      <c r="C34" s="9" t="s">
        <v>19</v>
      </c>
      <c r="E34" s="8" t="s">
        <v>937</v>
      </c>
      <c r="F34" s="36" t="str">
        <f>IF(CLIENTE[[#This Row],[RUC]]="No","Solo Boleta",IF(CLIENTE[[#This Row],[RUC]]="","Ingrese N° de RUC",VLOOKUP(CLIENTE[[#This Row],[RUC]],RUCS[],2,FALSE)))</f>
        <v>COSTA SEAFOOD</v>
      </c>
      <c r="G34" s="8" t="s">
        <v>22</v>
      </c>
      <c r="H34" s="9" t="s">
        <v>80</v>
      </c>
      <c r="I34" s="32">
        <v>130</v>
      </c>
    </row>
    <row r="35" spans="1:9" x14ac:dyDescent="0.25">
      <c r="A35" s="8" t="s">
        <v>120</v>
      </c>
      <c r="B35" s="9" t="s">
        <v>150</v>
      </c>
      <c r="C35" s="9" t="s">
        <v>19</v>
      </c>
      <c r="E35" s="8" t="s">
        <v>1045</v>
      </c>
      <c r="F35" s="36" t="str">
        <f>IF(CLIENTE[[#This Row],[RUC]]="No","Solo Boleta",IF(CLIENTE[[#This Row],[RUC]]="","Ingrese N° de RUC",VLOOKUP(CLIENTE[[#This Row],[RUC]],RUCS[],2,FALSE)))</f>
        <v>NEGOCIACIONES TAMBOGRANDE S.R.L.</v>
      </c>
      <c r="G35" s="8" t="s">
        <v>26</v>
      </c>
      <c r="H35" s="9" t="s">
        <v>79</v>
      </c>
      <c r="I35" s="32">
        <v>65</v>
      </c>
    </row>
    <row r="36" spans="1:9" x14ac:dyDescent="0.25">
      <c r="A36" s="8" t="s">
        <v>121</v>
      </c>
      <c r="B36" s="9" t="s">
        <v>151</v>
      </c>
      <c r="C36" s="9" t="s">
        <v>19</v>
      </c>
      <c r="E36" s="8" t="s">
        <v>1046</v>
      </c>
      <c r="F36" s="36" t="str">
        <f>IF(CLIENTE[[#This Row],[RUC]]="No","Solo Boleta",IF(CLIENTE[[#This Row],[RUC]]="","Ingrese N° de RUC",VLOOKUP(CLIENTE[[#This Row],[RUC]],RUCS[],2,FALSE)))</f>
        <v>CORPORACION CORREA S.A.C.</v>
      </c>
      <c r="G36" s="8" t="s">
        <v>27</v>
      </c>
      <c r="H36" s="9" t="s">
        <v>81</v>
      </c>
      <c r="I36" s="32">
        <v>85</v>
      </c>
    </row>
    <row r="37" spans="1:9" x14ac:dyDescent="0.25">
      <c r="A37" s="8" t="s">
        <v>122</v>
      </c>
      <c r="B37" s="9" t="s">
        <v>152</v>
      </c>
      <c r="C37" s="9" t="s">
        <v>19</v>
      </c>
      <c r="D37" s="9" t="s">
        <v>688</v>
      </c>
      <c r="E37" s="8" t="s">
        <v>869</v>
      </c>
      <c r="F37" s="36" t="str">
        <f>IF(CLIENTE[[#This Row],[RUC]]="No","Solo Boleta",IF(CLIENTE[[#This Row],[RUC]]="","Ingrese N° de RUC",VLOOKUP(CLIENTE[[#This Row],[RUC]],RUCS[],2,FALSE)))</f>
        <v>RV SERVICE E.I.R.L.</v>
      </c>
      <c r="G37" s="8" t="s">
        <v>24</v>
      </c>
      <c r="H37" s="9" t="s">
        <v>79</v>
      </c>
      <c r="I37" s="32">
        <v>60</v>
      </c>
    </row>
    <row r="38" spans="1:9" x14ac:dyDescent="0.25">
      <c r="A38" s="8" t="s">
        <v>123</v>
      </c>
      <c r="B38" s="9" t="s">
        <v>124</v>
      </c>
      <c r="C38" s="9" t="s">
        <v>19</v>
      </c>
      <c r="E38" s="8" t="s">
        <v>869</v>
      </c>
      <c r="F38" s="36" t="str">
        <f>IF(CLIENTE[[#This Row],[RUC]]="No","Solo Boleta",IF(CLIENTE[[#This Row],[RUC]]="","Ingrese N° de RUC",VLOOKUP(CLIENTE[[#This Row],[RUC]],RUCS[],2,FALSE)))</f>
        <v>RV SERVICE E.I.R.L.</v>
      </c>
      <c r="G38" s="8" t="s">
        <v>23</v>
      </c>
      <c r="H38" s="9" t="s">
        <v>79</v>
      </c>
      <c r="I38" s="32">
        <v>60</v>
      </c>
    </row>
    <row r="39" spans="1:9" x14ac:dyDescent="0.25">
      <c r="A39" s="8" t="s">
        <v>125</v>
      </c>
      <c r="B39" s="9" t="s">
        <v>126</v>
      </c>
      <c r="C39" s="9" t="s">
        <v>19</v>
      </c>
      <c r="E39" s="8" t="s">
        <v>935</v>
      </c>
      <c r="F39" s="36" t="str">
        <f>IF(CLIENTE[[#This Row],[RUC]]="No","Solo Boleta",IF(CLIENTE[[#This Row],[RUC]]="","Ingrese N° de RUC",VLOOKUP(CLIENTE[[#This Row],[RUC]],RUCS[],2,FALSE)))</f>
        <v>MACHEN PERU S.A.C.</v>
      </c>
      <c r="G39" s="8" t="s">
        <v>37</v>
      </c>
      <c r="H39" s="9" t="s">
        <v>81</v>
      </c>
      <c r="I39" s="32">
        <v>120</v>
      </c>
    </row>
    <row r="40" spans="1:9" x14ac:dyDescent="0.25">
      <c r="A40" s="8" t="s">
        <v>127</v>
      </c>
      <c r="B40" s="9" t="s">
        <v>154</v>
      </c>
      <c r="C40" s="9" t="s">
        <v>19</v>
      </c>
      <c r="D40" s="9" t="s">
        <v>688</v>
      </c>
      <c r="E40" s="8" t="s">
        <v>919</v>
      </c>
      <c r="F40" s="36" t="str">
        <f>IF(CLIENTE[[#This Row],[RUC]]="No","Solo Boleta",IF(CLIENTE[[#This Row],[RUC]]="","Ingrese N° de RUC",VLOOKUP(CLIENTE[[#This Row],[RUC]],RUCS[],2,FALSE)))</f>
        <v>NETWORKING TELECOMMUNICATIONS OF PERU S.A.C.</v>
      </c>
      <c r="G40" s="8" t="s">
        <v>37</v>
      </c>
      <c r="H40" s="9" t="s">
        <v>79</v>
      </c>
      <c r="I40" s="32">
        <v>90</v>
      </c>
    </row>
    <row r="41" spans="1:9" x14ac:dyDescent="0.25">
      <c r="A41" s="8" t="s">
        <v>128</v>
      </c>
      <c r="B41" s="9" t="s">
        <v>155</v>
      </c>
      <c r="C41" s="9" t="s">
        <v>19</v>
      </c>
      <c r="D41" s="9" t="s">
        <v>688</v>
      </c>
      <c r="E41" s="8" t="s">
        <v>840</v>
      </c>
      <c r="F41" s="36" t="str">
        <f>IF(CLIENTE[[#This Row],[RUC]]="No","Solo Boleta",IF(CLIENTE[[#This Row],[RUC]]="","Ingrese N° de RUC",VLOOKUP(CLIENTE[[#This Row],[RUC]],RUCS[],2,FALSE)))</f>
        <v>INSTITUTO GEOFISICO DEL PERU</v>
      </c>
      <c r="G41" s="8" t="s">
        <v>38</v>
      </c>
      <c r="H41" s="9" t="s">
        <v>79</v>
      </c>
      <c r="I41" s="32">
        <v>95</v>
      </c>
    </row>
    <row r="42" spans="1:9" x14ac:dyDescent="0.25">
      <c r="A42" s="8" t="s">
        <v>130</v>
      </c>
      <c r="B42" s="9" t="s">
        <v>131</v>
      </c>
      <c r="C42" s="9" t="s">
        <v>19</v>
      </c>
      <c r="E42" s="8" t="s">
        <v>840</v>
      </c>
      <c r="F42" s="36" t="str">
        <f>IF(CLIENTE[[#This Row],[RUC]]="No","Solo Boleta",IF(CLIENTE[[#This Row],[RUC]]="","Ingrese N° de RUC",VLOOKUP(CLIENTE[[#This Row],[RUC]],RUCS[],2,FALSE)))</f>
        <v>INSTITUTO GEOFISICO DEL PERU</v>
      </c>
      <c r="G42" s="8"/>
      <c r="H42" s="9"/>
      <c r="I42" s="32"/>
    </row>
    <row r="43" spans="1:9" x14ac:dyDescent="0.25">
      <c r="A43" s="8" t="s">
        <v>132</v>
      </c>
      <c r="B43" s="9" t="s">
        <v>156</v>
      </c>
      <c r="C43" s="9" t="s">
        <v>19</v>
      </c>
      <c r="E43" s="8" t="s">
        <v>840</v>
      </c>
      <c r="F43" s="36" t="str">
        <f>IF(CLIENTE[[#This Row],[RUC]]="No","Solo Boleta",IF(CLIENTE[[#This Row],[RUC]]="","Ingrese N° de RUC",VLOOKUP(CLIENTE[[#This Row],[RUC]],RUCS[],2,FALSE)))</f>
        <v>INSTITUTO GEOFISICO DEL PERU</v>
      </c>
      <c r="G43" s="8"/>
      <c r="H43" s="9"/>
      <c r="I43" s="32"/>
    </row>
    <row r="44" spans="1:9" x14ac:dyDescent="0.25">
      <c r="A44" s="8" t="s">
        <v>133</v>
      </c>
      <c r="B44" s="9" t="s">
        <v>157</v>
      </c>
      <c r="C44" s="9" t="s">
        <v>19</v>
      </c>
      <c r="E44" s="8" t="s">
        <v>1047</v>
      </c>
      <c r="F44" s="36" t="str">
        <f>IF(CLIENTE[[#This Row],[RUC]]="No","Solo Boleta",IF(CLIENTE[[#This Row],[RUC]]="","Ingrese N° de RUC",VLOOKUP(CLIENTE[[#This Row],[RUC]],RUCS[],2,FALSE)))</f>
        <v>CORPORACION JEM BIOS E.I.R.L.</v>
      </c>
      <c r="G44" s="8" t="s">
        <v>25</v>
      </c>
      <c r="H44" s="9" t="s">
        <v>79</v>
      </c>
      <c r="I44" s="32">
        <v>80</v>
      </c>
    </row>
    <row r="45" spans="1:9" x14ac:dyDescent="0.25">
      <c r="A45" s="10" t="s">
        <v>116</v>
      </c>
      <c r="B45" s="9" t="s">
        <v>158</v>
      </c>
      <c r="C45" s="9" t="s">
        <v>20</v>
      </c>
      <c r="E45" s="8" t="s">
        <v>74</v>
      </c>
      <c r="F45" s="36" t="str">
        <f>IF(CLIENTE[[#This Row],[RUC]]="No","Solo Boleta",IF(CLIENTE[[#This Row],[RUC]]="","Ingrese N° de RUC",VLOOKUP(CLIENTE[[#This Row],[RUC]],RUCS[],2,FALSE)))</f>
        <v>Solo Boleta</v>
      </c>
      <c r="G45" s="8" t="s">
        <v>29</v>
      </c>
      <c r="H45" s="9" t="s">
        <v>82</v>
      </c>
      <c r="I45" s="32">
        <v>150</v>
      </c>
    </row>
    <row r="46" spans="1:9" x14ac:dyDescent="0.25">
      <c r="A46" s="8" t="s">
        <v>159</v>
      </c>
      <c r="B46" s="9" t="s">
        <v>160</v>
      </c>
      <c r="C46" s="9" t="s">
        <v>19</v>
      </c>
      <c r="E46" s="8" t="s">
        <v>74</v>
      </c>
      <c r="F46" s="36" t="str">
        <f>IF(CLIENTE[[#This Row],[RUC]]="No","Solo Boleta",IF(CLIENTE[[#This Row],[RUC]]="","Ingrese N° de RUC",VLOOKUP(CLIENTE[[#This Row],[RUC]],RUCS[],2,FALSE)))</f>
        <v>Solo Boleta</v>
      </c>
      <c r="G46" s="8" t="s">
        <v>27</v>
      </c>
      <c r="H46" s="9" t="s">
        <v>81</v>
      </c>
      <c r="I46" s="32">
        <v>95</v>
      </c>
    </row>
    <row r="47" spans="1:9" x14ac:dyDescent="0.25">
      <c r="A47" s="8" t="s">
        <v>161</v>
      </c>
      <c r="B47" s="9" t="s">
        <v>1521</v>
      </c>
      <c r="C47" s="9" t="s">
        <v>20</v>
      </c>
      <c r="D47" s="9" t="s">
        <v>709</v>
      </c>
      <c r="E47" s="8" t="s">
        <v>74</v>
      </c>
      <c r="F47" s="36" t="str">
        <f>IF(CLIENTE[[#This Row],[RUC]]="No","Solo Boleta",IF(CLIENTE[[#This Row],[RUC]]="","Ingrese N° de RUC",VLOOKUP(CLIENTE[[#This Row],[RUC]],RUCS[],2,FALSE)))</f>
        <v>Solo Boleta</v>
      </c>
      <c r="G47" s="8" t="s">
        <v>30</v>
      </c>
      <c r="H47" s="9" t="s">
        <v>81</v>
      </c>
      <c r="I47" s="32">
        <v>110</v>
      </c>
    </row>
    <row r="48" spans="1:9" x14ac:dyDescent="0.25">
      <c r="A48" s="8" t="s">
        <v>163</v>
      </c>
      <c r="B48" s="9" t="s">
        <v>164</v>
      </c>
      <c r="C48" s="9" t="s">
        <v>19</v>
      </c>
      <c r="E48" s="8" t="s">
        <v>1048</v>
      </c>
      <c r="F48" s="36" t="str">
        <f>IF(CLIENTE[[#This Row],[RUC]]="No","Solo Boleta",IF(CLIENTE[[#This Row],[RUC]]="","Ingrese N° de RUC",VLOOKUP(CLIENTE[[#This Row],[RUC]],RUCS[],2,FALSE)))</f>
        <v>GEOTECNIA PERUANA S.R.LTDA.</v>
      </c>
      <c r="G48" s="8" t="s">
        <v>28</v>
      </c>
      <c r="H48" s="9" t="s">
        <v>79</v>
      </c>
      <c r="I48" s="32">
        <v>80</v>
      </c>
    </row>
    <row r="49" spans="1:9" x14ac:dyDescent="0.25">
      <c r="A49" s="8" t="s">
        <v>167</v>
      </c>
      <c r="B49" s="9" t="s">
        <v>168</v>
      </c>
      <c r="C49" s="9" t="s">
        <v>19</v>
      </c>
      <c r="E49" s="8" t="s">
        <v>840</v>
      </c>
      <c r="F49" s="36" t="str">
        <f>IF(CLIENTE[[#This Row],[RUC]]="No","Solo Boleta",IF(CLIENTE[[#This Row],[RUC]]="","Ingrese N° de RUC",VLOOKUP(CLIENTE[[#This Row],[RUC]],RUCS[],2,FALSE)))</f>
        <v>INSTITUTO GEOFISICO DEL PERU</v>
      </c>
      <c r="G49" s="8" t="s">
        <v>37</v>
      </c>
      <c r="H49" s="9" t="s">
        <v>79</v>
      </c>
      <c r="I49" s="32">
        <v>95</v>
      </c>
    </row>
    <row r="50" spans="1:9" x14ac:dyDescent="0.25">
      <c r="A50" s="8" t="s">
        <v>169</v>
      </c>
      <c r="B50" s="9" t="s">
        <v>170</v>
      </c>
      <c r="C50" s="9" t="s">
        <v>19</v>
      </c>
      <c r="E50" s="8" t="s">
        <v>840</v>
      </c>
      <c r="F50" s="36" t="str">
        <f>IF(CLIENTE[[#This Row],[RUC]]="No","Solo Boleta",IF(CLIENTE[[#This Row],[RUC]]="","Ingrese N° de RUC",VLOOKUP(CLIENTE[[#This Row],[RUC]],RUCS[],2,FALSE)))</f>
        <v>INSTITUTO GEOFISICO DEL PERU</v>
      </c>
      <c r="G50" s="8" t="s">
        <v>36</v>
      </c>
      <c r="H50" s="9" t="s">
        <v>79</v>
      </c>
      <c r="I50" s="32">
        <v>95</v>
      </c>
    </row>
    <row r="51" spans="1:9" x14ac:dyDescent="0.25">
      <c r="A51" s="8" t="s">
        <v>171</v>
      </c>
      <c r="B51" s="9" t="s">
        <v>200</v>
      </c>
      <c r="C51" s="9" t="s">
        <v>19</v>
      </c>
      <c r="D51" s="9" t="s">
        <v>688</v>
      </c>
      <c r="E51" s="8" t="s">
        <v>846</v>
      </c>
      <c r="F51" s="36" t="str">
        <f>IF(CLIENTE[[#This Row],[RUC]]="No","Solo Boleta",IF(CLIENTE[[#This Row],[RUC]]="","Ingrese N° de RUC",VLOOKUP(CLIENTE[[#This Row],[RUC]],RUCS[],2,FALSE)))</f>
        <v>TRASLADOS DEL NORTE S. A. C.</v>
      </c>
      <c r="G51" s="8" t="s">
        <v>48</v>
      </c>
      <c r="H51" s="9" t="s">
        <v>79</v>
      </c>
      <c r="I51" s="32">
        <v>110</v>
      </c>
    </row>
    <row r="52" spans="1:9" x14ac:dyDescent="0.25">
      <c r="A52" s="20" t="s">
        <v>165</v>
      </c>
      <c r="B52" s="11" t="s">
        <v>174</v>
      </c>
      <c r="C52" s="9" t="s">
        <v>19</v>
      </c>
      <c r="E52" s="8" t="s">
        <v>929</v>
      </c>
      <c r="F52" s="36" t="str">
        <f>IF(CLIENTE[[#This Row],[RUC]]="No","Solo Boleta",IF(CLIENTE[[#This Row],[RUC]]="","Ingrese N° de RUC",VLOOKUP(CLIENTE[[#This Row],[RUC]],RUCS[],2,FALSE)))</f>
        <v>WAN JIA MINING PERU S.A.C.</v>
      </c>
      <c r="G52" s="8" t="s">
        <v>25</v>
      </c>
      <c r="H52" s="9" t="s">
        <v>79</v>
      </c>
      <c r="I52" s="32">
        <v>65</v>
      </c>
    </row>
    <row r="53" spans="1:9" x14ac:dyDescent="0.25">
      <c r="A53" s="21" t="s">
        <v>166</v>
      </c>
      <c r="B53" s="13" t="s">
        <v>175</v>
      </c>
      <c r="C53" s="9" t="s">
        <v>19</v>
      </c>
      <c r="E53" s="8" t="s">
        <v>929</v>
      </c>
      <c r="F53" s="36" t="str">
        <f>IF(CLIENTE[[#This Row],[RUC]]="No","Solo Boleta",IF(CLIENTE[[#This Row],[RUC]]="","Ingrese N° de RUC",VLOOKUP(CLIENTE[[#This Row],[RUC]],RUCS[],2,FALSE)))</f>
        <v>WAN JIA MINING PERU S.A.C.</v>
      </c>
      <c r="G53" s="8" t="s">
        <v>26</v>
      </c>
      <c r="H53" s="9" t="s">
        <v>79</v>
      </c>
      <c r="I53" s="32">
        <v>65</v>
      </c>
    </row>
    <row r="54" spans="1:9" x14ac:dyDescent="0.25">
      <c r="A54" s="12" t="s">
        <v>176</v>
      </c>
      <c r="B54" s="13" t="s">
        <v>172</v>
      </c>
      <c r="C54" s="9" t="s">
        <v>19</v>
      </c>
      <c r="E54" s="8" t="s">
        <v>1049</v>
      </c>
      <c r="F54" s="36" t="str">
        <f>IF(CLIENTE[[#This Row],[RUC]]="No","Solo Boleta",IF(CLIENTE[[#This Row],[RUC]]="","Ingrese N° de RUC",VLOOKUP(CLIENTE[[#This Row],[RUC]],RUCS[],2,FALSE)))</f>
        <v>AGRO KLINGE S.A.</v>
      </c>
      <c r="G54" s="8" t="s">
        <v>34</v>
      </c>
      <c r="H54" s="9" t="s">
        <v>79</v>
      </c>
      <c r="I54" s="32">
        <v>80</v>
      </c>
    </row>
    <row r="55" spans="1:9" x14ac:dyDescent="0.25">
      <c r="A55" s="8" t="s">
        <v>177</v>
      </c>
      <c r="B55" s="9" t="s">
        <v>178</v>
      </c>
      <c r="C55" s="9" t="s">
        <v>19</v>
      </c>
      <c r="E55" s="8" t="s">
        <v>74</v>
      </c>
      <c r="F55" s="36" t="str">
        <f>IF(CLIENTE[[#This Row],[RUC]]="No","Solo Boleta",IF(CLIENTE[[#This Row],[RUC]]="","Ingrese N° de RUC",VLOOKUP(CLIENTE[[#This Row],[RUC]],RUCS[],2,FALSE)))</f>
        <v>Solo Boleta</v>
      </c>
      <c r="G55" s="8" t="s">
        <v>28</v>
      </c>
      <c r="H55" s="9" t="s">
        <v>81</v>
      </c>
      <c r="I55" s="32">
        <v>105</v>
      </c>
    </row>
    <row r="56" spans="1:9" x14ac:dyDescent="0.25">
      <c r="A56" s="8" t="s">
        <v>179</v>
      </c>
      <c r="B56" s="9" t="s">
        <v>180</v>
      </c>
      <c r="C56" s="9" t="s">
        <v>19</v>
      </c>
      <c r="E56" s="8" t="s">
        <v>964</v>
      </c>
      <c r="F56" s="36" t="str">
        <f>IF(CLIENTE[[#This Row],[RUC]]="No","Solo Boleta",IF(CLIENTE[[#This Row],[RUC]]="","Ingrese N° de RUC",VLOOKUP(CLIENTE[[#This Row],[RUC]],RUCS[],2,FALSE)))</f>
        <v>UNIVERSIDAD CATOLICA LOS ANGELES DE CHIMBOTE</v>
      </c>
      <c r="G56" s="8" t="s">
        <v>41</v>
      </c>
      <c r="H56" s="9" t="s">
        <v>79</v>
      </c>
      <c r="I56" s="32">
        <v>95</v>
      </c>
    </row>
    <row r="57" spans="1:9" x14ac:dyDescent="0.25">
      <c r="A57" s="8" t="s">
        <v>181</v>
      </c>
      <c r="B57" s="9" t="s">
        <v>182</v>
      </c>
      <c r="C57" s="9" t="s">
        <v>19</v>
      </c>
      <c r="E57" s="8" t="s">
        <v>1050</v>
      </c>
      <c r="F57" s="36" t="str">
        <f>IF(CLIENTE[[#This Row],[RUC]]="No","Solo Boleta",IF(CLIENTE[[#This Row],[RUC]]="","Ingrese N° de RUC",VLOOKUP(CLIENTE[[#This Row],[RUC]],RUCS[],2,FALSE)))</f>
        <v>IMPACT MKT PERU S.A.C.</v>
      </c>
      <c r="G57" s="8" t="s">
        <v>33</v>
      </c>
      <c r="H57" s="9" t="s">
        <v>80</v>
      </c>
      <c r="I57" s="32">
        <v>120</v>
      </c>
    </row>
    <row r="58" spans="1:9" x14ac:dyDescent="0.25">
      <c r="A58" s="8" t="s">
        <v>183</v>
      </c>
      <c r="B58" s="9" t="s">
        <v>184</v>
      </c>
      <c r="C58" s="9" t="s">
        <v>19</v>
      </c>
      <c r="E58" s="8" t="s">
        <v>1050</v>
      </c>
      <c r="F58" s="36" t="str">
        <f>IF(CLIENTE[[#This Row],[RUC]]="No","Solo Boleta",IF(CLIENTE[[#This Row],[RUC]]="","Ingrese N° de RUC",VLOOKUP(CLIENTE[[#This Row],[RUC]],RUCS[],2,FALSE)))</f>
        <v>IMPACT MKT PERU S.A.C.</v>
      </c>
      <c r="G58" s="8" t="s">
        <v>32</v>
      </c>
      <c r="H58" s="9" t="s">
        <v>80</v>
      </c>
      <c r="I58" s="32">
        <v>120</v>
      </c>
    </row>
    <row r="59" spans="1:9" x14ac:dyDescent="0.25">
      <c r="A59" s="8" t="s">
        <v>185</v>
      </c>
      <c r="B59" s="9" t="s">
        <v>457</v>
      </c>
      <c r="C59" s="9" t="s">
        <v>20</v>
      </c>
      <c r="E59" s="8" t="s">
        <v>74</v>
      </c>
      <c r="F59" s="36" t="str">
        <f>IF(CLIENTE[[#This Row],[RUC]]="No","Solo Boleta",IF(CLIENTE[[#This Row],[RUC]]="","Ingrese N° de RUC",VLOOKUP(CLIENTE[[#This Row],[RUC]],RUCS[],2,FALSE)))</f>
        <v>Solo Boleta</v>
      </c>
      <c r="G59" s="8" t="s">
        <v>44</v>
      </c>
      <c r="H59" s="9" t="s">
        <v>80</v>
      </c>
      <c r="I59" s="32">
        <v>0</v>
      </c>
    </row>
    <row r="60" spans="1:9" x14ac:dyDescent="0.25">
      <c r="A60" s="8" t="s">
        <v>186</v>
      </c>
      <c r="B60" s="9" t="s">
        <v>187</v>
      </c>
      <c r="C60" s="9" t="s">
        <v>19</v>
      </c>
      <c r="E60" s="8" t="s">
        <v>74</v>
      </c>
      <c r="F60" s="36" t="str">
        <f>IF(CLIENTE[[#This Row],[RUC]]="No","Solo Boleta",IF(CLIENTE[[#This Row],[RUC]]="","Ingrese N° de RUC",VLOOKUP(CLIENTE[[#This Row],[RUC]],RUCS[],2,FALSE)))</f>
        <v>Solo Boleta</v>
      </c>
      <c r="G60" s="8" t="s">
        <v>23</v>
      </c>
      <c r="H60" s="9" t="s">
        <v>79</v>
      </c>
      <c r="I60" s="32">
        <v>40</v>
      </c>
    </row>
    <row r="61" spans="1:9" x14ac:dyDescent="0.25">
      <c r="A61" s="8" t="s">
        <v>188</v>
      </c>
      <c r="B61" s="9" t="s">
        <v>189</v>
      </c>
      <c r="C61" s="9" t="s">
        <v>19</v>
      </c>
      <c r="E61" s="8" t="s">
        <v>74</v>
      </c>
      <c r="F61" s="36" t="str">
        <f>IF(CLIENTE[[#This Row],[RUC]]="No","Solo Boleta",IF(CLIENTE[[#This Row],[RUC]]="","Ingrese N° de RUC",VLOOKUP(CLIENTE[[#This Row],[RUC]],RUCS[],2,FALSE)))</f>
        <v>Solo Boleta</v>
      </c>
      <c r="G61" s="8" t="s">
        <v>25</v>
      </c>
      <c r="H61" s="9" t="s">
        <v>79</v>
      </c>
      <c r="I61" s="32">
        <v>40</v>
      </c>
    </row>
    <row r="62" spans="1:9" x14ac:dyDescent="0.25">
      <c r="A62" s="8" t="s">
        <v>191</v>
      </c>
      <c r="B62" s="9" t="s">
        <v>190</v>
      </c>
      <c r="C62" s="9" t="s">
        <v>19</v>
      </c>
      <c r="E62" s="8" t="s">
        <v>74</v>
      </c>
      <c r="F62" s="36" t="str">
        <f>IF(CLIENTE[[#This Row],[RUC]]="No","Solo Boleta",IF(CLIENTE[[#This Row],[RUC]]="","Ingrese N° de RUC",VLOOKUP(CLIENTE[[#This Row],[RUC]],RUCS[],2,FALSE)))</f>
        <v>Solo Boleta</v>
      </c>
      <c r="G62" s="8" t="s">
        <v>31</v>
      </c>
      <c r="H62" s="9" t="s">
        <v>80</v>
      </c>
      <c r="I62" s="32">
        <v>0</v>
      </c>
    </row>
    <row r="63" spans="1:9" x14ac:dyDescent="0.25">
      <c r="A63" s="8" t="s">
        <v>192</v>
      </c>
      <c r="B63" s="9" t="s">
        <v>193</v>
      </c>
      <c r="C63" s="9" t="s">
        <v>19</v>
      </c>
      <c r="E63" s="8" t="s">
        <v>74</v>
      </c>
      <c r="F63" s="36" t="str">
        <f>IF(CLIENTE[[#This Row],[RUC]]="No","Solo Boleta",IF(CLIENTE[[#This Row],[RUC]]="","Ingrese N° de RUC",VLOOKUP(CLIENTE[[#This Row],[RUC]],RUCS[],2,FALSE)))</f>
        <v>Solo Boleta</v>
      </c>
      <c r="G63" s="8" t="s">
        <v>22</v>
      </c>
      <c r="H63" s="9" t="s">
        <v>80</v>
      </c>
      <c r="I63" s="32">
        <v>0</v>
      </c>
    </row>
    <row r="64" spans="1:9" x14ac:dyDescent="0.25">
      <c r="A64" s="8" t="s">
        <v>194</v>
      </c>
      <c r="B64" s="9" t="s">
        <v>195</v>
      </c>
      <c r="C64" s="9" t="s">
        <v>19</v>
      </c>
      <c r="E64" s="8" t="s">
        <v>937</v>
      </c>
      <c r="F64" s="36" t="str">
        <f>IF(CLIENTE[[#This Row],[RUC]]="No","Solo Boleta",IF(CLIENTE[[#This Row],[RUC]]="","Ingrese N° de RUC",VLOOKUP(CLIENTE[[#This Row],[RUC]],RUCS[],2,FALSE)))</f>
        <v>COSTA SEAFOOD</v>
      </c>
      <c r="G64" s="8" t="s">
        <v>24</v>
      </c>
      <c r="H64" s="9" t="s">
        <v>79</v>
      </c>
      <c r="I64" s="32">
        <v>65</v>
      </c>
    </row>
    <row r="65" spans="1:9" x14ac:dyDescent="0.25">
      <c r="A65" s="8" t="s">
        <v>196</v>
      </c>
      <c r="B65" s="9" t="s">
        <v>197</v>
      </c>
      <c r="C65" s="9" t="s">
        <v>19</v>
      </c>
      <c r="E65" s="8" t="s">
        <v>74</v>
      </c>
      <c r="F65" s="36" t="str">
        <f>IF(CLIENTE[[#This Row],[RUC]]="No","Solo Boleta",IF(CLIENTE[[#This Row],[RUC]]="","Ingrese N° de RUC",VLOOKUP(CLIENTE[[#This Row],[RUC]],RUCS[],2,FALSE)))</f>
        <v>Solo Boleta</v>
      </c>
      <c r="G65" s="8" t="s">
        <v>27</v>
      </c>
      <c r="H65" s="9" t="s">
        <v>79</v>
      </c>
      <c r="I65" s="32">
        <v>65</v>
      </c>
    </row>
    <row r="66" spans="1:9" x14ac:dyDescent="0.25">
      <c r="A66" s="8" t="s">
        <v>198</v>
      </c>
      <c r="B66" s="9" t="s">
        <v>199</v>
      </c>
      <c r="C66" s="9" t="s">
        <v>19</v>
      </c>
      <c r="E66" s="8" t="s">
        <v>74</v>
      </c>
      <c r="F66" s="36" t="str">
        <f>IF(CLIENTE[[#This Row],[RUC]]="No","Solo Boleta",IF(CLIENTE[[#This Row],[RUC]]="","Ingrese N° de RUC",VLOOKUP(CLIENTE[[#This Row],[RUC]],RUCS[],2,FALSE)))</f>
        <v>Solo Boleta</v>
      </c>
      <c r="G66" s="8" t="s">
        <v>28</v>
      </c>
      <c r="H66" s="9" t="s">
        <v>79</v>
      </c>
      <c r="I66" s="32">
        <v>65</v>
      </c>
    </row>
    <row r="67" spans="1:9" x14ac:dyDescent="0.25">
      <c r="A67" s="8" t="s">
        <v>202</v>
      </c>
      <c r="B67" s="9" t="s">
        <v>201</v>
      </c>
      <c r="C67" s="9" t="s">
        <v>20</v>
      </c>
      <c r="E67" s="8" t="s">
        <v>964</v>
      </c>
      <c r="F67" s="36" t="str">
        <f>IF(CLIENTE[[#This Row],[RUC]]="No","Solo Boleta",IF(CLIENTE[[#This Row],[RUC]]="","Ingrese N° de RUC",VLOOKUP(CLIENTE[[#This Row],[RUC]],RUCS[],2,FALSE)))</f>
        <v>UNIVERSIDAD CATOLICA LOS ANGELES DE CHIMBOTE</v>
      </c>
      <c r="G67" s="8" t="s">
        <v>48</v>
      </c>
      <c r="H67" s="9" t="s">
        <v>79</v>
      </c>
      <c r="I67" s="32">
        <v>95</v>
      </c>
    </row>
    <row r="68" spans="1:9" x14ac:dyDescent="0.25">
      <c r="A68" s="15" t="s">
        <v>203</v>
      </c>
      <c r="B68" s="9" t="s">
        <v>456</v>
      </c>
      <c r="C68" s="9" t="s">
        <v>19</v>
      </c>
      <c r="D68" s="9" t="s">
        <v>688</v>
      </c>
      <c r="E68" s="8" t="s">
        <v>933</v>
      </c>
      <c r="F68" s="36" t="str">
        <f>IF(CLIENTE[[#This Row],[RUC]]="No","Solo Boleta",IF(CLIENTE[[#This Row],[RUC]]="","Ingrese N° de RUC",VLOOKUP(CLIENTE[[#This Row],[RUC]],RUCS[],2,FALSE)))</f>
        <v>PESQUERA NINFAS DEL MAR S.A.C.</v>
      </c>
      <c r="G68" s="8" t="s">
        <v>41</v>
      </c>
      <c r="H68" s="9" t="s">
        <v>79</v>
      </c>
      <c r="I68" s="32">
        <v>90</v>
      </c>
    </row>
    <row r="69" spans="1:9" x14ac:dyDescent="0.25">
      <c r="A69" s="8" t="s">
        <v>204</v>
      </c>
      <c r="B69" s="9" t="s">
        <v>205</v>
      </c>
      <c r="C69" s="9" t="s">
        <v>19</v>
      </c>
      <c r="E69" s="8" t="s">
        <v>1051</v>
      </c>
      <c r="F69" s="36" t="str">
        <f>IF(CLIENTE[[#This Row],[RUC]]="No","Solo Boleta",IF(CLIENTE[[#This Row],[RUC]]="","Ingrese N° de RUC",VLOOKUP(CLIENTE[[#This Row],[RUC]],RUCS[],2,FALSE)))</f>
        <v>SONDA DEL PERU S.A.</v>
      </c>
      <c r="G69" s="8" t="s">
        <v>24</v>
      </c>
      <c r="H69" s="9" t="s">
        <v>79</v>
      </c>
      <c r="I69" s="32">
        <v>60</v>
      </c>
    </row>
    <row r="70" spans="1:9" x14ac:dyDescent="0.25">
      <c r="A70" s="8" t="s">
        <v>206</v>
      </c>
      <c r="B70" s="9" t="s">
        <v>207</v>
      </c>
      <c r="C70" s="9" t="s">
        <v>19</v>
      </c>
      <c r="D70" s="9" t="s">
        <v>688</v>
      </c>
      <c r="E70" s="8" t="s">
        <v>74</v>
      </c>
      <c r="F70" s="36" t="str">
        <f>IF(CLIENTE[[#This Row],[RUC]]="No","Solo Boleta",IF(CLIENTE[[#This Row],[RUC]]="","Ingrese N° de RUC",VLOOKUP(CLIENTE[[#This Row],[RUC]],RUCS[],2,FALSE)))</f>
        <v>Solo Boleta</v>
      </c>
      <c r="G70" s="8" t="s">
        <v>49</v>
      </c>
      <c r="H70" s="9" t="s">
        <v>79</v>
      </c>
      <c r="I70" s="32">
        <v>100</v>
      </c>
    </row>
    <row r="71" spans="1:9" x14ac:dyDescent="0.25">
      <c r="A71" s="8" t="s">
        <v>208</v>
      </c>
      <c r="B71" s="9" t="s">
        <v>209</v>
      </c>
      <c r="C71" s="9" t="s">
        <v>19</v>
      </c>
      <c r="E71" s="8" t="s">
        <v>74</v>
      </c>
      <c r="F71" s="36" t="str">
        <f>IF(CLIENTE[[#This Row],[RUC]]="No","Solo Boleta",IF(CLIENTE[[#This Row],[RUC]]="","Ingrese N° de RUC",VLOOKUP(CLIENTE[[#This Row],[RUC]],RUCS[],2,FALSE)))</f>
        <v>Solo Boleta</v>
      </c>
      <c r="G71" s="8" t="s">
        <v>26</v>
      </c>
      <c r="H71" s="9" t="s">
        <v>79</v>
      </c>
      <c r="I71" s="32">
        <v>60</v>
      </c>
    </row>
    <row r="72" spans="1:9" x14ac:dyDescent="0.25">
      <c r="A72" s="8" t="s">
        <v>210</v>
      </c>
      <c r="B72" s="9" t="s">
        <v>211</v>
      </c>
      <c r="C72" s="9" t="s">
        <v>19</v>
      </c>
      <c r="E72" s="8" t="s">
        <v>1052</v>
      </c>
      <c r="F72" s="36" t="str">
        <f>IF(CLIENTE[[#This Row],[RUC]]="No","Solo Boleta",IF(CLIENTE[[#This Row],[RUC]]="","Ingrese N° de RUC",VLOOKUP(CLIENTE[[#This Row],[RUC]],RUCS[],2,FALSE)))</f>
        <v>JGR TELECOMUNICACIONES PERU S.A.C.</v>
      </c>
      <c r="G72" s="8" t="s">
        <v>28</v>
      </c>
      <c r="H72" s="9" t="s">
        <v>79</v>
      </c>
      <c r="I72" s="32">
        <v>85</v>
      </c>
    </row>
    <row r="73" spans="1:9" x14ac:dyDescent="0.25">
      <c r="A73" s="8" t="s">
        <v>213</v>
      </c>
      <c r="B73" s="9" t="s">
        <v>214</v>
      </c>
      <c r="C73" s="9" t="s">
        <v>19</v>
      </c>
      <c r="E73" s="8" t="s">
        <v>858</v>
      </c>
      <c r="F73" s="36" t="str">
        <f>IF(CLIENTE[[#This Row],[RUC]]="No","Solo Boleta",IF(CLIENTE[[#This Row],[RUC]]="","Ingrese N° de RUC",VLOOKUP(CLIENTE[[#This Row],[RUC]],RUCS[],2,FALSE)))</f>
        <v>INTRALOT DE PERU S. A. C.</v>
      </c>
      <c r="G73" s="8" t="s">
        <v>36</v>
      </c>
      <c r="H73" s="9" t="s">
        <v>79</v>
      </c>
      <c r="I73" s="32">
        <v>95</v>
      </c>
    </row>
    <row r="74" spans="1:9" x14ac:dyDescent="0.25">
      <c r="A74" s="8" t="s">
        <v>215</v>
      </c>
      <c r="B74" s="9" t="s">
        <v>216</v>
      </c>
      <c r="C74" s="9" t="s">
        <v>19</v>
      </c>
      <c r="E74" s="8" t="s">
        <v>1053</v>
      </c>
      <c r="F74" s="36" t="str">
        <f>IF(CLIENTE[[#This Row],[RUC]]="No","Solo Boleta",IF(CLIENTE[[#This Row],[RUC]]="","Ingrese N° de RUC",VLOOKUP(CLIENTE[[#This Row],[RUC]],RUCS[],2,FALSE)))</f>
        <v>GAPC INVERSIONES GENERALES S.A.C.</v>
      </c>
      <c r="G74" s="8" t="s">
        <v>32</v>
      </c>
      <c r="H74" s="9" t="s">
        <v>80</v>
      </c>
      <c r="I74" s="32">
        <v>160</v>
      </c>
    </row>
    <row r="75" spans="1:9" x14ac:dyDescent="0.25">
      <c r="A75" s="8" t="s">
        <v>217</v>
      </c>
      <c r="B75" s="9" t="s">
        <v>218</v>
      </c>
      <c r="C75" s="9" t="s">
        <v>19</v>
      </c>
      <c r="E75" s="8" t="s">
        <v>858</v>
      </c>
      <c r="F75" s="36" t="str">
        <f>IF(CLIENTE[[#This Row],[RUC]]="No","Solo Boleta",IF(CLIENTE[[#This Row],[RUC]]="","Ingrese N° de RUC",VLOOKUP(CLIENTE[[#This Row],[RUC]],RUCS[],2,FALSE)))</f>
        <v>INTRALOT DE PERU S. A. C.</v>
      </c>
      <c r="G75" s="8" t="s">
        <v>36</v>
      </c>
      <c r="H75" s="9" t="s">
        <v>79</v>
      </c>
      <c r="I75" s="32">
        <v>90</v>
      </c>
    </row>
    <row r="76" spans="1:9" x14ac:dyDescent="0.25">
      <c r="A76" s="8" t="s">
        <v>220</v>
      </c>
      <c r="B76" s="9" t="s">
        <v>221</v>
      </c>
      <c r="C76" s="9" t="s">
        <v>20</v>
      </c>
      <c r="E76" s="8" t="s">
        <v>882</v>
      </c>
      <c r="F76" s="36" t="str">
        <f>IF(CLIENTE[[#This Row],[RUC]]="No","Solo Boleta",IF(CLIENTE[[#This Row],[RUC]]="","Ingrese N° de RUC",VLOOKUP(CLIENTE[[#This Row],[RUC]],RUCS[],2,FALSE)))</f>
        <v>EQUO S.A.</v>
      </c>
      <c r="G76" s="8" t="s">
        <v>24</v>
      </c>
      <c r="H76" s="9" t="s">
        <v>81</v>
      </c>
      <c r="I76" s="32">
        <v>85</v>
      </c>
    </row>
    <row r="77" spans="1:9" x14ac:dyDescent="0.25">
      <c r="A77" s="8" t="s">
        <v>223</v>
      </c>
      <c r="B77" s="9" t="s">
        <v>224</v>
      </c>
      <c r="C77" s="9" t="s">
        <v>19</v>
      </c>
      <c r="E77" s="8" t="s">
        <v>936</v>
      </c>
      <c r="F77" s="36" t="str">
        <f>IF(CLIENTE[[#This Row],[RUC]]="No","Solo Boleta",IF(CLIENTE[[#This Row],[RUC]]="","Ingrese N° de RUC",VLOOKUP(CLIENTE[[#This Row],[RUC]],RUCS[],2,FALSE)))</f>
        <v>QUIMICA SUIZA INDUSTRIAL DEL PERU S.A.</v>
      </c>
      <c r="G77" s="8" t="s">
        <v>49</v>
      </c>
      <c r="H77" s="9" t="s">
        <v>79</v>
      </c>
      <c r="I77" s="32">
        <v>100</v>
      </c>
    </row>
    <row r="78" spans="1:9" x14ac:dyDescent="0.25">
      <c r="A78" s="8" t="s">
        <v>227</v>
      </c>
      <c r="B78" s="9" t="s">
        <v>228</v>
      </c>
      <c r="C78" s="9" t="s">
        <v>19</v>
      </c>
      <c r="E78" s="8" t="s">
        <v>74</v>
      </c>
      <c r="F78" s="36" t="str">
        <f>IF(CLIENTE[[#This Row],[RUC]]="No","Solo Boleta",IF(CLIENTE[[#This Row],[RUC]]="","Ingrese N° de RUC",VLOOKUP(CLIENTE[[#This Row],[RUC]],RUCS[],2,FALSE)))</f>
        <v>Solo Boleta</v>
      </c>
      <c r="G78" s="8" t="s">
        <v>28</v>
      </c>
      <c r="H78" s="9" t="s">
        <v>81</v>
      </c>
      <c r="I78" s="32">
        <v>85</v>
      </c>
    </row>
    <row r="79" spans="1:9" x14ac:dyDescent="0.25">
      <c r="A79" s="8" t="s">
        <v>229</v>
      </c>
      <c r="B79" s="9" t="s">
        <v>230</v>
      </c>
      <c r="C79" s="9" t="s">
        <v>19</v>
      </c>
      <c r="E79" s="8" t="s">
        <v>939</v>
      </c>
      <c r="F79" s="36" t="str">
        <f>IF(CLIENTE[[#This Row],[RUC]]="No","Solo Boleta",IF(CLIENTE[[#This Row],[RUC]]="","Ingrese N° de RUC",VLOOKUP(CLIENTE[[#This Row],[RUC]],RUCS[],2,FALSE)))</f>
        <v>P&amp;G INGENIEROS CONSTRUCTORES Y CONSULTORES S.A.C.</v>
      </c>
      <c r="G79" s="8" t="s">
        <v>28</v>
      </c>
      <c r="H79" s="9" t="s">
        <v>81</v>
      </c>
      <c r="I79" s="32">
        <v>90</v>
      </c>
    </row>
    <row r="80" spans="1:9" x14ac:dyDescent="0.25">
      <c r="A80" s="8" t="s">
        <v>231</v>
      </c>
      <c r="B80" s="9" t="s">
        <v>232</v>
      </c>
      <c r="C80" s="9" t="s">
        <v>19</v>
      </c>
      <c r="E80" s="8" t="s">
        <v>941</v>
      </c>
      <c r="F80" s="36" t="str">
        <f>IF(CLIENTE[[#This Row],[RUC]]="No","Solo Boleta",IF(CLIENTE[[#This Row],[RUC]]="","Ingrese N° de RUC",VLOOKUP(CLIENTE[[#This Row],[RUC]],RUCS[],2,FALSE)))</f>
        <v>AJEPER S.A.</v>
      </c>
      <c r="G80" s="8" t="s">
        <v>38</v>
      </c>
      <c r="H80" s="9" t="s">
        <v>79</v>
      </c>
      <c r="I80" s="32">
        <v>100</v>
      </c>
    </row>
    <row r="81" spans="1:9" x14ac:dyDescent="0.25">
      <c r="A81" s="8" t="s">
        <v>233</v>
      </c>
      <c r="B81" s="9" t="s">
        <v>234</v>
      </c>
      <c r="C81" s="9" t="s">
        <v>19</v>
      </c>
      <c r="E81" s="8" t="s">
        <v>941</v>
      </c>
      <c r="F81" s="36" t="str">
        <f>IF(CLIENTE[[#This Row],[RUC]]="No","Solo Boleta",IF(CLIENTE[[#This Row],[RUC]]="","Ingrese N° de RUC",VLOOKUP(CLIENTE[[#This Row],[RUC]],RUCS[],2,FALSE)))</f>
        <v>AJEPER S.A.</v>
      </c>
      <c r="G81" s="8" t="s">
        <v>37</v>
      </c>
      <c r="H81" s="9" t="s">
        <v>79</v>
      </c>
      <c r="I81" s="32">
        <v>100</v>
      </c>
    </row>
    <row r="82" spans="1:9" x14ac:dyDescent="0.25">
      <c r="A82" s="8" t="s">
        <v>236</v>
      </c>
      <c r="B82" s="9" t="s">
        <v>237</v>
      </c>
      <c r="C82" s="9" t="s">
        <v>20</v>
      </c>
      <c r="E82" s="8" t="s">
        <v>74</v>
      </c>
      <c r="F82" s="36" t="str">
        <f>IF(CLIENTE[[#This Row],[RUC]]="No","Solo Boleta",IF(CLIENTE[[#This Row],[RUC]]="","Ingrese N° de RUC",VLOOKUP(CLIENTE[[#This Row],[RUC]],RUCS[],2,FALSE)))</f>
        <v>Solo Boleta</v>
      </c>
      <c r="G82" s="8" t="s">
        <v>28</v>
      </c>
      <c r="H82" s="9" t="s">
        <v>79</v>
      </c>
      <c r="I82" s="32">
        <v>80</v>
      </c>
    </row>
    <row r="83" spans="1:9" x14ac:dyDescent="0.25">
      <c r="A83" s="8" t="s">
        <v>238</v>
      </c>
      <c r="B83" s="9" t="s">
        <v>410</v>
      </c>
      <c r="C83" s="9" t="s">
        <v>19</v>
      </c>
      <c r="E83" s="8" t="s">
        <v>942</v>
      </c>
      <c r="F83" s="36" t="str">
        <f>IF(CLIENTE[[#This Row],[RUC]]="No","Solo Boleta",IF(CLIENTE[[#This Row],[RUC]]="","Ingrese N° de RUC",VLOOKUP(CLIENTE[[#This Row],[RUC]],RUCS[],2,FALSE)))</f>
        <v>PRECISION PERU S.A.</v>
      </c>
      <c r="G83" s="8" t="s">
        <v>30</v>
      </c>
      <c r="H83" s="9" t="s">
        <v>79</v>
      </c>
      <c r="I83" s="32">
        <v>80</v>
      </c>
    </row>
    <row r="84" spans="1:9" x14ac:dyDescent="0.25">
      <c r="A84" s="8" t="s">
        <v>239</v>
      </c>
      <c r="B84" s="9" t="s">
        <v>240</v>
      </c>
      <c r="C84" s="9" t="s">
        <v>19</v>
      </c>
      <c r="E84" s="8" t="s">
        <v>932</v>
      </c>
      <c r="F84" s="36" t="str">
        <f>IF(CLIENTE[[#This Row],[RUC]]="No","Solo Boleta",IF(CLIENTE[[#This Row],[RUC]]="","Ingrese N° de RUC",VLOOKUP(CLIENTE[[#This Row],[RUC]],RUCS[],2,FALSE)))</f>
        <v>YAMAHA MOTOR DEL PERU S.A.</v>
      </c>
      <c r="G84" s="8" t="s">
        <v>36</v>
      </c>
      <c r="H84" s="9" t="s">
        <v>79</v>
      </c>
      <c r="I84" s="32">
        <v>100</v>
      </c>
    </row>
    <row r="85" spans="1:9" x14ac:dyDescent="0.25">
      <c r="A85" s="8" t="s">
        <v>241</v>
      </c>
      <c r="B85" s="9" t="s">
        <v>242</v>
      </c>
      <c r="C85" s="9" t="s">
        <v>19</v>
      </c>
      <c r="E85" s="8" t="s">
        <v>932</v>
      </c>
      <c r="F85" s="36" t="str">
        <f>IF(CLIENTE[[#This Row],[RUC]]="No","Solo Boleta",IF(CLIENTE[[#This Row],[RUC]]="","Ingrese N° de RUC",VLOOKUP(CLIENTE[[#This Row],[RUC]],RUCS[],2,FALSE)))</f>
        <v>YAMAHA MOTOR DEL PERU S.A.</v>
      </c>
      <c r="G85" s="8" t="s">
        <v>39</v>
      </c>
      <c r="H85" s="9" t="s">
        <v>79</v>
      </c>
      <c r="I85" s="32">
        <v>100</v>
      </c>
    </row>
    <row r="86" spans="1:9" x14ac:dyDescent="0.25">
      <c r="A86" s="8" t="s">
        <v>93</v>
      </c>
      <c r="B86" s="9" t="s">
        <v>1522</v>
      </c>
      <c r="C86" s="9" t="s">
        <v>19</v>
      </c>
      <c r="D86" s="9" t="s">
        <v>708</v>
      </c>
      <c r="E86" s="8" t="s">
        <v>822</v>
      </c>
      <c r="F86" s="36" t="str">
        <f>IF(CLIENTE[[#This Row],[RUC]]="No","Solo Boleta",IF(CLIENTE[[#This Row],[RUC]]="","Ingrese N° de RUC",VLOOKUP(CLIENTE[[#This Row],[RUC]],RUCS[],2,FALSE)))</f>
        <v>PURATOS PERU S. A.</v>
      </c>
      <c r="G86" s="8" t="s">
        <v>24</v>
      </c>
      <c r="H86" s="9" t="s">
        <v>79</v>
      </c>
      <c r="I86" s="32">
        <v>60</v>
      </c>
    </row>
    <row r="87" spans="1:9" x14ac:dyDescent="0.25">
      <c r="A87" s="10" t="s">
        <v>246</v>
      </c>
      <c r="B87" s="9" t="s">
        <v>247</v>
      </c>
      <c r="C87" s="9" t="s">
        <v>19</v>
      </c>
      <c r="E87" s="8" t="s">
        <v>74</v>
      </c>
      <c r="F87" s="36" t="str">
        <f>IF(CLIENTE[[#This Row],[RUC]]="No","Solo Boleta",IF(CLIENTE[[#This Row],[RUC]]="","Ingrese N° de RUC",VLOOKUP(CLIENTE[[#This Row],[RUC]],RUCS[],2,FALSE)))</f>
        <v>Solo Boleta</v>
      </c>
      <c r="G87" s="8" t="s">
        <v>28</v>
      </c>
      <c r="H87" s="9" t="s">
        <v>81</v>
      </c>
      <c r="I87" s="32">
        <v>90</v>
      </c>
    </row>
    <row r="88" spans="1:9" x14ac:dyDescent="0.25">
      <c r="A88" s="8" t="s">
        <v>260</v>
      </c>
      <c r="B88" s="9" t="s">
        <v>261</v>
      </c>
      <c r="C88" s="9" t="s">
        <v>19</v>
      </c>
      <c r="E88" s="8" t="s">
        <v>74</v>
      </c>
      <c r="F88" s="36" t="str">
        <f>IF(CLIENTE[[#This Row],[RUC]]="No","Solo Boleta",IF(CLIENTE[[#This Row],[RUC]]="","Ingrese N° de RUC",VLOOKUP(CLIENTE[[#This Row],[RUC]],RUCS[],2,FALSE)))</f>
        <v>Solo Boleta</v>
      </c>
      <c r="G88" s="8" t="s">
        <v>49</v>
      </c>
      <c r="H88" s="9" t="s">
        <v>79</v>
      </c>
      <c r="I88" s="32">
        <v>105</v>
      </c>
    </row>
    <row r="89" spans="1:9" x14ac:dyDescent="0.25">
      <c r="A89" s="8" t="s">
        <v>262</v>
      </c>
      <c r="B89" s="9" t="s">
        <v>263</v>
      </c>
      <c r="C89" s="9" t="s">
        <v>19</v>
      </c>
      <c r="E89" s="8" t="s">
        <v>74</v>
      </c>
      <c r="F89" s="36" t="str">
        <f>IF(CLIENTE[[#This Row],[RUC]]="No","Solo Boleta",IF(CLIENTE[[#This Row],[RUC]]="","Ingrese N° de RUC",VLOOKUP(CLIENTE[[#This Row],[RUC]],RUCS[],2,FALSE)))</f>
        <v>Solo Boleta</v>
      </c>
      <c r="G89" s="8" t="s">
        <v>43</v>
      </c>
      <c r="H89" s="9" t="s">
        <v>80</v>
      </c>
      <c r="I89" s="32">
        <v>140</v>
      </c>
    </row>
    <row r="90" spans="1:9" x14ac:dyDescent="0.25">
      <c r="A90" s="8" t="s">
        <v>264</v>
      </c>
      <c r="B90" s="9" t="s">
        <v>265</v>
      </c>
      <c r="C90" s="9" t="s">
        <v>19</v>
      </c>
      <c r="E90" s="8" t="s">
        <v>74</v>
      </c>
      <c r="F90" s="36" t="str">
        <f>IF(CLIENTE[[#This Row],[RUC]]="No","Solo Boleta",IF(CLIENTE[[#This Row],[RUC]]="","Ingrese N° de RUC",VLOOKUP(CLIENTE[[#This Row],[RUC]],RUCS[],2,FALSE)))</f>
        <v>Solo Boleta</v>
      </c>
      <c r="G90" s="8" t="s">
        <v>29</v>
      </c>
      <c r="H90" s="9" t="s">
        <v>81</v>
      </c>
      <c r="I90" s="32">
        <v>140</v>
      </c>
    </row>
    <row r="91" spans="1:9" x14ac:dyDescent="0.25">
      <c r="A91" s="8" t="s">
        <v>266</v>
      </c>
      <c r="B91" s="9" t="s">
        <v>267</v>
      </c>
      <c r="C91" s="9" t="s">
        <v>19</v>
      </c>
      <c r="E91" s="8" t="s">
        <v>74</v>
      </c>
      <c r="F91" s="36" t="str">
        <f>IF(CLIENTE[[#This Row],[RUC]]="No","Solo Boleta",IF(CLIENTE[[#This Row],[RUC]]="","Ingrese N° de RUC",VLOOKUP(CLIENTE[[#This Row],[RUC]],RUCS[],2,FALSE)))</f>
        <v>Solo Boleta</v>
      </c>
      <c r="G91" s="8" t="s">
        <v>27</v>
      </c>
      <c r="H91" s="9" t="s">
        <v>81</v>
      </c>
      <c r="I91" s="32">
        <v>140</v>
      </c>
    </row>
    <row r="92" spans="1:9" x14ac:dyDescent="0.25">
      <c r="A92" s="8" t="s">
        <v>268</v>
      </c>
      <c r="B92" s="9" t="s">
        <v>269</v>
      </c>
      <c r="C92" s="9" t="s">
        <v>20</v>
      </c>
      <c r="E92" s="8" t="s">
        <v>74</v>
      </c>
      <c r="F92" s="36" t="str">
        <f>IF(CLIENTE[[#This Row],[RUC]]="No","Solo Boleta",IF(CLIENTE[[#This Row],[RUC]]="","Ingrese N° de RUC",VLOOKUP(CLIENTE[[#This Row],[RUC]],RUCS[],2,FALSE)))</f>
        <v>Solo Boleta</v>
      </c>
      <c r="G92" s="8" t="s">
        <v>33</v>
      </c>
      <c r="H92" s="9" t="s">
        <v>80</v>
      </c>
      <c r="I92" s="32">
        <v>140</v>
      </c>
    </row>
    <row r="93" spans="1:9" x14ac:dyDescent="0.25">
      <c r="A93" s="8" t="s">
        <v>270</v>
      </c>
      <c r="B93" s="9" t="s">
        <v>271</v>
      </c>
      <c r="C93" s="9" t="s">
        <v>20</v>
      </c>
      <c r="E93" s="8" t="s">
        <v>74</v>
      </c>
      <c r="F93" s="36" t="str">
        <f>IF(CLIENTE[[#This Row],[RUC]]="No","Solo Boleta",IF(CLIENTE[[#This Row],[RUC]]="","Ingrese N° de RUC",VLOOKUP(CLIENTE[[#This Row],[RUC]],RUCS[],2,FALSE)))</f>
        <v>Solo Boleta</v>
      </c>
      <c r="G93" s="8" t="s">
        <v>44</v>
      </c>
      <c r="H93" s="9" t="s">
        <v>80</v>
      </c>
      <c r="I93" s="32">
        <v>140</v>
      </c>
    </row>
    <row r="94" spans="1:9" x14ac:dyDescent="0.25">
      <c r="A94" s="8" t="s">
        <v>226</v>
      </c>
      <c r="B94" s="9" t="s">
        <v>272</v>
      </c>
      <c r="C94" s="9" t="s">
        <v>19</v>
      </c>
      <c r="E94" s="8" t="s">
        <v>74</v>
      </c>
      <c r="F94" s="36" t="str">
        <f>IF(CLIENTE[[#This Row],[RUC]]="No","Solo Boleta",IF(CLIENTE[[#This Row],[RUC]]="","Ingrese N° de RUC",VLOOKUP(CLIENTE[[#This Row],[RUC]],RUCS[],2,FALSE)))</f>
        <v>Solo Boleta</v>
      </c>
      <c r="G94" s="8" t="s">
        <v>23</v>
      </c>
      <c r="H94" s="9" t="s">
        <v>79</v>
      </c>
      <c r="I94" s="32">
        <v>50</v>
      </c>
    </row>
    <row r="95" spans="1:9" x14ac:dyDescent="0.25">
      <c r="A95" s="8" t="s">
        <v>248</v>
      </c>
      <c r="B95" s="9" t="s">
        <v>273</v>
      </c>
      <c r="C95" s="9" t="s">
        <v>20</v>
      </c>
      <c r="E95" s="8" t="s">
        <v>74</v>
      </c>
      <c r="F95" s="36" t="str">
        <f>IF(CLIENTE[[#This Row],[RUC]]="No","Solo Boleta",IF(CLIENTE[[#This Row],[RUC]]="","Ingrese N° de RUC",VLOOKUP(CLIENTE[[#This Row],[RUC]],RUCS[],2,FALSE)))</f>
        <v>Solo Boleta</v>
      </c>
      <c r="G95" s="8" t="s">
        <v>31</v>
      </c>
      <c r="H95" s="9" t="s">
        <v>80</v>
      </c>
      <c r="I95" s="32">
        <v>140</v>
      </c>
    </row>
    <row r="96" spans="1:9" x14ac:dyDescent="0.25">
      <c r="A96" s="8" t="s">
        <v>249</v>
      </c>
      <c r="B96" s="9" t="s">
        <v>274</v>
      </c>
      <c r="C96" s="9" t="s">
        <v>19</v>
      </c>
      <c r="E96" s="8" t="s">
        <v>74</v>
      </c>
      <c r="F96" s="36" t="str">
        <f>IF(CLIENTE[[#This Row],[RUC]]="No","Solo Boleta",IF(CLIENTE[[#This Row],[RUC]]="","Ingrese N° de RUC",VLOOKUP(CLIENTE[[#This Row],[RUC]],RUCS[],2,FALSE)))</f>
        <v>Solo Boleta</v>
      </c>
      <c r="G96" s="8" t="s">
        <v>48</v>
      </c>
      <c r="H96" s="9" t="s">
        <v>79</v>
      </c>
      <c r="I96" s="32">
        <v>95</v>
      </c>
    </row>
    <row r="97" spans="1:9" x14ac:dyDescent="0.25">
      <c r="A97" s="8" t="s">
        <v>275</v>
      </c>
      <c r="B97" s="9" t="s">
        <v>276</v>
      </c>
      <c r="C97" s="9" t="s">
        <v>19</v>
      </c>
      <c r="E97" s="8" t="s">
        <v>946</v>
      </c>
      <c r="F97" s="36" t="str">
        <f>IF(CLIENTE[[#This Row],[RUC]]="No","Solo Boleta",IF(CLIENTE[[#This Row],[RUC]]="","Ingrese N° de RUC",VLOOKUP(CLIENTE[[#This Row],[RUC]],RUCS[],2,FALSE)))</f>
        <v>UNIVERSIDAD INCA GARCILASO DE LA VEGA</v>
      </c>
      <c r="G97" s="8" t="s">
        <v>29</v>
      </c>
      <c r="H97" s="9" t="s">
        <v>79</v>
      </c>
      <c r="I97" s="32">
        <v>140</v>
      </c>
    </row>
    <row r="98" spans="1:9" x14ac:dyDescent="0.25">
      <c r="A98" s="8" t="s">
        <v>277</v>
      </c>
      <c r="B98" s="9" t="s">
        <v>278</v>
      </c>
      <c r="C98" s="9" t="s">
        <v>20</v>
      </c>
      <c r="E98" s="8" t="s">
        <v>74</v>
      </c>
      <c r="F98" s="36" t="str">
        <f>IF(CLIENTE[[#This Row],[RUC]]="No","Solo Boleta",IF(CLIENTE[[#This Row],[RUC]]="","Ingrese N° de RUC",VLOOKUP(CLIENTE[[#This Row],[RUC]],RUCS[],2,FALSE)))</f>
        <v>Solo Boleta</v>
      </c>
      <c r="G98" s="8" t="s">
        <v>41</v>
      </c>
      <c r="H98" s="9" t="s">
        <v>79</v>
      </c>
      <c r="I98" s="32">
        <v>140</v>
      </c>
    </row>
    <row r="99" spans="1:9" x14ac:dyDescent="0.25">
      <c r="A99" s="8" t="s">
        <v>279</v>
      </c>
      <c r="B99" s="9" t="s">
        <v>280</v>
      </c>
      <c r="C99" s="9" t="s">
        <v>19</v>
      </c>
      <c r="E99" s="8" t="s">
        <v>74</v>
      </c>
      <c r="F99" s="36" t="str">
        <f>IF(CLIENTE[[#This Row],[RUC]]="No","Solo Boleta",IF(CLIENTE[[#This Row],[RUC]]="","Ingrese N° de RUC",VLOOKUP(CLIENTE[[#This Row],[RUC]],RUCS[],2,FALSE)))</f>
        <v>Solo Boleta</v>
      </c>
      <c r="G99" s="8" t="s">
        <v>42</v>
      </c>
      <c r="H99" s="9" t="s">
        <v>81</v>
      </c>
      <c r="I99" s="32">
        <v>140</v>
      </c>
    </row>
    <row r="100" spans="1:9" x14ac:dyDescent="0.25">
      <c r="A100" s="8" t="s">
        <v>281</v>
      </c>
      <c r="B100" s="9" t="s">
        <v>282</v>
      </c>
      <c r="C100" s="9" t="s">
        <v>19</v>
      </c>
      <c r="E100" s="8" t="s">
        <v>74</v>
      </c>
      <c r="F100" s="36" t="str">
        <f>IF(CLIENTE[[#This Row],[RUC]]="No","Solo Boleta",IF(CLIENTE[[#This Row],[RUC]]="","Ingrese N° de RUC",VLOOKUP(CLIENTE[[#This Row],[RUC]],RUCS[],2,FALSE)))</f>
        <v>Solo Boleta</v>
      </c>
      <c r="G100" s="8" t="s">
        <v>36</v>
      </c>
      <c r="H100" s="9" t="s">
        <v>79</v>
      </c>
      <c r="I100" s="32">
        <v>70</v>
      </c>
    </row>
    <row r="101" spans="1:9" x14ac:dyDescent="0.25">
      <c r="A101" s="8" t="s">
        <v>283</v>
      </c>
      <c r="B101" s="9" t="s">
        <v>284</v>
      </c>
      <c r="C101" s="9" t="s">
        <v>19</v>
      </c>
      <c r="E101" s="8" t="s">
        <v>74</v>
      </c>
      <c r="F101" s="36" t="str">
        <f>IF(CLIENTE[[#This Row],[RUC]]="No","Solo Boleta",IF(CLIENTE[[#This Row],[RUC]]="","Ingrese N° de RUC",VLOOKUP(CLIENTE[[#This Row],[RUC]],RUCS[],2,FALSE)))</f>
        <v>Solo Boleta</v>
      </c>
      <c r="G101" s="8" t="s">
        <v>32</v>
      </c>
      <c r="H101" s="9" t="s">
        <v>80</v>
      </c>
      <c r="I101" s="32">
        <v>140</v>
      </c>
    </row>
    <row r="102" spans="1:9" x14ac:dyDescent="0.25">
      <c r="A102" s="8" t="s">
        <v>285</v>
      </c>
      <c r="B102" s="9" t="s">
        <v>286</v>
      </c>
      <c r="C102" s="9" t="s">
        <v>19</v>
      </c>
      <c r="E102" s="8" t="s">
        <v>943</v>
      </c>
      <c r="F102" s="36" t="str">
        <f>IF(CLIENTE[[#This Row],[RUC]]="No","Solo Boleta",IF(CLIENTE[[#This Row],[RUC]]="","Ingrese N° de RUC",VLOOKUP(CLIENTE[[#This Row],[RUC]],RUCS[],2,FALSE)))</f>
        <v>LA TROMPETA FINAL DE DIOS</v>
      </c>
      <c r="G102" s="8" t="s">
        <v>22</v>
      </c>
      <c r="H102" s="9" t="s">
        <v>80</v>
      </c>
      <c r="I102" s="32">
        <v>130</v>
      </c>
    </row>
    <row r="103" spans="1:9" x14ac:dyDescent="0.25">
      <c r="A103" s="8" t="s">
        <v>287</v>
      </c>
      <c r="B103" s="9" t="s">
        <v>288</v>
      </c>
      <c r="C103" s="9" t="s">
        <v>19</v>
      </c>
      <c r="E103" s="8" t="s">
        <v>74</v>
      </c>
      <c r="F103" s="36" t="str">
        <f>IF(CLIENTE[[#This Row],[RUC]]="No","Solo Boleta",IF(CLIENTE[[#This Row],[RUC]]="","Ingrese N° de RUC",VLOOKUP(CLIENTE[[#This Row],[RUC]],RUCS[],2,FALSE)))</f>
        <v>Solo Boleta</v>
      </c>
      <c r="G103" s="8" t="s">
        <v>34</v>
      </c>
      <c r="H103" s="9" t="s">
        <v>79</v>
      </c>
      <c r="I103" s="32">
        <v>70</v>
      </c>
    </row>
    <row r="104" spans="1:9" x14ac:dyDescent="0.25">
      <c r="A104" s="8" t="s">
        <v>289</v>
      </c>
      <c r="B104" s="9" t="s">
        <v>290</v>
      </c>
      <c r="C104" s="9" t="s">
        <v>20</v>
      </c>
      <c r="E104" s="8" t="s">
        <v>74</v>
      </c>
      <c r="F104" s="36" t="str">
        <f>IF(CLIENTE[[#This Row],[RUC]]="No","Solo Boleta",IF(CLIENTE[[#This Row],[RUC]]="","Ingrese N° de RUC",VLOOKUP(CLIENTE[[#This Row],[RUC]],RUCS[],2,FALSE)))</f>
        <v>Solo Boleta</v>
      </c>
      <c r="G104" s="8" t="s">
        <v>40</v>
      </c>
      <c r="H104" s="9" t="s">
        <v>79</v>
      </c>
      <c r="I104" s="32">
        <v>150</v>
      </c>
    </row>
    <row r="105" spans="1:9" x14ac:dyDescent="0.25">
      <c r="A105" s="8" t="s">
        <v>137</v>
      </c>
      <c r="B105" s="9" t="s">
        <v>291</v>
      </c>
      <c r="C105" s="9" t="s">
        <v>19</v>
      </c>
      <c r="E105" s="8" t="s">
        <v>834</v>
      </c>
      <c r="F105" s="36" t="str">
        <f>IF(CLIENTE[[#This Row],[RUC]]="No","Solo Boleta",IF(CLIENTE[[#This Row],[RUC]]="","Ingrese N° de RUC",VLOOKUP(CLIENTE[[#This Row],[RUC]],RUCS[],2,FALSE)))</f>
        <v>MARFE SOLUCIONES INTEGRALES S. A. C.</v>
      </c>
      <c r="G105" s="8" t="s">
        <v>25</v>
      </c>
      <c r="H105" s="9" t="s">
        <v>79</v>
      </c>
      <c r="I105" s="32">
        <v>50</v>
      </c>
    </row>
    <row r="106" spans="1:9" x14ac:dyDescent="0.25">
      <c r="A106" s="8" t="s">
        <v>292</v>
      </c>
      <c r="B106" s="9" t="s">
        <v>293</v>
      </c>
      <c r="C106" s="9" t="s">
        <v>19</v>
      </c>
      <c r="E106" s="8" t="s">
        <v>834</v>
      </c>
      <c r="F106" s="36" t="str">
        <f>IF(CLIENTE[[#This Row],[RUC]]="No","Solo Boleta",IF(CLIENTE[[#This Row],[RUC]]="","Ingrese N° de RUC",VLOOKUP(CLIENTE[[#This Row],[RUC]],RUCS[],2,FALSE)))</f>
        <v>MARFE SOLUCIONES INTEGRALES S. A. C.</v>
      </c>
      <c r="G106" s="8" t="s">
        <v>26</v>
      </c>
      <c r="H106" s="9" t="s">
        <v>79</v>
      </c>
      <c r="I106" s="32">
        <v>65</v>
      </c>
    </row>
    <row r="107" spans="1:9" x14ac:dyDescent="0.25">
      <c r="A107" s="8" t="s">
        <v>294</v>
      </c>
      <c r="B107" s="9" t="s">
        <v>295</v>
      </c>
      <c r="C107" s="9" t="s">
        <v>19</v>
      </c>
      <c r="E107" s="8" t="s">
        <v>834</v>
      </c>
      <c r="F107" s="36" t="str">
        <f>IF(CLIENTE[[#This Row],[RUC]]="No","Solo Boleta",IF(CLIENTE[[#This Row],[RUC]]="","Ingrese N° de RUC",VLOOKUP(CLIENTE[[#This Row],[RUC]],RUCS[],2,FALSE)))</f>
        <v>MARFE SOLUCIONES INTEGRALES S. A. C.</v>
      </c>
      <c r="G107" s="8" t="s">
        <v>24</v>
      </c>
      <c r="H107" s="9" t="s">
        <v>79</v>
      </c>
      <c r="I107" s="32">
        <v>65</v>
      </c>
    </row>
    <row r="108" spans="1:9" x14ac:dyDescent="0.25">
      <c r="A108" s="8" t="s">
        <v>296</v>
      </c>
      <c r="B108" s="9" t="s">
        <v>297</v>
      </c>
      <c r="C108" s="9" t="s">
        <v>19</v>
      </c>
      <c r="E108" s="8" t="s">
        <v>952</v>
      </c>
      <c r="F108" s="36" t="str">
        <f>IF(CLIENTE[[#This Row],[RUC]]="No","Solo Boleta",IF(CLIENTE[[#This Row],[RUC]]="","Ingrese N° de RUC",VLOOKUP(CLIENTE[[#This Row],[RUC]],RUCS[],2,FALSE)))</f>
        <v>ANGLO AMERICAN PERU S.A.</v>
      </c>
      <c r="G108" s="8" t="s">
        <v>41</v>
      </c>
      <c r="H108" s="9" t="s">
        <v>79</v>
      </c>
      <c r="I108" s="32">
        <v>95</v>
      </c>
    </row>
    <row r="109" spans="1:9" x14ac:dyDescent="0.25">
      <c r="A109" s="8" t="s">
        <v>298</v>
      </c>
      <c r="B109" s="9" t="s">
        <v>299</v>
      </c>
      <c r="C109" s="9" t="s">
        <v>19</v>
      </c>
      <c r="E109" s="8" t="s">
        <v>952</v>
      </c>
      <c r="F109" s="36" t="str">
        <f>IF(CLIENTE[[#This Row],[RUC]]="No","Solo Boleta",IF(CLIENTE[[#This Row],[RUC]]="","Ingrese N° de RUC",VLOOKUP(CLIENTE[[#This Row],[RUC]],RUCS[],2,FALSE)))</f>
        <v>ANGLO AMERICAN PERU S.A.</v>
      </c>
      <c r="G109" s="8" t="s">
        <v>29</v>
      </c>
      <c r="H109" s="9" t="s">
        <v>79</v>
      </c>
      <c r="I109" s="32">
        <v>95</v>
      </c>
    </row>
    <row r="110" spans="1:9" x14ac:dyDescent="0.25">
      <c r="A110" s="8" t="s">
        <v>300</v>
      </c>
      <c r="B110" s="9" t="s">
        <v>301</v>
      </c>
      <c r="C110" s="9" t="s">
        <v>19</v>
      </c>
      <c r="E110" s="8" t="s">
        <v>952</v>
      </c>
      <c r="F110" s="36" t="str">
        <f>IF(CLIENTE[[#This Row],[RUC]]="No","Solo Boleta",IF(CLIENTE[[#This Row],[RUC]]="","Ingrese N° de RUC",VLOOKUP(CLIENTE[[#This Row],[RUC]],RUCS[],2,FALSE)))</f>
        <v>ANGLO AMERICAN PERU S.A.</v>
      </c>
      <c r="G110" s="8" t="s">
        <v>36</v>
      </c>
      <c r="H110" s="9" t="s">
        <v>79</v>
      </c>
      <c r="I110" s="32">
        <v>95</v>
      </c>
    </row>
    <row r="111" spans="1:9" x14ac:dyDescent="0.25">
      <c r="A111" s="8" t="s">
        <v>302</v>
      </c>
      <c r="B111" s="9" t="s">
        <v>303</v>
      </c>
      <c r="C111" s="9" t="s">
        <v>19</v>
      </c>
      <c r="E111" s="8" t="s">
        <v>952</v>
      </c>
      <c r="F111" s="36" t="str">
        <f>IF(CLIENTE[[#This Row],[RUC]]="No","Solo Boleta",IF(CLIENTE[[#This Row],[RUC]]="","Ingrese N° de RUC",VLOOKUP(CLIENTE[[#This Row],[RUC]],RUCS[],2,FALSE)))</f>
        <v>ANGLO AMERICAN PERU S.A.</v>
      </c>
      <c r="G111" s="8" t="s">
        <v>37</v>
      </c>
      <c r="H111" s="9" t="s">
        <v>79</v>
      </c>
      <c r="I111" s="32">
        <v>95</v>
      </c>
    </row>
    <row r="112" spans="1:9" x14ac:dyDescent="0.25">
      <c r="A112" s="8" t="s">
        <v>304</v>
      </c>
      <c r="B112" s="9" t="s">
        <v>305</v>
      </c>
      <c r="C112" s="9" t="s">
        <v>19</v>
      </c>
      <c r="E112" s="8" t="s">
        <v>956</v>
      </c>
      <c r="F112" s="36" t="str">
        <f>IF(CLIENTE[[#This Row],[RUC]]="No","Solo Boleta",IF(CLIENTE[[#This Row],[RUC]]="","Ingrese N° de RUC",VLOOKUP(CLIENTE[[#This Row],[RUC]],RUCS[],2,FALSE)))</f>
        <v>NESTLE PERU S.A.</v>
      </c>
      <c r="G112" s="8" t="s">
        <v>41</v>
      </c>
      <c r="H112" s="9" t="s">
        <v>79</v>
      </c>
      <c r="I112" s="32">
        <v>100</v>
      </c>
    </row>
    <row r="113" spans="1:9" x14ac:dyDescent="0.25">
      <c r="A113" s="8" t="s">
        <v>307</v>
      </c>
      <c r="B113" s="9" t="s">
        <v>308</v>
      </c>
      <c r="C113" s="9" t="s">
        <v>19</v>
      </c>
      <c r="E113" s="8" t="s">
        <v>867</v>
      </c>
      <c r="F113" s="36" t="str">
        <f>IF(CLIENTE[[#This Row],[RUC]]="No","Solo Boleta",IF(CLIENTE[[#This Row],[RUC]]="","Ingrese N° de RUC",VLOOKUP(CLIENTE[[#This Row],[RUC]],RUCS[],2,FALSE)))</f>
        <v>PEZ DE EXPORTACION S.A.C.</v>
      </c>
      <c r="G113" s="8" t="s">
        <v>29</v>
      </c>
      <c r="H113" s="9" t="s">
        <v>79</v>
      </c>
      <c r="I113" s="32">
        <v>125</v>
      </c>
    </row>
    <row r="114" spans="1:9" x14ac:dyDescent="0.25">
      <c r="A114" s="8" t="s">
        <v>309</v>
      </c>
      <c r="B114" s="9" t="s">
        <v>310</v>
      </c>
      <c r="C114" s="9" t="s">
        <v>19</v>
      </c>
      <c r="E114" s="8" t="s">
        <v>867</v>
      </c>
      <c r="F114" s="36" t="str">
        <f>IF(CLIENTE[[#This Row],[RUC]]="No","Solo Boleta",IF(CLIENTE[[#This Row],[RUC]]="","Ingrese N° de RUC",VLOOKUP(CLIENTE[[#This Row],[RUC]],RUCS[],2,FALSE)))</f>
        <v>PEZ DE EXPORTACION S.A.C.</v>
      </c>
      <c r="G114" s="8" t="s">
        <v>36</v>
      </c>
      <c r="H114" s="9" t="s">
        <v>79</v>
      </c>
      <c r="I114" s="32">
        <v>125</v>
      </c>
    </row>
    <row r="115" spans="1:9" x14ac:dyDescent="0.25">
      <c r="A115" s="8" t="s">
        <v>312</v>
      </c>
      <c r="B115" s="9" t="s">
        <v>313</v>
      </c>
      <c r="C115" s="9" t="s">
        <v>19</v>
      </c>
      <c r="E115" s="8" t="s">
        <v>957</v>
      </c>
      <c r="F115" s="36" t="str">
        <f>IF(CLIENTE[[#This Row],[RUC]]="No","Solo Boleta",IF(CLIENTE[[#This Row],[RUC]]="","Ingrese N° de RUC",VLOOKUP(CLIENTE[[#This Row],[RUC]],RUCS[],2,FALSE)))</f>
        <v>GENERAL CONTROL GROUP SOCIEDAD ANONIMA CERRADA</v>
      </c>
      <c r="G115" s="8" t="s">
        <v>28</v>
      </c>
      <c r="H115" s="9" t="s">
        <v>79</v>
      </c>
      <c r="I115" s="32">
        <v>80</v>
      </c>
    </row>
    <row r="116" spans="1:9" x14ac:dyDescent="0.25">
      <c r="A116" s="15" t="s">
        <v>314</v>
      </c>
      <c r="B116" s="16" t="s">
        <v>315</v>
      </c>
      <c r="C116" s="9" t="s">
        <v>19</v>
      </c>
      <c r="E116" s="29" t="s">
        <v>954</v>
      </c>
      <c r="F116" s="36" t="str">
        <f>IF(CLIENTE[[#This Row],[RUC]]="No","Solo Boleta",IF(CLIENTE[[#This Row],[RUC]]="","Ingrese N° de RUC",VLOOKUP(CLIENTE[[#This Row],[RUC]],RUCS[],2,FALSE)))</f>
        <v>CAMPOSOL S.A.</v>
      </c>
      <c r="G116" s="8" t="s">
        <v>24</v>
      </c>
      <c r="H116" s="9" t="s">
        <v>1156</v>
      </c>
      <c r="I116" s="32">
        <v>60</v>
      </c>
    </row>
    <row r="117" spans="1:9" x14ac:dyDescent="0.25">
      <c r="A117" s="17" t="s">
        <v>317</v>
      </c>
      <c r="B117" s="16" t="s">
        <v>318</v>
      </c>
      <c r="C117" s="18" t="s">
        <v>19</v>
      </c>
      <c r="D117" s="18"/>
      <c r="E117" s="29" t="s">
        <v>955</v>
      </c>
      <c r="F117" s="36" t="str">
        <f>IF(CLIENTE[[#This Row],[RUC]]="No","Solo Boleta",IF(CLIENTE[[#This Row],[RUC]]="","Ingrese N° de RUC",VLOOKUP(CLIENTE[[#This Row],[RUC]],RUCS[],2,FALSE)))</f>
        <v>SEGURSAT S.A.C.</v>
      </c>
      <c r="G117" s="8" t="s">
        <v>26</v>
      </c>
      <c r="H117" s="9" t="s">
        <v>79</v>
      </c>
      <c r="I117" s="32">
        <v>60</v>
      </c>
    </row>
    <row r="118" spans="1:9" x14ac:dyDescent="0.25">
      <c r="A118" s="17" t="s">
        <v>319</v>
      </c>
      <c r="B118" s="16" t="s">
        <v>320</v>
      </c>
      <c r="C118" s="18" t="s">
        <v>19</v>
      </c>
      <c r="D118" s="18"/>
      <c r="E118" s="29" t="s">
        <v>955</v>
      </c>
      <c r="F118" s="36" t="str">
        <f>IF(CLIENTE[[#This Row],[RUC]]="No","Solo Boleta",IF(CLIENTE[[#This Row],[RUC]]="","Ingrese N° de RUC",VLOOKUP(CLIENTE[[#This Row],[RUC]],RUCS[],2,FALSE)))</f>
        <v>SEGURSAT S.A.C.</v>
      </c>
      <c r="G118" s="8" t="s">
        <v>27</v>
      </c>
      <c r="H118" s="9" t="s">
        <v>79</v>
      </c>
      <c r="I118" s="32">
        <v>60</v>
      </c>
    </row>
    <row r="119" spans="1:9" x14ac:dyDescent="0.25">
      <c r="A119" s="8" t="s">
        <v>322</v>
      </c>
      <c r="B119" s="9" t="s">
        <v>323</v>
      </c>
      <c r="C119" s="9" t="s">
        <v>19</v>
      </c>
      <c r="E119" s="8" t="s">
        <v>74</v>
      </c>
      <c r="F119" s="36" t="str">
        <f>IF(CLIENTE[[#This Row],[RUC]]="No","Solo Boleta",IF(CLIENTE[[#This Row],[RUC]]="","Ingrese N° de RUC",VLOOKUP(CLIENTE[[#This Row],[RUC]],RUCS[],2,FALSE)))</f>
        <v>Solo Boleta</v>
      </c>
      <c r="G119" s="8" t="s">
        <v>30</v>
      </c>
      <c r="H119" s="9" t="s">
        <v>81</v>
      </c>
      <c r="I119" s="32">
        <v>110</v>
      </c>
    </row>
    <row r="120" spans="1:9" x14ac:dyDescent="0.25">
      <c r="A120" s="8" t="s">
        <v>324</v>
      </c>
      <c r="B120" s="9" t="s">
        <v>325</v>
      </c>
      <c r="C120" s="9" t="s">
        <v>19</v>
      </c>
      <c r="E120" s="8" t="s">
        <v>74</v>
      </c>
      <c r="F120" s="36" t="str">
        <f>IF(CLIENTE[[#This Row],[RUC]]="No","Solo Boleta",IF(CLIENTE[[#This Row],[RUC]]="","Ingrese N° de RUC",VLOOKUP(CLIENTE[[#This Row],[RUC]],RUCS[],2,FALSE)))</f>
        <v>Solo Boleta</v>
      </c>
      <c r="G120" s="8" t="s">
        <v>27</v>
      </c>
      <c r="H120" s="9" t="s">
        <v>79</v>
      </c>
      <c r="I120" s="32">
        <v>65</v>
      </c>
    </row>
    <row r="121" spans="1:9" ht="15" customHeight="1" x14ac:dyDescent="0.25">
      <c r="A121" s="8" t="s">
        <v>326</v>
      </c>
      <c r="B121" s="9" t="s">
        <v>460</v>
      </c>
      <c r="C121" s="9" t="s">
        <v>19</v>
      </c>
      <c r="E121" s="8" t="s">
        <v>74</v>
      </c>
      <c r="F121" s="36" t="str">
        <f>IF(CLIENTE[[#This Row],[RUC]]="No","Solo Boleta",IF(CLIENTE[[#This Row],[RUC]]="","Ingrese N° de RUC",VLOOKUP(CLIENTE[[#This Row],[RUC]],RUCS[],2,FALSE)))</f>
        <v>Solo Boleta</v>
      </c>
      <c r="G121" s="8" t="s">
        <v>27</v>
      </c>
      <c r="H121" s="9" t="s">
        <v>79</v>
      </c>
      <c r="I121" s="32">
        <v>70</v>
      </c>
    </row>
    <row r="122" spans="1:9" ht="15" customHeight="1" x14ac:dyDescent="0.25">
      <c r="A122" s="8" t="s">
        <v>327</v>
      </c>
      <c r="B122" s="9" t="s">
        <v>328</v>
      </c>
      <c r="C122" s="9" t="s">
        <v>19</v>
      </c>
      <c r="E122" s="8" t="s">
        <v>74</v>
      </c>
      <c r="F122" s="36" t="str">
        <f>IF(CLIENTE[[#This Row],[RUC]]="No","Solo Boleta",IF(CLIENTE[[#This Row],[RUC]]="","Ingrese N° de RUC",VLOOKUP(CLIENTE[[#This Row],[RUC]],RUCS[],2,FALSE)))</f>
        <v>Solo Boleta</v>
      </c>
      <c r="G122" s="8" t="s">
        <v>28</v>
      </c>
      <c r="H122" s="9" t="s">
        <v>81</v>
      </c>
      <c r="I122" s="32">
        <v>85</v>
      </c>
    </row>
    <row r="123" spans="1:9" ht="15" customHeight="1" x14ac:dyDescent="0.25">
      <c r="A123" s="8" t="s">
        <v>329</v>
      </c>
      <c r="B123" s="9" t="s">
        <v>330</v>
      </c>
      <c r="C123" s="9" t="s">
        <v>19</v>
      </c>
      <c r="E123" s="8" t="s">
        <v>840</v>
      </c>
      <c r="F123" s="36" t="str">
        <f>IF(CLIENTE[[#This Row],[RUC]]="No","Solo Boleta",IF(CLIENTE[[#This Row],[RUC]]="","Ingrese N° de RUC",VLOOKUP(CLIENTE[[#This Row],[RUC]],RUCS[],2,FALSE)))</f>
        <v>INSTITUTO GEOFISICO DEL PERU</v>
      </c>
      <c r="G123" s="8" t="s">
        <v>36</v>
      </c>
      <c r="H123" s="9" t="s">
        <v>79</v>
      </c>
      <c r="I123" s="32">
        <v>95</v>
      </c>
    </row>
    <row r="124" spans="1:9" x14ac:dyDescent="0.25">
      <c r="A124" s="8" t="s">
        <v>331</v>
      </c>
      <c r="B124" s="9" t="s">
        <v>332</v>
      </c>
      <c r="C124" s="9" t="s">
        <v>19</v>
      </c>
      <c r="E124" s="8" t="s">
        <v>840</v>
      </c>
      <c r="F124" s="36" t="str">
        <f>IF(CLIENTE[[#This Row],[RUC]]="No","Solo Boleta",IF(CLIENTE[[#This Row],[RUC]]="","Ingrese N° de RUC",VLOOKUP(CLIENTE[[#This Row],[RUC]],RUCS[],2,FALSE)))</f>
        <v>INSTITUTO GEOFISICO DEL PERU</v>
      </c>
      <c r="G124" s="8" t="s">
        <v>37</v>
      </c>
      <c r="H124" s="9" t="s">
        <v>79</v>
      </c>
      <c r="I124" s="32">
        <v>95</v>
      </c>
    </row>
    <row r="125" spans="1:9" x14ac:dyDescent="0.25">
      <c r="A125" s="8" t="s">
        <v>333</v>
      </c>
      <c r="B125" s="9" t="s">
        <v>334</v>
      </c>
      <c r="C125" s="9" t="s">
        <v>19</v>
      </c>
      <c r="D125" s="9" t="s">
        <v>688</v>
      </c>
      <c r="E125" s="8" t="s">
        <v>840</v>
      </c>
      <c r="F125" s="36" t="str">
        <f>IF(CLIENTE[[#This Row],[RUC]]="No","Solo Boleta",IF(CLIENTE[[#This Row],[RUC]]="","Ingrese N° de RUC",VLOOKUP(CLIENTE[[#This Row],[RUC]],RUCS[],2,FALSE)))</f>
        <v>INSTITUTO GEOFISICO DEL PERU</v>
      </c>
      <c r="G125" s="8" t="s">
        <v>37</v>
      </c>
      <c r="H125" s="9" t="s">
        <v>79</v>
      </c>
      <c r="I125" s="32">
        <v>95</v>
      </c>
    </row>
    <row r="126" spans="1:9" x14ac:dyDescent="0.25">
      <c r="A126" s="8" t="s">
        <v>335</v>
      </c>
      <c r="B126" s="9" t="s">
        <v>336</v>
      </c>
      <c r="C126" s="9" t="s">
        <v>19</v>
      </c>
      <c r="E126" s="8" t="s">
        <v>903</v>
      </c>
      <c r="F126" s="36" t="str">
        <f>IF(CLIENTE[[#This Row],[RUC]]="No","Solo Boleta",IF(CLIENTE[[#This Row],[RUC]]="","Ingrese N° de RUC",VLOOKUP(CLIENTE[[#This Row],[RUC]],RUCS[],2,FALSE)))</f>
        <v>UNIMAQ S.A.</v>
      </c>
      <c r="G126" s="8" t="s">
        <v>27</v>
      </c>
      <c r="H126" s="9" t="s">
        <v>79</v>
      </c>
      <c r="I126" s="32">
        <v>70</v>
      </c>
    </row>
    <row r="127" spans="1:9" x14ac:dyDescent="0.25">
      <c r="A127" s="8" t="s">
        <v>338</v>
      </c>
      <c r="B127" s="9" t="s">
        <v>339</v>
      </c>
      <c r="C127" s="9" t="s">
        <v>19</v>
      </c>
      <c r="E127" s="8" t="s">
        <v>870</v>
      </c>
      <c r="F127" s="36" t="str">
        <f>IF(CLIENTE[[#This Row],[RUC]]="No","Solo Boleta",IF(CLIENTE[[#This Row],[RUC]]="","Ingrese N° de RUC",VLOOKUP(CLIENTE[[#This Row],[RUC]],RUCS[],2,FALSE)))</f>
        <v>MAN DISEL &amp; TURBO PERU S.A.C.</v>
      </c>
      <c r="G127" s="8" t="s">
        <v>48</v>
      </c>
      <c r="H127" s="9" t="s">
        <v>79</v>
      </c>
      <c r="I127" s="32">
        <v>80</v>
      </c>
    </row>
    <row r="128" spans="1:9" x14ac:dyDescent="0.25">
      <c r="A128" s="8" t="s">
        <v>470</v>
      </c>
      <c r="B128" s="9" t="s">
        <v>471</v>
      </c>
      <c r="C128" s="9" t="s">
        <v>19</v>
      </c>
      <c r="D128" s="9" t="s">
        <v>708</v>
      </c>
      <c r="E128" s="8" t="s">
        <v>959</v>
      </c>
      <c r="F128" s="36" t="str">
        <f>IF(CLIENTE[[#This Row],[RUC]]="No","Solo Boleta",IF(CLIENTE[[#This Row],[RUC]]="","Ingrese N° de RUC",VLOOKUP(CLIENTE[[#This Row],[RUC]],RUCS[],2,FALSE)))</f>
        <v>NORPERU AUTOMOTRIZ S.A.C.</v>
      </c>
      <c r="G128" s="8" t="s">
        <v>25</v>
      </c>
      <c r="H128" s="9" t="s">
        <v>79</v>
      </c>
      <c r="I128" s="32">
        <v>60</v>
      </c>
    </row>
    <row r="129" spans="1:9" x14ac:dyDescent="0.25">
      <c r="A129" s="8" t="s">
        <v>341</v>
      </c>
      <c r="B129" s="9" t="s">
        <v>342</v>
      </c>
      <c r="C129" s="9" t="s">
        <v>19</v>
      </c>
      <c r="E129" s="8" t="s">
        <v>903</v>
      </c>
      <c r="F129" s="36" t="str">
        <f>IF(CLIENTE[[#This Row],[RUC]]="No","Solo Boleta",IF(CLIENTE[[#This Row],[RUC]]="","Ingrese N° de RUC",VLOOKUP(CLIENTE[[#This Row],[RUC]],RUCS[],2,FALSE)))</f>
        <v>UNIMAQ S.A.</v>
      </c>
      <c r="G129" s="8" t="s">
        <v>26</v>
      </c>
      <c r="H129" s="9" t="s">
        <v>79</v>
      </c>
      <c r="I129" s="32">
        <v>70</v>
      </c>
    </row>
    <row r="130" spans="1:9" x14ac:dyDescent="0.25">
      <c r="A130" s="8" t="s">
        <v>343</v>
      </c>
      <c r="B130" s="9" t="s">
        <v>344</v>
      </c>
      <c r="C130" s="9" t="s">
        <v>19</v>
      </c>
      <c r="E130" s="8" t="s">
        <v>74</v>
      </c>
      <c r="F130" s="36" t="str">
        <f>IF(CLIENTE[[#This Row],[RUC]]="No","Solo Boleta",IF(CLIENTE[[#This Row],[RUC]]="","Ingrese N° de RUC",VLOOKUP(CLIENTE[[#This Row],[RUC]],RUCS[],2,FALSE)))</f>
        <v>Solo Boleta</v>
      </c>
      <c r="G130" s="8" t="s">
        <v>24</v>
      </c>
      <c r="H130" s="9" t="s">
        <v>79</v>
      </c>
      <c r="I130" s="32">
        <v>70</v>
      </c>
    </row>
    <row r="131" spans="1:9" x14ac:dyDescent="0.25">
      <c r="A131" s="8" t="s">
        <v>345</v>
      </c>
      <c r="B131" s="9" t="s">
        <v>346</v>
      </c>
      <c r="C131" s="9" t="s">
        <v>20</v>
      </c>
      <c r="E131" s="8" t="s">
        <v>74</v>
      </c>
      <c r="F131" s="36" t="str">
        <f>IF(CLIENTE[[#This Row],[RUC]]="No","Solo Boleta",IF(CLIENTE[[#This Row],[RUC]]="","Ingrese N° de RUC",VLOOKUP(CLIENTE[[#This Row],[RUC]],RUCS[],2,FALSE)))</f>
        <v>Solo Boleta</v>
      </c>
      <c r="G131" s="8" t="s">
        <v>28</v>
      </c>
      <c r="H131" s="9" t="s">
        <v>79</v>
      </c>
      <c r="I131" s="32">
        <v>70</v>
      </c>
    </row>
    <row r="132" spans="1:9" x14ac:dyDescent="0.25">
      <c r="A132" s="8" t="s">
        <v>114</v>
      </c>
      <c r="B132" s="9" t="s">
        <v>147</v>
      </c>
      <c r="C132" s="9" t="s">
        <v>19</v>
      </c>
      <c r="E132" s="8" t="s">
        <v>74</v>
      </c>
      <c r="F132" s="36" t="str">
        <f>IF(CLIENTE[[#This Row],[RUC]]="No","Solo Boleta",IF(CLIENTE[[#This Row],[RUC]]="","Ingrese N° de RUC",VLOOKUP(CLIENTE[[#This Row],[RUC]],RUCS[],2,FALSE)))</f>
        <v>Solo Boleta</v>
      </c>
      <c r="G132" s="8" t="s">
        <v>36</v>
      </c>
      <c r="H132" s="9" t="s">
        <v>79</v>
      </c>
      <c r="I132" s="32">
        <v>90</v>
      </c>
    </row>
    <row r="133" spans="1:9" x14ac:dyDescent="0.25">
      <c r="A133" s="8" t="s">
        <v>347</v>
      </c>
      <c r="B133" s="9" t="s">
        <v>348</v>
      </c>
      <c r="C133" s="9" t="s">
        <v>19</v>
      </c>
      <c r="E133" s="8" t="s">
        <v>74</v>
      </c>
      <c r="F133" s="36" t="str">
        <f>IF(CLIENTE[[#This Row],[RUC]]="No","Solo Boleta",IF(CLIENTE[[#This Row],[RUC]]="","Ingrese N° de RUC",VLOOKUP(CLIENTE[[#This Row],[RUC]],RUCS[],2,FALSE)))</f>
        <v>Solo Boleta</v>
      </c>
      <c r="G133" s="8" t="s">
        <v>24</v>
      </c>
      <c r="H133" s="9" t="s">
        <v>79</v>
      </c>
      <c r="I133" s="32">
        <v>80</v>
      </c>
    </row>
    <row r="134" spans="1:9" x14ac:dyDescent="0.25">
      <c r="A134" s="8" t="s">
        <v>212</v>
      </c>
      <c r="B134" s="9" t="s">
        <v>349</v>
      </c>
      <c r="C134" s="9" t="s">
        <v>20</v>
      </c>
      <c r="D134" s="9" t="s">
        <v>688</v>
      </c>
      <c r="E134" s="8" t="s">
        <v>74</v>
      </c>
      <c r="F134" s="36" t="str">
        <f>IF(CLIENTE[[#This Row],[RUC]]="No","Solo Boleta",IF(CLIENTE[[#This Row],[RUC]]="","Ingrese N° de RUC",VLOOKUP(CLIENTE[[#This Row],[RUC]],RUCS[],2,FALSE)))</f>
        <v>Solo Boleta</v>
      </c>
      <c r="G134" s="8" t="s">
        <v>26</v>
      </c>
      <c r="H134" s="9" t="s">
        <v>79</v>
      </c>
      <c r="I134" s="32">
        <v>60</v>
      </c>
    </row>
    <row r="135" spans="1:9" x14ac:dyDescent="0.25">
      <c r="A135" s="8" t="s">
        <v>350</v>
      </c>
      <c r="B135" s="9" t="s">
        <v>351</v>
      </c>
      <c r="C135" s="9" t="s">
        <v>19</v>
      </c>
      <c r="D135" s="9" t="s">
        <v>688</v>
      </c>
      <c r="E135" s="8" t="s">
        <v>74</v>
      </c>
      <c r="F135" s="36" t="str">
        <f>IF(CLIENTE[[#This Row],[RUC]]="No","Solo Boleta",IF(CLIENTE[[#This Row],[RUC]]="","Ingrese N° de RUC",VLOOKUP(CLIENTE[[#This Row],[RUC]],RUCS[],2,FALSE)))</f>
        <v>Solo Boleta</v>
      </c>
      <c r="G135" s="8" t="s">
        <v>43</v>
      </c>
      <c r="H135" s="9" t="s">
        <v>80</v>
      </c>
      <c r="I135" s="32">
        <v>150</v>
      </c>
    </row>
    <row r="136" spans="1:9" x14ac:dyDescent="0.25">
      <c r="A136" s="8" t="s">
        <v>353</v>
      </c>
      <c r="B136" s="9" t="s">
        <v>354</v>
      </c>
      <c r="C136" s="9" t="s">
        <v>19</v>
      </c>
      <c r="E136" s="8" t="s">
        <v>869</v>
      </c>
      <c r="F136" s="36" t="str">
        <f>IF(CLIENTE[[#This Row],[RUC]]="No","Solo Boleta",IF(CLIENTE[[#This Row],[RUC]]="","Ingrese N° de RUC",VLOOKUP(CLIENTE[[#This Row],[RUC]],RUCS[],2,FALSE)))</f>
        <v>RV SERVICE E.I.R.L.</v>
      </c>
      <c r="G136" s="8" t="s">
        <v>25</v>
      </c>
      <c r="H136" s="9" t="s">
        <v>79</v>
      </c>
      <c r="I136" s="32">
        <v>60</v>
      </c>
    </row>
    <row r="137" spans="1:9" x14ac:dyDescent="0.25">
      <c r="A137" s="8" t="s">
        <v>355</v>
      </c>
      <c r="B137" s="9" t="s">
        <v>356</v>
      </c>
      <c r="C137" s="9" t="s">
        <v>19</v>
      </c>
      <c r="E137" s="8" t="s">
        <v>960</v>
      </c>
      <c r="F137" s="36" t="str">
        <f>IF(CLIENTE[[#This Row],[RUC]]="No","Solo Boleta",IF(CLIENTE[[#This Row],[RUC]]="","Ingrese N° de RUC",VLOOKUP(CLIENTE[[#This Row],[RUC]],RUCS[],2,FALSE)))</f>
        <v>SULLAIR DEL PACIFICO S.A.C.</v>
      </c>
      <c r="G137" s="8" t="s">
        <v>27</v>
      </c>
      <c r="H137" s="9" t="s">
        <v>79</v>
      </c>
      <c r="I137" s="32">
        <v>65</v>
      </c>
    </row>
    <row r="138" spans="1:9" x14ac:dyDescent="0.25">
      <c r="A138" s="8" t="s">
        <v>363</v>
      </c>
      <c r="B138" s="9" t="s">
        <v>364</v>
      </c>
      <c r="C138" s="9" t="s">
        <v>19</v>
      </c>
      <c r="E138" s="8" t="s">
        <v>74</v>
      </c>
      <c r="F138" s="36" t="str">
        <f>IF(CLIENTE[[#This Row],[RUC]]="No","Solo Boleta",IF(CLIENTE[[#This Row],[RUC]]="","Ingrese N° de RUC",VLOOKUP(CLIENTE[[#This Row],[RUC]],RUCS[],2,FALSE)))</f>
        <v>Solo Boleta</v>
      </c>
      <c r="G138" s="8" t="s">
        <v>33</v>
      </c>
      <c r="H138" s="9" t="s">
        <v>80</v>
      </c>
      <c r="I138" s="32">
        <v>165</v>
      </c>
    </row>
    <row r="139" spans="1:9" x14ac:dyDescent="0.25">
      <c r="A139" s="8" t="s">
        <v>365</v>
      </c>
      <c r="B139" s="9" t="s">
        <v>366</v>
      </c>
      <c r="C139" s="9" t="s">
        <v>19</v>
      </c>
      <c r="D139" s="9" t="s">
        <v>688</v>
      </c>
      <c r="E139" s="8" t="s">
        <v>893</v>
      </c>
      <c r="F139" s="36" t="str">
        <f>IF(CLIENTE[[#This Row],[RUC]]="No","Solo Boleta",IF(CLIENTE[[#This Row],[RUC]]="","Ingrese N° de RUC",VLOOKUP(CLIENTE[[#This Row],[RUC]],RUCS[],2,FALSE)))</f>
        <v>NATURAL PROTEIN TECHNOLOGIES S.A.C</v>
      </c>
      <c r="G139" s="8" t="s">
        <v>27</v>
      </c>
      <c r="H139" s="9" t="s">
        <v>79</v>
      </c>
      <c r="I139" s="32">
        <v>60</v>
      </c>
    </row>
    <row r="140" spans="1:9" x14ac:dyDescent="0.25">
      <c r="A140" s="8" t="s">
        <v>367</v>
      </c>
      <c r="B140" s="9" t="s">
        <v>368</v>
      </c>
      <c r="C140" s="9" t="s">
        <v>20</v>
      </c>
      <c r="E140" s="8" t="s">
        <v>956</v>
      </c>
      <c r="F140" s="36" t="str">
        <f>IF(CLIENTE[[#This Row],[RUC]]="No","Solo Boleta",IF(CLIENTE[[#This Row],[RUC]]="","Ingrese N° de RUC",VLOOKUP(CLIENTE[[#This Row],[RUC]],RUCS[],2,FALSE)))</f>
        <v>NESTLE PERU S.A.</v>
      </c>
      <c r="G140" s="8" t="s">
        <v>50</v>
      </c>
      <c r="H140" s="9" t="s">
        <v>79</v>
      </c>
      <c r="I140" s="32">
        <v>100</v>
      </c>
    </row>
    <row r="141" spans="1:9" x14ac:dyDescent="0.25">
      <c r="A141" s="8" t="s">
        <v>369</v>
      </c>
      <c r="B141" s="9" t="s">
        <v>370</v>
      </c>
      <c r="C141" s="9" t="s">
        <v>19</v>
      </c>
      <c r="E141" s="8" t="s">
        <v>903</v>
      </c>
      <c r="F141" s="36" t="str">
        <f>IF(CLIENTE[[#This Row],[RUC]]="No","Solo Boleta",IF(CLIENTE[[#This Row],[RUC]]="","Ingrese N° de RUC",VLOOKUP(CLIENTE[[#This Row],[RUC]],RUCS[],2,FALSE)))</f>
        <v>UNIMAQ S.A.</v>
      </c>
      <c r="G141" s="8" t="s">
        <v>36</v>
      </c>
      <c r="H141" s="9" t="s">
        <v>79</v>
      </c>
      <c r="I141" s="32">
        <v>100</v>
      </c>
    </row>
    <row r="142" spans="1:9" x14ac:dyDescent="0.25">
      <c r="A142" s="15" t="s">
        <v>373</v>
      </c>
      <c r="B142" s="9" t="s">
        <v>374</v>
      </c>
      <c r="C142" s="9" t="s">
        <v>19</v>
      </c>
      <c r="E142" s="8" t="s">
        <v>822</v>
      </c>
      <c r="F142" s="36" t="str">
        <f>IF(CLIENTE[[#This Row],[RUC]]="No","Solo Boleta",IF(CLIENTE[[#This Row],[RUC]]="","Ingrese N° de RUC",VLOOKUP(CLIENTE[[#This Row],[RUC]],RUCS[],2,FALSE)))</f>
        <v>PURATOS PERU S. A.</v>
      </c>
      <c r="G142" s="8" t="s">
        <v>48</v>
      </c>
      <c r="H142" s="9" t="s">
        <v>79</v>
      </c>
      <c r="I142" s="32">
        <v>105</v>
      </c>
    </row>
    <row r="143" spans="1:9" x14ac:dyDescent="0.25">
      <c r="A143" s="8" t="s">
        <v>375</v>
      </c>
      <c r="B143" s="9" t="s">
        <v>376</v>
      </c>
      <c r="C143" s="9" t="s">
        <v>19</v>
      </c>
      <c r="E143" s="8" t="s">
        <v>962</v>
      </c>
      <c r="F143" s="36" t="str">
        <f>IF(CLIENTE[[#This Row],[RUC]]="No","Solo Boleta",IF(CLIENTE[[#This Row],[RUC]]="","Ingrese N° de RUC",VLOOKUP(CLIENTE[[#This Row],[RUC]],RUCS[],2,FALSE)))</f>
        <v>BANCO FALABELLA PERU S.A.</v>
      </c>
      <c r="G143" s="8" t="s">
        <v>25</v>
      </c>
      <c r="H143" s="9" t="s">
        <v>79</v>
      </c>
      <c r="I143" s="32">
        <v>60</v>
      </c>
    </row>
    <row r="144" spans="1:9" x14ac:dyDescent="0.25">
      <c r="A144" s="8" t="s">
        <v>377</v>
      </c>
      <c r="B144" s="9" t="s">
        <v>378</v>
      </c>
      <c r="C144" s="9" t="s">
        <v>19</v>
      </c>
      <c r="E144" s="8" t="s">
        <v>869</v>
      </c>
      <c r="F144" s="36" t="str">
        <f>IF(CLIENTE[[#This Row],[RUC]]="No","Solo Boleta",IF(CLIENTE[[#This Row],[RUC]]="","Ingrese N° de RUC",VLOOKUP(CLIENTE[[#This Row],[RUC]],RUCS[],2,FALSE)))</f>
        <v>RV SERVICE E.I.R.L.</v>
      </c>
      <c r="G144" s="8" t="s">
        <v>24</v>
      </c>
      <c r="H144" s="9" t="s">
        <v>79</v>
      </c>
      <c r="I144" s="32">
        <v>60</v>
      </c>
    </row>
    <row r="145" spans="1:9" x14ac:dyDescent="0.25">
      <c r="A145" s="8" t="s">
        <v>379</v>
      </c>
      <c r="B145" s="9" t="s">
        <v>380</v>
      </c>
      <c r="C145" s="9" t="s">
        <v>19</v>
      </c>
      <c r="E145" s="8" t="s">
        <v>869</v>
      </c>
      <c r="F145" s="36" t="str">
        <f>IF(CLIENTE[[#This Row],[RUC]]="No","Solo Boleta",IF(CLIENTE[[#This Row],[RUC]]="","Ingrese N° de RUC",VLOOKUP(CLIENTE[[#This Row],[RUC]],RUCS[],2,FALSE)))</f>
        <v>RV SERVICE E.I.R.L.</v>
      </c>
      <c r="G145" s="8" t="s">
        <v>28</v>
      </c>
      <c r="H145" s="9" t="s">
        <v>79</v>
      </c>
      <c r="I145" s="32">
        <v>60</v>
      </c>
    </row>
    <row r="146" spans="1:9" x14ac:dyDescent="0.25">
      <c r="A146" s="8" t="s">
        <v>383</v>
      </c>
      <c r="B146" s="9" t="s">
        <v>384</v>
      </c>
      <c r="C146" s="9" t="s">
        <v>19</v>
      </c>
      <c r="D146" s="9" t="s">
        <v>688</v>
      </c>
      <c r="E146" s="8" t="s">
        <v>74</v>
      </c>
      <c r="F146" s="36" t="str">
        <f>IF(CLIENTE[[#This Row],[RUC]]="No","Solo Boleta",IF(CLIENTE[[#This Row],[RUC]]="","Ingrese N° de RUC",VLOOKUP(CLIENTE[[#This Row],[RUC]],RUCS[],2,FALSE)))</f>
        <v>Solo Boleta</v>
      </c>
      <c r="G146" s="8" t="s">
        <v>41</v>
      </c>
      <c r="H146" s="9" t="s">
        <v>81</v>
      </c>
      <c r="I146" s="32">
        <v>140</v>
      </c>
    </row>
    <row r="147" spans="1:9" x14ac:dyDescent="0.25">
      <c r="A147" s="15" t="s">
        <v>381</v>
      </c>
      <c r="B147" s="9" t="s">
        <v>382</v>
      </c>
      <c r="C147" s="9" t="s">
        <v>19</v>
      </c>
      <c r="E147" s="8" t="s">
        <v>74</v>
      </c>
      <c r="F147" s="36" t="str">
        <f>IF(CLIENTE[[#This Row],[RUC]]="No","Solo Boleta",IF(CLIENTE[[#This Row],[RUC]]="","Ingrese N° de RUC",VLOOKUP(CLIENTE[[#This Row],[RUC]],RUCS[],2,FALSE)))</f>
        <v>Solo Boleta</v>
      </c>
      <c r="G147" s="8" t="s">
        <v>32</v>
      </c>
      <c r="H147" s="9" t="s">
        <v>778</v>
      </c>
      <c r="I147" s="32">
        <v>140</v>
      </c>
    </row>
    <row r="148" spans="1:9" x14ac:dyDescent="0.25">
      <c r="A148" s="15" t="s">
        <v>371</v>
      </c>
      <c r="B148" s="9" t="s">
        <v>372</v>
      </c>
      <c r="C148" s="9" t="s">
        <v>20</v>
      </c>
      <c r="E148" s="8" t="s">
        <v>74</v>
      </c>
      <c r="F148" s="36" t="str">
        <f>IF(CLIENTE[[#This Row],[RUC]]="No","Solo Boleta",IF(CLIENTE[[#This Row],[RUC]]="","Ingrese N° de RUC",VLOOKUP(CLIENTE[[#This Row],[RUC]],RUCS[],2,FALSE)))</f>
        <v>Solo Boleta</v>
      </c>
      <c r="G148" s="8" t="s">
        <v>32</v>
      </c>
      <c r="H148" s="9" t="s">
        <v>80</v>
      </c>
      <c r="I148" s="32">
        <v>135</v>
      </c>
    </row>
    <row r="149" spans="1:9" x14ac:dyDescent="0.25">
      <c r="A149" s="15" t="s">
        <v>361</v>
      </c>
      <c r="B149" s="9" t="s">
        <v>358</v>
      </c>
      <c r="C149" s="9" t="s">
        <v>19</v>
      </c>
      <c r="D149" s="9" t="s">
        <v>688</v>
      </c>
      <c r="E149" s="8" t="s">
        <v>870</v>
      </c>
      <c r="F149" s="36" t="str">
        <f>IF(CLIENTE[[#This Row],[RUC]]="No","Solo Boleta",IF(CLIENTE[[#This Row],[RUC]]="","Ingrese N° de RUC",VLOOKUP(CLIENTE[[#This Row],[RUC]],RUCS[],2,FALSE)))</f>
        <v>MAN DISEL &amp; TURBO PERU S.A.C.</v>
      </c>
      <c r="G149" s="8" t="s">
        <v>29</v>
      </c>
      <c r="H149" s="9" t="s">
        <v>82</v>
      </c>
      <c r="I149" s="32">
        <v>125</v>
      </c>
    </row>
    <row r="150" spans="1:9" x14ac:dyDescent="0.25">
      <c r="A150" s="15" t="s">
        <v>359</v>
      </c>
      <c r="B150" s="9" t="s">
        <v>360</v>
      </c>
      <c r="C150" s="9" t="s">
        <v>19</v>
      </c>
      <c r="E150" s="8" t="s">
        <v>961</v>
      </c>
      <c r="F150" s="36" t="str">
        <f>IF(CLIENTE[[#This Row],[RUC]]="No","Solo Boleta",IF(CLIENTE[[#This Row],[RUC]]="","Ingrese N° de RUC",VLOOKUP(CLIENTE[[#This Row],[RUC]],RUCS[],2,FALSE)))</f>
        <v>PENTARAMA EL PACIFICO S.A.</v>
      </c>
      <c r="G150" s="8" t="s">
        <v>30</v>
      </c>
      <c r="H150" s="9" t="s">
        <v>79</v>
      </c>
      <c r="I150" s="32">
        <v>85</v>
      </c>
    </row>
    <row r="151" spans="1:9" x14ac:dyDescent="0.25">
      <c r="A151" s="15" t="s">
        <v>258</v>
      </c>
      <c r="B151" s="9" t="s">
        <v>259</v>
      </c>
      <c r="C151" s="9" t="s">
        <v>19</v>
      </c>
      <c r="E151" s="8" t="s">
        <v>74</v>
      </c>
      <c r="F151" s="36" t="str">
        <f>IF(CLIENTE[[#This Row],[RUC]]="No","Solo Boleta",IF(CLIENTE[[#This Row],[RUC]]="","Ingrese N° de RUC",VLOOKUP(CLIENTE[[#This Row],[RUC]],RUCS[],2,FALSE)))</f>
        <v>Solo Boleta</v>
      </c>
      <c r="G151" s="8" t="s">
        <v>26</v>
      </c>
      <c r="H151" s="9" t="s">
        <v>1156</v>
      </c>
      <c r="I151" s="32">
        <v>70</v>
      </c>
    </row>
    <row r="152" spans="1:9" x14ac:dyDescent="0.25">
      <c r="A152" s="15" t="s">
        <v>250</v>
      </c>
      <c r="B152" s="9" t="s">
        <v>251</v>
      </c>
      <c r="C152" s="9" t="s">
        <v>19</v>
      </c>
      <c r="E152" s="8" t="s">
        <v>74</v>
      </c>
      <c r="F152" s="36" t="str">
        <f>IF(CLIENTE[[#This Row],[RUC]]="No","Solo Boleta",IF(CLIENTE[[#This Row],[RUC]]="","Ingrese N° de RUC",VLOOKUP(CLIENTE[[#This Row],[RUC]],RUCS[],2,FALSE)))</f>
        <v>Solo Boleta</v>
      </c>
      <c r="G152" s="8" t="s">
        <v>37</v>
      </c>
      <c r="H152" s="9" t="s">
        <v>81</v>
      </c>
      <c r="I152" s="32" t="s">
        <v>1157</v>
      </c>
    </row>
    <row r="153" spans="1:9" x14ac:dyDescent="0.25">
      <c r="A153" s="15" t="s">
        <v>252</v>
      </c>
      <c r="B153" s="9" t="s">
        <v>253</v>
      </c>
      <c r="C153" s="9" t="s">
        <v>20</v>
      </c>
      <c r="E153" s="8" t="s">
        <v>74</v>
      </c>
      <c r="F153" s="36" t="str">
        <f>IF(CLIENTE[[#This Row],[RUC]]="No","Solo Boleta",IF(CLIENTE[[#This Row],[RUC]]="","Ingrese N° de RUC",VLOOKUP(CLIENTE[[#This Row],[RUC]],RUCS[],2,FALSE)))</f>
        <v>Solo Boleta</v>
      </c>
      <c r="G153" s="8" t="s">
        <v>38</v>
      </c>
      <c r="H153" s="9" t="s">
        <v>1156</v>
      </c>
      <c r="I153" s="32">
        <v>70</v>
      </c>
    </row>
    <row r="154" spans="1:9" x14ac:dyDescent="0.25">
      <c r="A154" s="15" t="s">
        <v>255</v>
      </c>
      <c r="B154" s="9" t="s">
        <v>254</v>
      </c>
      <c r="C154" s="9" t="s">
        <v>20</v>
      </c>
      <c r="E154" s="8" t="s">
        <v>74</v>
      </c>
      <c r="F154" s="36" t="str">
        <f>IF(CLIENTE[[#This Row],[RUC]]="No","Solo Boleta",IF(CLIENTE[[#This Row],[RUC]]="","Ingrese N° de RUC",VLOOKUP(CLIENTE[[#This Row],[RUC]],RUCS[],2,FALSE)))</f>
        <v>Solo Boleta</v>
      </c>
      <c r="G154" s="8" t="s">
        <v>25</v>
      </c>
      <c r="H154" s="9" t="s">
        <v>1156</v>
      </c>
      <c r="I154" s="32">
        <v>70</v>
      </c>
    </row>
    <row r="155" spans="1:9" x14ac:dyDescent="0.25">
      <c r="A155" s="15" t="s">
        <v>256</v>
      </c>
      <c r="B155" s="9" t="s">
        <v>257</v>
      </c>
      <c r="C155" s="9" t="s">
        <v>19</v>
      </c>
      <c r="E155" s="8" t="s">
        <v>74</v>
      </c>
      <c r="F155" s="36" t="str">
        <f>IF(CLIENTE[[#This Row],[RUC]]="No","Solo Boleta",IF(CLIENTE[[#This Row],[RUC]]="","Ingrese N° de RUC",VLOOKUP(CLIENTE[[#This Row],[RUC]],RUCS[],2,FALSE)))</f>
        <v>Solo Boleta</v>
      </c>
      <c r="G155" s="8" t="s">
        <v>30</v>
      </c>
      <c r="H155" s="9" t="s">
        <v>1156</v>
      </c>
      <c r="I155" s="32">
        <v>70</v>
      </c>
    </row>
    <row r="156" spans="1:9" x14ac:dyDescent="0.25">
      <c r="A156" s="8" t="s">
        <v>386</v>
      </c>
      <c r="B156" s="9" t="s">
        <v>387</v>
      </c>
      <c r="C156" s="9" t="s">
        <v>19</v>
      </c>
      <c r="E156" s="8" t="s">
        <v>963</v>
      </c>
      <c r="F156" s="36" t="str">
        <f>IF(CLIENTE[[#This Row],[RUC]]="No","Solo Boleta",IF(CLIENTE[[#This Row],[RUC]]="","Ingrese N° de RUC",VLOOKUP(CLIENTE[[#This Row],[RUC]],RUCS[],2,FALSE)))</f>
        <v>LINDE GAS PERU S.A.</v>
      </c>
      <c r="G156" s="8" t="s">
        <v>42</v>
      </c>
      <c r="H156" s="9" t="s">
        <v>79</v>
      </c>
      <c r="I156" s="32">
        <v>100</v>
      </c>
    </row>
    <row r="157" spans="1:9" x14ac:dyDescent="0.25">
      <c r="A157" s="8" t="s">
        <v>388</v>
      </c>
      <c r="B157" s="9" t="s">
        <v>389</v>
      </c>
      <c r="C157" s="9" t="s">
        <v>20</v>
      </c>
      <c r="E157" s="8" t="s">
        <v>74</v>
      </c>
      <c r="F157" s="36" t="str">
        <f>IF(CLIENTE[[#This Row],[RUC]]="No","Solo Boleta",IF(CLIENTE[[#This Row],[RUC]]="","Ingrese N° de RUC",VLOOKUP(CLIENTE[[#This Row],[RUC]],RUCS[],2,FALSE)))</f>
        <v>Solo Boleta</v>
      </c>
      <c r="G157" s="8" t="s">
        <v>25</v>
      </c>
      <c r="H157" s="9" t="s">
        <v>79</v>
      </c>
      <c r="I157" s="32">
        <v>70</v>
      </c>
    </row>
    <row r="158" spans="1:9" x14ac:dyDescent="0.25">
      <c r="A158" s="8" t="s">
        <v>390</v>
      </c>
      <c r="B158" s="9" t="s">
        <v>391</v>
      </c>
      <c r="C158" s="9" t="s">
        <v>20</v>
      </c>
      <c r="E158" s="8" t="s">
        <v>74</v>
      </c>
      <c r="F158" s="36" t="str">
        <f>IF(CLIENTE[[#This Row],[RUC]]="No","Solo Boleta",IF(CLIENTE[[#This Row],[RUC]]="","Ingrese N° de RUC",VLOOKUP(CLIENTE[[#This Row],[RUC]],RUCS[],2,FALSE)))</f>
        <v>Solo Boleta</v>
      </c>
      <c r="G158" s="8" t="s">
        <v>30</v>
      </c>
      <c r="H158" s="9" t="s">
        <v>81</v>
      </c>
      <c r="I158" s="32">
        <v>110</v>
      </c>
    </row>
    <row r="159" spans="1:9" x14ac:dyDescent="0.25">
      <c r="A159" s="8" t="s">
        <v>411</v>
      </c>
      <c r="B159" s="9" t="s">
        <v>412</v>
      </c>
      <c r="C159" s="9" t="s">
        <v>19</v>
      </c>
      <c r="D159" s="9" t="s">
        <v>688</v>
      </c>
      <c r="E159" s="8" t="s">
        <v>74</v>
      </c>
      <c r="F159" s="36" t="str">
        <f>IF(CLIENTE[[#This Row],[RUC]]="No","Solo Boleta",IF(CLIENTE[[#This Row],[RUC]]="","Ingrese N° de RUC",VLOOKUP(CLIENTE[[#This Row],[RUC]],RUCS[],2,FALSE)))</f>
        <v>Solo Boleta</v>
      </c>
      <c r="G159" s="8" t="s">
        <v>38</v>
      </c>
      <c r="H159" s="9" t="s">
        <v>79</v>
      </c>
      <c r="I159" s="32">
        <v>90</v>
      </c>
    </row>
    <row r="160" spans="1:9" x14ac:dyDescent="0.25">
      <c r="A160" s="8" t="s">
        <v>413</v>
      </c>
      <c r="B160" s="9" t="s">
        <v>414</v>
      </c>
      <c r="C160" s="9" t="s">
        <v>19</v>
      </c>
      <c r="E160" s="8" t="s">
        <v>74</v>
      </c>
      <c r="F160" s="36" t="str">
        <f>IF(CLIENTE[[#This Row],[RUC]]="No","Solo Boleta",IF(CLIENTE[[#This Row],[RUC]]="","Ingrese N° de RUC",VLOOKUP(CLIENTE[[#This Row],[RUC]],RUCS[],2,FALSE)))</f>
        <v>Solo Boleta</v>
      </c>
      <c r="G160" s="8" t="s">
        <v>39</v>
      </c>
      <c r="H160" s="9" t="s">
        <v>79</v>
      </c>
      <c r="I160" s="32">
        <v>90</v>
      </c>
    </row>
    <row r="161" spans="1:9" x14ac:dyDescent="0.25">
      <c r="A161" s="8" t="s">
        <v>415</v>
      </c>
      <c r="B161" s="9" t="s">
        <v>416</v>
      </c>
      <c r="C161" s="9" t="s">
        <v>19</v>
      </c>
      <c r="E161" s="8" t="s">
        <v>966</v>
      </c>
      <c r="F161" s="36" t="str">
        <f>IF(CLIENTE[[#This Row],[RUC]]="No","Solo Boleta",IF(CLIENTE[[#This Row],[RUC]]="","Ingrese N° de RUC",VLOOKUP(CLIENTE[[#This Row],[RUC]],RUCS[],2,FALSE)))</f>
        <v>MINERTEC S.R.L.</v>
      </c>
      <c r="G161" s="8" t="s">
        <v>41</v>
      </c>
      <c r="H161" s="9" t="s">
        <v>79</v>
      </c>
      <c r="I161" s="32">
        <v>90</v>
      </c>
    </row>
    <row r="162" spans="1:9" x14ac:dyDescent="0.25">
      <c r="A162" s="8" t="s">
        <v>417</v>
      </c>
      <c r="B162" s="9" t="s">
        <v>418</v>
      </c>
      <c r="C162" s="9" t="s">
        <v>19</v>
      </c>
      <c r="E162" s="8" t="s">
        <v>74</v>
      </c>
      <c r="F162" s="36" t="str">
        <f>IF(CLIENTE[[#This Row],[RUC]]="No","Solo Boleta",IF(CLIENTE[[#This Row],[RUC]]="","Ingrese N° de RUC",VLOOKUP(CLIENTE[[#This Row],[RUC]],RUCS[],2,FALSE)))</f>
        <v>Solo Boleta</v>
      </c>
      <c r="G162" s="8" t="s">
        <v>48</v>
      </c>
      <c r="H162" s="9" t="s">
        <v>79</v>
      </c>
      <c r="I162" s="32">
        <v>90</v>
      </c>
    </row>
    <row r="163" spans="1:9" x14ac:dyDescent="0.25">
      <c r="A163" s="8" t="s">
        <v>419</v>
      </c>
      <c r="B163" s="9" t="s">
        <v>420</v>
      </c>
      <c r="C163" s="9" t="s">
        <v>19</v>
      </c>
      <c r="E163" s="8" t="s">
        <v>74</v>
      </c>
      <c r="F163" s="36" t="str">
        <f>IF(CLIENTE[[#This Row],[RUC]]="No","Solo Boleta",IF(CLIENTE[[#This Row],[RUC]]="","Ingrese N° de RUC",VLOOKUP(CLIENTE[[#This Row],[RUC]],RUCS[],2,FALSE)))</f>
        <v>Solo Boleta</v>
      </c>
      <c r="G163" s="8" t="s">
        <v>49</v>
      </c>
      <c r="H163" s="9" t="s">
        <v>79</v>
      </c>
      <c r="I163" s="32">
        <v>90</v>
      </c>
    </row>
    <row r="164" spans="1:9" x14ac:dyDescent="0.25">
      <c r="A164" s="8" t="s">
        <v>421</v>
      </c>
      <c r="B164" s="9" t="s">
        <v>422</v>
      </c>
      <c r="C164" s="9" t="s">
        <v>19</v>
      </c>
      <c r="E164" s="8" t="s">
        <v>968</v>
      </c>
      <c r="F164" s="36" t="str">
        <f>IF(CLIENTE[[#This Row],[RUC]]="No","Solo Boleta",IF(CLIENTE[[#This Row],[RUC]]="","Ingrese N° de RUC",VLOOKUP(CLIENTE[[#This Row],[RUC]],RUCS[],2,FALSE)))</f>
        <v>GUTIERREZ ENCINAS HANS FREDDY</v>
      </c>
      <c r="G164" s="8" t="s">
        <v>50</v>
      </c>
      <c r="H164" s="9" t="s">
        <v>79</v>
      </c>
      <c r="I164" s="32">
        <v>95</v>
      </c>
    </row>
    <row r="165" spans="1:9" x14ac:dyDescent="0.25">
      <c r="A165" s="8" t="s">
        <v>423</v>
      </c>
      <c r="B165" s="9" t="s">
        <v>424</v>
      </c>
      <c r="C165" s="9" t="s">
        <v>20</v>
      </c>
      <c r="E165" s="8" t="s">
        <v>968</v>
      </c>
      <c r="F165" s="36" t="str">
        <f>IF(CLIENTE[[#This Row],[RUC]]="No","Solo Boleta",IF(CLIENTE[[#This Row],[RUC]]="","Ingrese N° de RUC",VLOOKUP(CLIENTE[[#This Row],[RUC]],RUCS[],2,FALSE)))</f>
        <v>GUTIERREZ ENCINAS HANS FREDDY</v>
      </c>
      <c r="G165" s="8" t="s">
        <v>32</v>
      </c>
      <c r="H165" s="9" t="s">
        <v>80</v>
      </c>
      <c r="I165" s="32">
        <v>130</v>
      </c>
    </row>
    <row r="166" spans="1:9" x14ac:dyDescent="0.25">
      <c r="A166" s="8" t="s">
        <v>425</v>
      </c>
      <c r="B166" s="9" t="s">
        <v>426</v>
      </c>
      <c r="C166" s="9" t="s">
        <v>19</v>
      </c>
      <c r="E166" s="8" t="s">
        <v>968</v>
      </c>
      <c r="F166" s="36" t="str">
        <f>IF(CLIENTE[[#This Row],[RUC]]="No","Solo Boleta",IF(CLIENTE[[#This Row],[RUC]]="","Ingrese N° de RUC",VLOOKUP(CLIENTE[[#This Row],[RUC]],RUCS[],2,FALSE)))</f>
        <v>GUTIERREZ ENCINAS HANS FREDDY</v>
      </c>
      <c r="G166" s="8" t="s">
        <v>33</v>
      </c>
      <c r="H166" s="9" t="s">
        <v>80</v>
      </c>
      <c r="I166" s="32">
        <v>130</v>
      </c>
    </row>
    <row r="167" spans="1:9" x14ac:dyDescent="0.25">
      <c r="A167" s="8" t="s">
        <v>427</v>
      </c>
      <c r="B167" s="9" t="s">
        <v>428</v>
      </c>
      <c r="C167" s="9" t="s">
        <v>19</v>
      </c>
      <c r="E167" s="8" t="s">
        <v>74</v>
      </c>
      <c r="F167" s="36" t="str">
        <f>IF(CLIENTE[[#This Row],[RUC]]="No","Solo Boleta",IF(CLIENTE[[#This Row],[RUC]]="","Ingrese N° de RUC",VLOOKUP(CLIENTE[[#This Row],[RUC]],RUCS[],2,FALSE)))</f>
        <v>Solo Boleta</v>
      </c>
      <c r="G167" s="8" t="s">
        <v>34</v>
      </c>
      <c r="H167" s="9" t="s">
        <v>81</v>
      </c>
      <c r="I167" s="32">
        <v>100</v>
      </c>
    </row>
    <row r="168" spans="1:9" x14ac:dyDescent="0.25">
      <c r="A168" s="8" t="s">
        <v>429</v>
      </c>
      <c r="B168" s="9" t="s">
        <v>430</v>
      </c>
      <c r="C168" s="9" t="s">
        <v>19</v>
      </c>
      <c r="E168" s="8" t="s">
        <v>74</v>
      </c>
      <c r="F168" s="36" t="str">
        <f>IF(CLIENTE[[#This Row],[RUC]]="No","Solo Boleta",IF(CLIENTE[[#This Row],[RUC]]="","Ingrese N° de RUC",VLOOKUP(CLIENTE[[#This Row],[RUC]],RUCS[],2,FALSE)))</f>
        <v>Solo Boleta</v>
      </c>
      <c r="G168" s="8" t="s">
        <v>22</v>
      </c>
      <c r="H168" s="9" t="s">
        <v>80</v>
      </c>
      <c r="I168" s="32">
        <v>120</v>
      </c>
    </row>
    <row r="169" spans="1:9" x14ac:dyDescent="0.25">
      <c r="A169" s="8" t="s">
        <v>432</v>
      </c>
      <c r="B169" s="9" t="s">
        <v>431</v>
      </c>
      <c r="C169" s="9" t="s">
        <v>20</v>
      </c>
      <c r="E169" s="8" t="s">
        <v>74</v>
      </c>
      <c r="F169" s="36" t="str">
        <f>IF(CLIENTE[[#This Row],[RUC]]="No","Solo Boleta",IF(CLIENTE[[#This Row],[RUC]]="","Ingrese N° de RUC",VLOOKUP(CLIENTE[[#This Row],[RUC]],RUCS[],2,FALSE)))</f>
        <v>Solo Boleta</v>
      </c>
      <c r="G169" s="8" t="s">
        <v>25</v>
      </c>
      <c r="H169" s="9" t="s">
        <v>79</v>
      </c>
      <c r="I169" s="32">
        <v>60</v>
      </c>
    </row>
    <row r="170" spans="1:9" x14ac:dyDescent="0.25">
      <c r="A170" s="15" t="s">
        <v>433</v>
      </c>
      <c r="B170" s="9" t="s">
        <v>447</v>
      </c>
      <c r="C170" s="9" t="s">
        <v>19</v>
      </c>
      <c r="E170" s="8" t="s">
        <v>971</v>
      </c>
      <c r="F170" s="36" t="str">
        <f>IF(CLIENTE[[#This Row],[RUC]]="No","Solo Boleta",IF(CLIENTE[[#This Row],[RUC]]="","Ingrese N° de RUC",VLOOKUP(CLIENTE[[#This Row],[RUC]],RUCS[],2,FALSE)))</f>
        <v>CONZUMO GRAFICO S.A.C.</v>
      </c>
      <c r="G170" s="8" t="s">
        <v>42</v>
      </c>
      <c r="H170" s="9" t="s">
        <v>81</v>
      </c>
      <c r="I170" s="32">
        <v>120</v>
      </c>
    </row>
    <row r="171" spans="1:9" x14ac:dyDescent="0.25">
      <c r="A171" s="15" t="s">
        <v>434</v>
      </c>
      <c r="B171" s="9" t="s">
        <v>435</v>
      </c>
      <c r="C171" s="9" t="s">
        <v>19</v>
      </c>
      <c r="F171" s="36" t="str">
        <f>IF(CLIENTE[[#This Row],[RUC]]="No","Solo Boleta",IF(CLIENTE[[#This Row],[RUC]]="","Ingrese N° de RUC",VLOOKUP(CLIENTE[[#This Row],[RUC]],RUCS[],2,FALSE)))</f>
        <v>Ingrese N° de RUC</v>
      </c>
      <c r="G171" s="8" t="s">
        <v>30</v>
      </c>
      <c r="H171" s="9" t="s">
        <v>79</v>
      </c>
      <c r="I171" s="32">
        <v>75</v>
      </c>
    </row>
    <row r="172" spans="1:9" x14ac:dyDescent="0.25">
      <c r="A172" s="8" t="s">
        <v>437</v>
      </c>
      <c r="B172" s="9" t="s">
        <v>436</v>
      </c>
      <c r="C172" s="9" t="s">
        <v>19</v>
      </c>
      <c r="E172" s="8" t="s">
        <v>74</v>
      </c>
      <c r="F172" s="36" t="str">
        <f>IF(CLIENTE[[#This Row],[RUC]]="No","Solo Boleta",IF(CLIENTE[[#This Row],[RUC]]="","Ingrese N° de RUC",VLOOKUP(CLIENTE[[#This Row],[RUC]],RUCS[],2,FALSE)))</f>
        <v>Solo Boleta</v>
      </c>
      <c r="G172" s="8" t="s">
        <v>48</v>
      </c>
      <c r="H172" s="9" t="s">
        <v>79</v>
      </c>
      <c r="I172" s="32">
        <v>100</v>
      </c>
    </row>
    <row r="173" spans="1:9" x14ac:dyDescent="0.25">
      <c r="A173" s="8" t="s">
        <v>438</v>
      </c>
      <c r="B173" s="9" t="s">
        <v>439</v>
      </c>
      <c r="C173" s="9" t="s">
        <v>19</v>
      </c>
      <c r="E173" s="1" t="s">
        <v>970</v>
      </c>
      <c r="F173" s="36" t="str">
        <f>IF(CLIENTE[[#This Row],[RUC]]="No","Solo Boleta",IF(CLIENTE[[#This Row],[RUC]]="","Ingrese N° de RUC",VLOOKUP(CLIENTE[[#This Row],[RUC]],RUCS[],2,FALSE)))</f>
        <v>GRUPO HECEB S.A.C.</v>
      </c>
      <c r="G173" s="8" t="s">
        <v>26</v>
      </c>
      <c r="H173" s="9" t="s">
        <v>79</v>
      </c>
      <c r="I173" s="32">
        <v>65</v>
      </c>
    </row>
    <row r="174" spans="1:9" x14ac:dyDescent="0.25">
      <c r="A174" s="8" t="s">
        <v>441</v>
      </c>
      <c r="B174" s="9" t="s">
        <v>442</v>
      </c>
      <c r="C174" s="9" t="s">
        <v>19</v>
      </c>
      <c r="E174" s="1" t="s">
        <v>970</v>
      </c>
      <c r="F174" s="36" t="str">
        <f>IF(CLIENTE[[#This Row],[RUC]]="No","Solo Boleta",IF(CLIENTE[[#This Row],[RUC]]="","Ingrese N° de RUC",VLOOKUP(CLIENTE[[#This Row],[RUC]],RUCS[],2,FALSE)))</f>
        <v>GRUPO HECEB S.A.C.</v>
      </c>
      <c r="G174" s="8" t="s">
        <v>24</v>
      </c>
      <c r="H174" s="9" t="s">
        <v>79</v>
      </c>
      <c r="I174" s="32">
        <v>65</v>
      </c>
    </row>
    <row r="175" spans="1:9" x14ac:dyDescent="0.25">
      <c r="A175" s="8" t="s">
        <v>444</v>
      </c>
      <c r="B175" s="9" t="s">
        <v>443</v>
      </c>
      <c r="C175" s="9" t="s">
        <v>19</v>
      </c>
      <c r="F175" s="36" t="str">
        <f>IF(CLIENTE[[#This Row],[RUC]]="No","Solo Boleta",IF(CLIENTE[[#This Row],[RUC]]="","Ingrese N° de RUC",VLOOKUP(CLIENTE[[#This Row],[RUC]],RUCS[],2,FALSE)))</f>
        <v>Ingrese N° de RUC</v>
      </c>
      <c r="G175" s="8" t="s">
        <v>41</v>
      </c>
      <c r="H175" s="9" t="s">
        <v>1156</v>
      </c>
      <c r="I175" s="32">
        <v>95</v>
      </c>
    </row>
    <row r="176" spans="1:9" x14ac:dyDescent="0.25">
      <c r="A176" s="8" t="s">
        <v>446</v>
      </c>
      <c r="B176" s="9" t="s">
        <v>445</v>
      </c>
      <c r="C176" s="9" t="s">
        <v>20</v>
      </c>
      <c r="F176" s="36" t="str">
        <f>IF(CLIENTE[[#This Row],[RUC]]="No","Solo Boleta",IF(CLIENTE[[#This Row],[RUC]]="","Ingrese N° de RUC",VLOOKUP(CLIENTE[[#This Row],[RUC]],RUCS[],2,FALSE)))</f>
        <v>Ingrese N° de RUC</v>
      </c>
      <c r="G176" s="8" t="s">
        <v>27</v>
      </c>
      <c r="H176" s="9" t="s">
        <v>81</v>
      </c>
      <c r="I176" s="32">
        <v>90</v>
      </c>
    </row>
    <row r="177" spans="1:9" x14ac:dyDescent="0.25">
      <c r="A177" s="8" t="s">
        <v>449</v>
      </c>
      <c r="B177" s="9" t="s">
        <v>450</v>
      </c>
      <c r="C177" s="9" t="s">
        <v>19</v>
      </c>
      <c r="E177" s="8" t="s">
        <v>74</v>
      </c>
      <c r="F177" s="36" t="str">
        <f>IF(CLIENTE[[#This Row],[RUC]]="No","Solo Boleta",IF(CLIENTE[[#This Row],[RUC]]="","Ingrese N° de RUC",VLOOKUP(CLIENTE[[#This Row],[RUC]],RUCS[],2,FALSE)))</f>
        <v>Solo Boleta</v>
      </c>
      <c r="G177" s="8" t="s">
        <v>30</v>
      </c>
      <c r="H177" s="9" t="s">
        <v>81</v>
      </c>
      <c r="I177" s="32">
        <v>100</v>
      </c>
    </row>
    <row r="178" spans="1:9" x14ac:dyDescent="0.25">
      <c r="A178" s="8" t="s">
        <v>451</v>
      </c>
      <c r="B178" s="9" t="s">
        <v>452</v>
      </c>
      <c r="C178" s="9" t="s">
        <v>19</v>
      </c>
      <c r="E178" s="1" t="s">
        <v>972</v>
      </c>
      <c r="F178" s="36" t="str">
        <f>IF(CLIENTE[[#This Row],[RUC]]="No","Solo Boleta",IF(CLIENTE[[#This Row],[RUC]]="","Ingrese N° de RUC",VLOOKUP(CLIENTE[[#This Row],[RUC]],RUCS[],2,FALSE)))</f>
        <v>INTER FROZEN DOMINIO S.A.C.</v>
      </c>
      <c r="G178" s="8" t="s">
        <v>28</v>
      </c>
      <c r="H178" s="9" t="s">
        <v>79</v>
      </c>
      <c r="I178" s="32">
        <v>75</v>
      </c>
    </row>
    <row r="179" spans="1:9" x14ac:dyDescent="0.25">
      <c r="A179" s="8" t="s">
        <v>454</v>
      </c>
      <c r="B179" s="9" t="s">
        <v>455</v>
      </c>
      <c r="C179" s="9" t="s">
        <v>19</v>
      </c>
      <c r="E179" s="8" t="s">
        <v>74</v>
      </c>
      <c r="F179" s="36" t="str">
        <f>IF(CLIENTE[[#This Row],[RUC]]="No","Solo Boleta",IF(CLIENTE[[#This Row],[RUC]]="","Ingrese N° de RUC",VLOOKUP(CLIENTE[[#This Row],[RUC]],RUCS[],2,FALSE)))</f>
        <v>Solo Boleta</v>
      </c>
      <c r="G179" s="8" t="s">
        <v>26</v>
      </c>
      <c r="H179" s="9" t="s">
        <v>81</v>
      </c>
      <c r="I179" s="32">
        <v>90</v>
      </c>
    </row>
    <row r="180" spans="1:9" x14ac:dyDescent="0.25">
      <c r="A180" s="8">
        <v>9941564</v>
      </c>
      <c r="B180" s="9" t="s">
        <v>458</v>
      </c>
      <c r="C180" s="9" t="s">
        <v>20</v>
      </c>
      <c r="E180" s="8" t="s">
        <v>74</v>
      </c>
      <c r="F180" s="36" t="str">
        <f>IF(CLIENTE[[#This Row],[RUC]]="No","Solo Boleta",IF(CLIENTE[[#This Row],[RUC]]="","Ingrese N° de RUC",VLOOKUP(CLIENTE[[#This Row],[RUC]],RUCS[],2,FALSE)))</f>
        <v>Solo Boleta</v>
      </c>
      <c r="G180" s="8" t="s">
        <v>50</v>
      </c>
      <c r="H180" s="9" t="s">
        <v>79</v>
      </c>
      <c r="I180" s="32">
        <v>105</v>
      </c>
    </row>
    <row r="181" spans="1:9" x14ac:dyDescent="0.25">
      <c r="A181" s="8">
        <v>25696219</v>
      </c>
      <c r="B181" s="9" t="s">
        <v>459</v>
      </c>
      <c r="C181" s="9" t="s">
        <v>20</v>
      </c>
      <c r="E181" s="8" t="s">
        <v>74</v>
      </c>
      <c r="F181" s="36" t="str">
        <f>IF(CLIENTE[[#This Row],[RUC]]="No","Solo Boleta",IF(CLIENTE[[#This Row],[RUC]]="","Ingrese N° de RUC",VLOOKUP(CLIENTE[[#This Row],[RUC]],RUCS[],2,FALSE)))</f>
        <v>Solo Boleta</v>
      </c>
      <c r="G181" s="8" t="s">
        <v>26</v>
      </c>
      <c r="H181" s="9" t="s">
        <v>81</v>
      </c>
      <c r="I181" s="32">
        <v>90</v>
      </c>
    </row>
    <row r="182" spans="1:9" x14ac:dyDescent="0.25">
      <c r="A182" s="8" t="s">
        <v>461</v>
      </c>
      <c r="B182" s="9" t="s">
        <v>462</v>
      </c>
      <c r="C182" s="9" t="s">
        <v>20</v>
      </c>
      <c r="E182" s="8" t="s">
        <v>74</v>
      </c>
      <c r="F182" s="36" t="str">
        <f>IF(CLIENTE[[#This Row],[RUC]]="No","Solo Boleta",IF(CLIENTE[[#This Row],[RUC]]="","Ingrese N° de RUC",VLOOKUP(CLIENTE[[#This Row],[RUC]],RUCS[],2,FALSE)))</f>
        <v>Solo Boleta</v>
      </c>
      <c r="G182" s="8"/>
      <c r="H182" s="9"/>
      <c r="I182" s="32"/>
    </row>
    <row r="183" spans="1:9" x14ac:dyDescent="0.25">
      <c r="A183" s="8" t="s">
        <v>463</v>
      </c>
      <c r="B183" s="9" t="s">
        <v>464</v>
      </c>
      <c r="C183" s="9" t="s">
        <v>19</v>
      </c>
      <c r="E183" s="8" t="s">
        <v>74</v>
      </c>
      <c r="F183" s="36" t="str">
        <f>IF(CLIENTE[[#This Row],[RUC]]="No","Solo Boleta",IF(CLIENTE[[#This Row],[RUC]]="","Ingrese N° de RUC",VLOOKUP(CLIENTE[[#This Row],[RUC]],RUCS[],2,FALSE)))</f>
        <v>Solo Boleta</v>
      </c>
      <c r="G183" s="8"/>
      <c r="H183" s="9"/>
      <c r="I183" s="32"/>
    </row>
    <row r="184" spans="1:9" x14ac:dyDescent="0.25">
      <c r="A184" s="8" t="s">
        <v>465</v>
      </c>
      <c r="B184" s="9" t="s">
        <v>466</v>
      </c>
      <c r="C184" s="9" t="s">
        <v>19</v>
      </c>
      <c r="E184" s="1" t="s">
        <v>973</v>
      </c>
      <c r="F184" s="36" t="str">
        <f>IF(CLIENTE[[#This Row],[RUC]]="No","Solo Boleta",IF(CLIENTE[[#This Row],[RUC]]="","Ingrese N° de RUC",VLOOKUP(CLIENTE[[#This Row],[RUC]],RUCS[],2,FALSE)))</f>
        <v>MOLITALIA S.A.</v>
      </c>
      <c r="G184" s="8" t="s">
        <v>24</v>
      </c>
      <c r="H184" s="9" t="s">
        <v>79</v>
      </c>
      <c r="I184" s="32">
        <v>50</v>
      </c>
    </row>
    <row r="185" spans="1:9" x14ac:dyDescent="0.25">
      <c r="A185" s="8" t="s">
        <v>468</v>
      </c>
      <c r="B185" s="9" t="s">
        <v>469</v>
      </c>
      <c r="C185" s="9" t="s">
        <v>19</v>
      </c>
      <c r="E185" s="1" t="s">
        <v>869</v>
      </c>
      <c r="F185" s="36" t="str">
        <f>IF(CLIENTE[[#This Row],[RUC]]="No","Solo Boleta",IF(CLIENTE[[#This Row],[RUC]]="","Ingrese N° de RUC",VLOOKUP(CLIENTE[[#This Row],[RUC]],RUCS[],2,FALSE)))</f>
        <v>RV SERVICE E.I.R.L.</v>
      </c>
      <c r="G185" s="8" t="s">
        <v>23</v>
      </c>
      <c r="H185" s="9" t="s">
        <v>79</v>
      </c>
      <c r="I185" s="32">
        <v>60</v>
      </c>
    </row>
    <row r="186" spans="1:9" x14ac:dyDescent="0.25">
      <c r="A186" s="8" t="s">
        <v>472</v>
      </c>
      <c r="B186" s="9" t="s">
        <v>473</v>
      </c>
      <c r="C186" s="9" t="s">
        <v>19</v>
      </c>
      <c r="F186" s="36" t="str">
        <f>IF(CLIENTE[[#This Row],[RUC]]="No","Solo Boleta",IF(CLIENTE[[#This Row],[RUC]]="","Ingrese N° de RUC",VLOOKUP(CLIENTE[[#This Row],[RUC]],RUCS[],2,FALSE)))</f>
        <v>Ingrese N° de RUC</v>
      </c>
      <c r="G186" s="8" t="s">
        <v>27</v>
      </c>
      <c r="H186" s="9" t="s">
        <v>79</v>
      </c>
      <c r="I186" s="32">
        <v>60</v>
      </c>
    </row>
    <row r="187" spans="1:9" x14ac:dyDescent="0.25">
      <c r="A187" s="8" t="s">
        <v>474</v>
      </c>
      <c r="B187" s="9" t="s">
        <v>475</v>
      </c>
      <c r="C187" s="9" t="s">
        <v>19</v>
      </c>
      <c r="E187" s="1" t="s">
        <v>918</v>
      </c>
      <c r="F187" s="36" t="str">
        <f>IF(CLIENTE[[#This Row],[RUC]]="No","Solo Boleta",IF(CLIENTE[[#This Row],[RUC]]="","Ingrese N° de RUC",VLOOKUP(CLIENTE[[#This Row],[RUC]],RUCS[],2,FALSE)))</f>
        <v>TORRES UNIDAS DEL PERU S.R.L.</v>
      </c>
      <c r="G187" s="8" t="s">
        <v>25</v>
      </c>
      <c r="H187" s="9" t="s">
        <v>79</v>
      </c>
      <c r="I187" s="32">
        <v>60</v>
      </c>
    </row>
    <row r="188" spans="1:9" x14ac:dyDescent="0.25">
      <c r="A188" s="8" t="s">
        <v>477</v>
      </c>
      <c r="B188" s="9" t="s">
        <v>478</v>
      </c>
      <c r="C188" s="9" t="s">
        <v>19</v>
      </c>
      <c r="E188" s="1" t="s">
        <v>974</v>
      </c>
      <c r="F188" s="36" t="str">
        <f>IF(CLIENTE[[#This Row],[RUC]]="No","Solo Boleta",IF(CLIENTE[[#This Row],[RUC]]="","Ingrese N° de RUC",VLOOKUP(CLIENTE[[#This Row],[RUC]],RUCS[],2,FALSE)))</f>
        <v>GOBIERNO REGIONAL DE ANCASH</v>
      </c>
      <c r="G188" s="8"/>
      <c r="H188" s="9"/>
      <c r="I188" s="32"/>
    </row>
    <row r="189" spans="1:9" x14ac:dyDescent="0.25">
      <c r="A189" s="8" t="s">
        <v>479</v>
      </c>
      <c r="B189" s="9" t="s">
        <v>480</v>
      </c>
      <c r="C189" s="9" t="s">
        <v>19</v>
      </c>
      <c r="E189" s="1" t="s">
        <v>974</v>
      </c>
      <c r="F189" s="36" t="str">
        <f>IF(CLIENTE[[#This Row],[RUC]]="No","Solo Boleta",IF(CLIENTE[[#This Row],[RUC]]="","Ingrese N° de RUC",VLOOKUP(CLIENTE[[#This Row],[RUC]],RUCS[],2,FALSE)))</f>
        <v>GOBIERNO REGIONAL DE ANCASH</v>
      </c>
      <c r="G189" s="8" t="s">
        <v>36</v>
      </c>
      <c r="H189" s="9" t="s">
        <v>79</v>
      </c>
      <c r="I189" s="32">
        <v>100</v>
      </c>
    </row>
    <row r="190" spans="1:9" x14ac:dyDescent="0.25">
      <c r="A190" s="8" t="s">
        <v>482</v>
      </c>
      <c r="B190" s="9" t="s">
        <v>483</v>
      </c>
      <c r="C190" s="9" t="s">
        <v>19</v>
      </c>
      <c r="E190" s="8" t="s">
        <v>74</v>
      </c>
      <c r="F190" s="36" t="str">
        <f>IF(CLIENTE[[#This Row],[RUC]]="No","Solo Boleta",IF(CLIENTE[[#This Row],[RUC]]="","Ingrese N° de RUC",VLOOKUP(CLIENTE[[#This Row],[RUC]],RUCS[],2,FALSE)))</f>
        <v>Solo Boleta</v>
      </c>
      <c r="G190" s="8" t="s">
        <v>30</v>
      </c>
      <c r="H190" s="9" t="s">
        <v>79</v>
      </c>
      <c r="I190" s="32">
        <v>88</v>
      </c>
    </row>
    <row r="191" spans="1:9" x14ac:dyDescent="0.25">
      <c r="A191" s="8" t="s">
        <v>490</v>
      </c>
      <c r="B191" s="9" t="s">
        <v>491</v>
      </c>
      <c r="C191" s="9" t="s">
        <v>19</v>
      </c>
      <c r="E191" s="8" t="s">
        <v>74</v>
      </c>
      <c r="F191" s="36" t="str">
        <f>IF(CLIENTE[[#This Row],[RUC]]="No","Solo Boleta",IF(CLIENTE[[#This Row],[RUC]]="","Ingrese N° de RUC",VLOOKUP(CLIENTE[[#This Row],[RUC]],RUCS[],2,FALSE)))</f>
        <v>Solo Boleta</v>
      </c>
      <c r="G191" s="8"/>
      <c r="H191" s="9"/>
      <c r="I191" s="32"/>
    </row>
    <row r="192" spans="1:9" x14ac:dyDescent="0.25">
      <c r="A192" s="8" t="s">
        <v>233</v>
      </c>
      <c r="B192" s="9" t="s">
        <v>525</v>
      </c>
      <c r="C192" s="9" t="s">
        <v>19</v>
      </c>
      <c r="E192" s="1" t="s">
        <v>941</v>
      </c>
      <c r="F192" s="36" t="str">
        <f>IF(CLIENTE[[#This Row],[RUC]]="No","Solo Boleta",IF(CLIENTE[[#This Row],[RUC]]="","Ingrese N° de RUC",VLOOKUP(CLIENTE[[#This Row],[RUC]],RUCS[],2,FALSE)))</f>
        <v>AJEPER S.A.</v>
      </c>
      <c r="G192" s="8" t="s">
        <v>37</v>
      </c>
      <c r="H192" s="9" t="s">
        <v>79</v>
      </c>
      <c r="I192" s="32">
        <v>100</v>
      </c>
    </row>
    <row r="193" spans="1:9" x14ac:dyDescent="0.25">
      <c r="A193" s="8" t="s">
        <v>492</v>
      </c>
      <c r="B193" s="18" t="s">
        <v>489</v>
      </c>
      <c r="C193" s="9" t="s">
        <v>19</v>
      </c>
      <c r="F193" s="36" t="str">
        <f>IF(CLIENTE[[#This Row],[RUC]]="No","Solo Boleta",IF(CLIENTE[[#This Row],[RUC]]="","Ingrese N° de RUC",VLOOKUP(CLIENTE[[#This Row],[RUC]],RUCS[],2,FALSE)))</f>
        <v>Ingrese N° de RUC</v>
      </c>
      <c r="G193" s="8"/>
      <c r="H193" s="9"/>
      <c r="I193" s="32"/>
    </row>
    <row r="194" spans="1:9" x14ac:dyDescent="0.25">
      <c r="A194" s="8" t="s">
        <v>493</v>
      </c>
      <c r="B194" s="18" t="s">
        <v>488</v>
      </c>
      <c r="C194" s="9" t="s">
        <v>19</v>
      </c>
      <c r="F194" s="36" t="str">
        <f>IF(CLIENTE[[#This Row],[RUC]]="No","Solo Boleta",IF(CLIENTE[[#This Row],[RUC]]="","Ingrese N° de RUC",VLOOKUP(CLIENTE[[#This Row],[RUC]],RUCS[],2,FALSE)))</f>
        <v>Ingrese N° de RUC</v>
      </c>
      <c r="G194" s="8"/>
      <c r="H194" s="9"/>
      <c r="I194" s="32"/>
    </row>
    <row r="195" spans="1:9" x14ac:dyDescent="0.25">
      <c r="A195" s="8" t="s">
        <v>495</v>
      </c>
      <c r="B195" s="18" t="s">
        <v>494</v>
      </c>
      <c r="C195" s="9" t="s">
        <v>19</v>
      </c>
      <c r="F195" s="36" t="str">
        <f>IF(CLIENTE[[#This Row],[RUC]]="No","Solo Boleta",IF(CLIENTE[[#This Row],[RUC]]="","Ingrese N° de RUC",VLOOKUP(CLIENTE[[#This Row],[RUC]],RUCS[],2,FALSE)))</f>
        <v>Ingrese N° de RUC</v>
      </c>
      <c r="G195" s="8"/>
      <c r="H195" s="9"/>
      <c r="I195" s="32"/>
    </row>
    <row r="196" spans="1:9" x14ac:dyDescent="0.25">
      <c r="A196" s="8" t="s">
        <v>497</v>
      </c>
      <c r="B196" s="18" t="s">
        <v>496</v>
      </c>
      <c r="C196" s="9" t="s">
        <v>19</v>
      </c>
      <c r="F196" s="36" t="str">
        <f>IF(CLIENTE[[#This Row],[RUC]]="No","Solo Boleta",IF(CLIENTE[[#This Row],[RUC]]="","Ingrese N° de RUC",VLOOKUP(CLIENTE[[#This Row],[RUC]],RUCS[],2,FALSE)))</f>
        <v>Ingrese N° de RUC</v>
      </c>
      <c r="G196" s="8"/>
      <c r="H196" s="9"/>
      <c r="I196" s="32"/>
    </row>
    <row r="197" spans="1:9" x14ac:dyDescent="0.25">
      <c r="A197" s="8" t="s">
        <v>498</v>
      </c>
      <c r="B197" s="18" t="s">
        <v>485</v>
      </c>
      <c r="C197" s="9" t="s">
        <v>19</v>
      </c>
      <c r="F197" s="36" t="str">
        <f>IF(CLIENTE[[#This Row],[RUC]]="No","Solo Boleta",IF(CLIENTE[[#This Row],[RUC]]="","Ingrese N° de RUC",VLOOKUP(CLIENTE[[#This Row],[RUC]],RUCS[],2,FALSE)))</f>
        <v>Ingrese N° de RUC</v>
      </c>
      <c r="G197" s="8"/>
      <c r="H197" s="9"/>
      <c r="I197" s="32"/>
    </row>
    <row r="198" spans="1:9" x14ac:dyDescent="0.25">
      <c r="A198" s="8" t="s">
        <v>501</v>
      </c>
      <c r="B198" s="18" t="s">
        <v>484</v>
      </c>
      <c r="C198" s="9" t="s">
        <v>19</v>
      </c>
      <c r="F198" s="36" t="str">
        <f>IF(CLIENTE[[#This Row],[RUC]]="No","Solo Boleta",IF(CLIENTE[[#This Row],[RUC]]="","Ingrese N° de RUC",VLOOKUP(CLIENTE[[#This Row],[RUC]],RUCS[],2,FALSE)))</f>
        <v>Ingrese N° de RUC</v>
      </c>
      <c r="G198" s="8"/>
      <c r="H198" s="9"/>
      <c r="I198" s="32"/>
    </row>
    <row r="199" spans="1:9" x14ac:dyDescent="0.25">
      <c r="A199" s="8" t="s">
        <v>499</v>
      </c>
      <c r="B199" s="18" t="s">
        <v>487</v>
      </c>
      <c r="C199" s="9" t="s">
        <v>19</v>
      </c>
      <c r="F199" s="36" t="str">
        <f>IF(CLIENTE[[#This Row],[RUC]]="No","Solo Boleta",IF(CLIENTE[[#This Row],[RUC]]="","Ingrese N° de RUC",VLOOKUP(CLIENTE[[#This Row],[RUC]],RUCS[],2,FALSE)))</f>
        <v>Ingrese N° de RUC</v>
      </c>
      <c r="G199" s="8"/>
      <c r="H199" s="9"/>
      <c r="I199" s="32"/>
    </row>
    <row r="200" spans="1:9" x14ac:dyDescent="0.25">
      <c r="A200" s="8" t="s">
        <v>500</v>
      </c>
      <c r="B200" s="18" t="s">
        <v>486</v>
      </c>
      <c r="C200" s="9" t="s">
        <v>19</v>
      </c>
      <c r="F200" s="36" t="str">
        <f>IF(CLIENTE[[#This Row],[RUC]]="No","Solo Boleta",IF(CLIENTE[[#This Row],[RUC]]="","Ingrese N° de RUC",VLOOKUP(CLIENTE[[#This Row],[RUC]],RUCS[],2,FALSE)))</f>
        <v>Ingrese N° de RUC</v>
      </c>
      <c r="G200" s="8"/>
      <c r="H200" s="9"/>
      <c r="I200" s="32"/>
    </row>
    <row r="201" spans="1:9" x14ac:dyDescent="0.25">
      <c r="A201" s="8" t="s">
        <v>502</v>
      </c>
      <c r="B201" s="18" t="s">
        <v>503</v>
      </c>
      <c r="C201" s="9" t="s">
        <v>19</v>
      </c>
      <c r="E201" s="8" t="s">
        <v>74</v>
      </c>
      <c r="F201" s="36" t="str">
        <f>IF(CLIENTE[[#This Row],[RUC]]="No","Solo Boleta",IF(CLIENTE[[#This Row],[RUC]]="","Ingrese N° de RUC",VLOOKUP(CLIENTE[[#This Row],[RUC]],RUCS[],2,FALSE)))</f>
        <v>Solo Boleta</v>
      </c>
      <c r="G201" s="8" t="s">
        <v>41</v>
      </c>
      <c r="H201" s="9" t="s">
        <v>79</v>
      </c>
      <c r="I201" s="32">
        <v>100</v>
      </c>
    </row>
    <row r="202" spans="1:9" x14ac:dyDescent="0.25">
      <c r="A202" s="8" t="s">
        <v>504</v>
      </c>
      <c r="B202" s="18" t="s">
        <v>505</v>
      </c>
      <c r="C202" s="9" t="s">
        <v>19</v>
      </c>
      <c r="F202" s="36" t="str">
        <f>IF(CLIENTE[[#This Row],[RUC]]="No","Solo Boleta",IF(CLIENTE[[#This Row],[RUC]]="","Ingrese N° de RUC",VLOOKUP(CLIENTE[[#This Row],[RUC]],RUCS[],2,FALSE)))</f>
        <v>Ingrese N° de RUC</v>
      </c>
      <c r="G202" s="8"/>
      <c r="H202" s="9"/>
      <c r="I202" s="32"/>
    </row>
    <row r="203" spans="1:9" x14ac:dyDescent="0.25">
      <c r="A203" s="8" t="s">
        <v>506</v>
      </c>
      <c r="B203" s="18" t="s">
        <v>507</v>
      </c>
      <c r="C203" s="9" t="s">
        <v>19</v>
      </c>
      <c r="F203" s="36" t="str">
        <f>IF(CLIENTE[[#This Row],[RUC]]="No","Solo Boleta",IF(CLIENTE[[#This Row],[RUC]]="","Ingrese N° de RUC",VLOOKUP(CLIENTE[[#This Row],[RUC]],RUCS[],2,FALSE)))</f>
        <v>Ingrese N° de RUC</v>
      </c>
      <c r="G203" s="8"/>
      <c r="H203" s="9"/>
      <c r="I203" s="32"/>
    </row>
    <row r="204" spans="1:9" x14ac:dyDescent="0.25">
      <c r="A204" s="8" t="s">
        <v>508</v>
      </c>
      <c r="B204" s="18" t="s">
        <v>509</v>
      </c>
      <c r="C204" s="9" t="s">
        <v>19</v>
      </c>
      <c r="F204" s="36" t="str">
        <f>IF(CLIENTE[[#This Row],[RUC]]="No","Solo Boleta",IF(CLIENTE[[#This Row],[RUC]]="","Ingrese N° de RUC",VLOOKUP(CLIENTE[[#This Row],[RUC]],RUCS[],2,FALSE)))</f>
        <v>Ingrese N° de RUC</v>
      </c>
      <c r="G204" s="8"/>
      <c r="H204" s="9"/>
      <c r="I204" s="32"/>
    </row>
    <row r="205" spans="1:9" x14ac:dyDescent="0.25">
      <c r="A205" s="8" t="s">
        <v>510</v>
      </c>
      <c r="B205" s="18" t="s">
        <v>511</v>
      </c>
      <c r="C205" s="9" t="s">
        <v>19</v>
      </c>
      <c r="F205" s="36" t="str">
        <f>IF(CLIENTE[[#This Row],[RUC]]="No","Solo Boleta",IF(CLIENTE[[#This Row],[RUC]]="","Ingrese N° de RUC",VLOOKUP(CLIENTE[[#This Row],[RUC]],RUCS[],2,FALSE)))</f>
        <v>Ingrese N° de RUC</v>
      </c>
      <c r="G205" s="8"/>
      <c r="H205" s="9"/>
      <c r="I205" s="32"/>
    </row>
    <row r="206" spans="1:9" x14ac:dyDescent="0.25">
      <c r="A206" s="8" t="s">
        <v>512</v>
      </c>
      <c r="B206" s="18" t="s">
        <v>513</v>
      </c>
      <c r="C206" s="9" t="s">
        <v>19</v>
      </c>
      <c r="F206" s="36" t="str">
        <f>IF(CLIENTE[[#This Row],[RUC]]="No","Solo Boleta",IF(CLIENTE[[#This Row],[RUC]]="","Ingrese N° de RUC",VLOOKUP(CLIENTE[[#This Row],[RUC]],RUCS[],2,FALSE)))</f>
        <v>Ingrese N° de RUC</v>
      </c>
      <c r="G206" s="8"/>
      <c r="H206" s="9"/>
      <c r="I206" s="32"/>
    </row>
    <row r="207" spans="1:9" x14ac:dyDescent="0.25">
      <c r="A207" s="8" t="s">
        <v>514</v>
      </c>
      <c r="B207" s="18" t="s">
        <v>515</v>
      </c>
      <c r="C207" s="9" t="s">
        <v>19</v>
      </c>
      <c r="F207" s="36" t="str">
        <f>IF(CLIENTE[[#This Row],[RUC]]="No","Solo Boleta",IF(CLIENTE[[#This Row],[RUC]]="","Ingrese N° de RUC",VLOOKUP(CLIENTE[[#This Row],[RUC]],RUCS[],2,FALSE)))</f>
        <v>Ingrese N° de RUC</v>
      </c>
      <c r="G207" s="8"/>
      <c r="H207" s="9"/>
      <c r="I207" s="32"/>
    </row>
    <row r="208" spans="1:9" x14ac:dyDescent="0.25">
      <c r="A208" s="8" t="s">
        <v>516</v>
      </c>
      <c r="B208" s="18" t="s">
        <v>517</v>
      </c>
      <c r="C208" s="9" t="s">
        <v>19</v>
      </c>
      <c r="F208" s="36" t="str">
        <f>IF(CLIENTE[[#This Row],[RUC]]="No","Solo Boleta",IF(CLIENTE[[#This Row],[RUC]]="","Ingrese N° de RUC",VLOOKUP(CLIENTE[[#This Row],[RUC]],RUCS[],2,FALSE)))</f>
        <v>Ingrese N° de RUC</v>
      </c>
      <c r="G208" s="8"/>
      <c r="H208" s="9"/>
      <c r="I208" s="32"/>
    </row>
    <row r="209" spans="1:9" x14ac:dyDescent="0.25">
      <c r="A209" s="8" t="s">
        <v>518</v>
      </c>
      <c r="B209" s="18" t="s">
        <v>519</v>
      </c>
      <c r="C209" s="9" t="s">
        <v>19</v>
      </c>
      <c r="F209" s="36" t="str">
        <f>IF(CLIENTE[[#This Row],[RUC]]="No","Solo Boleta",IF(CLIENTE[[#This Row],[RUC]]="","Ingrese N° de RUC",VLOOKUP(CLIENTE[[#This Row],[RUC]],RUCS[],2,FALSE)))</f>
        <v>Ingrese N° de RUC</v>
      </c>
      <c r="G209" s="8" t="s">
        <v>37</v>
      </c>
      <c r="H209" s="9" t="s">
        <v>1156</v>
      </c>
      <c r="I209" s="32">
        <v>100</v>
      </c>
    </row>
    <row r="210" spans="1:9" x14ac:dyDescent="0.25">
      <c r="A210" s="8" t="s">
        <v>520</v>
      </c>
      <c r="B210" s="18" t="s">
        <v>1476</v>
      </c>
      <c r="C210" s="9" t="s">
        <v>19</v>
      </c>
      <c r="F210" s="36" t="str">
        <f>IF(CLIENTE[[#This Row],[RUC]]="No","Solo Boleta",IF(CLIENTE[[#This Row],[RUC]]="","Ingrese N° de RUC",VLOOKUP(CLIENTE[[#This Row],[RUC]],RUCS[],2,FALSE)))</f>
        <v>Ingrese N° de RUC</v>
      </c>
      <c r="G210" s="8" t="s">
        <v>38</v>
      </c>
      <c r="H210" s="9" t="s">
        <v>1156</v>
      </c>
      <c r="I210" s="32">
        <v>100</v>
      </c>
    </row>
    <row r="211" spans="1:9" x14ac:dyDescent="0.25">
      <c r="A211" s="8" t="s">
        <v>521</v>
      </c>
      <c r="B211" s="18" t="s">
        <v>522</v>
      </c>
      <c r="C211" s="9" t="s">
        <v>19</v>
      </c>
      <c r="F211" s="36" t="str">
        <f>IF(CLIENTE[[#This Row],[RUC]]="No","Solo Boleta",IF(CLIENTE[[#This Row],[RUC]]="","Ingrese N° de RUC",VLOOKUP(CLIENTE[[#This Row],[RUC]],RUCS[],2,FALSE)))</f>
        <v>Ingrese N° de RUC</v>
      </c>
      <c r="G211" s="8" t="s">
        <v>27</v>
      </c>
      <c r="H211" s="9" t="s">
        <v>1156</v>
      </c>
      <c r="I211" s="32">
        <v>85</v>
      </c>
    </row>
    <row r="212" spans="1:9" x14ac:dyDescent="0.25">
      <c r="A212" s="8" t="s">
        <v>523</v>
      </c>
      <c r="B212" s="18" t="s">
        <v>524</v>
      </c>
      <c r="C212" s="9" t="s">
        <v>19</v>
      </c>
      <c r="F212" s="36" t="str">
        <f>IF(CLIENTE[[#This Row],[RUC]]="No","Solo Boleta",IF(CLIENTE[[#This Row],[RUC]]="","Ingrese N° de RUC",VLOOKUP(CLIENTE[[#This Row],[RUC]],RUCS[],2,FALSE)))</f>
        <v>Ingrese N° de RUC</v>
      </c>
      <c r="G212" s="8" t="s">
        <v>30</v>
      </c>
      <c r="H212" s="9" t="s">
        <v>1156</v>
      </c>
      <c r="I212" s="32">
        <v>85</v>
      </c>
    </row>
    <row r="213" spans="1:9" x14ac:dyDescent="0.25">
      <c r="A213" s="8" t="s">
        <v>526</v>
      </c>
      <c r="B213" s="18" t="s">
        <v>527</v>
      </c>
      <c r="C213" s="9" t="s">
        <v>19</v>
      </c>
      <c r="E213" s="8" t="s">
        <v>74</v>
      </c>
      <c r="F213" s="36" t="str">
        <f>IF(CLIENTE[[#This Row],[RUC]]="No","Solo Boleta",IF(CLIENTE[[#This Row],[RUC]]="","Ingrese N° de RUC",VLOOKUP(CLIENTE[[#This Row],[RUC]],RUCS[],2,FALSE)))</f>
        <v>Solo Boleta</v>
      </c>
      <c r="G213" s="8" t="s">
        <v>25</v>
      </c>
      <c r="H213" s="9" t="s">
        <v>79</v>
      </c>
      <c r="I213" s="32">
        <v>65</v>
      </c>
    </row>
    <row r="214" spans="1:9" x14ac:dyDescent="0.25">
      <c r="A214" s="8" t="s">
        <v>528</v>
      </c>
      <c r="B214" s="9" t="s">
        <v>529</v>
      </c>
      <c r="C214" s="9" t="s">
        <v>19</v>
      </c>
      <c r="E214" s="8" t="s">
        <v>74</v>
      </c>
      <c r="F214" s="36" t="str">
        <f>IF(CLIENTE[[#This Row],[RUC]]="No","Solo Boleta",IF(CLIENTE[[#This Row],[RUC]]="","Ingrese N° de RUC",VLOOKUP(CLIENTE[[#This Row],[RUC]],RUCS[],2,FALSE)))</f>
        <v>Solo Boleta</v>
      </c>
      <c r="G214" s="8" t="s">
        <v>26</v>
      </c>
      <c r="H214" s="9" t="s">
        <v>79</v>
      </c>
      <c r="I214" s="32">
        <v>60</v>
      </c>
    </row>
    <row r="215" spans="1:9" x14ac:dyDescent="0.25">
      <c r="A215" s="8" t="s">
        <v>530</v>
      </c>
      <c r="B215" s="9" t="s">
        <v>531</v>
      </c>
      <c r="C215" s="9" t="s">
        <v>19</v>
      </c>
      <c r="E215" s="1" t="s">
        <v>987</v>
      </c>
      <c r="F215" s="36" t="str">
        <f>IF(CLIENTE[[#This Row],[RUC]]="No","Solo Boleta",IF(CLIENTE[[#This Row],[RUC]]="","Ingrese N° de RUC",VLOOKUP(CLIENTE[[#This Row],[RUC]],RUCS[],2,FALSE)))</f>
        <v>PESQUERA CASABLANCA S.A.C.</v>
      </c>
      <c r="G215" s="8" t="s">
        <v>24</v>
      </c>
      <c r="H215" s="9" t="s">
        <v>79</v>
      </c>
      <c r="I215" s="32">
        <v>60</v>
      </c>
    </row>
    <row r="216" spans="1:9" x14ac:dyDescent="0.25">
      <c r="A216" s="8" t="s">
        <v>535</v>
      </c>
      <c r="B216" s="9" t="s">
        <v>534</v>
      </c>
      <c r="C216" s="9" t="s">
        <v>19</v>
      </c>
      <c r="E216" s="1" t="s">
        <v>987</v>
      </c>
      <c r="F216" s="36" t="str">
        <f>IF(CLIENTE[[#This Row],[RUC]]="No","Solo Boleta",IF(CLIENTE[[#This Row],[RUC]]="","Ingrese N° de RUC",VLOOKUP(CLIENTE[[#This Row],[RUC]],RUCS[],2,FALSE)))</f>
        <v>PESQUERA CASABLANCA S.A.C.</v>
      </c>
      <c r="G216" s="8" t="s">
        <v>25</v>
      </c>
      <c r="H216" s="9" t="s">
        <v>79</v>
      </c>
      <c r="I216" s="32">
        <v>60</v>
      </c>
    </row>
    <row r="217" spans="1:9" x14ac:dyDescent="0.25">
      <c r="A217" s="8" t="s">
        <v>532</v>
      </c>
      <c r="B217" s="9" t="s">
        <v>533</v>
      </c>
      <c r="C217" s="9" t="s">
        <v>19</v>
      </c>
      <c r="E217" s="1" t="s">
        <v>985</v>
      </c>
      <c r="F217" s="36" t="str">
        <f>IF(CLIENTE[[#This Row],[RUC]]="No","Solo Boleta",IF(CLIENTE[[#This Row],[RUC]]="","Ingrese N° de RUC",VLOOKUP(CLIENTE[[#This Row],[RUC]],RUCS[],2,FALSE)))</f>
        <v>PESQUERA LAVIANA S.A.C.</v>
      </c>
      <c r="G217" s="8" t="s">
        <v>23</v>
      </c>
      <c r="H217" s="9" t="s">
        <v>79</v>
      </c>
      <c r="I217" s="32">
        <v>65</v>
      </c>
    </row>
    <row r="218" spans="1:9" x14ac:dyDescent="0.25">
      <c r="A218" s="8" t="s">
        <v>536</v>
      </c>
      <c r="B218" s="9" t="s">
        <v>537</v>
      </c>
      <c r="C218" s="9" t="s">
        <v>19</v>
      </c>
      <c r="F218" s="36" t="str">
        <f>IF(CLIENTE[[#This Row],[RUC]]="No","Solo Boleta",IF(CLIENTE[[#This Row],[RUC]]="","Ingrese N° de RUC",VLOOKUP(CLIENTE[[#This Row],[RUC]],RUCS[],2,FALSE)))</f>
        <v>Ingrese N° de RUC</v>
      </c>
      <c r="G218" s="8" t="s">
        <v>46</v>
      </c>
      <c r="H218" s="9" t="s">
        <v>79</v>
      </c>
      <c r="I218" s="32">
        <v>80</v>
      </c>
    </row>
    <row r="219" spans="1:9" x14ac:dyDescent="0.25">
      <c r="A219" s="15" t="s">
        <v>538</v>
      </c>
      <c r="B219" s="9" t="s">
        <v>539</v>
      </c>
      <c r="C219" s="9" t="s">
        <v>19</v>
      </c>
      <c r="F219" s="36" t="str">
        <f>IF(CLIENTE[[#This Row],[RUC]]="No","Solo Boleta",IF(CLIENTE[[#This Row],[RUC]]="","Ingrese N° de RUC",VLOOKUP(CLIENTE[[#This Row],[RUC]],RUCS[],2,FALSE)))</f>
        <v>Ingrese N° de RUC</v>
      </c>
      <c r="G219" s="8" t="s">
        <v>26</v>
      </c>
      <c r="H219" s="9" t="s">
        <v>81</v>
      </c>
      <c r="I219" s="32" t="s">
        <v>1157</v>
      </c>
    </row>
    <row r="220" spans="1:9" x14ac:dyDescent="0.25">
      <c r="A220" s="8" t="s">
        <v>540</v>
      </c>
      <c r="B220" s="9" t="s">
        <v>541</v>
      </c>
      <c r="C220" s="9" t="s">
        <v>19</v>
      </c>
      <c r="D220" s="9" t="s">
        <v>688</v>
      </c>
      <c r="E220" s="8" t="s">
        <v>74</v>
      </c>
      <c r="F220" s="36" t="str">
        <f>IF(CLIENTE[[#This Row],[RUC]]="No","Solo Boleta",IF(CLIENTE[[#This Row],[RUC]]="","Ingrese N° de RUC",VLOOKUP(CLIENTE[[#This Row],[RUC]],RUCS[],2,FALSE)))</f>
        <v>Solo Boleta</v>
      </c>
      <c r="G220" s="8" t="s">
        <v>43</v>
      </c>
      <c r="H220" s="9" t="s">
        <v>80</v>
      </c>
      <c r="I220" s="32">
        <v>140</v>
      </c>
    </row>
    <row r="221" spans="1:9" x14ac:dyDescent="0.25">
      <c r="A221" s="8" t="s">
        <v>542</v>
      </c>
      <c r="B221" s="9" t="s">
        <v>543</v>
      </c>
      <c r="C221" s="9" t="s">
        <v>19</v>
      </c>
      <c r="F221" s="36" t="str">
        <f>IF(CLIENTE[[#This Row],[RUC]]="No","Solo Boleta",IF(CLIENTE[[#This Row],[RUC]]="","Ingrese N° de RUC",VLOOKUP(CLIENTE[[#This Row],[RUC]],RUCS[],2,FALSE)))</f>
        <v>Ingrese N° de RUC</v>
      </c>
      <c r="G221" s="8" t="s">
        <v>37</v>
      </c>
      <c r="H221" s="9" t="s">
        <v>79</v>
      </c>
      <c r="I221" s="32">
        <v>80</v>
      </c>
    </row>
    <row r="222" spans="1:9" x14ac:dyDescent="0.25">
      <c r="A222" s="8" t="s">
        <v>544</v>
      </c>
      <c r="B222" s="9" t="s">
        <v>545</v>
      </c>
      <c r="C222" s="9" t="s">
        <v>19</v>
      </c>
      <c r="F222" s="36" t="str">
        <f>IF(CLIENTE[[#This Row],[RUC]]="No","Solo Boleta",IF(CLIENTE[[#This Row],[RUC]]="","Ingrese N° de RUC",VLOOKUP(CLIENTE[[#This Row],[RUC]],RUCS[],2,FALSE)))</f>
        <v>Ingrese N° de RUC</v>
      </c>
      <c r="G222" s="8" t="s">
        <v>29</v>
      </c>
      <c r="H222" s="9" t="s">
        <v>79</v>
      </c>
      <c r="I222" s="32">
        <v>80</v>
      </c>
    </row>
    <row r="223" spans="1:9" x14ac:dyDescent="0.25">
      <c r="A223" s="8" t="s">
        <v>546</v>
      </c>
      <c r="B223" s="9" t="s">
        <v>547</v>
      </c>
      <c r="C223" s="9" t="s">
        <v>20</v>
      </c>
      <c r="E223" s="8" t="s">
        <v>74</v>
      </c>
      <c r="F223" s="36" t="str">
        <f>IF(CLIENTE[[#This Row],[RUC]]="No","Solo Boleta",IF(CLIENTE[[#This Row],[RUC]]="","Ingrese N° de RUC",VLOOKUP(CLIENTE[[#This Row],[RUC]],RUCS[],2,FALSE)))</f>
        <v>Solo Boleta</v>
      </c>
      <c r="G223" s="8" t="s">
        <v>28</v>
      </c>
      <c r="H223" s="9" t="s">
        <v>79</v>
      </c>
      <c r="I223" s="32">
        <v>80</v>
      </c>
    </row>
    <row r="224" spans="1:9" x14ac:dyDescent="0.25">
      <c r="A224" s="8" t="s">
        <v>548</v>
      </c>
      <c r="B224" s="9" t="s">
        <v>549</v>
      </c>
      <c r="C224" s="9" t="s">
        <v>20</v>
      </c>
      <c r="E224" s="8" t="s">
        <v>74</v>
      </c>
      <c r="F224" s="36" t="str">
        <f>IF(CLIENTE[[#This Row],[RUC]]="No","Solo Boleta",IF(CLIENTE[[#This Row],[RUC]]="","Ingrese N° de RUC",VLOOKUP(CLIENTE[[#This Row],[RUC]],RUCS[],2,FALSE)))</f>
        <v>Solo Boleta</v>
      </c>
      <c r="G224" s="8" t="s">
        <v>26</v>
      </c>
      <c r="H224" s="9" t="s">
        <v>79</v>
      </c>
      <c r="I224" s="32">
        <v>80</v>
      </c>
    </row>
    <row r="225" spans="1:9" x14ac:dyDescent="0.25">
      <c r="A225" s="8" t="s">
        <v>550</v>
      </c>
      <c r="B225" s="9" t="s">
        <v>551</v>
      </c>
      <c r="C225" s="9" t="s">
        <v>20</v>
      </c>
      <c r="E225" s="8" t="s">
        <v>74</v>
      </c>
      <c r="F225" s="36" t="str">
        <f>IF(CLIENTE[[#This Row],[RUC]]="No","Solo Boleta",IF(CLIENTE[[#This Row],[RUC]]="","Ingrese N° de RUC",VLOOKUP(CLIENTE[[#This Row],[RUC]],RUCS[],2,FALSE)))</f>
        <v>Solo Boleta</v>
      </c>
      <c r="G225" s="8" t="s">
        <v>34</v>
      </c>
      <c r="H225" s="9" t="s">
        <v>79</v>
      </c>
      <c r="I225" s="32">
        <v>80</v>
      </c>
    </row>
    <row r="226" spans="1:9" x14ac:dyDescent="0.25">
      <c r="A226" s="8" t="s">
        <v>552</v>
      </c>
      <c r="B226" s="9" t="s">
        <v>553</v>
      </c>
      <c r="C226" s="9" t="s">
        <v>20</v>
      </c>
      <c r="E226" s="8" t="s">
        <v>74</v>
      </c>
      <c r="F226" s="36" t="str">
        <f>IF(CLIENTE[[#This Row],[RUC]]="No","Solo Boleta",IF(CLIENTE[[#This Row],[RUC]]="","Ingrese N° de RUC",VLOOKUP(CLIENTE[[#This Row],[RUC]],RUCS[],2,FALSE)))</f>
        <v>Solo Boleta</v>
      </c>
      <c r="G226" s="8" t="s">
        <v>50</v>
      </c>
      <c r="H226" s="9" t="s">
        <v>79</v>
      </c>
      <c r="I226" s="32">
        <v>80</v>
      </c>
    </row>
    <row r="227" spans="1:9" x14ac:dyDescent="0.25">
      <c r="A227" s="8" t="s">
        <v>555</v>
      </c>
      <c r="B227" s="9" t="s">
        <v>554</v>
      </c>
      <c r="C227" s="9" t="s">
        <v>20</v>
      </c>
      <c r="E227" s="8" t="s">
        <v>74</v>
      </c>
      <c r="F227" s="36" t="str">
        <f>IF(CLIENTE[[#This Row],[RUC]]="No","Solo Boleta",IF(CLIENTE[[#This Row],[RUC]]="","Ingrese N° de RUC",VLOOKUP(CLIENTE[[#This Row],[RUC]],RUCS[],2,FALSE)))</f>
        <v>Solo Boleta</v>
      </c>
      <c r="G227" s="8" t="s">
        <v>42</v>
      </c>
      <c r="H227" s="9" t="s">
        <v>79</v>
      </c>
      <c r="I227" s="32">
        <v>80</v>
      </c>
    </row>
    <row r="228" spans="1:9" x14ac:dyDescent="0.25">
      <c r="A228" s="8" t="s">
        <v>556</v>
      </c>
      <c r="B228" s="9" t="s">
        <v>557</v>
      </c>
      <c r="C228" s="9" t="s">
        <v>19</v>
      </c>
      <c r="E228" s="8" t="s">
        <v>74</v>
      </c>
      <c r="F228" s="36" t="str">
        <f>IF(CLIENTE[[#This Row],[RUC]]="No","Solo Boleta",IF(CLIENTE[[#This Row],[RUC]]="","Ingrese N° de RUC",VLOOKUP(CLIENTE[[#This Row],[RUC]],RUCS[],2,FALSE)))</f>
        <v>Solo Boleta</v>
      </c>
      <c r="G228" s="8" t="s">
        <v>46</v>
      </c>
      <c r="H228" s="9" t="s">
        <v>79</v>
      </c>
      <c r="I228" s="32">
        <v>80</v>
      </c>
    </row>
    <row r="229" spans="1:9" x14ac:dyDescent="0.25">
      <c r="A229" s="8" t="s">
        <v>558</v>
      </c>
      <c r="B229" s="9" t="s">
        <v>559</v>
      </c>
      <c r="C229" s="9" t="s">
        <v>20</v>
      </c>
      <c r="E229" s="8" t="s">
        <v>74</v>
      </c>
      <c r="F229" s="36" t="str">
        <f>IF(CLIENTE[[#This Row],[RUC]]="No","Solo Boleta",IF(CLIENTE[[#This Row],[RUC]]="","Ingrese N° de RUC",VLOOKUP(CLIENTE[[#This Row],[RUC]],RUCS[],2,FALSE)))</f>
        <v>Solo Boleta</v>
      </c>
      <c r="G229" s="8" t="s">
        <v>41</v>
      </c>
      <c r="H229" s="9" t="s">
        <v>79</v>
      </c>
      <c r="I229" s="32">
        <v>80</v>
      </c>
    </row>
    <row r="230" spans="1:9" x14ac:dyDescent="0.25">
      <c r="A230" s="8" t="s">
        <v>560</v>
      </c>
      <c r="B230" s="9" t="s">
        <v>561</v>
      </c>
      <c r="C230" s="9" t="s">
        <v>20</v>
      </c>
      <c r="F230" s="36" t="str">
        <f>IF(CLIENTE[[#This Row],[RUC]]="No","Solo Boleta",IF(CLIENTE[[#This Row],[RUC]]="","Ingrese N° de RUC",VLOOKUP(CLIENTE[[#This Row],[RUC]],RUCS[],2,FALSE)))</f>
        <v>Ingrese N° de RUC</v>
      </c>
      <c r="G230" s="8" t="s">
        <v>27</v>
      </c>
      <c r="H230" s="9" t="s">
        <v>80</v>
      </c>
      <c r="I230" s="32">
        <v>160</v>
      </c>
    </row>
    <row r="231" spans="1:9" x14ac:dyDescent="0.25">
      <c r="A231" s="8" t="s">
        <v>563</v>
      </c>
      <c r="B231" s="9" t="s">
        <v>564</v>
      </c>
      <c r="C231" s="9" t="s">
        <v>19</v>
      </c>
      <c r="E231" s="8" t="s">
        <v>74</v>
      </c>
      <c r="F231" s="36" t="str">
        <f>IF(CLIENTE[[#This Row],[RUC]]="No","Solo Boleta",IF(CLIENTE[[#This Row],[RUC]]="","Ingrese N° de RUC",VLOOKUP(CLIENTE[[#This Row],[RUC]],RUCS[],2,FALSE)))</f>
        <v>Solo Boleta</v>
      </c>
      <c r="G231" s="8" t="s">
        <v>30</v>
      </c>
      <c r="H231" s="9" t="s">
        <v>80</v>
      </c>
      <c r="I231" s="32">
        <v>160</v>
      </c>
    </row>
    <row r="232" spans="1:9" x14ac:dyDescent="0.25">
      <c r="A232" s="8" t="s">
        <v>562</v>
      </c>
      <c r="B232" s="9" t="s">
        <v>565</v>
      </c>
      <c r="C232" s="9" t="s">
        <v>19</v>
      </c>
      <c r="E232" s="8" t="s">
        <v>74</v>
      </c>
      <c r="F232" s="36" t="str">
        <f>IF(CLIENTE[[#This Row],[RUC]]="No","Solo Boleta",IF(CLIENTE[[#This Row],[RUC]]="","Ingrese N° de RUC",VLOOKUP(CLIENTE[[#This Row],[RUC]],RUCS[],2,FALSE)))</f>
        <v>Solo Boleta</v>
      </c>
      <c r="G232" s="8" t="s">
        <v>31</v>
      </c>
      <c r="H232" s="9" t="s">
        <v>80</v>
      </c>
      <c r="I232" s="32">
        <v>160</v>
      </c>
    </row>
    <row r="233" spans="1:9" x14ac:dyDescent="0.25">
      <c r="A233" s="8" t="s">
        <v>566</v>
      </c>
      <c r="B233" s="9" t="s">
        <v>567</v>
      </c>
      <c r="C233" s="9" t="s">
        <v>19</v>
      </c>
      <c r="E233" s="8" t="s">
        <v>74</v>
      </c>
      <c r="F233" s="36" t="str">
        <f>IF(CLIENTE[[#This Row],[RUC]]="No","Solo Boleta",IF(CLIENTE[[#This Row],[RUC]]="","Ingrese N° de RUC",VLOOKUP(CLIENTE[[#This Row],[RUC]],RUCS[],2,FALSE)))</f>
        <v>Solo Boleta</v>
      </c>
      <c r="G233" s="8" t="s">
        <v>32</v>
      </c>
      <c r="H233" s="9" t="s">
        <v>80</v>
      </c>
      <c r="I233" s="32">
        <v>160</v>
      </c>
    </row>
    <row r="234" spans="1:9" x14ac:dyDescent="0.25">
      <c r="A234" s="8" t="s">
        <v>568</v>
      </c>
      <c r="B234" s="9" t="s">
        <v>569</v>
      </c>
      <c r="C234" s="9" t="s">
        <v>19</v>
      </c>
      <c r="E234" s="8" t="s">
        <v>74</v>
      </c>
      <c r="F234" s="36" t="str">
        <f>IF(CLIENTE[[#This Row],[RUC]]="No","Solo Boleta",IF(CLIENTE[[#This Row],[RUC]]="","Ingrese N° de RUC",VLOOKUP(CLIENTE[[#This Row],[RUC]],RUCS[],2,FALSE)))</f>
        <v>Solo Boleta</v>
      </c>
      <c r="G234" s="8" t="s">
        <v>33</v>
      </c>
      <c r="H234" s="9" t="s">
        <v>80</v>
      </c>
      <c r="I234" s="32">
        <v>160</v>
      </c>
    </row>
    <row r="235" spans="1:9" x14ac:dyDescent="0.25">
      <c r="A235" s="8" t="s">
        <v>570</v>
      </c>
      <c r="B235" s="9" t="s">
        <v>571</v>
      </c>
      <c r="C235" s="9" t="s">
        <v>19</v>
      </c>
      <c r="E235" s="8" t="s">
        <v>74</v>
      </c>
      <c r="F235" s="36" t="str">
        <f>IF(CLIENTE[[#This Row],[RUC]]="No","Solo Boleta",IF(CLIENTE[[#This Row],[RUC]]="","Ingrese N° de RUC",VLOOKUP(CLIENTE[[#This Row],[RUC]],RUCS[],2,FALSE)))</f>
        <v>Solo Boleta</v>
      </c>
      <c r="G235" s="8" t="s">
        <v>49</v>
      </c>
      <c r="H235" s="9" t="s">
        <v>79</v>
      </c>
      <c r="I235" s="32">
        <v>80</v>
      </c>
    </row>
    <row r="236" spans="1:9" x14ac:dyDescent="0.25">
      <c r="A236" s="8" t="s">
        <v>572</v>
      </c>
      <c r="B236" s="9" t="s">
        <v>573</v>
      </c>
      <c r="C236" s="9" t="s">
        <v>19</v>
      </c>
      <c r="E236" s="8" t="s">
        <v>74</v>
      </c>
      <c r="F236" s="36" t="str">
        <f>IF(CLIENTE[[#This Row],[RUC]]="No","Solo Boleta",IF(CLIENTE[[#This Row],[RUC]]="","Ingrese N° de RUC",VLOOKUP(CLIENTE[[#This Row],[RUC]],RUCS[],2,FALSE)))</f>
        <v>Solo Boleta</v>
      </c>
      <c r="G236" s="8" t="s">
        <v>47</v>
      </c>
      <c r="H236" s="9" t="s">
        <v>80</v>
      </c>
      <c r="I236" s="32">
        <v>160</v>
      </c>
    </row>
    <row r="237" spans="1:9" x14ac:dyDescent="0.25">
      <c r="A237" s="8" t="s">
        <v>574</v>
      </c>
      <c r="B237" s="9" t="s">
        <v>575</v>
      </c>
      <c r="C237" s="9" t="s">
        <v>19</v>
      </c>
      <c r="E237" s="8" t="s">
        <v>74</v>
      </c>
      <c r="F237" s="36" t="str">
        <f>IF(CLIENTE[[#This Row],[RUC]]="No","Solo Boleta",IF(CLIENTE[[#This Row],[RUC]]="","Ingrese N° de RUC",VLOOKUP(CLIENTE[[#This Row],[RUC]],RUCS[],2,FALSE)))</f>
        <v>Solo Boleta</v>
      </c>
      <c r="G237" s="8"/>
      <c r="H237" s="9"/>
      <c r="I237" s="32"/>
    </row>
    <row r="238" spans="1:9" x14ac:dyDescent="0.25">
      <c r="A238" s="8" t="s">
        <v>576</v>
      </c>
      <c r="B238" s="9" t="s">
        <v>577</v>
      </c>
      <c r="C238" s="9" t="s">
        <v>19</v>
      </c>
      <c r="E238" s="8" t="s">
        <v>74</v>
      </c>
      <c r="F238" s="36" t="str">
        <f>IF(CLIENTE[[#This Row],[RUC]]="No","Solo Boleta",IF(CLIENTE[[#This Row],[RUC]]="","Ingrese N° de RUC",VLOOKUP(CLIENTE[[#This Row],[RUC]],RUCS[],2,FALSE)))</f>
        <v>Solo Boleta</v>
      </c>
      <c r="G238" s="8" t="s">
        <v>45</v>
      </c>
      <c r="H238" s="9" t="s">
        <v>80</v>
      </c>
      <c r="I238" s="32">
        <v>160</v>
      </c>
    </row>
    <row r="239" spans="1:9" x14ac:dyDescent="0.25">
      <c r="A239" s="8" t="s">
        <v>578</v>
      </c>
      <c r="B239" s="9" t="s">
        <v>579</v>
      </c>
      <c r="C239" s="9" t="s">
        <v>19</v>
      </c>
      <c r="E239" s="8" t="s">
        <v>74</v>
      </c>
      <c r="F239" s="36" t="str">
        <f>IF(CLIENTE[[#This Row],[RUC]]="No","Solo Boleta",IF(CLIENTE[[#This Row],[RUC]]="","Ingrese N° de RUC",VLOOKUP(CLIENTE[[#This Row],[RUC]],RUCS[],2,FALSE)))</f>
        <v>Solo Boleta</v>
      </c>
      <c r="G239" s="8"/>
      <c r="H239" s="9"/>
      <c r="I239" s="32"/>
    </row>
    <row r="240" spans="1:9" x14ac:dyDescent="0.25">
      <c r="A240" s="8" t="s">
        <v>580</v>
      </c>
      <c r="B240" s="9" t="s">
        <v>581</v>
      </c>
      <c r="C240" s="9" t="s">
        <v>19</v>
      </c>
      <c r="E240" s="8" t="s">
        <v>74</v>
      </c>
      <c r="F240" s="36" t="str">
        <f>IF(CLIENTE[[#This Row],[RUC]]="No","Solo Boleta",IF(CLIENTE[[#This Row],[RUC]]="","Ingrese N° de RUC",VLOOKUP(CLIENTE[[#This Row],[RUC]],RUCS[],2,FALSE)))</f>
        <v>Solo Boleta</v>
      </c>
      <c r="G240" s="8" t="s">
        <v>46</v>
      </c>
      <c r="H240" s="9" t="s">
        <v>79</v>
      </c>
      <c r="I240" s="32">
        <v>80</v>
      </c>
    </row>
    <row r="241" spans="1:9" x14ac:dyDescent="0.25">
      <c r="A241" s="8" t="s">
        <v>582</v>
      </c>
      <c r="B241" s="9" t="s">
        <v>583</v>
      </c>
      <c r="C241" s="9" t="s">
        <v>20</v>
      </c>
      <c r="E241" s="8" t="s">
        <v>74</v>
      </c>
      <c r="F241" s="36" t="str">
        <f>IF(CLIENTE[[#This Row],[RUC]]="No","Solo Boleta",IF(CLIENTE[[#This Row],[RUC]]="","Ingrese N° de RUC",VLOOKUP(CLIENTE[[#This Row],[RUC]],RUCS[],2,FALSE)))</f>
        <v>Solo Boleta</v>
      </c>
      <c r="G241" s="8" t="s">
        <v>41</v>
      </c>
      <c r="H241" s="9" t="s">
        <v>79</v>
      </c>
      <c r="I241" s="32">
        <v>80</v>
      </c>
    </row>
    <row r="242" spans="1:9" x14ac:dyDescent="0.25">
      <c r="A242" s="8" t="s">
        <v>584</v>
      </c>
      <c r="B242" s="9" t="s">
        <v>585</v>
      </c>
      <c r="C242" s="9" t="s">
        <v>20</v>
      </c>
      <c r="E242" s="8" t="s">
        <v>74</v>
      </c>
      <c r="F242" s="36" t="str">
        <f>IF(CLIENTE[[#This Row],[RUC]]="No","Solo Boleta",IF(CLIENTE[[#This Row],[RUC]]="","Ingrese N° de RUC",VLOOKUP(CLIENTE[[#This Row],[RUC]],RUCS[],2,FALSE)))</f>
        <v>Solo Boleta</v>
      </c>
      <c r="G242" s="8" t="s">
        <v>36</v>
      </c>
      <c r="H242" s="9" t="s">
        <v>81</v>
      </c>
      <c r="I242" s="32">
        <v>80</v>
      </c>
    </row>
    <row r="243" spans="1:9" x14ac:dyDescent="0.25">
      <c r="A243" s="8" t="s">
        <v>586</v>
      </c>
      <c r="B243" s="9" t="s">
        <v>587</v>
      </c>
      <c r="C243" s="9" t="s">
        <v>19</v>
      </c>
      <c r="E243" s="8" t="s">
        <v>74</v>
      </c>
      <c r="F243" s="36" t="str">
        <f>IF(CLIENTE[[#This Row],[RUC]]="No","Solo Boleta",IF(CLIENTE[[#This Row],[RUC]]="","Ingrese N° de RUC",VLOOKUP(CLIENTE[[#This Row],[RUC]],RUCS[],2,FALSE)))</f>
        <v>Solo Boleta</v>
      </c>
      <c r="G243" s="8" t="s">
        <v>44</v>
      </c>
      <c r="H243" s="9" t="s">
        <v>80</v>
      </c>
      <c r="I243" s="32">
        <v>160</v>
      </c>
    </row>
    <row r="244" spans="1:9" x14ac:dyDescent="0.25">
      <c r="A244" s="8" t="s">
        <v>589</v>
      </c>
      <c r="B244" s="9" t="s">
        <v>590</v>
      </c>
      <c r="C244" s="9" t="s">
        <v>19</v>
      </c>
      <c r="E244" s="8" t="s">
        <v>74</v>
      </c>
      <c r="F244" s="36" t="str">
        <f>IF(CLIENTE[[#This Row],[RUC]]="No","Solo Boleta",IF(CLIENTE[[#This Row],[RUC]]="","Ingrese N° de RUC",VLOOKUP(CLIENTE[[#This Row],[RUC]],RUCS[],2,FALSE)))</f>
        <v>Solo Boleta</v>
      </c>
      <c r="G244" s="8" t="s">
        <v>39</v>
      </c>
      <c r="H244" s="9" t="s">
        <v>79</v>
      </c>
      <c r="I244" s="32">
        <v>80</v>
      </c>
    </row>
    <row r="245" spans="1:9" x14ac:dyDescent="0.25">
      <c r="A245" s="8" t="s">
        <v>591</v>
      </c>
      <c r="B245" s="9" t="s">
        <v>592</v>
      </c>
      <c r="C245" s="9" t="s">
        <v>19</v>
      </c>
      <c r="E245" s="8" t="s">
        <v>74</v>
      </c>
      <c r="F245" s="36" t="str">
        <f>IF(CLIENTE[[#This Row],[RUC]]="No","Solo Boleta",IF(CLIENTE[[#This Row],[RUC]]="","Ingrese N° de RUC",VLOOKUP(CLIENTE[[#This Row],[RUC]],RUCS[],2,FALSE)))</f>
        <v>Solo Boleta</v>
      </c>
      <c r="G245" s="8" t="s">
        <v>26</v>
      </c>
      <c r="H245" s="9" t="s">
        <v>79</v>
      </c>
      <c r="I245" s="32">
        <v>80</v>
      </c>
    </row>
    <row r="246" spans="1:9" x14ac:dyDescent="0.25">
      <c r="A246" s="8" t="s">
        <v>593</v>
      </c>
      <c r="B246" s="9" t="s">
        <v>594</v>
      </c>
      <c r="C246" s="9" t="s">
        <v>19</v>
      </c>
      <c r="E246" s="8" t="s">
        <v>74</v>
      </c>
      <c r="F246" s="36" t="str">
        <f>IF(CLIENTE[[#This Row],[RUC]]="No","Solo Boleta",IF(CLIENTE[[#This Row],[RUC]]="","Ingrese N° de RUC",VLOOKUP(CLIENTE[[#This Row],[RUC]],RUCS[],2,FALSE)))</f>
        <v>Solo Boleta</v>
      </c>
      <c r="G246" s="8"/>
      <c r="H246" s="9"/>
      <c r="I246" s="32"/>
    </row>
    <row r="247" spans="1:9" x14ac:dyDescent="0.25">
      <c r="A247" s="8" t="s">
        <v>595</v>
      </c>
      <c r="B247" s="9" t="s">
        <v>596</v>
      </c>
      <c r="C247" s="9" t="s">
        <v>19</v>
      </c>
      <c r="E247" s="8" t="s">
        <v>74</v>
      </c>
      <c r="F247" s="36" t="str">
        <f>IF(CLIENTE[[#This Row],[RUC]]="No","Solo Boleta",IF(CLIENTE[[#This Row],[RUC]]="","Ingrese N° de RUC",VLOOKUP(CLIENTE[[#This Row],[RUC]],RUCS[],2,FALSE)))</f>
        <v>Solo Boleta</v>
      </c>
      <c r="G247" s="8"/>
      <c r="H247" s="9"/>
      <c r="I247" s="32"/>
    </row>
    <row r="248" spans="1:9" x14ac:dyDescent="0.25">
      <c r="A248" s="8" t="s">
        <v>597</v>
      </c>
      <c r="B248" s="9" t="s">
        <v>598</v>
      </c>
      <c r="C248" s="9" t="s">
        <v>19</v>
      </c>
      <c r="E248" s="8" t="s">
        <v>74</v>
      </c>
      <c r="F248" s="36" t="str">
        <f>IF(CLIENTE[[#This Row],[RUC]]="No","Solo Boleta",IF(CLIENTE[[#This Row],[RUC]]="","Ingrese N° de RUC",VLOOKUP(CLIENTE[[#This Row],[RUC]],RUCS[],2,FALSE)))</f>
        <v>Solo Boleta</v>
      </c>
      <c r="G248" s="8" t="s">
        <v>43</v>
      </c>
      <c r="H248" s="9" t="s">
        <v>80</v>
      </c>
      <c r="I248" s="32">
        <v>200</v>
      </c>
    </row>
    <row r="249" spans="1:9" x14ac:dyDescent="0.25">
      <c r="A249" s="8" t="s">
        <v>64</v>
      </c>
      <c r="B249" s="9" t="s">
        <v>599</v>
      </c>
      <c r="C249" s="9" t="s">
        <v>19</v>
      </c>
      <c r="E249" s="8" t="s">
        <v>74</v>
      </c>
      <c r="F249" s="36" t="str">
        <f>IF(CLIENTE[[#This Row],[RUC]]="No","Solo Boleta",IF(CLIENTE[[#This Row],[RUC]]="","Ingrese N° de RUC",VLOOKUP(CLIENTE[[#This Row],[RUC]],RUCS[],2,FALSE)))</f>
        <v>Solo Boleta</v>
      </c>
      <c r="G249" s="8" t="s">
        <v>37</v>
      </c>
      <c r="H249" s="9" t="s">
        <v>79</v>
      </c>
      <c r="I249" s="32">
        <v>90</v>
      </c>
    </row>
    <row r="250" spans="1:9" x14ac:dyDescent="0.25">
      <c r="A250" s="8" t="s">
        <v>600</v>
      </c>
      <c r="B250" s="9" t="s">
        <v>601</v>
      </c>
      <c r="C250" s="9" t="s">
        <v>20</v>
      </c>
      <c r="E250" s="8" t="s">
        <v>74</v>
      </c>
      <c r="F250" s="36" t="str">
        <f>IF(CLIENTE[[#This Row],[RUC]]="No","Solo Boleta",IF(CLIENTE[[#This Row],[RUC]]="","Ingrese N° de RUC",VLOOKUP(CLIENTE[[#This Row],[RUC]],RUCS[],2,FALSE)))</f>
        <v>Solo Boleta</v>
      </c>
      <c r="G250" s="8" t="s">
        <v>39</v>
      </c>
      <c r="H250" s="9" t="s">
        <v>79</v>
      </c>
      <c r="I250" s="32">
        <v>90</v>
      </c>
    </row>
    <row r="251" spans="1:9" x14ac:dyDescent="0.25">
      <c r="A251" s="8" t="s">
        <v>602</v>
      </c>
      <c r="B251" s="9" t="s">
        <v>603</v>
      </c>
      <c r="C251" s="9" t="s">
        <v>19</v>
      </c>
      <c r="E251" s="8" t="s">
        <v>74</v>
      </c>
      <c r="F251" s="36" t="str">
        <f>IF(CLIENTE[[#This Row],[RUC]]="No","Solo Boleta",IF(CLIENTE[[#This Row],[RUC]]="","Ingrese N° de RUC",VLOOKUP(CLIENTE[[#This Row],[RUC]],RUCS[],2,FALSE)))</f>
        <v>Solo Boleta</v>
      </c>
      <c r="G251" s="8" t="s">
        <v>43</v>
      </c>
      <c r="H251" s="9" t="s">
        <v>80</v>
      </c>
      <c r="I251" s="32">
        <v>90</v>
      </c>
    </row>
    <row r="252" spans="1:9" x14ac:dyDescent="0.25">
      <c r="A252" s="8" t="s">
        <v>604</v>
      </c>
      <c r="B252" s="9" t="s">
        <v>105</v>
      </c>
      <c r="C252" s="9" t="s">
        <v>19</v>
      </c>
      <c r="E252" s="1" t="s">
        <v>841</v>
      </c>
      <c r="F252" s="36" t="str">
        <f>IF(CLIENTE[[#This Row],[RUC]]="No","Solo Boleta",IF(CLIENTE[[#This Row],[RUC]]="","Ingrese N° de RUC",VLOOKUP(CLIENTE[[#This Row],[RUC]],RUCS[],2,FALSE)))</f>
        <v>PERUANA DE ENERGIA Y CONBUSTIBLES S. A. C.</v>
      </c>
      <c r="G252" s="8" t="s">
        <v>32</v>
      </c>
      <c r="H252" s="9" t="s">
        <v>80</v>
      </c>
      <c r="I252" s="32">
        <v>120</v>
      </c>
    </row>
    <row r="253" spans="1:9" x14ac:dyDescent="0.25">
      <c r="A253" s="8" t="s">
        <v>605</v>
      </c>
      <c r="B253" s="9" t="s">
        <v>606</v>
      </c>
      <c r="C253" s="9" t="s">
        <v>20</v>
      </c>
      <c r="F253" s="36" t="str">
        <f>IF(CLIENTE[[#This Row],[RUC]]="No","Solo Boleta",IF(CLIENTE[[#This Row],[RUC]]="","Ingrese N° de RUC",VLOOKUP(CLIENTE[[#This Row],[RUC]],RUCS[],2,FALSE)))</f>
        <v>Ingrese N° de RUC</v>
      </c>
      <c r="G253" s="8" t="s">
        <v>30</v>
      </c>
      <c r="H253" s="9" t="s">
        <v>79</v>
      </c>
      <c r="I253" s="32">
        <v>95</v>
      </c>
    </row>
    <row r="254" spans="1:9" x14ac:dyDescent="0.25">
      <c r="A254" s="8" t="s">
        <v>607</v>
      </c>
      <c r="B254" s="9" t="s">
        <v>608</v>
      </c>
      <c r="C254" s="9" t="s">
        <v>20</v>
      </c>
      <c r="F254" s="36" t="str">
        <f>IF(CLIENTE[[#This Row],[RUC]]="No","Solo Boleta",IF(CLIENTE[[#This Row],[RUC]]="","Ingrese N° de RUC",VLOOKUP(CLIENTE[[#This Row],[RUC]],RUCS[],2,FALSE)))</f>
        <v>Ingrese N° de RUC</v>
      </c>
      <c r="G254" s="8" t="s">
        <v>34</v>
      </c>
      <c r="H254" s="9" t="s">
        <v>81</v>
      </c>
      <c r="I254" s="32">
        <v>105</v>
      </c>
    </row>
    <row r="255" spans="1:9" x14ac:dyDescent="0.25">
      <c r="A255" s="8" t="s">
        <v>62</v>
      </c>
      <c r="B255" s="9" t="s">
        <v>609</v>
      </c>
      <c r="C255" s="9" t="s">
        <v>19</v>
      </c>
      <c r="E255" s="8" t="s">
        <v>74</v>
      </c>
      <c r="F255" s="36" t="str">
        <f>IF(CLIENTE[[#This Row],[RUC]]="No","Solo Boleta",IF(CLIENTE[[#This Row],[RUC]]="","Ingrese N° de RUC",VLOOKUP(CLIENTE[[#This Row],[RUC]],RUCS[],2,FALSE)))</f>
        <v>Solo Boleta</v>
      </c>
      <c r="G255" s="8" t="s">
        <v>38</v>
      </c>
      <c r="H255" s="9" t="s">
        <v>79</v>
      </c>
      <c r="I255" s="32">
        <v>90</v>
      </c>
    </row>
    <row r="256" spans="1:9" x14ac:dyDescent="0.25">
      <c r="A256" s="8" t="s">
        <v>610</v>
      </c>
      <c r="B256" s="9" t="s">
        <v>611</v>
      </c>
      <c r="C256" s="9" t="s">
        <v>19</v>
      </c>
      <c r="E256" s="8" t="s">
        <v>74</v>
      </c>
      <c r="F256" s="36" t="str">
        <f>IF(CLIENTE[[#This Row],[RUC]]="No","Solo Boleta",IF(CLIENTE[[#This Row],[RUC]]="","Ingrese N° de RUC",VLOOKUP(CLIENTE[[#This Row],[RUC]],RUCS[],2,FALSE)))</f>
        <v>Solo Boleta</v>
      </c>
      <c r="G256" s="8" t="s">
        <v>48</v>
      </c>
      <c r="H256" s="9" t="s">
        <v>79</v>
      </c>
      <c r="I256" s="32">
        <v>90</v>
      </c>
    </row>
    <row r="257" spans="1:9" x14ac:dyDescent="0.25">
      <c r="A257" s="8" t="s">
        <v>612</v>
      </c>
      <c r="B257" s="9" t="s">
        <v>613</v>
      </c>
      <c r="C257" s="9" t="s">
        <v>20</v>
      </c>
      <c r="E257" s="8" t="s">
        <v>74</v>
      </c>
      <c r="F257" s="36" t="str">
        <f>IF(CLIENTE[[#This Row],[RUC]]="No","Solo Boleta",IF(CLIENTE[[#This Row],[RUC]]="","Ingrese N° de RUC",VLOOKUP(CLIENTE[[#This Row],[RUC]],RUCS[],2,FALSE)))</f>
        <v>Solo Boleta</v>
      </c>
      <c r="G257" s="8" t="s">
        <v>49</v>
      </c>
      <c r="H257" s="9" t="s">
        <v>79</v>
      </c>
      <c r="I257" s="32">
        <v>90</v>
      </c>
    </row>
    <row r="258" spans="1:9" x14ac:dyDescent="0.25">
      <c r="A258" s="15" t="s">
        <v>614</v>
      </c>
      <c r="B258" s="9" t="s">
        <v>615</v>
      </c>
      <c r="C258" s="9" t="s">
        <v>19</v>
      </c>
      <c r="E258" s="8" t="s">
        <v>74</v>
      </c>
      <c r="F258" s="36" t="str">
        <f>IF(CLIENTE[[#This Row],[RUC]]="No","Solo Boleta",IF(CLIENTE[[#This Row],[RUC]]="","Ingrese N° de RUC",VLOOKUP(CLIENTE[[#This Row],[RUC]],RUCS[],2,FALSE)))</f>
        <v>Solo Boleta</v>
      </c>
      <c r="G258" s="8" t="s">
        <v>46</v>
      </c>
      <c r="H258" s="9" t="s">
        <v>81</v>
      </c>
      <c r="I258" s="32">
        <v>0</v>
      </c>
    </row>
    <row r="259" spans="1:9" x14ac:dyDescent="0.25">
      <c r="A259" s="8" t="s">
        <v>617</v>
      </c>
      <c r="B259" s="9" t="s">
        <v>618</v>
      </c>
      <c r="C259" s="9" t="s">
        <v>19</v>
      </c>
      <c r="E259" s="8" t="s">
        <v>74</v>
      </c>
      <c r="F259" s="36" t="str">
        <f>IF(CLIENTE[[#This Row],[RUC]]="No","Solo Boleta",IF(CLIENTE[[#This Row],[RUC]]="","Ingrese N° de RUC",VLOOKUP(CLIENTE[[#This Row],[RUC]],RUCS[],2,FALSE)))</f>
        <v>Solo Boleta</v>
      </c>
      <c r="G259" s="8" t="s">
        <v>27</v>
      </c>
      <c r="H259" s="9" t="s">
        <v>79</v>
      </c>
      <c r="I259" s="32">
        <v>80</v>
      </c>
    </row>
    <row r="260" spans="1:9" x14ac:dyDescent="0.25">
      <c r="A260" s="8" t="s">
        <v>619</v>
      </c>
      <c r="B260" s="9" t="s">
        <v>620</v>
      </c>
      <c r="C260" s="9" t="s">
        <v>19</v>
      </c>
      <c r="E260" s="8" t="s">
        <v>74</v>
      </c>
      <c r="F260" s="36" t="str">
        <f>IF(CLIENTE[[#This Row],[RUC]]="No","Solo Boleta",IF(CLIENTE[[#This Row],[RUC]]="","Ingrese N° de RUC",VLOOKUP(CLIENTE[[#This Row],[RUC]],RUCS[],2,FALSE)))</f>
        <v>Solo Boleta</v>
      </c>
      <c r="G260" s="8" t="s">
        <v>28</v>
      </c>
      <c r="H260" s="9" t="s">
        <v>79</v>
      </c>
      <c r="I260" s="32" t="s">
        <v>1157</v>
      </c>
    </row>
    <row r="261" spans="1:9" x14ac:dyDescent="0.25">
      <c r="A261" s="8" t="s">
        <v>621</v>
      </c>
      <c r="B261" s="9" t="s">
        <v>622</v>
      </c>
      <c r="C261" s="9" t="s">
        <v>19</v>
      </c>
      <c r="E261" s="8" t="s">
        <v>74</v>
      </c>
      <c r="F261" s="36" t="str">
        <f>IF(CLIENTE[[#This Row],[RUC]]="No","Solo Boleta",IF(CLIENTE[[#This Row],[RUC]]="","Ingrese N° de RUC",VLOOKUP(CLIENTE[[#This Row],[RUC]],RUCS[],2,FALSE)))</f>
        <v>Solo Boleta</v>
      </c>
      <c r="G261" s="8" t="s">
        <v>30</v>
      </c>
      <c r="H261" s="9" t="s">
        <v>79</v>
      </c>
      <c r="I261" s="32" t="s">
        <v>1157</v>
      </c>
    </row>
    <row r="262" spans="1:9" x14ac:dyDescent="0.25">
      <c r="A262" s="15" t="s">
        <v>623</v>
      </c>
      <c r="B262" s="9" t="s">
        <v>624</v>
      </c>
      <c r="C262" s="9" t="s">
        <v>19</v>
      </c>
      <c r="E262" s="1" t="s">
        <v>1010</v>
      </c>
      <c r="F262" s="36" t="str">
        <f>IF(CLIENTE[[#This Row],[RUC]]="No","Solo Boleta",IF(CLIENTE[[#This Row],[RUC]]="","Ingrese N° de RUC",VLOOKUP(CLIENTE[[#This Row],[RUC]],RUCS[],2,FALSE)))</f>
        <v>VIDEOSUR S.A.C.</v>
      </c>
      <c r="G262" s="8" t="s">
        <v>32</v>
      </c>
      <c r="H262" s="9" t="s">
        <v>80</v>
      </c>
      <c r="I262" s="32">
        <v>150</v>
      </c>
    </row>
    <row r="263" spans="1:9" x14ac:dyDescent="0.25">
      <c r="A263" s="8" t="s">
        <v>625</v>
      </c>
      <c r="B263" s="9" t="s">
        <v>626</v>
      </c>
      <c r="C263" s="9" t="s">
        <v>19</v>
      </c>
      <c r="E263" s="8" t="s">
        <v>74</v>
      </c>
      <c r="F263" s="36" t="str">
        <f>IF(CLIENTE[[#This Row],[RUC]]="No","Solo Boleta",IF(CLIENTE[[#This Row],[RUC]]="","Ingrese N° de RUC",VLOOKUP(CLIENTE[[#This Row],[RUC]],RUCS[],2,FALSE)))</f>
        <v>Solo Boleta</v>
      </c>
      <c r="G263" s="8" t="s">
        <v>22</v>
      </c>
      <c r="H263" s="9" t="s">
        <v>80</v>
      </c>
      <c r="I263" s="32">
        <v>165</v>
      </c>
    </row>
    <row r="264" spans="1:9" x14ac:dyDescent="0.25">
      <c r="A264" s="8" t="s">
        <v>627</v>
      </c>
      <c r="B264" s="9" t="s">
        <v>735</v>
      </c>
      <c r="C264" s="9" t="s">
        <v>19</v>
      </c>
      <c r="E264" s="1" t="s">
        <v>1013</v>
      </c>
      <c r="F264" s="36" t="str">
        <f>IF(CLIENTE[[#This Row],[RUC]]="No","Solo Boleta",IF(CLIENTE[[#This Row],[RUC]]="","Ingrese N° de RUC",VLOOKUP(CLIENTE[[#This Row],[RUC]],RUCS[],2,FALSE)))</f>
        <v>PTV BUSINESS S.A.C.</v>
      </c>
      <c r="G264" s="8"/>
      <c r="H264" s="9"/>
      <c r="I264" s="32"/>
    </row>
    <row r="265" spans="1:9" x14ac:dyDescent="0.25">
      <c r="A265" s="8" t="s">
        <v>628</v>
      </c>
      <c r="B265" s="9" t="s">
        <v>629</v>
      </c>
      <c r="C265" s="9" t="s">
        <v>19</v>
      </c>
      <c r="E265" s="1" t="s">
        <v>1012</v>
      </c>
      <c r="F265" s="36" t="str">
        <f>IF(CLIENTE[[#This Row],[RUC]]="No","Solo Boleta",IF(CLIENTE[[#This Row],[RUC]]="","Ingrese N° de RUC",VLOOKUP(CLIENTE[[#This Row],[RUC]],RUCS[],2,FALSE)))</f>
        <v>TECNOLOGIA QUIMICA Y COMERCIO S.A.</v>
      </c>
      <c r="G265" s="8" t="s">
        <v>29</v>
      </c>
      <c r="H265" s="9" t="s">
        <v>81</v>
      </c>
      <c r="I265" s="32">
        <v>150</v>
      </c>
    </row>
    <row r="266" spans="1:9" x14ac:dyDescent="0.25">
      <c r="A266" s="8" t="s">
        <v>631</v>
      </c>
      <c r="B266" s="9" t="s">
        <v>632</v>
      </c>
      <c r="C266" s="9" t="s">
        <v>19</v>
      </c>
      <c r="E266" s="8" t="s">
        <v>74</v>
      </c>
      <c r="F266" s="36" t="str">
        <f>IF(CLIENTE[[#This Row],[RUC]]="No","Solo Boleta",IF(CLIENTE[[#This Row],[RUC]]="","Ingrese N° de RUC",VLOOKUP(CLIENTE[[#This Row],[RUC]],RUCS[],2,FALSE)))</f>
        <v>Solo Boleta</v>
      </c>
      <c r="G266" s="8" t="s">
        <v>41</v>
      </c>
      <c r="H266" s="9" t="s">
        <v>79</v>
      </c>
      <c r="I266" s="32">
        <v>100</v>
      </c>
    </row>
    <row r="267" spans="1:9" x14ac:dyDescent="0.25">
      <c r="A267" s="8" t="s">
        <v>633</v>
      </c>
      <c r="B267" s="9" t="s">
        <v>634</v>
      </c>
      <c r="C267" s="9" t="s">
        <v>20</v>
      </c>
      <c r="E267" s="1" t="s">
        <v>821</v>
      </c>
      <c r="F267" s="36" t="str">
        <f>IF(CLIENTE[[#This Row],[RUC]]="No","Solo Boleta",IF(CLIENTE[[#This Row],[RUC]]="","Ingrese N° de RUC",VLOOKUP(CLIENTE[[#This Row],[RUC]],RUCS[],2,FALSE)))</f>
        <v>ORGANISMO NACIONAL DE SANIDAD PESQUERA</v>
      </c>
      <c r="G267" s="8" t="s">
        <v>48</v>
      </c>
      <c r="H267" s="9" t="s">
        <v>79</v>
      </c>
      <c r="I267" s="32">
        <v>95</v>
      </c>
    </row>
    <row r="268" spans="1:9" x14ac:dyDescent="0.25">
      <c r="A268" s="8" t="s">
        <v>635</v>
      </c>
      <c r="B268" s="9" t="s">
        <v>636</v>
      </c>
      <c r="C268" s="9" t="s">
        <v>19</v>
      </c>
      <c r="E268" s="1" t="s">
        <v>821</v>
      </c>
      <c r="F268" s="36" t="str">
        <f>IF(CLIENTE[[#This Row],[RUC]]="No","Solo Boleta",IF(CLIENTE[[#This Row],[RUC]]="","Ingrese N° de RUC",VLOOKUP(CLIENTE[[#This Row],[RUC]],RUCS[],2,FALSE)))</f>
        <v>ORGANISMO NACIONAL DE SANIDAD PESQUERA</v>
      </c>
      <c r="G268" s="8" t="s">
        <v>49</v>
      </c>
      <c r="H268" s="9" t="s">
        <v>79</v>
      </c>
      <c r="I268" s="32">
        <v>95</v>
      </c>
    </row>
    <row r="269" spans="1:9" x14ac:dyDescent="0.25">
      <c r="A269" s="8" t="s">
        <v>637</v>
      </c>
      <c r="B269" s="9" t="s">
        <v>638</v>
      </c>
      <c r="C269" s="9" t="s">
        <v>19</v>
      </c>
      <c r="E269" s="1" t="s">
        <v>821</v>
      </c>
      <c r="F269" s="36" t="str">
        <f>IF(CLIENTE[[#This Row],[RUC]]="No","Solo Boleta",IF(CLIENTE[[#This Row],[RUC]]="","Ingrese N° de RUC",VLOOKUP(CLIENTE[[#This Row],[RUC]],RUCS[],2,FALSE)))</f>
        <v>ORGANISMO NACIONAL DE SANIDAD PESQUERA</v>
      </c>
      <c r="G269" s="8" t="s">
        <v>26</v>
      </c>
      <c r="H269" s="9" t="s">
        <v>79</v>
      </c>
      <c r="I269" s="32">
        <v>70</v>
      </c>
    </row>
    <row r="270" spans="1:9" x14ac:dyDescent="0.25">
      <c r="A270" s="8" t="s">
        <v>640</v>
      </c>
      <c r="B270" s="9" t="s">
        <v>641</v>
      </c>
      <c r="C270" s="9" t="s">
        <v>19</v>
      </c>
      <c r="E270" s="8" t="s">
        <v>74</v>
      </c>
      <c r="F270" s="36" t="str">
        <f>IF(CLIENTE[[#This Row],[RUC]]="No","Solo Boleta",IF(CLIENTE[[#This Row],[RUC]]="","Ingrese N° de RUC",VLOOKUP(CLIENTE[[#This Row],[RUC]],RUCS[],2,FALSE)))</f>
        <v>Solo Boleta</v>
      </c>
      <c r="G270" s="8" t="s">
        <v>22</v>
      </c>
      <c r="H270" s="9" t="s">
        <v>80</v>
      </c>
      <c r="I270" s="32">
        <v>166</v>
      </c>
    </row>
    <row r="271" spans="1:9" x14ac:dyDescent="0.25">
      <c r="A271" s="8" t="s">
        <v>642</v>
      </c>
      <c r="B271" s="9" t="s">
        <v>643</v>
      </c>
      <c r="C271" s="9" t="s">
        <v>19</v>
      </c>
      <c r="E271" s="1" t="s">
        <v>840</v>
      </c>
      <c r="F271" s="36" t="str">
        <f>IF(CLIENTE[[#This Row],[RUC]]="No","Solo Boleta",IF(CLIENTE[[#This Row],[RUC]]="","Ingrese N° de RUC",VLOOKUP(CLIENTE[[#This Row],[RUC]],RUCS[],2,FALSE)))</f>
        <v>INSTITUTO GEOFISICO DEL PERU</v>
      </c>
      <c r="G271" s="8" t="s">
        <v>41</v>
      </c>
      <c r="H271" s="9" t="s">
        <v>79</v>
      </c>
      <c r="I271" s="32">
        <v>95</v>
      </c>
    </row>
    <row r="272" spans="1:9" x14ac:dyDescent="0.25">
      <c r="A272" s="8" t="s">
        <v>644</v>
      </c>
      <c r="B272" s="9" t="s">
        <v>645</v>
      </c>
      <c r="C272" s="9" t="s">
        <v>19</v>
      </c>
      <c r="E272" s="1" t="s">
        <v>863</v>
      </c>
      <c r="F272" s="36" t="str">
        <f>IF(CLIENTE[[#This Row],[RUC]]="No","Solo Boleta",IF(CLIENTE[[#This Row],[RUC]]="","Ingrese N° de RUC",VLOOKUP(CLIENTE[[#This Row],[RUC]],RUCS[],2,FALSE)))</f>
        <v>FERREYROS S.A.</v>
      </c>
      <c r="G272" s="8" t="s">
        <v>22</v>
      </c>
      <c r="H272" s="9" t="s">
        <v>79</v>
      </c>
      <c r="I272" s="32">
        <v>70</v>
      </c>
    </row>
    <row r="273" spans="1:9" x14ac:dyDescent="0.25">
      <c r="A273" s="15" t="s">
        <v>648</v>
      </c>
      <c r="B273" s="9" t="s">
        <v>647</v>
      </c>
      <c r="C273" s="9" t="s">
        <v>20</v>
      </c>
      <c r="E273" s="8" t="s">
        <v>74</v>
      </c>
      <c r="F273" s="36" t="str">
        <f>IF(CLIENTE[[#This Row],[RUC]]="No","Solo Boleta",IF(CLIENTE[[#This Row],[RUC]]="","Ingrese N° de RUC",VLOOKUP(CLIENTE[[#This Row],[RUC]],RUCS[],2,FALSE)))</f>
        <v>Solo Boleta</v>
      </c>
      <c r="G273" s="8" t="s">
        <v>26</v>
      </c>
      <c r="H273" s="9" t="s">
        <v>81</v>
      </c>
      <c r="I273" s="32">
        <v>85</v>
      </c>
    </row>
    <row r="274" spans="1:9" x14ac:dyDescent="0.25">
      <c r="A274" s="15" t="s">
        <v>650</v>
      </c>
      <c r="B274" s="9" t="s">
        <v>649</v>
      </c>
      <c r="C274" s="9" t="s">
        <v>19</v>
      </c>
      <c r="E274" s="8" t="s">
        <v>74</v>
      </c>
      <c r="F274" s="36" t="str">
        <f>IF(CLIENTE[[#This Row],[RUC]]="No","Solo Boleta",IF(CLIENTE[[#This Row],[RUC]]="","Ingrese N° de RUC",VLOOKUP(CLIENTE[[#This Row],[RUC]],RUCS[],2,FALSE)))</f>
        <v>Solo Boleta</v>
      </c>
      <c r="G274" s="8" t="s">
        <v>36</v>
      </c>
      <c r="H274" s="9" t="s">
        <v>79</v>
      </c>
      <c r="I274" s="32">
        <v>90</v>
      </c>
    </row>
    <row r="275" spans="1:9" x14ac:dyDescent="0.25">
      <c r="A275" s="8" t="s">
        <v>651</v>
      </c>
      <c r="B275" s="9" t="s">
        <v>652</v>
      </c>
      <c r="C275" s="9" t="s">
        <v>19</v>
      </c>
      <c r="F275" s="36" t="str">
        <f>IF(CLIENTE[[#This Row],[RUC]]="No","Solo Boleta",IF(CLIENTE[[#This Row],[RUC]]="","Ingrese N° de RUC",VLOOKUP(CLIENTE[[#This Row],[RUC]],RUCS[],2,FALSE)))</f>
        <v>Ingrese N° de RUC</v>
      </c>
      <c r="G275" s="8" t="s">
        <v>36</v>
      </c>
      <c r="H275" s="9" t="s">
        <v>79</v>
      </c>
      <c r="I275" s="32">
        <v>80</v>
      </c>
    </row>
    <row r="276" spans="1:9" x14ac:dyDescent="0.25">
      <c r="A276" s="8" t="s">
        <v>653</v>
      </c>
      <c r="B276" s="9" t="s">
        <v>654</v>
      </c>
      <c r="C276" s="9" t="s">
        <v>19</v>
      </c>
      <c r="E276" s="1" t="s">
        <v>991</v>
      </c>
      <c r="F276" s="36" t="str">
        <f>IF(CLIENTE[[#This Row],[RUC]]="No","Solo Boleta",IF(CLIENTE[[#This Row],[RUC]]="","Ingrese N° de RUC",VLOOKUP(CLIENTE[[#This Row],[RUC]],RUCS[],2,FALSE)))</f>
        <v>MAC HARE S.A.C.</v>
      </c>
      <c r="G276" s="8" t="s">
        <v>27</v>
      </c>
      <c r="H276" s="9" t="s">
        <v>81</v>
      </c>
      <c r="I276" s="32">
        <v>90</v>
      </c>
    </row>
    <row r="277" spans="1:9" x14ac:dyDescent="0.25">
      <c r="A277" s="8" t="s">
        <v>655</v>
      </c>
      <c r="B277" s="9" t="s">
        <v>656</v>
      </c>
      <c r="C277" s="9" t="s">
        <v>19</v>
      </c>
      <c r="E277" s="1" t="s">
        <v>990</v>
      </c>
      <c r="F277" s="36" t="str">
        <f>IF(CLIENTE[[#This Row],[RUC]]="No","Solo Boleta",IF(CLIENTE[[#This Row],[RUC]]="","Ingrese N° de RUC",VLOOKUP(CLIENTE[[#This Row],[RUC]],RUCS[],2,FALSE)))</f>
        <v>CORE TECH S.A.</v>
      </c>
      <c r="G277" s="8" t="s">
        <v>26</v>
      </c>
      <c r="H277" s="9" t="s">
        <v>79</v>
      </c>
      <c r="I277" s="32">
        <v>70</v>
      </c>
    </row>
    <row r="278" spans="1:9" x14ac:dyDescent="0.25">
      <c r="A278" s="8" t="s">
        <v>658</v>
      </c>
      <c r="B278" s="9" t="s">
        <v>659</v>
      </c>
      <c r="C278" s="9" t="s">
        <v>20</v>
      </c>
      <c r="E278" s="8" t="s">
        <v>74</v>
      </c>
      <c r="F278" s="36" t="str">
        <f>IF(CLIENTE[[#This Row],[RUC]]="No","Solo Boleta",IF(CLIENTE[[#This Row],[RUC]]="","Ingrese N° de RUC",VLOOKUP(CLIENTE[[#This Row],[RUC]],RUCS[],2,FALSE)))</f>
        <v>Solo Boleta</v>
      </c>
      <c r="G278" s="8" t="s">
        <v>22</v>
      </c>
      <c r="H278" s="9" t="s">
        <v>80</v>
      </c>
      <c r="I278" s="32">
        <v>140</v>
      </c>
    </row>
    <row r="279" spans="1:9" x14ac:dyDescent="0.25">
      <c r="A279" s="8" t="s">
        <v>660</v>
      </c>
      <c r="B279" s="9" t="s">
        <v>661</v>
      </c>
      <c r="C279" s="9" t="s">
        <v>19</v>
      </c>
      <c r="E279" s="8" t="s">
        <v>74</v>
      </c>
      <c r="F279" s="36" t="str">
        <f>IF(CLIENTE[[#This Row],[RUC]]="No","Solo Boleta",IF(CLIENTE[[#This Row],[RUC]]="","Ingrese N° de RUC",VLOOKUP(CLIENTE[[#This Row],[RUC]],RUCS[],2,FALSE)))</f>
        <v>Solo Boleta</v>
      </c>
      <c r="G279" s="8" t="s">
        <v>32</v>
      </c>
      <c r="H279" s="9" t="s">
        <v>80</v>
      </c>
      <c r="I279" s="32">
        <v>140</v>
      </c>
    </row>
    <row r="280" spans="1:9" x14ac:dyDescent="0.25">
      <c r="A280" s="8" t="s">
        <v>662</v>
      </c>
      <c r="B280" s="9" t="s">
        <v>663</v>
      </c>
      <c r="C280" s="9" t="s">
        <v>19</v>
      </c>
      <c r="E280" s="8" t="s">
        <v>74</v>
      </c>
      <c r="F280" s="36" t="str">
        <f>IF(CLIENTE[[#This Row],[RUC]]="No","Solo Boleta",IF(CLIENTE[[#This Row],[RUC]]="","Ingrese N° de RUC",VLOOKUP(CLIENTE[[#This Row],[RUC]],RUCS[],2,FALSE)))</f>
        <v>Solo Boleta</v>
      </c>
      <c r="G280" s="8" t="s">
        <v>42</v>
      </c>
      <c r="H280" s="9" t="s">
        <v>81</v>
      </c>
      <c r="I280" s="32">
        <v>50</v>
      </c>
    </row>
    <row r="281" spans="1:9" x14ac:dyDescent="0.25">
      <c r="A281" s="8" t="s">
        <v>664</v>
      </c>
      <c r="B281" s="9" t="s">
        <v>665</v>
      </c>
      <c r="C281" s="9" t="s">
        <v>19</v>
      </c>
      <c r="E281" s="8" t="s">
        <v>74</v>
      </c>
      <c r="F281" s="36" t="str">
        <f>IF(CLIENTE[[#This Row],[RUC]]="No","Solo Boleta",IF(CLIENTE[[#This Row],[RUC]]="","Ingrese N° de RUC",VLOOKUP(CLIENTE[[#This Row],[RUC]],RUCS[],2,FALSE)))</f>
        <v>Solo Boleta</v>
      </c>
      <c r="G281" s="8" t="s">
        <v>25</v>
      </c>
      <c r="H281" s="9" t="s">
        <v>79</v>
      </c>
      <c r="I281" s="32">
        <v>65</v>
      </c>
    </row>
    <row r="282" spans="1:9" x14ac:dyDescent="0.25">
      <c r="A282" s="8" t="s">
        <v>666</v>
      </c>
      <c r="B282" s="9" t="s">
        <v>667</v>
      </c>
      <c r="C282" s="9" t="s">
        <v>19</v>
      </c>
      <c r="E282" s="8" t="s">
        <v>74</v>
      </c>
      <c r="F282" s="36" t="str">
        <f>IF(CLIENTE[[#This Row],[RUC]]="No","Solo Boleta",IF(CLIENTE[[#This Row],[RUC]]="","Ingrese N° de RUC",VLOOKUP(CLIENTE[[#This Row],[RUC]],RUCS[],2,FALSE)))</f>
        <v>Solo Boleta</v>
      </c>
      <c r="G282" s="8" t="s">
        <v>22</v>
      </c>
      <c r="H282" s="9" t="s">
        <v>80</v>
      </c>
      <c r="I282" s="32">
        <v>120</v>
      </c>
    </row>
    <row r="283" spans="1:9" x14ac:dyDescent="0.25">
      <c r="A283" s="8" t="s">
        <v>668</v>
      </c>
      <c r="B283" s="9" t="s">
        <v>669</v>
      </c>
      <c r="C283" s="9" t="s">
        <v>19</v>
      </c>
      <c r="F283" s="36" t="str">
        <f>IF(CLIENTE[[#This Row],[RUC]]="No","Solo Boleta",IF(CLIENTE[[#This Row],[RUC]]="","Ingrese N° de RUC",VLOOKUP(CLIENTE[[#This Row],[RUC]],RUCS[],2,FALSE)))</f>
        <v>Ingrese N° de RUC</v>
      </c>
      <c r="G283" s="8" t="s">
        <v>23</v>
      </c>
      <c r="H283" s="9" t="s">
        <v>79</v>
      </c>
      <c r="I283" s="32">
        <v>65</v>
      </c>
    </row>
    <row r="284" spans="1:9" x14ac:dyDescent="0.25">
      <c r="A284" s="8" t="s">
        <v>670</v>
      </c>
      <c r="B284" s="9" t="s">
        <v>671</v>
      </c>
      <c r="C284" s="9" t="s">
        <v>19</v>
      </c>
      <c r="F284" s="36" t="str">
        <f>IF(CLIENTE[[#This Row],[RUC]]="No","Solo Boleta",IF(CLIENTE[[#This Row],[RUC]]="","Ingrese N° de RUC",VLOOKUP(CLIENTE[[#This Row],[RUC]],RUCS[],2,FALSE)))</f>
        <v>Ingrese N° de RUC</v>
      </c>
      <c r="G284" s="8" t="s">
        <v>32</v>
      </c>
      <c r="H284" s="9" t="s">
        <v>80</v>
      </c>
      <c r="I284" s="32">
        <v>165</v>
      </c>
    </row>
    <row r="285" spans="1:9" x14ac:dyDescent="0.25">
      <c r="A285" s="8" t="s">
        <v>672</v>
      </c>
      <c r="B285" s="9" t="s">
        <v>673</v>
      </c>
      <c r="C285" s="9" t="s">
        <v>19</v>
      </c>
      <c r="D285" s="9" t="s">
        <v>688</v>
      </c>
      <c r="E285" s="1" t="s">
        <v>1066</v>
      </c>
      <c r="F285" s="36" t="str">
        <f>IF(CLIENTE[[#This Row],[RUC]]="No","Solo Boleta",IF(CLIENTE[[#This Row],[RUC]]="","Ingrese N° de RUC",VLOOKUP(CLIENTE[[#This Row],[RUC]],RUCS[],2,FALSE)))</f>
        <v>CLOROX PERU S.A.</v>
      </c>
      <c r="G285" s="8" t="s">
        <v>50</v>
      </c>
      <c r="H285" s="9" t="s">
        <v>79</v>
      </c>
      <c r="I285" s="32">
        <v>91.8</v>
      </c>
    </row>
    <row r="286" spans="1:9" x14ac:dyDescent="0.25">
      <c r="A286" s="8" t="s">
        <v>674</v>
      </c>
      <c r="B286" s="9" t="s">
        <v>675</v>
      </c>
      <c r="C286" s="9" t="s">
        <v>19</v>
      </c>
      <c r="E286" s="1" t="s">
        <v>1001</v>
      </c>
      <c r="F286" s="36" t="str">
        <f>IF(CLIENTE[[#This Row],[RUC]]="No","Solo Boleta",IF(CLIENTE[[#This Row],[RUC]]="","Ingrese N° de RUC",VLOOKUP(CLIENTE[[#This Row],[RUC]],RUCS[],2,FALSE)))</f>
        <v>BOYLES BROS DIAMANTINA S.A.</v>
      </c>
      <c r="G286" s="8" t="s">
        <v>26</v>
      </c>
      <c r="H286" s="9" t="s">
        <v>79</v>
      </c>
      <c r="I286" s="32">
        <v>80</v>
      </c>
    </row>
    <row r="287" spans="1:9" x14ac:dyDescent="0.25">
      <c r="A287" s="8" t="s">
        <v>677</v>
      </c>
      <c r="B287" s="9" t="s">
        <v>678</v>
      </c>
      <c r="C287" s="9" t="s">
        <v>19</v>
      </c>
      <c r="E287" s="1" t="s">
        <v>1001</v>
      </c>
      <c r="F287" s="36" t="str">
        <f>IF(CLIENTE[[#This Row],[RUC]]="No","Solo Boleta",IF(CLIENTE[[#This Row],[RUC]]="","Ingrese N° de RUC",VLOOKUP(CLIENTE[[#This Row],[RUC]],RUCS[],2,FALSE)))</f>
        <v>BOYLES BROS DIAMANTINA S.A.</v>
      </c>
      <c r="G287" s="8" t="s">
        <v>27</v>
      </c>
      <c r="H287" s="9" t="s">
        <v>79</v>
      </c>
      <c r="I287" s="32">
        <v>80</v>
      </c>
    </row>
    <row r="288" spans="1:9" x14ac:dyDescent="0.25">
      <c r="A288" s="8" t="s">
        <v>681</v>
      </c>
      <c r="B288" s="9" t="s">
        <v>682</v>
      </c>
      <c r="C288" s="9" t="s">
        <v>19</v>
      </c>
      <c r="E288" s="8" t="s">
        <v>74</v>
      </c>
      <c r="F288" s="36" t="str">
        <f>IF(CLIENTE[[#This Row],[RUC]]="No","Solo Boleta",IF(CLIENTE[[#This Row],[RUC]]="","Ingrese N° de RUC",VLOOKUP(CLIENTE[[#This Row],[RUC]],RUCS[],2,FALSE)))</f>
        <v>Solo Boleta</v>
      </c>
      <c r="G288" s="8" t="s">
        <v>23</v>
      </c>
      <c r="H288" s="9" t="s">
        <v>81</v>
      </c>
      <c r="I288" s="32">
        <v>105</v>
      </c>
    </row>
    <row r="289" spans="1:9" x14ac:dyDescent="0.25">
      <c r="A289" s="8" t="s">
        <v>679</v>
      </c>
      <c r="B289" s="9" t="s">
        <v>680</v>
      </c>
      <c r="C289" s="9" t="s">
        <v>19</v>
      </c>
      <c r="E289" s="1" t="s">
        <v>999</v>
      </c>
      <c r="F289" s="36" t="str">
        <f>IF(CLIENTE[[#This Row],[RUC]]="No","Solo Boleta",IF(CLIENTE[[#This Row],[RUC]]="","Ingrese N° de RUC",VLOOKUP(CLIENTE[[#This Row],[RUC]],RUCS[],2,FALSE)))</f>
        <v>CLINICA PROSALUD E.I.R.L.</v>
      </c>
      <c r="G289" s="8" t="s">
        <v>33</v>
      </c>
      <c r="H289" s="9" t="s">
        <v>80</v>
      </c>
      <c r="I289" s="32">
        <v>165</v>
      </c>
    </row>
    <row r="290" spans="1:9" x14ac:dyDescent="0.25">
      <c r="A290" s="8" t="s">
        <v>683</v>
      </c>
      <c r="B290" s="9" t="s">
        <v>684</v>
      </c>
      <c r="C290" s="9" t="s">
        <v>19</v>
      </c>
      <c r="E290" s="8" t="s">
        <v>74</v>
      </c>
      <c r="F290" s="36" t="str">
        <f>IF(CLIENTE[[#This Row],[RUC]]="No","Solo Boleta",IF(CLIENTE[[#This Row],[RUC]]="","Ingrese N° de RUC",VLOOKUP(CLIENTE[[#This Row],[RUC]],RUCS[],2,FALSE)))</f>
        <v>Solo Boleta</v>
      </c>
      <c r="G290" s="8" t="s">
        <v>40</v>
      </c>
      <c r="H290" s="9" t="s">
        <v>82</v>
      </c>
      <c r="I290" s="32">
        <v>170</v>
      </c>
    </row>
    <row r="291" spans="1:9" x14ac:dyDescent="0.25">
      <c r="A291" s="8" t="s">
        <v>685</v>
      </c>
      <c r="B291" s="9" t="s">
        <v>686</v>
      </c>
      <c r="C291" s="9" t="s">
        <v>19</v>
      </c>
      <c r="E291" s="8" t="s">
        <v>74</v>
      </c>
      <c r="F291" s="36" t="str">
        <f>IF(CLIENTE[[#This Row],[RUC]]="No","Solo Boleta",IF(CLIENTE[[#This Row],[RUC]]="","Ingrese N° de RUC",VLOOKUP(CLIENTE[[#This Row],[RUC]],RUCS[],2,FALSE)))</f>
        <v>Solo Boleta</v>
      </c>
      <c r="G291" s="8" t="s">
        <v>28</v>
      </c>
      <c r="H291" s="9" t="s">
        <v>81</v>
      </c>
      <c r="I291" s="32">
        <v>100</v>
      </c>
    </row>
    <row r="292" spans="1:9" x14ac:dyDescent="0.25">
      <c r="A292" s="8" t="s">
        <v>689</v>
      </c>
      <c r="B292" s="9" t="s">
        <v>690</v>
      </c>
      <c r="C292" s="9" t="s">
        <v>19</v>
      </c>
      <c r="D292" s="9" t="s">
        <v>688</v>
      </c>
      <c r="E292" s="8" t="s">
        <v>74</v>
      </c>
      <c r="F292" s="36" t="str">
        <f>IF(CLIENTE[[#This Row],[RUC]]="No","Solo Boleta",IF(CLIENTE[[#This Row],[RUC]]="","Ingrese N° de RUC",VLOOKUP(CLIENTE[[#This Row],[RUC]],RUCS[],2,FALSE)))</f>
        <v>Solo Boleta</v>
      </c>
      <c r="G292" s="8" t="s">
        <v>22</v>
      </c>
      <c r="H292" s="9" t="s">
        <v>80</v>
      </c>
      <c r="I292" s="32">
        <v>150</v>
      </c>
    </row>
    <row r="293" spans="1:9" x14ac:dyDescent="0.25">
      <c r="A293" s="8" t="s">
        <v>691</v>
      </c>
      <c r="B293" s="9" t="s">
        <v>692</v>
      </c>
      <c r="C293" s="9" t="s">
        <v>20</v>
      </c>
      <c r="D293" s="9" t="s">
        <v>688</v>
      </c>
      <c r="E293" s="8" t="s">
        <v>74</v>
      </c>
      <c r="F293" s="36" t="str">
        <f>IF(CLIENTE[[#This Row],[RUC]]="No","Solo Boleta",IF(CLIENTE[[#This Row],[RUC]]="","Ingrese N° de RUC",VLOOKUP(CLIENTE[[#This Row],[RUC]],RUCS[],2,FALSE)))</f>
        <v>Solo Boleta</v>
      </c>
      <c r="G293" s="8" t="s">
        <v>43</v>
      </c>
      <c r="H293" s="9" t="s">
        <v>80</v>
      </c>
      <c r="I293" s="32">
        <v>170</v>
      </c>
    </row>
    <row r="294" spans="1:9" x14ac:dyDescent="0.25">
      <c r="A294" s="8" t="s">
        <v>693</v>
      </c>
      <c r="B294" s="9" t="s">
        <v>694</v>
      </c>
      <c r="C294" s="9" t="s">
        <v>19</v>
      </c>
      <c r="D294" s="9" t="s">
        <v>688</v>
      </c>
      <c r="E294" s="8" t="s">
        <v>74</v>
      </c>
      <c r="F294" s="36" t="str">
        <f>IF(CLIENTE[[#This Row],[RUC]]="No","Solo Boleta",IF(CLIENTE[[#This Row],[RUC]]="","Ingrese N° de RUC",VLOOKUP(CLIENTE[[#This Row],[RUC]],RUCS[],2,FALSE)))</f>
        <v>Solo Boleta</v>
      </c>
      <c r="G294" s="8" t="s">
        <v>32</v>
      </c>
      <c r="H294" s="9" t="s">
        <v>80</v>
      </c>
      <c r="I294" s="32">
        <v>150</v>
      </c>
    </row>
    <row r="295" spans="1:9" x14ac:dyDescent="0.25">
      <c r="A295" s="8" t="s">
        <v>695</v>
      </c>
      <c r="B295" s="9" t="s">
        <v>696</v>
      </c>
      <c r="C295" s="9" t="s">
        <v>19</v>
      </c>
      <c r="D295" s="9" t="s">
        <v>688</v>
      </c>
      <c r="E295" s="8" t="s">
        <v>74</v>
      </c>
      <c r="F295" s="36" t="str">
        <f>IF(CLIENTE[[#This Row],[RUC]]="No","Solo Boleta",IF(CLIENTE[[#This Row],[RUC]]="","Ingrese N° de RUC",VLOOKUP(CLIENTE[[#This Row],[RUC]],RUCS[],2,FALSE)))</f>
        <v>Solo Boleta</v>
      </c>
      <c r="G295" s="8" t="s">
        <v>33</v>
      </c>
      <c r="H295" s="9" t="s">
        <v>80</v>
      </c>
      <c r="I295" s="32">
        <v>180</v>
      </c>
    </row>
    <row r="296" spans="1:9" x14ac:dyDescent="0.25">
      <c r="A296" s="8" t="s">
        <v>698</v>
      </c>
      <c r="B296" s="9" t="s">
        <v>697</v>
      </c>
      <c r="C296" s="9" t="s">
        <v>19</v>
      </c>
      <c r="D296" s="9" t="s">
        <v>688</v>
      </c>
      <c r="E296" s="1" t="s">
        <v>1068</v>
      </c>
      <c r="F296" s="36" t="str">
        <f>IF(CLIENTE[[#This Row],[RUC]]="No","Solo Boleta",IF(CLIENTE[[#This Row],[RUC]]="","Ingrese N° de RUC",VLOOKUP(CLIENTE[[#This Row],[RUC]],RUCS[],2,FALSE)))</f>
        <v>BIM PERU S.A.C.</v>
      </c>
      <c r="G296" s="8" t="s">
        <v>26</v>
      </c>
      <c r="H296" s="9" t="s">
        <v>79</v>
      </c>
      <c r="I296" s="32">
        <v>93</v>
      </c>
    </row>
    <row r="297" spans="1:9" x14ac:dyDescent="0.25">
      <c r="A297" s="15" t="s">
        <v>699</v>
      </c>
      <c r="B297" s="9" t="s">
        <v>700</v>
      </c>
      <c r="C297" s="9" t="s">
        <v>19</v>
      </c>
      <c r="D297" s="9" t="s">
        <v>688</v>
      </c>
      <c r="F297" s="36" t="str">
        <f>IF(CLIENTE[[#This Row],[RUC]]="No","Solo Boleta",IF(CLIENTE[[#This Row],[RUC]]="","Ingrese N° de RUC",VLOOKUP(CLIENTE[[#This Row],[RUC]],RUCS[],2,FALSE)))</f>
        <v>Ingrese N° de RUC</v>
      </c>
      <c r="G297" s="8" t="s">
        <v>46</v>
      </c>
      <c r="H297" s="9" t="s">
        <v>79</v>
      </c>
      <c r="I297" s="32">
        <v>120</v>
      </c>
    </row>
    <row r="298" spans="1:9" x14ac:dyDescent="0.25">
      <c r="A298" s="15" t="s">
        <v>704</v>
      </c>
      <c r="B298" s="9" t="s">
        <v>705</v>
      </c>
      <c r="C298" s="9" t="s">
        <v>19</v>
      </c>
      <c r="D298" s="9" t="s">
        <v>688</v>
      </c>
      <c r="F298" s="36" t="str">
        <f>IF(CLIENTE[[#This Row],[RUC]]="No","Solo Boleta",IF(CLIENTE[[#This Row],[RUC]]="","Ingrese N° de RUC",VLOOKUP(CLIENTE[[#This Row],[RUC]],RUCS[],2,FALSE)))</f>
        <v>Ingrese N° de RUC</v>
      </c>
      <c r="G298" s="8" t="s">
        <v>24</v>
      </c>
      <c r="H298" s="9" t="s">
        <v>79</v>
      </c>
      <c r="I298" s="32">
        <v>75</v>
      </c>
    </row>
    <row r="299" spans="1:9" x14ac:dyDescent="0.25">
      <c r="A299" s="15" t="s">
        <v>701</v>
      </c>
      <c r="B299" s="9" t="s">
        <v>702</v>
      </c>
      <c r="C299" s="9" t="s">
        <v>19</v>
      </c>
      <c r="D299" s="9" t="s">
        <v>703</v>
      </c>
      <c r="E299" s="1" t="s">
        <v>991</v>
      </c>
      <c r="F299" s="36" t="str">
        <f>IF(CLIENTE[[#This Row],[RUC]]="No","Solo Boleta",IF(CLIENTE[[#This Row],[RUC]]="","Ingrese N° de RUC",VLOOKUP(CLIENTE[[#This Row],[RUC]],RUCS[],2,FALSE)))</f>
        <v>MAC HARE S.A.C.</v>
      </c>
      <c r="G299" s="8" t="s">
        <v>42</v>
      </c>
      <c r="H299" s="9" t="s">
        <v>81</v>
      </c>
      <c r="I299" s="32">
        <v>130</v>
      </c>
    </row>
    <row r="300" spans="1:9" x14ac:dyDescent="0.25">
      <c r="A300" s="15" t="s">
        <v>698</v>
      </c>
      <c r="B300" s="9" t="s">
        <v>697</v>
      </c>
      <c r="C300" s="9" t="s">
        <v>19</v>
      </c>
      <c r="D300" s="9" t="s">
        <v>688</v>
      </c>
      <c r="E300" s="1" t="s">
        <v>1068</v>
      </c>
      <c r="F300" s="36" t="str">
        <f>IF(CLIENTE[[#This Row],[RUC]]="No","Solo Boleta",IF(CLIENTE[[#This Row],[RUC]]="","Ingrese N° de RUC",VLOOKUP(CLIENTE[[#This Row],[RUC]],RUCS[],2,FALSE)))</f>
        <v>BIM PERU S.A.C.</v>
      </c>
      <c r="G300" s="8" t="s">
        <v>26</v>
      </c>
      <c r="H300" s="9" t="s">
        <v>79</v>
      </c>
      <c r="I300" s="32">
        <v>93</v>
      </c>
    </row>
    <row r="301" spans="1:9" x14ac:dyDescent="0.25">
      <c r="A301" s="15" t="s">
        <v>707</v>
      </c>
      <c r="B301" s="9" t="s">
        <v>706</v>
      </c>
      <c r="C301" s="9" t="s">
        <v>19</v>
      </c>
      <c r="D301" s="9" t="s">
        <v>688</v>
      </c>
      <c r="F301" s="36" t="str">
        <f>IF(CLIENTE[[#This Row],[RUC]]="No","Solo Boleta",IF(CLIENTE[[#This Row],[RUC]]="","Ingrese N° de RUC",VLOOKUP(CLIENTE[[#This Row],[RUC]],RUCS[],2,FALSE)))</f>
        <v>Ingrese N° de RUC</v>
      </c>
      <c r="G301" s="8" t="s">
        <v>26</v>
      </c>
      <c r="H301" s="9" t="s">
        <v>81</v>
      </c>
      <c r="I301" s="32">
        <v>95</v>
      </c>
    </row>
    <row r="302" spans="1:9" x14ac:dyDescent="0.25">
      <c r="A302" s="8" t="s">
        <v>710</v>
      </c>
      <c r="B302" s="9" t="s">
        <v>711</v>
      </c>
      <c r="C302" s="9" t="s">
        <v>19</v>
      </c>
      <c r="D302" s="9" t="s">
        <v>708</v>
      </c>
      <c r="E302" s="1" t="s">
        <v>1071</v>
      </c>
      <c r="F302" s="36" t="str">
        <f>IF(CLIENTE[[#This Row],[RUC]]="No","Solo Boleta",IF(CLIENTE[[#This Row],[RUC]]="","Ingrese N° de RUC",VLOOKUP(CLIENTE[[#This Row],[RUC]],RUCS[],2,FALSE)))</f>
        <v>CALSA PERU S.A.C.</v>
      </c>
      <c r="G302" s="8" t="s">
        <v>24</v>
      </c>
      <c r="H302" s="9" t="s">
        <v>79</v>
      </c>
      <c r="I302" s="32">
        <v>65</v>
      </c>
    </row>
    <row r="303" spans="1:9" x14ac:dyDescent="0.25">
      <c r="A303" s="8" t="s">
        <v>712</v>
      </c>
      <c r="B303" s="9" t="s">
        <v>713</v>
      </c>
      <c r="C303" s="9" t="s">
        <v>19</v>
      </c>
      <c r="D303" s="9" t="s">
        <v>688</v>
      </c>
      <c r="E303" s="1" t="s">
        <v>1075</v>
      </c>
      <c r="F303" s="36" t="str">
        <f>IF(CLIENTE[[#This Row],[RUC]]="No","Solo Boleta",IF(CLIENTE[[#This Row],[RUC]]="","Ingrese N° de RUC",VLOOKUP(CLIENTE[[#This Row],[RUC]],RUCS[],2,FALSE)))</f>
        <v>PESQUERA DIAMANTE S.A.</v>
      </c>
      <c r="G303" s="8" t="s">
        <v>24</v>
      </c>
      <c r="H303" s="9" t="s">
        <v>79</v>
      </c>
      <c r="I303" s="32">
        <v>70</v>
      </c>
    </row>
    <row r="304" spans="1:9" x14ac:dyDescent="0.25">
      <c r="A304" s="8" t="s">
        <v>714</v>
      </c>
      <c r="B304" s="9" t="s">
        <v>715</v>
      </c>
      <c r="C304" s="9" t="s">
        <v>20</v>
      </c>
      <c r="D304" s="9" t="s">
        <v>688</v>
      </c>
      <c r="E304" s="8" t="s">
        <v>74</v>
      </c>
      <c r="F304" s="36" t="str">
        <f>IF(CLIENTE[[#This Row],[RUC]]="No","Solo Boleta",IF(CLIENTE[[#This Row],[RUC]]="","Ingrese N° de RUC",VLOOKUP(CLIENTE[[#This Row],[RUC]],RUCS[],2,FALSE)))</f>
        <v>Solo Boleta</v>
      </c>
      <c r="G304" s="8" t="s">
        <v>32</v>
      </c>
      <c r="H304" s="9" t="s">
        <v>80</v>
      </c>
      <c r="I304" s="32">
        <v>120</v>
      </c>
    </row>
    <row r="305" spans="1:9" x14ac:dyDescent="0.25">
      <c r="A305" s="8" t="s">
        <v>716</v>
      </c>
      <c r="B305" s="9" t="s">
        <v>717</v>
      </c>
      <c r="C305" s="9" t="s">
        <v>19</v>
      </c>
      <c r="D305" s="9" t="s">
        <v>688</v>
      </c>
      <c r="E305" s="1" t="s">
        <v>943</v>
      </c>
      <c r="F305" s="36" t="str">
        <f>IF(CLIENTE[[#This Row],[RUC]]="No","Solo Boleta",IF(CLIENTE[[#This Row],[RUC]]="","Ingrese N° de RUC",VLOOKUP(CLIENTE[[#This Row],[RUC]],RUCS[],2,FALSE)))</f>
        <v>LA TROMPETA FINAL DE DIOS</v>
      </c>
      <c r="G305" s="8" t="s">
        <v>27</v>
      </c>
      <c r="H305" s="9" t="s">
        <v>81</v>
      </c>
      <c r="I305" s="32">
        <v>85</v>
      </c>
    </row>
    <row r="306" spans="1:9" x14ac:dyDescent="0.25">
      <c r="A306" s="8" t="s">
        <v>719</v>
      </c>
      <c r="B306" s="9" t="s">
        <v>720</v>
      </c>
      <c r="C306" s="9" t="s">
        <v>19</v>
      </c>
      <c r="D306" s="9" t="s">
        <v>721</v>
      </c>
      <c r="E306" s="1" t="s">
        <v>943</v>
      </c>
      <c r="F306" s="36" t="str">
        <f>IF(CLIENTE[[#This Row],[RUC]]="No","Solo Boleta",IF(CLIENTE[[#This Row],[RUC]]="","Ingrese N° de RUC",VLOOKUP(CLIENTE[[#This Row],[RUC]],RUCS[],2,FALSE)))</f>
        <v>LA TROMPETA FINAL DE DIOS</v>
      </c>
      <c r="G306" s="8" t="s">
        <v>22</v>
      </c>
      <c r="H306" s="9" t="s">
        <v>80</v>
      </c>
      <c r="I306" s="32">
        <v>120</v>
      </c>
    </row>
    <row r="307" spans="1:9" x14ac:dyDescent="0.25">
      <c r="A307" s="8" t="s">
        <v>722</v>
      </c>
      <c r="B307" s="9" t="s">
        <v>723</v>
      </c>
      <c r="C307" s="9" t="s">
        <v>19</v>
      </c>
      <c r="D307" s="9" t="s">
        <v>688</v>
      </c>
      <c r="E307" s="8" t="s">
        <v>74</v>
      </c>
      <c r="F307" s="36" t="str">
        <f>IF(CLIENTE[[#This Row],[RUC]]="No","Solo Boleta",IF(CLIENTE[[#This Row],[RUC]]="","Ingrese N° de RUC",VLOOKUP(CLIENTE[[#This Row],[RUC]],RUCS[],2,FALSE)))</f>
        <v>Solo Boleta</v>
      </c>
      <c r="G307" s="8" t="s">
        <v>50</v>
      </c>
      <c r="H307" s="9" t="s">
        <v>79</v>
      </c>
      <c r="I307" s="32" t="s">
        <v>1157</v>
      </c>
    </row>
    <row r="308" spans="1:9" x14ac:dyDescent="0.25">
      <c r="A308" s="8" t="s">
        <v>724</v>
      </c>
      <c r="B308" s="9" t="s">
        <v>725</v>
      </c>
      <c r="C308" s="9" t="s">
        <v>19</v>
      </c>
      <c r="D308" s="9" t="s">
        <v>726</v>
      </c>
      <c r="E308" s="8" t="s">
        <v>74</v>
      </c>
      <c r="F308" s="36" t="str">
        <f>IF(CLIENTE[[#This Row],[RUC]]="No","Solo Boleta",IF(CLIENTE[[#This Row],[RUC]]="","Ingrese N° de RUC",VLOOKUP(CLIENTE[[#This Row],[RUC]],RUCS[],2,FALSE)))</f>
        <v>Solo Boleta</v>
      </c>
      <c r="G308" s="8" t="s">
        <v>36</v>
      </c>
      <c r="H308" s="9" t="s">
        <v>81</v>
      </c>
      <c r="I308" s="32" t="s">
        <v>1157</v>
      </c>
    </row>
    <row r="309" spans="1:9" x14ac:dyDescent="0.25">
      <c r="A309" s="8" t="s">
        <v>727</v>
      </c>
      <c r="B309" s="9" t="s">
        <v>728</v>
      </c>
      <c r="C309" s="9" t="s">
        <v>19</v>
      </c>
      <c r="D309" s="9" t="s">
        <v>688</v>
      </c>
      <c r="E309" s="8" t="s">
        <v>1054</v>
      </c>
      <c r="F309" s="36" t="e">
        <f>IF(CLIENTE[[#This Row],[RUC]]="No","Solo Boleta",IF(CLIENTE[[#This Row],[RUC]]="","Ingrese N° de RUC",VLOOKUP(CLIENTE[[#This Row],[RUC]],RUCS[],2,FALSE)))</f>
        <v>#N/A</v>
      </c>
      <c r="G309" s="8" t="s">
        <v>42</v>
      </c>
      <c r="H309" s="9" t="s">
        <v>79</v>
      </c>
      <c r="I309" s="32">
        <v>85</v>
      </c>
    </row>
    <row r="310" spans="1:9" x14ac:dyDescent="0.25">
      <c r="A310" s="8" t="s">
        <v>729</v>
      </c>
      <c r="B310" s="9" t="s">
        <v>730</v>
      </c>
      <c r="C310" s="9" t="s">
        <v>19</v>
      </c>
      <c r="D310" s="9" t="s">
        <v>688</v>
      </c>
      <c r="E310" s="8" t="s">
        <v>820</v>
      </c>
      <c r="F310" s="36" t="str">
        <f>IF(CLIENTE[[#This Row],[RUC]]="No","Solo Boleta",IF(CLIENTE[[#This Row],[RUC]]="","Ingrese N° de RUC",VLOOKUP(CLIENTE[[#This Row],[RUC]],RUCS[],2,FALSE)))</f>
        <v>BANCO AZTECA DEL PERU S.A.</v>
      </c>
      <c r="G310" s="8" t="s">
        <v>48</v>
      </c>
      <c r="H310" s="9" t="s">
        <v>79</v>
      </c>
      <c r="I310" s="32">
        <v>95</v>
      </c>
    </row>
    <row r="311" spans="1:9" x14ac:dyDescent="0.25">
      <c r="A311" s="8" t="s">
        <v>731</v>
      </c>
      <c r="B311" s="9" t="s">
        <v>732</v>
      </c>
      <c r="C311" s="9" t="s">
        <v>19</v>
      </c>
      <c r="D311" s="9" t="s">
        <v>708</v>
      </c>
      <c r="E311" s="8" t="s">
        <v>820</v>
      </c>
      <c r="F311" s="36" t="str">
        <f>IF(CLIENTE[[#This Row],[RUC]]="No","Solo Boleta",IF(CLIENTE[[#This Row],[RUC]]="","Ingrese N° de RUC",VLOOKUP(CLIENTE[[#This Row],[RUC]],RUCS[],2,FALSE)))</f>
        <v>BANCO AZTECA DEL PERU S.A.</v>
      </c>
      <c r="G311" s="8" t="s">
        <v>49</v>
      </c>
      <c r="H311" s="9" t="s">
        <v>79</v>
      </c>
      <c r="I311" s="32">
        <v>95</v>
      </c>
    </row>
    <row r="312" spans="1:9" x14ac:dyDescent="0.25">
      <c r="A312" s="8" t="s">
        <v>733</v>
      </c>
      <c r="B312" s="9" t="s">
        <v>734</v>
      </c>
      <c r="C312" s="9" t="s">
        <v>19</v>
      </c>
      <c r="D312" s="9" t="s">
        <v>708</v>
      </c>
      <c r="E312" s="8" t="s">
        <v>973</v>
      </c>
      <c r="F312" s="36" t="str">
        <f>IF(CLIENTE[[#This Row],[RUC]]="No","Solo Boleta",IF(CLIENTE[[#This Row],[RUC]]="","Ingrese N° de RUC",VLOOKUP(CLIENTE[[#This Row],[RUC]],RUCS[],2,FALSE)))</f>
        <v>MOLITALIA S.A.</v>
      </c>
      <c r="G312" s="8" t="s">
        <v>26</v>
      </c>
      <c r="H312" s="9" t="s">
        <v>79</v>
      </c>
      <c r="I312" s="32">
        <v>60</v>
      </c>
    </row>
    <row r="313" spans="1:9" x14ac:dyDescent="0.25">
      <c r="A313" s="8" t="s">
        <v>736</v>
      </c>
      <c r="B313" s="9" t="s">
        <v>735</v>
      </c>
      <c r="C313" s="9" t="s">
        <v>19</v>
      </c>
      <c r="D313" s="9" t="s">
        <v>688</v>
      </c>
      <c r="E313" s="8" t="s">
        <v>1013</v>
      </c>
      <c r="F313" s="36" t="str">
        <f>IF(CLIENTE[[#This Row],[RUC]]="No","Solo Boleta",IF(CLIENTE[[#This Row],[RUC]]="","Ingrese N° de RUC",VLOOKUP(CLIENTE[[#This Row],[RUC]],RUCS[],2,FALSE)))</f>
        <v>PTV BUSINESS S.A.C.</v>
      </c>
      <c r="G313" s="8" t="s">
        <v>27</v>
      </c>
      <c r="H313" s="9" t="s">
        <v>79</v>
      </c>
      <c r="I313" s="32">
        <v>70</v>
      </c>
    </row>
    <row r="314" spans="1:9" x14ac:dyDescent="0.25">
      <c r="A314" s="8" t="s">
        <v>737</v>
      </c>
      <c r="B314" s="9" t="s">
        <v>738</v>
      </c>
      <c r="C314" s="9" t="s">
        <v>19</v>
      </c>
      <c r="D314" s="9" t="s">
        <v>739</v>
      </c>
      <c r="E314" s="8" t="s">
        <v>1012</v>
      </c>
      <c r="F314" s="36" t="str">
        <f>IF(CLIENTE[[#This Row],[RUC]]="No","Solo Boleta",IF(CLIENTE[[#This Row],[RUC]]="","Ingrese N° de RUC",VLOOKUP(CLIENTE[[#This Row],[RUC]],RUCS[],2,FALSE)))</f>
        <v>TECNOLOGIA QUIMICA Y COMERCIO S.A.</v>
      </c>
      <c r="G314" s="8" t="s">
        <v>30</v>
      </c>
      <c r="H314" s="9" t="s">
        <v>79</v>
      </c>
      <c r="I314" s="32">
        <v>80</v>
      </c>
    </row>
    <row r="315" spans="1:9" x14ac:dyDescent="0.25">
      <c r="A315" s="8" t="s">
        <v>740</v>
      </c>
      <c r="B315" s="9" t="s">
        <v>741</v>
      </c>
      <c r="C315" s="9" t="s">
        <v>19</v>
      </c>
      <c r="D315" s="9" t="s">
        <v>688</v>
      </c>
      <c r="E315" s="8" t="s">
        <v>1055</v>
      </c>
      <c r="F315" s="36" t="str">
        <f>IF(CLIENTE[[#This Row],[RUC]]="No","Solo Boleta",IF(CLIENTE[[#This Row],[RUC]]="","Ingrese N° de RUC",VLOOKUP(CLIENTE[[#This Row],[RUC]],RUCS[],2,FALSE)))</f>
        <v>MAQUINARIAS S.A.</v>
      </c>
      <c r="G315" s="8" t="s">
        <v>27</v>
      </c>
      <c r="H315" s="9" t="s">
        <v>79</v>
      </c>
      <c r="I315" s="32">
        <v>65</v>
      </c>
    </row>
    <row r="316" spans="1:9" x14ac:dyDescent="0.25">
      <c r="A316" s="8" t="s">
        <v>742</v>
      </c>
      <c r="B316" s="9" t="s">
        <v>745</v>
      </c>
      <c r="C316" s="9" t="s">
        <v>19</v>
      </c>
      <c r="D316" s="9" t="s">
        <v>688</v>
      </c>
      <c r="E316" s="8" t="s">
        <v>1055</v>
      </c>
      <c r="F316" s="36" t="str">
        <f>IF(CLIENTE[[#This Row],[RUC]]="No","Solo Boleta",IF(CLIENTE[[#This Row],[RUC]]="","Ingrese N° de RUC",VLOOKUP(CLIENTE[[#This Row],[RUC]],RUCS[],2,FALSE)))</f>
        <v>MAQUINARIAS S.A.</v>
      </c>
      <c r="G316" s="8" t="s">
        <v>26</v>
      </c>
      <c r="H316" s="9" t="s">
        <v>79</v>
      </c>
      <c r="I316" s="32">
        <v>65</v>
      </c>
    </row>
    <row r="317" spans="1:9" x14ac:dyDescent="0.25">
      <c r="A317" s="8" t="s">
        <v>743</v>
      </c>
      <c r="B317" s="9" t="s">
        <v>744</v>
      </c>
      <c r="C317" s="9" t="s">
        <v>20</v>
      </c>
      <c r="D317" s="9" t="s">
        <v>688</v>
      </c>
      <c r="E317" s="8" t="s">
        <v>74</v>
      </c>
      <c r="F317" s="36" t="str">
        <f>IF(CLIENTE[[#This Row],[RUC]]="No","Solo Boleta",IF(CLIENTE[[#This Row],[RUC]]="","Ingrese N° de RUC",VLOOKUP(CLIENTE[[#This Row],[RUC]],RUCS[],2,FALSE)))</f>
        <v>Solo Boleta</v>
      </c>
      <c r="G317" s="8" t="s">
        <v>28</v>
      </c>
      <c r="H317" s="9" t="s">
        <v>81</v>
      </c>
      <c r="I317" s="32">
        <v>85</v>
      </c>
    </row>
    <row r="318" spans="1:9" x14ac:dyDescent="0.25">
      <c r="A318" s="8" t="s">
        <v>747</v>
      </c>
      <c r="B318" s="9" t="s">
        <v>748</v>
      </c>
      <c r="C318" s="9" t="s">
        <v>19</v>
      </c>
      <c r="D318" s="9" t="s">
        <v>688</v>
      </c>
      <c r="E318" s="8" t="s">
        <v>74</v>
      </c>
      <c r="F318" s="36" t="str">
        <f>IF(CLIENTE[[#This Row],[RUC]]="No","Solo Boleta",IF(CLIENTE[[#This Row],[RUC]]="","Ingrese N° de RUC",VLOOKUP(CLIENTE[[#This Row],[RUC]],RUCS[],2,FALSE)))</f>
        <v>Solo Boleta</v>
      </c>
      <c r="G318" s="8" t="s">
        <v>28</v>
      </c>
      <c r="H318" s="9" t="s">
        <v>79</v>
      </c>
      <c r="I318" s="32">
        <v>65</v>
      </c>
    </row>
    <row r="319" spans="1:9" x14ac:dyDescent="0.25">
      <c r="A319" s="8" t="s">
        <v>749</v>
      </c>
      <c r="B319" s="9" t="s">
        <v>750</v>
      </c>
      <c r="C319" s="9" t="s">
        <v>19</v>
      </c>
      <c r="D319" s="9" t="s">
        <v>751</v>
      </c>
      <c r="F319" s="36" t="str">
        <f>IF(CLIENTE[[#This Row],[RUC]]="No","Solo Boleta",IF(CLIENTE[[#This Row],[RUC]]="","Ingrese N° de RUC",VLOOKUP(CLIENTE[[#This Row],[RUC]],RUCS[],2,FALSE)))</f>
        <v>Ingrese N° de RUC</v>
      </c>
      <c r="G319" s="8" t="s">
        <v>32</v>
      </c>
      <c r="H319" s="9" t="s">
        <v>80</v>
      </c>
      <c r="I319" s="32">
        <v>130</v>
      </c>
    </row>
    <row r="320" spans="1:9" x14ac:dyDescent="0.25">
      <c r="A320" s="8" t="s">
        <v>752</v>
      </c>
      <c r="B320" s="9" t="s">
        <v>753</v>
      </c>
      <c r="C320" s="9" t="s">
        <v>19</v>
      </c>
      <c r="D320" s="9" t="s">
        <v>751</v>
      </c>
      <c r="F320" s="36" t="str">
        <f>IF(CLIENTE[[#This Row],[RUC]]="No","Solo Boleta",IF(CLIENTE[[#This Row],[RUC]]="","Ingrese N° de RUC",VLOOKUP(CLIENTE[[#This Row],[RUC]],RUCS[],2,FALSE)))</f>
        <v>Ingrese N° de RUC</v>
      </c>
      <c r="G320" s="8" t="s">
        <v>24</v>
      </c>
      <c r="H320" s="9" t="s">
        <v>81</v>
      </c>
      <c r="I320" s="32">
        <v>85</v>
      </c>
    </row>
    <row r="321" spans="1:9" x14ac:dyDescent="0.25">
      <c r="A321" s="8" t="s">
        <v>755</v>
      </c>
      <c r="B321" s="9" t="s">
        <v>756</v>
      </c>
      <c r="C321" s="9" t="s">
        <v>19</v>
      </c>
      <c r="D321" s="9" t="s">
        <v>757</v>
      </c>
      <c r="F321" s="36" t="str">
        <f>IF(CLIENTE[[#This Row],[RUC]]="No","Solo Boleta",IF(CLIENTE[[#This Row],[RUC]]="","Ingrese N° de RUC",VLOOKUP(CLIENTE[[#This Row],[RUC]],RUCS[],2,FALSE)))</f>
        <v>Ingrese N° de RUC</v>
      </c>
      <c r="G321" s="8" t="s">
        <v>25</v>
      </c>
      <c r="H321" s="9" t="s">
        <v>81</v>
      </c>
      <c r="I321" s="32">
        <v>85</v>
      </c>
    </row>
    <row r="322" spans="1:9" x14ac:dyDescent="0.25">
      <c r="A322" s="8" t="s">
        <v>758</v>
      </c>
      <c r="B322" s="9" t="s">
        <v>759</v>
      </c>
      <c r="C322" s="9" t="s">
        <v>20</v>
      </c>
      <c r="D322" s="9" t="s">
        <v>760</v>
      </c>
      <c r="F322" s="36" t="str">
        <f>IF(CLIENTE[[#This Row],[RUC]]="No","Solo Boleta",IF(CLIENTE[[#This Row],[RUC]]="","Ingrese N° de RUC",VLOOKUP(CLIENTE[[#This Row],[RUC]],RUCS[],2,FALSE)))</f>
        <v>Ingrese N° de RUC</v>
      </c>
      <c r="G322" s="8" t="s">
        <v>22</v>
      </c>
      <c r="H322" s="9" t="s">
        <v>80</v>
      </c>
      <c r="I322" s="32">
        <v>110</v>
      </c>
    </row>
    <row r="323" spans="1:9" x14ac:dyDescent="0.25">
      <c r="A323" s="8" t="s">
        <v>761</v>
      </c>
      <c r="B323" s="9" t="s">
        <v>762</v>
      </c>
      <c r="C323" s="9" t="s">
        <v>19</v>
      </c>
      <c r="D323" s="9" t="s">
        <v>760</v>
      </c>
      <c r="F323" s="36" t="str">
        <f>IF(CLIENTE[[#This Row],[RUC]]="No","Solo Boleta",IF(CLIENTE[[#This Row],[RUC]]="","Ingrese N° de RUC",VLOOKUP(CLIENTE[[#This Row],[RUC]],RUCS[],2,FALSE)))</f>
        <v>Ingrese N° de RUC</v>
      </c>
      <c r="G323" s="8" t="s">
        <v>33</v>
      </c>
      <c r="H323" s="9" t="s">
        <v>80</v>
      </c>
      <c r="I323" s="32">
        <v>120</v>
      </c>
    </row>
    <row r="324" spans="1:9" x14ac:dyDescent="0.25">
      <c r="A324" s="8" t="s">
        <v>763</v>
      </c>
      <c r="B324" s="9" t="s">
        <v>764</v>
      </c>
      <c r="C324" s="9" t="s">
        <v>20</v>
      </c>
      <c r="D324" s="9" t="s">
        <v>760</v>
      </c>
      <c r="F324" s="36" t="str">
        <f>IF(CLIENTE[[#This Row],[RUC]]="No","Solo Boleta",IF(CLIENTE[[#This Row],[RUC]]="","Ingrese N° de RUC",VLOOKUP(CLIENTE[[#This Row],[RUC]],RUCS[],2,FALSE)))</f>
        <v>Ingrese N° de RUC</v>
      </c>
      <c r="G324" s="8" t="s">
        <v>43</v>
      </c>
      <c r="H324" s="9" t="s">
        <v>80</v>
      </c>
      <c r="I324" s="32">
        <v>120</v>
      </c>
    </row>
    <row r="325" spans="1:9" x14ac:dyDescent="0.25">
      <c r="A325" s="8" t="s">
        <v>765</v>
      </c>
      <c r="B325" s="9" t="s">
        <v>766</v>
      </c>
      <c r="C325" s="9" t="s">
        <v>20</v>
      </c>
      <c r="D325" s="9" t="s">
        <v>688</v>
      </c>
      <c r="E325" s="8" t="s">
        <v>1056</v>
      </c>
      <c r="F325" s="36" t="e">
        <f>IF(CLIENTE[[#This Row],[RUC]]="No","Solo Boleta",IF(CLIENTE[[#This Row],[RUC]]="","Ingrese N° de RUC",VLOOKUP(CLIENTE[[#This Row],[RUC]],RUCS[],2,FALSE)))</f>
        <v>#N/A</v>
      </c>
      <c r="G325" s="8" t="s">
        <v>43</v>
      </c>
      <c r="H325" s="9" t="s">
        <v>80</v>
      </c>
      <c r="I325" s="32">
        <v>165</v>
      </c>
    </row>
    <row r="326" spans="1:9" x14ac:dyDescent="0.25">
      <c r="A326" s="8" t="s">
        <v>767</v>
      </c>
      <c r="B326" s="9" t="s">
        <v>768</v>
      </c>
      <c r="C326" s="9" t="s">
        <v>19</v>
      </c>
      <c r="D326" s="9" t="s">
        <v>708</v>
      </c>
      <c r="E326" s="8" t="s">
        <v>1012</v>
      </c>
      <c r="F326" s="36" t="str">
        <f>IF(CLIENTE[[#This Row],[RUC]]="No","Solo Boleta",IF(CLIENTE[[#This Row],[RUC]]="","Ingrese N° de RUC",VLOOKUP(CLIENTE[[#This Row],[RUC]],RUCS[],2,FALSE)))</f>
        <v>TECNOLOGIA QUIMICA Y COMERCIO S.A.</v>
      </c>
      <c r="G326" s="8" t="s">
        <v>34</v>
      </c>
      <c r="H326" s="9" t="s">
        <v>79</v>
      </c>
      <c r="I326" s="32">
        <v>80</v>
      </c>
    </row>
    <row r="327" spans="1:9" x14ac:dyDescent="0.25">
      <c r="A327" s="8" t="s">
        <v>769</v>
      </c>
      <c r="B327" s="9" t="s">
        <v>770</v>
      </c>
      <c r="C327" s="9" t="s">
        <v>19</v>
      </c>
      <c r="D327" s="9" t="s">
        <v>771</v>
      </c>
      <c r="E327" s="8" t="s">
        <v>1012</v>
      </c>
      <c r="F327" s="36" t="str">
        <f>IF(CLIENTE[[#This Row],[RUC]]="No","Solo Boleta",IF(CLIENTE[[#This Row],[RUC]]="","Ingrese N° de RUC",VLOOKUP(CLIENTE[[#This Row],[RUC]],RUCS[],2,FALSE)))</f>
        <v>TECNOLOGIA QUIMICA Y COMERCIO S.A.</v>
      </c>
      <c r="G327" s="8" t="s">
        <v>41</v>
      </c>
      <c r="H327" s="9" t="s">
        <v>79</v>
      </c>
      <c r="I327" s="32">
        <v>100</v>
      </c>
    </row>
    <row r="328" spans="1:9" x14ac:dyDescent="0.25">
      <c r="A328" s="8" t="s">
        <v>772</v>
      </c>
      <c r="B328" s="9" t="s">
        <v>773</v>
      </c>
      <c r="C328" s="9" t="s">
        <v>19</v>
      </c>
      <c r="D328" s="9" t="s">
        <v>688</v>
      </c>
      <c r="E328" s="8" t="s">
        <v>1012</v>
      </c>
      <c r="F328" s="36" t="str">
        <f>IF(CLIENTE[[#This Row],[RUC]]="No","Solo Boleta",IF(CLIENTE[[#This Row],[RUC]]="","Ingrese N° de RUC",VLOOKUP(CLIENTE[[#This Row],[RUC]],RUCS[],2,FALSE)))</f>
        <v>TECNOLOGIA QUIMICA Y COMERCIO S.A.</v>
      </c>
      <c r="G328" s="8" t="s">
        <v>48</v>
      </c>
      <c r="H328" s="9" t="s">
        <v>79</v>
      </c>
      <c r="I328" s="32">
        <v>100</v>
      </c>
    </row>
    <row r="329" spans="1:9" x14ac:dyDescent="0.25">
      <c r="A329" s="8" t="s">
        <v>774</v>
      </c>
      <c r="B329" s="9" t="s">
        <v>775</v>
      </c>
      <c r="C329" s="9" t="s">
        <v>19</v>
      </c>
      <c r="D329" s="9" t="s">
        <v>709</v>
      </c>
      <c r="E329" s="8" t="s">
        <v>74</v>
      </c>
      <c r="F329" s="36" t="str">
        <f>IF(CLIENTE[[#This Row],[RUC]]="No","Solo Boleta",IF(CLIENTE[[#This Row],[RUC]]="","Ingrese N° de RUC",VLOOKUP(CLIENTE[[#This Row],[RUC]],RUCS[],2,FALSE)))</f>
        <v>Solo Boleta</v>
      </c>
      <c r="G329" s="8" t="s">
        <v>30</v>
      </c>
      <c r="H329" s="9" t="s">
        <v>79</v>
      </c>
      <c r="I329" s="32">
        <v>120</v>
      </c>
    </row>
    <row r="330" spans="1:9" x14ac:dyDescent="0.25">
      <c r="A330" s="15" t="s">
        <v>776</v>
      </c>
      <c r="B330" s="9" t="s">
        <v>777</v>
      </c>
      <c r="C330" s="9" t="s">
        <v>19</v>
      </c>
      <c r="D330" s="9" t="s">
        <v>688</v>
      </c>
      <c r="F330" s="36" t="str">
        <f>IF(CLIENTE[[#This Row],[RUC]]="No","Solo Boleta",IF(CLIENTE[[#This Row],[RUC]]="","Ingrese N° de RUC",VLOOKUP(CLIENTE[[#This Row],[RUC]],RUCS[],2,FALSE)))</f>
        <v>Ingrese N° de RUC</v>
      </c>
      <c r="G330" s="8" t="s">
        <v>33</v>
      </c>
      <c r="H330" s="9" t="s">
        <v>778</v>
      </c>
      <c r="I330" s="32">
        <v>165</v>
      </c>
    </row>
    <row r="331" spans="1:9" x14ac:dyDescent="0.25">
      <c r="A331" s="15" t="s">
        <v>779</v>
      </c>
      <c r="B331" s="23" t="s">
        <v>780</v>
      </c>
      <c r="C331" s="9" t="s">
        <v>19</v>
      </c>
      <c r="D331" s="9" t="s">
        <v>688</v>
      </c>
      <c r="F331" s="36" t="str">
        <f>IF(CLIENTE[[#This Row],[RUC]]="No","Solo Boleta",IF(CLIENTE[[#This Row],[RUC]]="","Ingrese N° de RUC",VLOOKUP(CLIENTE[[#This Row],[RUC]],RUCS[],2,FALSE)))</f>
        <v>Ingrese N° de RUC</v>
      </c>
      <c r="G331" s="8" t="s">
        <v>22</v>
      </c>
      <c r="H331" s="9" t="s">
        <v>80</v>
      </c>
      <c r="I331" s="32">
        <v>120</v>
      </c>
    </row>
    <row r="332" spans="1:9" x14ac:dyDescent="0.25">
      <c r="A332" s="8" t="s">
        <v>781</v>
      </c>
      <c r="B332" s="9" t="s">
        <v>782</v>
      </c>
      <c r="C332" s="9" t="s">
        <v>19</v>
      </c>
      <c r="D332" s="9" t="s">
        <v>688</v>
      </c>
      <c r="E332" s="8" t="s">
        <v>1057</v>
      </c>
      <c r="F332" s="36" t="str">
        <f>IF(CLIENTE[[#This Row],[RUC]]="No","Solo Boleta",IF(CLIENTE[[#This Row],[RUC]]="","Ingrese N° de RUC",VLOOKUP(CLIENTE[[#This Row],[RUC]],RUCS[],2,FALSE)))</f>
        <v>LAB TOP PERU S.R.L.</v>
      </c>
      <c r="G332" s="8" t="s">
        <v>27</v>
      </c>
      <c r="H332" s="9" t="s">
        <v>79</v>
      </c>
      <c r="I332" s="32">
        <v>65</v>
      </c>
    </row>
    <row r="333" spans="1:9" x14ac:dyDescent="0.25">
      <c r="A333" s="8" t="s">
        <v>783</v>
      </c>
      <c r="B333" s="9" t="s">
        <v>784</v>
      </c>
      <c r="C333" s="9" t="s">
        <v>19</v>
      </c>
      <c r="D333" s="9" t="s">
        <v>688</v>
      </c>
      <c r="E333" s="8" t="s">
        <v>1058</v>
      </c>
      <c r="F333" s="36" t="e">
        <f>IF(CLIENTE[[#This Row],[RUC]]="No","Solo Boleta",IF(CLIENTE[[#This Row],[RUC]]="","Ingrese N° de RUC",VLOOKUP(CLIENTE[[#This Row],[RUC]],RUCS[],2,FALSE)))</f>
        <v>#N/A</v>
      </c>
      <c r="G333" s="8" t="s">
        <v>24</v>
      </c>
      <c r="H333" s="9" t="s">
        <v>79</v>
      </c>
      <c r="I333" s="32">
        <v>60</v>
      </c>
    </row>
    <row r="334" spans="1:9" x14ac:dyDescent="0.25">
      <c r="A334" s="8" t="s">
        <v>785</v>
      </c>
      <c r="B334" s="9" t="s">
        <v>786</v>
      </c>
      <c r="C334" s="9" t="s">
        <v>19</v>
      </c>
      <c r="D334" s="9" t="s">
        <v>688</v>
      </c>
      <c r="E334" s="8" t="s">
        <v>855</v>
      </c>
      <c r="F334" s="36" t="str">
        <f>IF(CLIENTE[[#This Row],[RUC]]="No","Solo Boleta",IF(CLIENTE[[#This Row],[RUC]]="","Ingrese N° de RUC",VLOOKUP(CLIENTE[[#This Row],[RUC]],RUCS[],2,FALSE)))</f>
        <v>ORGANISMO DE EVALUACION Y FISCALIZACION AMBIENTAL - OEFA</v>
      </c>
      <c r="G334" s="8" t="s">
        <v>27</v>
      </c>
      <c r="H334" s="9" t="s">
        <v>79</v>
      </c>
      <c r="I334" s="32">
        <v>65</v>
      </c>
    </row>
    <row r="335" spans="1:9" x14ac:dyDescent="0.25">
      <c r="A335" s="8" t="s">
        <v>787</v>
      </c>
      <c r="B335" s="9" t="s">
        <v>788</v>
      </c>
      <c r="C335" s="9" t="s">
        <v>19</v>
      </c>
      <c r="D335" s="9" t="s">
        <v>708</v>
      </c>
      <c r="E335" s="1" t="s">
        <v>1059</v>
      </c>
      <c r="F335" s="36" t="str">
        <f>IF(CLIENTE[[#This Row],[RUC]]="No","Solo Boleta",IF(CLIENTE[[#This Row],[RUC]]="","Ingrese N° de RUC",VLOOKUP(CLIENTE[[#This Row],[RUC]],RUCS[],2,FALSE)))</f>
        <v>PAUSER DISTRIBUCIONES S.A.C.</v>
      </c>
      <c r="G335" s="8" t="s">
        <v>30</v>
      </c>
      <c r="H335" s="9" t="s">
        <v>79</v>
      </c>
      <c r="I335" s="32">
        <v>80</v>
      </c>
    </row>
    <row r="336" spans="1:9" x14ac:dyDescent="0.25">
      <c r="A336" s="8" t="s">
        <v>793</v>
      </c>
      <c r="B336" s="9" t="s">
        <v>789</v>
      </c>
      <c r="C336" s="9" t="s">
        <v>19</v>
      </c>
      <c r="D336" s="9" t="s">
        <v>790</v>
      </c>
      <c r="E336" s="8" t="s">
        <v>1055</v>
      </c>
      <c r="F336" s="36" t="str">
        <f>IF(CLIENTE[[#This Row],[RUC]]="No","Solo Boleta",IF(CLIENTE[[#This Row],[RUC]]="","Ingrese N° de RUC",VLOOKUP(CLIENTE[[#This Row],[RUC]],RUCS[],2,FALSE)))</f>
        <v>MAQUINARIAS S.A.</v>
      </c>
      <c r="G336" s="8" t="s">
        <v>27</v>
      </c>
      <c r="H336" s="9" t="s">
        <v>79</v>
      </c>
      <c r="I336" s="32">
        <v>65</v>
      </c>
    </row>
    <row r="337" spans="1:9" x14ac:dyDescent="0.25">
      <c r="A337" s="8" t="s">
        <v>791</v>
      </c>
      <c r="B337" s="9" t="s">
        <v>792</v>
      </c>
      <c r="C337" s="9" t="s">
        <v>19</v>
      </c>
      <c r="D337" s="9" t="s">
        <v>688</v>
      </c>
      <c r="E337" s="8" t="s">
        <v>1055</v>
      </c>
      <c r="F337" s="36" t="str">
        <f>IF(CLIENTE[[#This Row],[RUC]]="No","Solo Boleta",IF(CLIENTE[[#This Row],[RUC]]="","Ingrese N° de RUC",VLOOKUP(CLIENTE[[#This Row],[RUC]],RUCS[],2,FALSE)))</f>
        <v>MAQUINARIAS S.A.</v>
      </c>
      <c r="G337" s="8" t="s">
        <v>26</v>
      </c>
      <c r="H337" s="9" t="s">
        <v>79</v>
      </c>
      <c r="I337" s="32">
        <v>65</v>
      </c>
    </row>
    <row r="338" spans="1:9" x14ac:dyDescent="0.25">
      <c r="A338" s="15" t="s">
        <v>794</v>
      </c>
      <c r="B338" s="9" t="s">
        <v>795</v>
      </c>
      <c r="C338" s="9" t="s">
        <v>19</v>
      </c>
      <c r="D338" s="9" t="s">
        <v>796</v>
      </c>
      <c r="E338" s="8" t="s">
        <v>74</v>
      </c>
      <c r="F338" s="36" t="str">
        <f>IF(CLIENTE[[#This Row],[RUC]]="No","Solo Boleta",IF(CLIENTE[[#This Row],[RUC]]="","Ingrese N° de RUC",VLOOKUP(CLIENTE[[#This Row],[RUC]],RUCS[],2,FALSE)))</f>
        <v>Solo Boleta</v>
      </c>
      <c r="G338" s="8" t="s">
        <v>27</v>
      </c>
      <c r="H338" s="9" t="s">
        <v>81</v>
      </c>
      <c r="I338" s="32">
        <v>85</v>
      </c>
    </row>
    <row r="339" spans="1:9" x14ac:dyDescent="0.25">
      <c r="A339" s="8" t="s">
        <v>797</v>
      </c>
      <c r="B339" s="9" t="s">
        <v>798</v>
      </c>
      <c r="C339" s="9" t="s">
        <v>19</v>
      </c>
      <c r="D339" s="9" t="s">
        <v>688</v>
      </c>
      <c r="E339" s="8" t="s">
        <v>937</v>
      </c>
      <c r="F339" s="36" t="str">
        <f>IF(CLIENTE[[#This Row],[RUC]]="No","Solo Boleta",IF(CLIENTE[[#This Row],[RUC]]="","Ingrese N° de RUC",VLOOKUP(CLIENTE[[#This Row],[RUC]],RUCS[],2,FALSE)))</f>
        <v>COSTA SEAFOOD</v>
      </c>
      <c r="G339" s="8" t="s">
        <v>24</v>
      </c>
      <c r="H339" s="9" t="s">
        <v>79</v>
      </c>
      <c r="I339" s="32">
        <v>65</v>
      </c>
    </row>
    <row r="340" spans="1:9" x14ac:dyDescent="0.25">
      <c r="A340" s="8" t="s">
        <v>799</v>
      </c>
      <c r="B340" s="9" t="s">
        <v>800</v>
      </c>
      <c r="C340" s="9" t="s">
        <v>19</v>
      </c>
      <c r="D340" s="9" t="s">
        <v>801</v>
      </c>
      <c r="F340" s="36" t="str">
        <f>IF(CLIENTE[[#This Row],[RUC]]="No","Solo Boleta",IF(CLIENTE[[#This Row],[RUC]]="","Ingrese N° de RUC",VLOOKUP(CLIENTE[[#This Row],[RUC]],RUCS[],2,FALSE)))</f>
        <v>Ingrese N° de RUC</v>
      </c>
      <c r="G340" s="8" t="s">
        <v>25</v>
      </c>
      <c r="H340" s="9" t="s">
        <v>79</v>
      </c>
      <c r="I340" s="32">
        <v>60</v>
      </c>
    </row>
    <row r="341" spans="1:9" x14ac:dyDescent="0.25">
      <c r="A341" s="8" t="s">
        <v>802</v>
      </c>
      <c r="B341" s="9" t="s">
        <v>803</v>
      </c>
      <c r="C341" s="9" t="s">
        <v>19</v>
      </c>
      <c r="D341" s="9" t="s">
        <v>739</v>
      </c>
      <c r="F341" s="36" t="str">
        <f>IF(CLIENTE[[#This Row],[RUC]]="No","Solo Boleta",IF(CLIENTE[[#This Row],[RUC]]="","Ingrese N° de RUC",VLOOKUP(CLIENTE[[#This Row],[RUC]],RUCS[],2,FALSE)))</f>
        <v>Ingrese N° de RUC</v>
      </c>
      <c r="G341" s="8" t="s">
        <v>32</v>
      </c>
      <c r="H341" s="9" t="s">
        <v>80</v>
      </c>
      <c r="I341" s="32">
        <v>115</v>
      </c>
    </row>
    <row r="342" spans="1:9" x14ac:dyDescent="0.25">
      <c r="A342" s="8" t="s">
        <v>804</v>
      </c>
      <c r="B342" s="9" t="s">
        <v>805</v>
      </c>
      <c r="C342" s="9" t="s">
        <v>19</v>
      </c>
      <c r="D342" s="9" t="s">
        <v>806</v>
      </c>
      <c r="E342" s="8" t="s">
        <v>858</v>
      </c>
      <c r="F342" s="36" t="str">
        <f>IF(CLIENTE[[#This Row],[RUC]]="No","Solo Boleta",IF(CLIENTE[[#This Row],[RUC]]="","Ingrese N° de RUC",VLOOKUP(CLIENTE[[#This Row],[RUC]],RUCS[],2,FALSE)))</f>
        <v>INTRALOT DE PERU S. A. C.</v>
      </c>
      <c r="G342" s="8" t="s">
        <v>42</v>
      </c>
      <c r="H342" s="9" t="s">
        <v>79</v>
      </c>
      <c r="I342" s="32">
        <v>95</v>
      </c>
    </row>
    <row r="343" spans="1:9" x14ac:dyDescent="0.25">
      <c r="A343" s="8" t="s">
        <v>807</v>
      </c>
      <c r="B343" s="9" t="s">
        <v>808</v>
      </c>
      <c r="C343" s="9" t="s">
        <v>19</v>
      </c>
      <c r="D343" s="9" t="s">
        <v>688</v>
      </c>
      <c r="F343" s="36" t="str">
        <f>IF(CLIENTE[[#This Row],[RUC]]="No","Solo Boleta",IF(CLIENTE[[#This Row],[RUC]]="","Ingrese N° de RUC",VLOOKUP(CLIENTE[[#This Row],[RUC]],RUCS[],2,FALSE)))</f>
        <v>Ingrese N° de RUC</v>
      </c>
      <c r="G343" s="8" t="s">
        <v>22</v>
      </c>
      <c r="H343" s="9" t="s">
        <v>80</v>
      </c>
      <c r="I343" s="32">
        <v>140</v>
      </c>
    </row>
    <row r="344" spans="1:9" x14ac:dyDescent="0.25">
      <c r="A344" s="8" t="s">
        <v>810</v>
      </c>
      <c r="B344" s="9" t="s">
        <v>811</v>
      </c>
      <c r="C344" s="9" t="s">
        <v>19</v>
      </c>
      <c r="D344" s="9" t="s">
        <v>812</v>
      </c>
      <c r="F344" s="36" t="str">
        <f>IF(CLIENTE[[#This Row],[RUC]]="No","Solo Boleta",IF(CLIENTE[[#This Row],[RUC]]="","Ingrese N° de RUC",VLOOKUP(CLIENTE[[#This Row],[RUC]],RUCS[],2,FALSE)))</f>
        <v>Ingrese N° de RUC</v>
      </c>
      <c r="G344" s="8" t="s">
        <v>29</v>
      </c>
      <c r="H344" s="9" t="s">
        <v>82</v>
      </c>
      <c r="I344" s="32">
        <v>0</v>
      </c>
    </row>
    <row r="345" spans="1:9" x14ac:dyDescent="0.25">
      <c r="A345" s="8" t="s">
        <v>813</v>
      </c>
      <c r="B345" s="9" t="s">
        <v>814</v>
      </c>
      <c r="C345" s="9" t="s">
        <v>19</v>
      </c>
      <c r="D345" s="9" t="s">
        <v>815</v>
      </c>
      <c r="E345" s="8" t="s">
        <v>944</v>
      </c>
      <c r="F345" s="36" t="str">
        <f>IF(CLIENTE[[#This Row],[RUC]]="No","Solo Boleta",IF(CLIENTE[[#This Row],[RUC]]="","Ingrese N° de RUC",VLOOKUP(CLIENTE[[#This Row],[RUC]],RUCS[],2,FALSE)))</f>
        <v>IPSYCOM INGENIEROS S.R.L.</v>
      </c>
      <c r="G345" s="8" t="s">
        <v>22</v>
      </c>
      <c r="H345" s="9" t="s">
        <v>80</v>
      </c>
      <c r="I345" s="32">
        <v>140</v>
      </c>
    </row>
    <row r="346" spans="1:9" x14ac:dyDescent="0.25">
      <c r="A346" s="8" t="s">
        <v>816</v>
      </c>
      <c r="B346" s="9" t="s">
        <v>817</v>
      </c>
      <c r="C346" s="9" t="s">
        <v>20</v>
      </c>
      <c r="D346" s="9" t="s">
        <v>688</v>
      </c>
      <c r="F346" s="36" t="str">
        <f>IF(CLIENTE[[#This Row],[RUC]]="No","Solo Boleta",IF(CLIENTE[[#This Row],[RUC]]="","Ingrese N° de RUC",VLOOKUP(CLIENTE[[#This Row],[RUC]],RUCS[],2,FALSE)))</f>
        <v>Ingrese N° de RUC</v>
      </c>
      <c r="G346" s="8" t="s">
        <v>24</v>
      </c>
      <c r="H346" s="9" t="s">
        <v>79</v>
      </c>
      <c r="I346" s="32">
        <v>60</v>
      </c>
    </row>
    <row r="347" spans="1:9" x14ac:dyDescent="0.25">
      <c r="A347" s="8" t="s">
        <v>818</v>
      </c>
      <c r="B347" s="9" t="s">
        <v>819</v>
      </c>
      <c r="C347" s="9" t="s">
        <v>19</v>
      </c>
      <c r="D347" s="9" t="s">
        <v>688</v>
      </c>
      <c r="E347" s="1" t="s">
        <v>1139</v>
      </c>
      <c r="F347" s="36" t="str">
        <f>IF(CLIENTE[[#This Row],[RUC]]="No","Solo Boleta",IF(CLIENTE[[#This Row],[RUC]]="","Ingrese N° de RUC",VLOOKUP(CLIENTE[[#This Row],[RUC]],RUCS[],2,FALSE)))</f>
        <v>LA PIETTRA E.I.R.L.</v>
      </c>
      <c r="G347" s="8" t="s">
        <v>22</v>
      </c>
      <c r="H347" s="9" t="s">
        <v>80</v>
      </c>
      <c r="I347" s="32">
        <v>120</v>
      </c>
    </row>
    <row r="348" spans="1:9" x14ac:dyDescent="0.25">
      <c r="A348" s="8" t="s">
        <v>754</v>
      </c>
      <c r="B348" s="9" t="s">
        <v>1032</v>
      </c>
      <c r="C348" s="9" t="s">
        <v>19</v>
      </c>
      <c r="D348" s="9" t="s">
        <v>688</v>
      </c>
      <c r="F348" s="36" t="str">
        <f>IF(CLIENTE[[#This Row],[RUC]]="No","Solo Boleta",IF(CLIENTE[[#This Row],[RUC]]="","Ingrese N° de RUC",VLOOKUP(CLIENTE[[#This Row],[RUC]],RUCS[],2,FALSE)))</f>
        <v>Ingrese N° de RUC</v>
      </c>
      <c r="G348" s="8" t="s">
        <v>23</v>
      </c>
      <c r="H348" s="9" t="s">
        <v>81</v>
      </c>
      <c r="I348" s="32">
        <v>80</v>
      </c>
    </row>
    <row r="349" spans="1:9" x14ac:dyDescent="0.25">
      <c r="A349" s="8" t="s">
        <v>1060</v>
      </c>
      <c r="B349" s="9" t="s">
        <v>1061</v>
      </c>
      <c r="C349" s="9" t="s">
        <v>19</v>
      </c>
      <c r="D349" s="9" t="s">
        <v>708</v>
      </c>
      <c r="E349" s="1" t="s">
        <v>876</v>
      </c>
      <c r="F349" s="37" t="str">
        <f>IF(CLIENTE[[#This Row],[RUC]]="No","Solo Boleta",IF(CLIENTE[[#This Row],[RUC]]="","Ingrese N° de RUC",VLOOKUP(CLIENTE[[#This Row],[RUC]],RUCS[],2,FALSE)))</f>
        <v>CONTROL S.A.C.</v>
      </c>
      <c r="G349" s="8" t="s">
        <v>37</v>
      </c>
      <c r="H349" s="33" t="s">
        <v>81</v>
      </c>
      <c r="I349" s="32">
        <v>130</v>
      </c>
    </row>
    <row r="350" spans="1:9" x14ac:dyDescent="0.25">
      <c r="A350" s="8" t="s">
        <v>1062</v>
      </c>
      <c r="B350" s="9" t="s">
        <v>1063</v>
      </c>
      <c r="C350" s="9" t="s">
        <v>20</v>
      </c>
      <c r="D350" s="9" t="s">
        <v>708</v>
      </c>
      <c r="E350" s="1" t="s">
        <v>876</v>
      </c>
      <c r="F350" s="37" t="str">
        <f>IF(CLIENTE[[#This Row],[RUC]]="No","Solo Boleta",IF(CLIENTE[[#This Row],[RUC]]="","Ingrese N° de RUC",VLOOKUP(CLIENTE[[#This Row],[RUC]],RUCS[],2,FALSE)))</f>
        <v>CONTROL S.A.C.</v>
      </c>
      <c r="G350" s="8" t="s">
        <v>37</v>
      </c>
      <c r="H350" s="33" t="s">
        <v>81</v>
      </c>
      <c r="I350" s="32">
        <v>130</v>
      </c>
    </row>
    <row r="351" spans="1:9" x14ac:dyDescent="0.25">
      <c r="A351" s="8" t="s">
        <v>1123</v>
      </c>
      <c r="B351" s="9" t="s">
        <v>1124</v>
      </c>
      <c r="C351" s="9" t="s">
        <v>19</v>
      </c>
      <c r="D351" s="9" t="s">
        <v>709</v>
      </c>
      <c r="E351" s="8" t="s">
        <v>74</v>
      </c>
      <c r="F351" s="37" t="str">
        <f>IF(CLIENTE[[#This Row],[RUC]]="No","Solo Boleta",IF(CLIENTE[[#This Row],[RUC]]="","Ingrese N° de RUC",VLOOKUP(CLIENTE[[#This Row],[RUC]],RUCS[],2,FALSE)))</f>
        <v>Solo Boleta</v>
      </c>
      <c r="G351" s="8" t="s">
        <v>23</v>
      </c>
      <c r="H351" s="33" t="s">
        <v>81</v>
      </c>
      <c r="I351" s="32">
        <v>50</v>
      </c>
    </row>
    <row r="352" spans="1:9" x14ac:dyDescent="0.25">
      <c r="A352" s="8" t="s">
        <v>1125</v>
      </c>
      <c r="B352" s="9" t="s">
        <v>1126</v>
      </c>
      <c r="C352" s="9" t="s">
        <v>19</v>
      </c>
      <c r="D352" s="9" t="s">
        <v>1127</v>
      </c>
      <c r="E352" s="8" t="s">
        <v>1128</v>
      </c>
      <c r="F352" s="37" t="str">
        <f>IF(CLIENTE[[#This Row],[RUC]]="No","Solo Boleta",IF(CLIENTE[[#This Row],[RUC]]="","Ingrese N° de RUC",VLOOKUP(CLIENTE[[#This Row],[RUC]],RUCS[],2,FALSE)))</f>
        <v>AGROEXPORTACIONES DEL NORTE S.A.C.</v>
      </c>
      <c r="G352" s="8" t="s">
        <v>42</v>
      </c>
      <c r="H352" s="33" t="s">
        <v>81</v>
      </c>
      <c r="I352" s="32">
        <v>130</v>
      </c>
    </row>
    <row r="353" spans="1:9" x14ac:dyDescent="0.25">
      <c r="A353" s="8" t="s">
        <v>1132</v>
      </c>
      <c r="B353" s="9" t="s">
        <v>1133</v>
      </c>
      <c r="C353" s="9" t="s">
        <v>20</v>
      </c>
      <c r="D353" s="9" t="s">
        <v>751</v>
      </c>
      <c r="F353" s="37" t="str">
        <f>IF(CLIENTE[[#This Row],[RUC]]="No","Solo Boleta",IF(CLIENTE[[#This Row],[RUC]]="","Ingrese N° de RUC",VLOOKUP(CLIENTE[[#This Row],[RUC]],RUCS[],2,FALSE)))</f>
        <v>Ingrese N° de RUC</v>
      </c>
      <c r="G353" s="8" t="s">
        <v>50</v>
      </c>
      <c r="H353" s="33" t="s">
        <v>81</v>
      </c>
      <c r="I353" s="32" t="s">
        <v>1147</v>
      </c>
    </row>
    <row r="354" spans="1:9" x14ac:dyDescent="0.25">
      <c r="A354" s="8" t="s">
        <v>1134</v>
      </c>
      <c r="B354" s="9" t="s">
        <v>1135</v>
      </c>
      <c r="C354" s="9" t="s">
        <v>19</v>
      </c>
      <c r="D354" s="9" t="s">
        <v>1136</v>
      </c>
      <c r="F354" s="37" t="str">
        <f>IF(CLIENTE[[#This Row],[RUC]]="No","Solo Boleta",IF(CLIENTE[[#This Row],[RUC]]="","Ingrese N° de RUC",VLOOKUP(CLIENTE[[#This Row],[RUC]],RUCS[],2,FALSE)))</f>
        <v>Ingrese N° de RUC</v>
      </c>
      <c r="G354" s="8" t="s">
        <v>25</v>
      </c>
      <c r="H354" s="33" t="s">
        <v>79</v>
      </c>
      <c r="I354" s="32">
        <v>65</v>
      </c>
    </row>
    <row r="355" spans="1:9" x14ac:dyDescent="0.25">
      <c r="A355" s="8" t="s">
        <v>1137</v>
      </c>
      <c r="B355" s="9" t="s">
        <v>1138</v>
      </c>
      <c r="C355" s="9" t="s">
        <v>20</v>
      </c>
      <c r="D355" s="9" t="s">
        <v>1136</v>
      </c>
      <c r="E355" s="8" t="s">
        <v>74</v>
      </c>
      <c r="F355" s="37" t="str">
        <f>IF(CLIENTE[[#This Row],[RUC]]="No","Solo Boleta",IF(CLIENTE[[#This Row],[RUC]]="","Ingrese N° de RUC",VLOOKUP(CLIENTE[[#This Row],[RUC]],RUCS[],2,FALSE)))</f>
        <v>Solo Boleta</v>
      </c>
      <c r="G355" s="8" t="s">
        <v>24</v>
      </c>
      <c r="H355" s="33" t="s">
        <v>79</v>
      </c>
      <c r="I355" s="32">
        <v>65</v>
      </c>
    </row>
    <row r="356" spans="1:9" x14ac:dyDescent="0.25">
      <c r="A356" s="8" t="s">
        <v>1148</v>
      </c>
      <c r="B356" s="9" t="s">
        <v>1149</v>
      </c>
      <c r="C356" s="9" t="s">
        <v>19</v>
      </c>
      <c r="D356" s="9" t="s">
        <v>688</v>
      </c>
      <c r="E356" s="8" t="s">
        <v>840</v>
      </c>
      <c r="F356" s="37" t="str">
        <f>IF(CLIENTE[[#This Row],[RUC]]="No","Solo Boleta",IF(CLIENTE[[#This Row],[RUC]]="","Ingrese N° de RUC",VLOOKUP(CLIENTE[[#This Row],[RUC]],RUCS[],2,FALSE)))</f>
        <v>INSTITUTO GEOFISICO DEL PERU</v>
      </c>
      <c r="G356" s="8" t="s">
        <v>36</v>
      </c>
      <c r="H356" s="33" t="s">
        <v>79</v>
      </c>
      <c r="I356" s="32">
        <v>95</v>
      </c>
    </row>
    <row r="357" spans="1:9" x14ac:dyDescent="0.25">
      <c r="A357" s="8" t="s">
        <v>1152</v>
      </c>
      <c r="B357" s="9" t="s">
        <v>1153</v>
      </c>
      <c r="C357" s="9" t="s">
        <v>19</v>
      </c>
      <c r="D357" s="9" t="s">
        <v>771</v>
      </c>
      <c r="F357" s="37" t="str">
        <f>IF(CLIENTE[[#This Row],[RUC]]="No","Solo Boleta",IF(CLIENTE[[#This Row],[RUC]]="","Ingrese N° de RUC",VLOOKUP(CLIENTE[[#This Row],[RUC]],RUCS[],2,FALSE)))</f>
        <v>Ingrese N° de RUC</v>
      </c>
      <c r="G357" s="34" t="s">
        <v>39</v>
      </c>
      <c r="H357" s="33" t="s">
        <v>81</v>
      </c>
      <c r="I357" s="32">
        <v>95</v>
      </c>
    </row>
    <row r="358" spans="1:9" x14ac:dyDescent="0.25">
      <c r="A358" s="8" t="s">
        <v>1154</v>
      </c>
      <c r="B358" s="9" t="s">
        <v>1155</v>
      </c>
      <c r="C358" s="9" t="s">
        <v>19</v>
      </c>
      <c r="D358" s="9" t="s">
        <v>688</v>
      </c>
      <c r="F358" s="37" t="str">
        <f>IF(CLIENTE[[#This Row],[RUC]]="No","Solo Boleta",IF(CLIENTE[[#This Row],[RUC]]="","Ingrese N° de RUC",VLOOKUP(CLIENTE[[#This Row],[RUC]],RUCS[],2,FALSE)))</f>
        <v>Ingrese N° de RUC</v>
      </c>
      <c r="G358" s="34" t="s">
        <v>42</v>
      </c>
      <c r="H358" s="33" t="s">
        <v>81</v>
      </c>
      <c r="I358" s="32">
        <v>130</v>
      </c>
    </row>
    <row r="359" spans="1:9" x14ac:dyDescent="0.25">
      <c r="A359" s="8" t="s">
        <v>1180</v>
      </c>
      <c r="B359" s="9" t="s">
        <v>1181</v>
      </c>
      <c r="C359" s="9" t="s">
        <v>19</v>
      </c>
      <c r="D359" s="9" t="s">
        <v>1182</v>
      </c>
      <c r="E359" s="1" t="s">
        <v>1185</v>
      </c>
      <c r="F359" s="37" t="str">
        <f>IF(CLIENTE[[#This Row],[RUC]]="No","Solo Boleta",IF(CLIENTE[[#This Row],[RUC]]="","Ingrese N° de RUC",VLOOKUP(CLIENTE[[#This Row],[RUC]],RUCS[],2,FALSE)))</f>
        <v>DIMALEC S.A.C.</v>
      </c>
      <c r="G359" s="8" t="s">
        <v>32</v>
      </c>
      <c r="H359" s="33" t="s">
        <v>80</v>
      </c>
      <c r="I359" s="32">
        <v>120</v>
      </c>
    </row>
    <row r="360" spans="1:9" x14ac:dyDescent="0.25">
      <c r="A360" s="8" t="s">
        <v>1183</v>
      </c>
      <c r="B360" s="9" t="s">
        <v>1184</v>
      </c>
      <c r="C360" s="9" t="s">
        <v>19</v>
      </c>
      <c r="D360" s="9" t="s">
        <v>739</v>
      </c>
      <c r="E360" s="1" t="s">
        <v>1185</v>
      </c>
      <c r="F360" s="37" t="str">
        <f>IF(CLIENTE[[#This Row],[RUC]]="No","Solo Boleta",IF(CLIENTE[[#This Row],[RUC]]="","Ingrese N° de RUC",VLOOKUP(CLIENTE[[#This Row],[RUC]],RUCS[],2,FALSE)))</f>
        <v>DIMALEC S.A.C.</v>
      </c>
      <c r="G360" s="8" t="s">
        <v>22</v>
      </c>
      <c r="H360" s="33" t="s">
        <v>80</v>
      </c>
      <c r="I360" s="32">
        <v>120</v>
      </c>
    </row>
    <row r="361" spans="1:9" x14ac:dyDescent="0.25">
      <c r="A361" s="8" t="s">
        <v>1189</v>
      </c>
      <c r="B361" s="9" t="s">
        <v>1190</v>
      </c>
      <c r="C361" s="9" t="s">
        <v>19</v>
      </c>
      <c r="D361" s="9" t="s">
        <v>688</v>
      </c>
      <c r="E361" s="1" t="s">
        <v>1191</v>
      </c>
      <c r="F361" s="37" t="str">
        <f>IF(CLIENTE[[#This Row],[RUC]]="No","Solo Boleta",IF(CLIENTE[[#This Row],[RUC]]="","Ingrese N° de RUC",VLOOKUP(CLIENTE[[#This Row],[RUC]],RUCS[],2,FALSE)))</f>
        <v>ESTACION DE SERVICIOS HUARAZ S.A.C.</v>
      </c>
      <c r="G361" s="8" t="s">
        <v>27</v>
      </c>
      <c r="H361" s="33" t="s">
        <v>79</v>
      </c>
      <c r="I361" s="32">
        <v>80</v>
      </c>
    </row>
    <row r="362" spans="1:9" x14ac:dyDescent="0.25">
      <c r="A362" s="8" t="s">
        <v>1195</v>
      </c>
      <c r="B362" s="9" t="s">
        <v>1196</v>
      </c>
      <c r="C362" s="9" t="s">
        <v>19</v>
      </c>
      <c r="D362" s="9" t="s">
        <v>1197</v>
      </c>
      <c r="F362" s="37" t="str">
        <f>IF(CLIENTE[[#This Row],[RUC]]="No","Solo Boleta",IF(CLIENTE[[#This Row],[RUC]]="","Ingrese N° de RUC",VLOOKUP(CLIENTE[[#This Row],[RUC]],RUCS[],2,FALSE)))</f>
        <v>Ingrese N° de RUC</v>
      </c>
      <c r="G362" s="8" t="s">
        <v>28</v>
      </c>
      <c r="H362" s="33" t="s">
        <v>79</v>
      </c>
      <c r="I362" s="32">
        <v>70</v>
      </c>
    </row>
    <row r="363" spans="1:9" x14ac:dyDescent="0.25">
      <c r="A363" s="8" t="s">
        <v>1242</v>
      </c>
      <c r="B363" s="9" t="s">
        <v>1243</v>
      </c>
      <c r="C363" s="9" t="s">
        <v>19</v>
      </c>
      <c r="D363" s="9" t="s">
        <v>688</v>
      </c>
      <c r="E363" s="8" t="s">
        <v>855</v>
      </c>
      <c r="F363" s="37" t="str">
        <f>IF(CLIENTE[[#This Row],[RUC]]="No","Solo Boleta",IF(CLIENTE[[#This Row],[RUC]]="","Ingrese N° de RUC",VLOOKUP(CLIENTE[[#This Row],[RUC]],RUCS[],2,FALSE)))</f>
        <v>ORGANISMO DE EVALUACION Y FISCALIZACION AMBIENTAL - OEFA</v>
      </c>
      <c r="G363" s="8" t="s">
        <v>38</v>
      </c>
      <c r="H363" s="33" t="s">
        <v>79</v>
      </c>
      <c r="I363" s="32">
        <v>90</v>
      </c>
    </row>
    <row r="364" spans="1:9" x14ac:dyDescent="0.25">
      <c r="A364" s="8" t="s">
        <v>1244</v>
      </c>
      <c r="B364" s="9" t="s">
        <v>1245</v>
      </c>
      <c r="C364" s="9" t="s">
        <v>19</v>
      </c>
      <c r="D364" s="9" t="s">
        <v>709</v>
      </c>
      <c r="E364" s="8" t="s">
        <v>855</v>
      </c>
      <c r="F364" s="37" t="str">
        <f>IF(CLIENTE[[#This Row],[RUC]]="No","Solo Boleta",IF(CLIENTE[[#This Row],[RUC]]="","Ingrese N° de RUC",VLOOKUP(CLIENTE[[#This Row],[RUC]],RUCS[],2,FALSE)))</f>
        <v>ORGANISMO DE EVALUACION Y FISCALIZACION AMBIENTAL - OEFA</v>
      </c>
      <c r="G364" s="8" t="s">
        <v>48</v>
      </c>
      <c r="H364" s="33" t="s">
        <v>79</v>
      </c>
      <c r="I364" s="32">
        <v>90</v>
      </c>
    </row>
    <row r="365" spans="1:9" x14ac:dyDescent="0.25">
      <c r="A365" s="8" t="s">
        <v>1246</v>
      </c>
      <c r="B365" s="9" t="s">
        <v>1334</v>
      </c>
      <c r="C365" s="9" t="s">
        <v>19</v>
      </c>
      <c r="D365" s="9" t="s">
        <v>708</v>
      </c>
      <c r="E365" s="8" t="s">
        <v>855</v>
      </c>
      <c r="F365" s="37" t="str">
        <f>IF(CLIENTE[[#This Row],[RUC]]="No","Solo Boleta",IF(CLIENTE[[#This Row],[RUC]]="","Ingrese N° de RUC",VLOOKUP(CLIENTE[[#This Row],[RUC]],RUCS[],2,FALSE)))</f>
        <v>ORGANISMO DE EVALUACION Y FISCALIZACION AMBIENTAL - OEFA</v>
      </c>
      <c r="G365" s="8" t="s">
        <v>37</v>
      </c>
      <c r="H365" s="33" t="s">
        <v>79</v>
      </c>
      <c r="I365" s="32">
        <v>90</v>
      </c>
    </row>
    <row r="366" spans="1:9" x14ac:dyDescent="0.25">
      <c r="A366" s="8" t="s">
        <v>1247</v>
      </c>
      <c r="B366" s="9" t="s">
        <v>1248</v>
      </c>
      <c r="C366" s="9" t="s">
        <v>19</v>
      </c>
      <c r="D366" s="9" t="s">
        <v>1249</v>
      </c>
      <c r="E366" s="8" t="s">
        <v>855</v>
      </c>
      <c r="F366" s="37" t="str">
        <f>IF(CLIENTE[[#This Row],[RUC]]="No","Solo Boleta",IF(CLIENTE[[#This Row],[RUC]]="","Ingrese N° de RUC",VLOOKUP(CLIENTE[[#This Row],[RUC]],RUCS[],2,FALSE)))</f>
        <v>ORGANISMO DE EVALUACION Y FISCALIZACION AMBIENTAL - OEFA</v>
      </c>
      <c r="G366" s="8" t="s">
        <v>30</v>
      </c>
      <c r="H366" s="33" t="s">
        <v>79</v>
      </c>
      <c r="I366" s="32">
        <v>90</v>
      </c>
    </row>
    <row r="367" spans="1:9" x14ac:dyDescent="0.25">
      <c r="A367" s="8" t="s">
        <v>1250</v>
      </c>
      <c r="B367" s="9" t="s">
        <v>1251</v>
      </c>
      <c r="C367" s="9" t="s">
        <v>19</v>
      </c>
      <c r="D367" s="9" t="s">
        <v>1252</v>
      </c>
      <c r="E367" s="8" t="s">
        <v>855</v>
      </c>
      <c r="F367" s="37" t="str">
        <f>IF(CLIENTE[[#This Row],[RUC]]="No","Solo Boleta",IF(CLIENTE[[#This Row],[RUC]]="","Ingrese N° de RUC",VLOOKUP(CLIENTE[[#This Row],[RUC]],RUCS[],2,FALSE)))</f>
        <v>ORGANISMO DE EVALUACION Y FISCALIZACION AMBIENTAL - OEFA</v>
      </c>
      <c r="G367" s="8" t="s">
        <v>50</v>
      </c>
      <c r="H367" s="33" t="s">
        <v>79</v>
      </c>
      <c r="I367" s="32">
        <v>90</v>
      </c>
    </row>
    <row r="368" spans="1:9" x14ac:dyDescent="0.25">
      <c r="A368" s="8" t="s">
        <v>1253</v>
      </c>
      <c r="B368" s="9" t="s">
        <v>1254</v>
      </c>
      <c r="C368" s="9" t="s">
        <v>19</v>
      </c>
      <c r="D368" s="9" t="s">
        <v>688</v>
      </c>
      <c r="E368" s="8" t="s">
        <v>855</v>
      </c>
      <c r="F368" s="37" t="str">
        <f>IF(CLIENTE[[#This Row],[RUC]]="No","Solo Boleta",IF(CLIENTE[[#This Row],[RUC]]="","Ingrese N° de RUC",VLOOKUP(CLIENTE[[#This Row],[RUC]],RUCS[],2,FALSE)))</f>
        <v>ORGANISMO DE EVALUACION Y FISCALIZACION AMBIENTAL - OEFA</v>
      </c>
      <c r="G368" s="8" t="s">
        <v>42</v>
      </c>
      <c r="H368" s="33" t="s">
        <v>79</v>
      </c>
      <c r="I368" s="32">
        <v>90</v>
      </c>
    </row>
    <row r="369" spans="1:9" x14ac:dyDescent="0.25">
      <c r="A369" s="8" t="s">
        <v>1255</v>
      </c>
      <c r="B369" s="9" t="s">
        <v>1256</v>
      </c>
      <c r="C369" s="9" t="s">
        <v>19</v>
      </c>
      <c r="D369" s="9" t="s">
        <v>771</v>
      </c>
      <c r="E369" s="8" t="s">
        <v>855</v>
      </c>
      <c r="F369" s="37" t="str">
        <f>IF(CLIENTE[[#This Row],[RUC]]="No","Solo Boleta",IF(CLIENTE[[#This Row],[RUC]]="","Ingrese N° de RUC",VLOOKUP(CLIENTE[[#This Row],[RUC]],RUCS[],2,FALSE)))</f>
        <v>ORGANISMO DE EVALUACION Y FISCALIZACION AMBIENTAL - OEFA</v>
      </c>
      <c r="G369" s="8" t="s">
        <v>49</v>
      </c>
      <c r="H369" s="33" t="s">
        <v>79</v>
      </c>
      <c r="I369" s="32">
        <v>90</v>
      </c>
    </row>
    <row r="370" spans="1:9" x14ac:dyDescent="0.25">
      <c r="A370" s="8" t="s">
        <v>1257</v>
      </c>
      <c r="B370" s="9" t="s">
        <v>1258</v>
      </c>
      <c r="C370" s="9" t="s">
        <v>19</v>
      </c>
      <c r="D370" s="9" t="s">
        <v>688</v>
      </c>
      <c r="E370" s="8" t="s">
        <v>855</v>
      </c>
      <c r="F370" s="37" t="str">
        <f>IF(CLIENTE[[#This Row],[RUC]]="No","Solo Boleta",IF(CLIENTE[[#This Row],[RUC]]="","Ingrese N° de RUC",VLOOKUP(CLIENTE[[#This Row],[RUC]],RUCS[],2,FALSE)))</f>
        <v>ORGANISMO DE EVALUACION Y FISCALIZACION AMBIENTAL - OEFA</v>
      </c>
      <c r="G370" s="8" t="s">
        <v>39</v>
      </c>
      <c r="H370" s="33" t="s">
        <v>79</v>
      </c>
      <c r="I370" s="32">
        <v>90</v>
      </c>
    </row>
    <row r="371" spans="1:9" x14ac:dyDescent="0.25">
      <c r="A371" s="8" t="s">
        <v>1259</v>
      </c>
      <c r="B371" s="9" t="s">
        <v>1260</v>
      </c>
      <c r="C371" s="9" t="s">
        <v>19</v>
      </c>
      <c r="D371" s="9" t="s">
        <v>688</v>
      </c>
      <c r="E371" s="8" t="s">
        <v>855</v>
      </c>
      <c r="F371" s="37" t="str">
        <f>IF(CLIENTE[[#This Row],[RUC]]="No","Solo Boleta",IF(CLIENTE[[#This Row],[RUC]]="","Ingrese N° de RUC",VLOOKUP(CLIENTE[[#This Row],[RUC]],RUCS[],2,FALSE)))</f>
        <v>ORGANISMO DE EVALUACION Y FISCALIZACION AMBIENTAL - OEFA</v>
      </c>
      <c r="G371" s="8" t="s">
        <v>36</v>
      </c>
      <c r="H371" s="33" t="s">
        <v>79</v>
      </c>
      <c r="I371" s="32">
        <v>90</v>
      </c>
    </row>
    <row r="372" spans="1:9" x14ac:dyDescent="0.25">
      <c r="A372" s="8" t="s">
        <v>1261</v>
      </c>
      <c r="B372" s="9" t="s">
        <v>1262</v>
      </c>
      <c r="C372" s="9" t="s">
        <v>19</v>
      </c>
      <c r="D372" s="9" t="s">
        <v>757</v>
      </c>
      <c r="E372" s="8" t="s">
        <v>855</v>
      </c>
      <c r="F372" s="37" t="str">
        <f>IF(CLIENTE[[#This Row],[RUC]]="No","Solo Boleta",IF(CLIENTE[[#This Row],[RUC]]="","Ingrese N° de RUC",VLOOKUP(CLIENTE[[#This Row],[RUC]],RUCS[],2,FALSE)))</f>
        <v>ORGANISMO DE EVALUACION Y FISCALIZACION AMBIENTAL - OEFA</v>
      </c>
      <c r="G372" s="8" t="s">
        <v>28</v>
      </c>
      <c r="H372" s="33" t="s">
        <v>79</v>
      </c>
      <c r="I372" s="32">
        <v>90</v>
      </c>
    </row>
    <row r="373" spans="1:9" x14ac:dyDescent="0.25">
      <c r="A373" s="8" t="s">
        <v>1263</v>
      </c>
      <c r="B373" s="9" t="s">
        <v>1264</v>
      </c>
      <c r="C373" s="9" t="s">
        <v>19</v>
      </c>
      <c r="D373" s="9" t="s">
        <v>1265</v>
      </c>
      <c r="E373" s="8" t="s">
        <v>855</v>
      </c>
      <c r="F373" s="37" t="str">
        <f>IF(CLIENTE[[#This Row],[RUC]]="No","Solo Boleta",IF(CLIENTE[[#This Row],[RUC]]="","Ingrese N° de RUC",VLOOKUP(CLIENTE[[#This Row],[RUC]],RUCS[],2,FALSE)))</f>
        <v>ORGANISMO DE EVALUACION Y FISCALIZACION AMBIENTAL - OEFA</v>
      </c>
      <c r="G373" s="8" t="s">
        <v>41</v>
      </c>
      <c r="H373" s="33" t="s">
        <v>79</v>
      </c>
      <c r="I373" s="32">
        <v>90</v>
      </c>
    </row>
    <row r="374" spans="1:9" x14ac:dyDescent="0.25">
      <c r="A374" s="8" t="s">
        <v>1266</v>
      </c>
      <c r="B374" s="9" t="s">
        <v>1267</v>
      </c>
      <c r="C374" s="9" t="s">
        <v>19</v>
      </c>
      <c r="D374" s="9" t="s">
        <v>815</v>
      </c>
      <c r="E374" s="8" t="s">
        <v>855</v>
      </c>
      <c r="F374" s="37" t="str">
        <f>IF(CLIENTE[[#This Row],[RUC]]="No","Solo Boleta",IF(CLIENTE[[#This Row],[RUC]]="","Ingrese N° de RUC",VLOOKUP(CLIENTE[[#This Row],[RUC]],RUCS[],2,FALSE)))</f>
        <v>ORGANISMO DE EVALUACION Y FISCALIZACION AMBIENTAL - OEFA</v>
      </c>
      <c r="G374" s="8" t="s">
        <v>43</v>
      </c>
      <c r="H374" s="33" t="s">
        <v>79</v>
      </c>
      <c r="I374" s="32">
        <v>90</v>
      </c>
    </row>
    <row r="375" spans="1:9" x14ac:dyDescent="0.25">
      <c r="A375" s="8" t="s">
        <v>1268</v>
      </c>
      <c r="B375" s="9" t="s">
        <v>1269</v>
      </c>
      <c r="C375" s="9" t="s">
        <v>19</v>
      </c>
      <c r="D375" s="9" t="s">
        <v>757</v>
      </c>
      <c r="E375" s="8" t="s">
        <v>855</v>
      </c>
      <c r="F375" s="37" t="str">
        <f>IF(CLIENTE[[#This Row],[RUC]]="No","Solo Boleta",IF(CLIENTE[[#This Row],[RUC]]="","Ingrese N° de RUC",VLOOKUP(CLIENTE[[#This Row],[RUC]],RUCS[],2,FALSE)))</f>
        <v>ORGANISMO DE EVALUACION Y FISCALIZACION AMBIENTAL - OEFA</v>
      </c>
      <c r="G375" s="8" t="s">
        <v>34</v>
      </c>
      <c r="H375" s="33" t="s">
        <v>79</v>
      </c>
      <c r="I375" s="32">
        <v>90</v>
      </c>
    </row>
    <row r="376" spans="1:9" x14ac:dyDescent="0.25">
      <c r="A376" s="8" t="s">
        <v>1270</v>
      </c>
      <c r="B376" s="9" t="s">
        <v>1271</v>
      </c>
      <c r="C376" s="9" t="s">
        <v>19</v>
      </c>
      <c r="D376" s="9" t="s">
        <v>688</v>
      </c>
      <c r="F376" s="37" t="str">
        <f>IF(CLIENTE[[#This Row],[RUC]]="No","Solo Boleta",IF(CLIENTE[[#This Row],[RUC]]="","Ingrese N° de RUC",VLOOKUP(CLIENTE[[#This Row],[RUC]],RUCS[],2,FALSE)))</f>
        <v>Ingrese N° de RUC</v>
      </c>
      <c r="G376" s="8" t="s">
        <v>26</v>
      </c>
      <c r="H376" s="33" t="s">
        <v>79</v>
      </c>
      <c r="I376" s="32">
        <v>65</v>
      </c>
    </row>
    <row r="377" spans="1:9" x14ac:dyDescent="0.25">
      <c r="A377" s="8" t="s">
        <v>1277</v>
      </c>
      <c r="B377" s="9" t="s">
        <v>1278</v>
      </c>
      <c r="C377" s="9" t="s">
        <v>19</v>
      </c>
      <c r="D377" s="9" t="s">
        <v>1279</v>
      </c>
      <c r="E377" s="8" t="s">
        <v>1411</v>
      </c>
      <c r="F377" s="37" t="s">
        <v>1078</v>
      </c>
      <c r="G377" s="8" t="s">
        <v>23</v>
      </c>
      <c r="H377" s="33" t="s">
        <v>79</v>
      </c>
      <c r="I377" s="32">
        <v>65</v>
      </c>
    </row>
    <row r="378" spans="1:9" x14ac:dyDescent="0.25">
      <c r="A378" s="8" t="s">
        <v>1318</v>
      </c>
      <c r="B378" s="9" t="s">
        <v>1316</v>
      </c>
      <c r="C378" s="9" t="s">
        <v>19</v>
      </c>
      <c r="D378" s="9" t="s">
        <v>1317</v>
      </c>
      <c r="F378" s="37" t="str">
        <f>IF(CLIENTE[[#This Row],[RUC]]="No","Solo Boleta",IF(CLIENTE[[#This Row],[RUC]]="","Ingrese N° de RUC",VLOOKUP(CLIENTE[[#This Row],[RUC]],RUCS[],2,FALSE)))</f>
        <v>Ingrese N° de RUC</v>
      </c>
      <c r="G378" s="34" t="s">
        <v>31</v>
      </c>
      <c r="H378" s="33" t="s">
        <v>79</v>
      </c>
      <c r="I378" s="32"/>
    </row>
    <row r="379" spans="1:9" x14ac:dyDescent="0.25">
      <c r="A379" s="8" t="s">
        <v>1332</v>
      </c>
      <c r="B379" s="9" t="s">
        <v>1333</v>
      </c>
      <c r="C379" s="9" t="s">
        <v>19</v>
      </c>
      <c r="D379" s="9" t="s">
        <v>688</v>
      </c>
      <c r="E379" s="8" t="s">
        <v>855</v>
      </c>
      <c r="F379" s="37" t="str">
        <f>IF(CLIENTE[[#This Row],[RUC]]="No","Solo Boleta",IF(CLIENTE[[#This Row],[RUC]]="","Ingrese N° de RUC",VLOOKUP(CLIENTE[[#This Row],[RUC]],RUCS[],2,FALSE)))</f>
        <v>ORGANISMO DE EVALUACION Y FISCALIZACION AMBIENTAL - OEFA</v>
      </c>
      <c r="G379" s="8"/>
      <c r="H379" s="33" t="s">
        <v>79</v>
      </c>
      <c r="I379" s="32">
        <v>90</v>
      </c>
    </row>
    <row r="380" spans="1:9" x14ac:dyDescent="0.25">
      <c r="A380" s="8">
        <v>45478909</v>
      </c>
      <c r="B380" t="s">
        <v>1368</v>
      </c>
      <c r="C380" s="9" t="s">
        <v>19</v>
      </c>
      <c r="D380" s="9" t="s">
        <v>708</v>
      </c>
      <c r="E380" s="8" t="s">
        <v>1341</v>
      </c>
      <c r="F380" s="37" t="s">
        <v>1342</v>
      </c>
      <c r="G380" s="8" t="s">
        <v>26</v>
      </c>
      <c r="H380" s="33" t="s">
        <v>79</v>
      </c>
      <c r="I380" s="32">
        <v>70</v>
      </c>
    </row>
    <row r="381" spans="1:9" x14ac:dyDescent="0.25">
      <c r="A381" s="8" t="s">
        <v>1335</v>
      </c>
      <c r="B381" s="9" t="s">
        <v>1336</v>
      </c>
      <c r="C381" s="9" t="s">
        <v>19</v>
      </c>
      <c r="D381" s="9" t="s">
        <v>1160</v>
      </c>
      <c r="F381" s="37" t="str">
        <f>IF(CLIENTE[[#This Row],[RUC]]="No","Solo Boleta",IF(CLIENTE[[#This Row],[RUC]]="","Ingrese N° de RUC",VLOOKUP(CLIENTE[[#This Row],[RUC]],RUCS[],2,FALSE)))</f>
        <v>Ingrese N° de RUC</v>
      </c>
      <c r="G381" s="34" t="s">
        <v>25</v>
      </c>
      <c r="H381" s="33" t="s">
        <v>81</v>
      </c>
      <c r="I381" s="32">
        <v>80</v>
      </c>
    </row>
    <row r="382" spans="1:9" x14ac:dyDescent="0.25">
      <c r="A382" s="8" t="s">
        <v>1337</v>
      </c>
      <c r="B382" s="9" t="s">
        <v>1338</v>
      </c>
      <c r="C382" s="9" t="s">
        <v>19</v>
      </c>
      <c r="D382" s="9" t="s">
        <v>1160</v>
      </c>
      <c r="E382" s="8" t="s">
        <v>855</v>
      </c>
      <c r="F382" s="37" t="str">
        <f>IF(CLIENTE[[#This Row],[RUC]]="No","Solo Boleta",IF(CLIENTE[[#This Row],[RUC]]="","Ingrese N° de RUC",VLOOKUP(CLIENTE[[#This Row],[RUC]],RUCS[],2,FALSE)))</f>
        <v>ORGANISMO DE EVALUACION Y FISCALIZACION AMBIENTAL - OEFA</v>
      </c>
      <c r="G382" s="8"/>
      <c r="H382" s="33"/>
      <c r="I382" s="32"/>
    </row>
    <row r="383" spans="1:9" x14ac:dyDescent="0.25">
      <c r="A383" s="8" t="s">
        <v>1339</v>
      </c>
      <c r="B383" s="9" t="s">
        <v>1340</v>
      </c>
      <c r="C383" s="9" t="s">
        <v>19</v>
      </c>
      <c r="D383" s="9" t="s">
        <v>708</v>
      </c>
      <c r="E383" s="8" t="s">
        <v>855</v>
      </c>
      <c r="F383" s="37" t="str">
        <f>IF(CLIENTE[[#This Row],[RUC]]="No","Solo Boleta",IF(CLIENTE[[#This Row],[RUC]]="","Ingrese N° de RUC",VLOOKUP(CLIENTE[[#This Row],[RUC]],RUCS[],2,FALSE)))</f>
        <v>ORGANISMO DE EVALUACION Y FISCALIZACION AMBIENTAL - OEFA</v>
      </c>
      <c r="G383" s="8"/>
      <c r="H383" s="33"/>
      <c r="I383" s="32"/>
    </row>
    <row r="384" spans="1:9" x14ac:dyDescent="0.25">
      <c r="A384" s="8" t="s">
        <v>1343</v>
      </c>
      <c r="B384" s="9" t="s">
        <v>1344</v>
      </c>
      <c r="C384" s="9" t="s">
        <v>19</v>
      </c>
      <c r="D384" s="9" t="s">
        <v>1345</v>
      </c>
      <c r="F384" s="37" t="str">
        <f>IF(CLIENTE[[#This Row],[RUC]]="No","Solo Boleta",IF(CLIENTE[[#This Row],[RUC]]="","Ingrese N° de RUC",VLOOKUP(CLIENTE[[#This Row],[RUC]],RUCS[],2,FALSE)))</f>
        <v>Ingrese N° de RUC</v>
      </c>
      <c r="G384" s="8"/>
      <c r="H384" s="33"/>
      <c r="I384" s="32"/>
    </row>
    <row r="385" spans="1:9" x14ac:dyDescent="0.25">
      <c r="A385" s="8" t="s">
        <v>1346</v>
      </c>
      <c r="B385" s="9" t="s">
        <v>1347</v>
      </c>
      <c r="C385" s="9" t="s">
        <v>19</v>
      </c>
      <c r="D385" s="9" t="s">
        <v>1348</v>
      </c>
      <c r="F385" s="37" t="str">
        <f>IF(CLIENTE[[#This Row],[RUC]]="No","Solo Boleta",IF(CLIENTE[[#This Row],[RUC]]="","Ingrese N° de RUC",VLOOKUP(CLIENTE[[#This Row],[RUC]],RUCS[],2,FALSE)))</f>
        <v>Ingrese N° de RUC</v>
      </c>
      <c r="G385" s="8"/>
      <c r="H385" s="33"/>
      <c r="I385" s="32"/>
    </row>
    <row r="386" spans="1:9" x14ac:dyDescent="0.25">
      <c r="A386" s="8" t="s">
        <v>1349</v>
      </c>
      <c r="B386" s="9" t="s">
        <v>1350</v>
      </c>
      <c r="C386" s="9" t="s">
        <v>19</v>
      </c>
      <c r="D386" s="9" t="s">
        <v>1160</v>
      </c>
      <c r="F386" s="37" t="str">
        <f>IF(CLIENTE[[#This Row],[RUC]]="No","Solo Boleta",IF(CLIENTE[[#This Row],[RUC]]="","Ingrese N° de RUC",VLOOKUP(CLIENTE[[#This Row],[RUC]],RUCS[],2,FALSE)))</f>
        <v>Ingrese N° de RUC</v>
      </c>
      <c r="G386" s="8"/>
      <c r="H386" s="33"/>
      <c r="I386" s="32"/>
    </row>
    <row r="387" spans="1:9" x14ac:dyDescent="0.25">
      <c r="A387" s="8" t="s">
        <v>1351</v>
      </c>
      <c r="B387" s="9" t="s">
        <v>1352</v>
      </c>
      <c r="C387" s="9" t="s">
        <v>19</v>
      </c>
      <c r="D387" s="9" t="s">
        <v>688</v>
      </c>
      <c r="F387" s="37" t="str">
        <f>IF(CLIENTE[[#This Row],[RUC]]="No","Solo Boleta",IF(CLIENTE[[#This Row],[RUC]]="","Ingrese N° de RUC",VLOOKUP(CLIENTE[[#This Row],[RUC]],RUCS[],2,FALSE)))</f>
        <v>Ingrese N° de RUC</v>
      </c>
      <c r="G387" s="8" t="s">
        <v>40</v>
      </c>
      <c r="H387" s="33" t="s">
        <v>81</v>
      </c>
      <c r="I387" s="32">
        <v>200</v>
      </c>
    </row>
    <row r="388" spans="1:9" x14ac:dyDescent="0.25">
      <c r="A388" s="8" t="s">
        <v>1353</v>
      </c>
      <c r="B388" s="9" t="s">
        <v>1354</v>
      </c>
      <c r="C388" s="9" t="s">
        <v>20</v>
      </c>
      <c r="D388" s="9" t="s">
        <v>1265</v>
      </c>
      <c r="F388" s="37" t="str">
        <f>IF(CLIENTE[[#This Row],[RUC]]="No","Solo Boleta",IF(CLIENTE[[#This Row],[RUC]]="","Ingrese N° de RUC",VLOOKUP(CLIENTE[[#This Row],[RUC]],RUCS[],2,FALSE)))</f>
        <v>Ingrese N° de RUC</v>
      </c>
      <c r="G388" s="8" t="s">
        <v>26</v>
      </c>
      <c r="H388" s="33" t="s">
        <v>81</v>
      </c>
      <c r="I388" s="32">
        <v>105</v>
      </c>
    </row>
    <row r="389" spans="1:9" x14ac:dyDescent="0.25">
      <c r="A389" s="8" t="s">
        <v>1355</v>
      </c>
      <c r="B389" s="9" t="s">
        <v>1356</v>
      </c>
      <c r="C389" s="9" t="s">
        <v>20</v>
      </c>
      <c r="D389" s="9" t="s">
        <v>751</v>
      </c>
      <c r="F389" s="37" t="str">
        <f>IF(CLIENTE[[#This Row],[RUC]]="No","Solo Boleta",IF(CLIENTE[[#This Row],[RUC]]="","Ingrese N° de RUC",VLOOKUP(CLIENTE[[#This Row],[RUC]],RUCS[],2,FALSE)))</f>
        <v>Ingrese N° de RUC</v>
      </c>
      <c r="G389" s="8"/>
      <c r="H389" s="33"/>
      <c r="I389" s="32"/>
    </row>
    <row r="390" spans="1:9" x14ac:dyDescent="0.25">
      <c r="A390" s="8" t="s">
        <v>1366</v>
      </c>
      <c r="B390" s="9" t="s">
        <v>1367</v>
      </c>
      <c r="C390" s="9" t="s">
        <v>19</v>
      </c>
      <c r="D390" s="9" t="s">
        <v>708</v>
      </c>
      <c r="E390" s="8" t="s">
        <v>1369</v>
      </c>
      <c r="F390" s="37" t="str">
        <f>IF(CLIENTE[[#This Row],[RUC]]="No","Solo Boleta",IF(CLIENTE[[#This Row],[RUC]]="","Ingrese N° de RUC",VLOOKUP(CLIENTE[[#This Row],[RUC]],RUCS[],2,FALSE)))</f>
        <v>MOTORES DIESEL ANDINOS S.A.</v>
      </c>
      <c r="G390" s="8" t="s">
        <v>42</v>
      </c>
      <c r="H390" s="33" t="s">
        <v>81</v>
      </c>
      <c r="I390" s="32" t="s">
        <v>1373</v>
      </c>
    </row>
    <row r="391" spans="1:9" x14ac:dyDescent="0.25">
      <c r="A391" s="8" t="s">
        <v>729</v>
      </c>
      <c r="B391" s="9" t="s">
        <v>730</v>
      </c>
      <c r="C391" s="9" t="s">
        <v>19</v>
      </c>
      <c r="D391" s="9" t="s">
        <v>688</v>
      </c>
      <c r="E391" s="19">
        <v>20517476405</v>
      </c>
      <c r="F391" s="37" t="s">
        <v>746</v>
      </c>
      <c r="G391" s="8" t="s">
        <v>48</v>
      </c>
      <c r="H391" s="33" t="s">
        <v>79</v>
      </c>
      <c r="I391" s="32">
        <v>95</v>
      </c>
    </row>
    <row r="392" spans="1:9" x14ac:dyDescent="0.25">
      <c r="A392" s="8" t="s">
        <v>1374</v>
      </c>
      <c r="B392" s="9" t="s">
        <v>1375</v>
      </c>
      <c r="C392" s="9" t="s">
        <v>20</v>
      </c>
      <c r="D392" s="9" t="s">
        <v>688</v>
      </c>
      <c r="E392" s="1" t="s">
        <v>1396</v>
      </c>
      <c r="F392" s="37" t="str">
        <f>IF(CLIENTE[[#This Row],[RUC]]="No","Solo Boleta",IF(CLIENTE[[#This Row],[RUC]]="","Ingrese N° de RUC",VLOOKUP(CLIENTE[[#This Row],[RUC]],RUCS[],2,FALSE)))</f>
        <v>GYSERMED S.A.C.</v>
      </c>
      <c r="G392" s="8" t="s">
        <v>32</v>
      </c>
      <c r="H392" s="33" t="s">
        <v>80</v>
      </c>
      <c r="I392" s="32">
        <v>155</v>
      </c>
    </row>
    <row r="393" spans="1:9" x14ac:dyDescent="0.25">
      <c r="A393" s="8" t="s">
        <v>1388</v>
      </c>
      <c r="B393" s="9" t="s">
        <v>1389</v>
      </c>
      <c r="C393" s="9" t="s">
        <v>20</v>
      </c>
      <c r="D393" s="9" t="s">
        <v>1249</v>
      </c>
      <c r="E393" s="8" t="s">
        <v>1412</v>
      </c>
      <c r="F393" s="37" t="s">
        <v>1413</v>
      </c>
      <c r="G393" s="8" t="s">
        <v>26</v>
      </c>
      <c r="H393" s="33" t="s">
        <v>79</v>
      </c>
      <c r="I393" s="32" t="s">
        <v>1414</v>
      </c>
    </row>
    <row r="394" spans="1:9" x14ac:dyDescent="0.25">
      <c r="A394" s="8" t="s">
        <v>1398</v>
      </c>
      <c r="B394" s="9" t="s">
        <v>1399</v>
      </c>
      <c r="C394" s="9" t="s">
        <v>19</v>
      </c>
      <c r="D394" s="9" t="s">
        <v>751</v>
      </c>
      <c r="F394" s="37" t="str">
        <f>IF(CLIENTE[[#This Row],[RUC]]="No","Solo Boleta",IF(CLIENTE[[#This Row],[RUC]]="","Ingrese N° de RUC",VLOOKUP(CLIENTE[[#This Row],[RUC]],RUCS[],2,FALSE)))</f>
        <v>Ingrese N° de RUC</v>
      </c>
      <c r="G394" s="8"/>
      <c r="H394" s="33"/>
      <c r="I394" s="32"/>
    </row>
    <row r="395" spans="1:9" x14ac:dyDescent="0.25">
      <c r="A395" s="8" t="s">
        <v>1400</v>
      </c>
      <c r="B395" s="9" t="s">
        <v>1401</v>
      </c>
      <c r="C395" s="9" t="s">
        <v>19</v>
      </c>
      <c r="D395" s="9" t="s">
        <v>790</v>
      </c>
      <c r="F395" s="37" t="str">
        <f>IF(CLIENTE[[#This Row],[RUC]]="No","Solo Boleta",IF(CLIENTE[[#This Row],[RUC]]="","Ingrese N° de RUC",VLOOKUP(CLIENTE[[#This Row],[RUC]],RUCS[],2,FALSE)))</f>
        <v>Ingrese N° de RUC</v>
      </c>
      <c r="G395" s="34" t="s">
        <v>43</v>
      </c>
      <c r="H395" s="33" t="s">
        <v>80</v>
      </c>
      <c r="I395" s="32">
        <v>160</v>
      </c>
    </row>
    <row r="396" spans="1:9" x14ac:dyDescent="0.25">
      <c r="A396" s="8" t="s">
        <v>1402</v>
      </c>
      <c r="B396" s="9" t="s">
        <v>1403</v>
      </c>
      <c r="C396" s="9" t="s">
        <v>19</v>
      </c>
      <c r="D396" s="9" t="s">
        <v>1404</v>
      </c>
      <c r="F396" s="37" t="str">
        <f>IF(CLIENTE[[#This Row],[RUC]]="No","Solo Boleta",IF(CLIENTE[[#This Row],[RUC]]="","Ingrese N° de RUC",VLOOKUP(CLIENTE[[#This Row],[RUC]],RUCS[],2,FALSE)))</f>
        <v>Ingrese N° de RUC</v>
      </c>
      <c r="G396" s="8" t="s">
        <v>30</v>
      </c>
      <c r="H396" s="33" t="s">
        <v>81</v>
      </c>
      <c r="I396" s="32">
        <v>95</v>
      </c>
    </row>
    <row r="397" spans="1:9" x14ac:dyDescent="0.25">
      <c r="A397" s="8" t="s">
        <v>1407</v>
      </c>
      <c r="B397" s="9" t="s">
        <v>1408</v>
      </c>
      <c r="C397" s="9" t="s">
        <v>20</v>
      </c>
      <c r="D397" s="9" t="s">
        <v>1409</v>
      </c>
      <c r="F397" s="37" t="str">
        <f>IF(CLIENTE[[#This Row],[RUC]]="No","Solo Boleta",IF(CLIENTE[[#This Row],[RUC]]="","Ingrese N° de RUC",VLOOKUP(CLIENTE[[#This Row],[RUC]],RUCS[],2,FALSE)))</f>
        <v>Ingrese N° de RUC</v>
      </c>
      <c r="G397" s="8" t="s">
        <v>25</v>
      </c>
      <c r="H397" s="33" t="s">
        <v>79</v>
      </c>
      <c r="I397" s="32">
        <v>50</v>
      </c>
    </row>
    <row r="398" spans="1:9" x14ac:dyDescent="0.25">
      <c r="A398" s="8" t="s">
        <v>813</v>
      </c>
      <c r="B398" s="9" t="s">
        <v>814</v>
      </c>
      <c r="C398" s="9" t="s">
        <v>19</v>
      </c>
      <c r="D398" s="9" t="s">
        <v>815</v>
      </c>
      <c r="E398" s="8" t="s">
        <v>944</v>
      </c>
      <c r="F398" s="37" t="str">
        <f>IF(CLIENTE[[#This Row],[RUC]]="No","Solo Boleta",IF(CLIENTE[[#This Row],[RUC]]="","Ingrese N° de RUC",VLOOKUP(CLIENTE[[#This Row],[RUC]],RUCS[],2,FALSE)))</f>
        <v>IPSYCOM INGENIEROS S.R.L.</v>
      </c>
      <c r="G398" s="34" t="s">
        <v>22</v>
      </c>
      <c r="H398" s="33" t="s">
        <v>80</v>
      </c>
      <c r="I398" s="32" t="s">
        <v>1417</v>
      </c>
    </row>
    <row r="399" spans="1:9" x14ac:dyDescent="0.25">
      <c r="A399" s="8" t="s">
        <v>1418</v>
      </c>
      <c r="B399" s="9" t="s">
        <v>1419</v>
      </c>
      <c r="C399" s="9" t="s">
        <v>19</v>
      </c>
      <c r="D399" s="9" t="s">
        <v>688</v>
      </c>
      <c r="F399" s="37" t="str">
        <f>IF(CLIENTE[[#This Row],[RUC]]="No","Solo Boleta",IF(CLIENTE[[#This Row],[RUC]]="","Ingrese N° de RUC",VLOOKUP(CLIENTE[[#This Row],[RUC]],RUCS[],2,FALSE)))</f>
        <v>Ingrese N° de RUC</v>
      </c>
      <c r="G399" s="34" t="s">
        <v>28</v>
      </c>
      <c r="H399" s="33" t="s">
        <v>81</v>
      </c>
      <c r="I399" s="32">
        <v>85</v>
      </c>
    </row>
    <row r="400" spans="1:9" x14ac:dyDescent="0.25">
      <c r="A400" s="8" t="s">
        <v>1420</v>
      </c>
      <c r="B400" s="9" t="s">
        <v>1421</v>
      </c>
      <c r="C400" s="9" t="s">
        <v>19</v>
      </c>
      <c r="D400" s="9" t="s">
        <v>757</v>
      </c>
      <c r="E400" s="1" t="s">
        <v>1424</v>
      </c>
      <c r="F400" s="37" t="str">
        <f>IF(CLIENTE[[#This Row],[RUC]]="No","Solo Boleta",IF(CLIENTE[[#This Row],[RUC]]="","Ingrese N° de RUC",VLOOKUP(CLIENTE[[#This Row],[RUC]],RUCS[],2,FALSE)))</f>
        <v>HALLIBURTON DEL PERU S.R.L.</v>
      </c>
      <c r="G400" s="8" t="s">
        <v>50</v>
      </c>
      <c r="H400" s="33" t="s">
        <v>79</v>
      </c>
      <c r="I400" s="32">
        <v>100</v>
      </c>
    </row>
    <row r="401" spans="1:9" x14ac:dyDescent="0.25">
      <c r="A401" s="8" t="s">
        <v>674</v>
      </c>
      <c r="B401" s="9" t="s">
        <v>675</v>
      </c>
      <c r="C401" s="9" t="s">
        <v>19</v>
      </c>
      <c r="D401" s="9" t="s">
        <v>688</v>
      </c>
      <c r="E401" s="1" t="s">
        <v>1001</v>
      </c>
      <c r="F401" s="37" t="str">
        <f>IF(CLIENTE[[#This Row],[RUC]]="No","Solo Boleta",IF(CLIENTE[[#This Row],[RUC]]="","Ingrese N° de RUC",VLOOKUP(CLIENTE[[#This Row],[RUC]],RUCS[],2,FALSE)))</f>
        <v>BOYLES BROS DIAMANTINA S.A.</v>
      </c>
      <c r="G401" s="8" t="s">
        <v>30</v>
      </c>
      <c r="H401" s="33" t="s">
        <v>79</v>
      </c>
      <c r="I401" s="32">
        <v>80</v>
      </c>
    </row>
    <row r="402" spans="1:9" x14ac:dyDescent="0.25">
      <c r="A402" s="8" t="s">
        <v>1422</v>
      </c>
      <c r="B402" s="9" t="s">
        <v>1423</v>
      </c>
      <c r="C402" s="9" t="s">
        <v>20</v>
      </c>
      <c r="D402" s="9" t="s">
        <v>739</v>
      </c>
      <c r="E402" s="1" t="s">
        <v>1427</v>
      </c>
      <c r="F402" s="37" t="str">
        <f>IF(CLIENTE[[#This Row],[RUC]]="No","Solo Boleta",IF(CLIENTE[[#This Row],[RUC]]="","Ingrese N° de RUC",VLOOKUP(CLIENTE[[#This Row],[RUC]],RUCS[],2,FALSE)))</f>
        <v>LQ 3 S.A.C.</v>
      </c>
      <c r="G402" s="34" t="s">
        <v>24</v>
      </c>
      <c r="H402" s="33" t="s">
        <v>79</v>
      </c>
      <c r="I402" s="32" t="s">
        <v>1414</v>
      </c>
    </row>
    <row r="403" spans="1:9" x14ac:dyDescent="0.25">
      <c r="A403" s="8" t="s">
        <v>1465</v>
      </c>
      <c r="B403" s="9" t="s">
        <v>1466</v>
      </c>
      <c r="C403" s="9" t="s">
        <v>20</v>
      </c>
      <c r="D403" s="9" t="s">
        <v>1467</v>
      </c>
      <c r="F403" s="37" t="str">
        <f>IF(CLIENTE[[#This Row],[RUC]]="No","Solo Boleta",IF(CLIENTE[[#This Row],[RUC]]="","Ingrese N° de RUC",VLOOKUP(CLIENTE[[#This Row],[RUC]],RUCS[],2,FALSE)))</f>
        <v>Ingrese N° de RUC</v>
      </c>
      <c r="G403" s="8"/>
      <c r="H403" s="33" t="s">
        <v>79</v>
      </c>
      <c r="I403" s="32" t="s">
        <v>1468</v>
      </c>
    </row>
    <row r="404" spans="1:9" x14ac:dyDescent="0.25">
      <c r="A404" s="8" t="s">
        <v>93</v>
      </c>
      <c r="B404" s="9" t="s">
        <v>243</v>
      </c>
      <c r="C404" s="9" t="s">
        <v>19</v>
      </c>
      <c r="D404" s="9" t="s">
        <v>1478</v>
      </c>
      <c r="E404" s="8" t="s">
        <v>822</v>
      </c>
      <c r="F404" s="37" t="str">
        <f>IF(CLIENTE[[#This Row],[RUC]]="No","Solo Boleta",IF(CLIENTE[[#This Row],[RUC]]="","Ingrese N° de RUC",VLOOKUP(CLIENTE[[#This Row],[RUC]],RUCS[],2,FALSE)))</f>
        <v>PURATOS PERU S. A.</v>
      </c>
      <c r="G404" s="8"/>
      <c r="H404" s="33" t="s">
        <v>79</v>
      </c>
      <c r="I404" s="32">
        <v>60</v>
      </c>
    </row>
    <row r="405" spans="1:9" x14ac:dyDescent="0.25">
      <c r="A405" s="8" t="s">
        <v>1479</v>
      </c>
      <c r="B405" s="9" t="s">
        <v>1481</v>
      </c>
      <c r="C405" s="9" t="s">
        <v>19</v>
      </c>
      <c r="D405" s="9" t="s">
        <v>688</v>
      </c>
      <c r="E405" s="8" t="s">
        <v>1492</v>
      </c>
      <c r="F405" s="37" t="s">
        <v>1482</v>
      </c>
      <c r="G405" s="8"/>
      <c r="H405" s="33" t="s">
        <v>778</v>
      </c>
      <c r="I405" s="32">
        <v>120</v>
      </c>
    </row>
    <row r="406" spans="1:9" x14ac:dyDescent="0.25">
      <c r="A406" s="8" t="s">
        <v>1497</v>
      </c>
      <c r="B406" s="9" t="s">
        <v>1498</v>
      </c>
      <c r="C406" s="9" t="s">
        <v>19</v>
      </c>
      <c r="D406" s="9" t="s">
        <v>688</v>
      </c>
      <c r="F406" s="37" t="str">
        <f>IF(CLIENTE[[#This Row],[RUC]]="No","Solo Boleta",IF(CLIENTE[[#This Row],[RUC]]="","Ingrese N° de RUC",VLOOKUP(CLIENTE[[#This Row],[RUC]],RUCS[],2,FALSE)))</f>
        <v>Ingrese N° de RUC</v>
      </c>
      <c r="G406" s="8"/>
      <c r="H406" s="33" t="s">
        <v>79</v>
      </c>
      <c r="I406" s="32">
        <v>65</v>
      </c>
    </row>
    <row r="407" spans="1:9" x14ac:dyDescent="0.25">
      <c r="A407" s="8" t="s">
        <v>1529</v>
      </c>
      <c r="B407" s="9" t="s">
        <v>1530</v>
      </c>
      <c r="C407" s="9" t="s">
        <v>20</v>
      </c>
      <c r="D407" s="9" t="s">
        <v>688</v>
      </c>
      <c r="F407" s="37" t="str">
        <f>IF(CLIENTE[[#This Row],[RUC]]="No","Solo Boleta",IF(CLIENTE[[#This Row],[RUC]]="","Ingrese N° de RUC",VLOOKUP(CLIENTE[[#This Row],[RUC]],RUCS[],2,FALSE)))</f>
        <v>Ingrese N° de RUC</v>
      </c>
      <c r="G407" s="8"/>
      <c r="H407" s="33"/>
      <c r="I407" s="32"/>
    </row>
    <row r="408" spans="1:9" x14ac:dyDescent="0.25">
      <c r="A408" s="8" t="s">
        <v>171</v>
      </c>
      <c r="B408" s="9" t="s">
        <v>1540</v>
      </c>
      <c r="C408" s="9" t="s">
        <v>19</v>
      </c>
      <c r="D408" s="9" t="s">
        <v>688</v>
      </c>
      <c r="F408" s="37" t="str">
        <f>IF(CLIENTE[[#This Row],[RUC]]="No","Solo Boleta",IF(CLIENTE[[#This Row],[RUC]]="","Ingrese N° de RUC",VLOOKUP(CLIENTE[[#This Row],[RUC]],RUCS[],2,FALSE)))</f>
        <v>Ingrese N° de RUC</v>
      </c>
      <c r="G408" s="8"/>
      <c r="H408" s="33" t="s">
        <v>79</v>
      </c>
      <c r="I408" s="32">
        <v>65</v>
      </c>
    </row>
    <row r="409" spans="1:9" x14ac:dyDescent="0.25">
      <c r="B409" s="9" t="s">
        <v>1540</v>
      </c>
      <c r="C409" s="9" t="s">
        <v>19</v>
      </c>
      <c r="D409" s="9" t="s">
        <v>688</v>
      </c>
      <c r="F409" s="37" t="str">
        <f>IF(CLIENTE[[#This Row],[RUC]]="No","Solo Boleta",IF(CLIENTE[[#This Row],[RUC]]="","Ingrese N° de RUC",VLOOKUP(CLIENTE[[#This Row],[RUC]],RUCS[],2,FALSE)))</f>
        <v>Ingrese N° de RUC</v>
      </c>
      <c r="G409" s="8"/>
      <c r="H409" s="33" t="s">
        <v>81</v>
      </c>
      <c r="I409" s="32">
        <v>85</v>
      </c>
    </row>
    <row r="410" spans="1:9" x14ac:dyDescent="0.25">
      <c r="A410" s="8" t="s">
        <v>1558</v>
      </c>
      <c r="B410" s="9" t="s">
        <v>1559</v>
      </c>
      <c r="C410" s="9" t="s">
        <v>19</v>
      </c>
      <c r="D410" s="9" t="s">
        <v>1317</v>
      </c>
      <c r="F410" s="37" t="str">
        <f>IF(CLIENTE[[#This Row],[RUC]]="No","Solo Boleta",IF(CLIENTE[[#This Row],[RUC]]="","Ingrese N° de RUC",VLOOKUP(CLIENTE[[#This Row],[RUC]],RUCS[],2,FALSE)))</f>
        <v>Ingrese N° de RUC</v>
      </c>
      <c r="G410" s="8"/>
      <c r="H410" s="33"/>
      <c r="I410" s="32"/>
    </row>
    <row r="411" spans="1:9" x14ac:dyDescent="0.25">
      <c r="A411" s="8" t="s">
        <v>1562</v>
      </c>
      <c r="B411" s="9" t="s">
        <v>1563</v>
      </c>
      <c r="C411" s="9" t="s">
        <v>19</v>
      </c>
      <c r="D411" s="9" t="s">
        <v>688</v>
      </c>
      <c r="F411" s="37" t="str">
        <f>IF(CLIENTE[[#This Row],[RUC]]="No","Solo Boleta",IF(CLIENTE[[#This Row],[RUC]]="","Ingrese N° de RUC",VLOOKUP(CLIENTE[[#This Row],[RUC]],RUCS[],2,FALSE)))</f>
        <v>Ingrese N° de RUC</v>
      </c>
      <c r="G411" s="8"/>
      <c r="H411" s="33"/>
      <c r="I411" s="32"/>
    </row>
    <row r="412" spans="1:9" x14ac:dyDescent="0.25">
      <c r="A412" s="8" t="s">
        <v>1579</v>
      </c>
      <c r="B412" s="9" t="s">
        <v>1580</v>
      </c>
      <c r="C412" s="9" t="s">
        <v>19</v>
      </c>
      <c r="D412" s="9" t="s">
        <v>688</v>
      </c>
      <c r="E412" s="8" t="s">
        <v>1581</v>
      </c>
      <c r="F412" s="37" t="s">
        <v>1582</v>
      </c>
      <c r="G412" s="8"/>
      <c r="H412" s="33" t="s">
        <v>79</v>
      </c>
      <c r="I412" s="32" t="s">
        <v>1583</v>
      </c>
    </row>
  </sheetData>
  <mergeCells count="1">
    <mergeCell ref="G2:I2"/>
  </mergeCell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Tablas!$D$3:$D$6</xm:f>
          </x14:formula1>
          <xm:sqref>H4:H412</xm:sqref>
        </x14:dataValidation>
        <x14:dataValidation type="list" allowBlank="1" showInputMessage="1" showErrorMessage="1">
          <x14:formula1>
            <xm:f>Tablas!#REF!</xm:f>
          </x14:formula1>
          <xm:sqref>G4:G412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7"/>
  <sheetViews>
    <sheetView tabSelected="1" topLeftCell="A4" zoomScale="118" zoomScaleNormal="118" workbookViewId="0">
      <selection activeCell="H7" sqref="H7:H47"/>
    </sheetView>
  </sheetViews>
  <sheetFormatPr defaultColWidth="11.42578125" defaultRowHeight="15" x14ac:dyDescent="0.25"/>
  <cols>
    <col min="1" max="1" width="11.42578125" style="1" customWidth="1"/>
    <col min="2" max="2" width="38.42578125" customWidth="1"/>
    <col min="3" max="3" width="10.42578125" customWidth="1"/>
    <col min="4" max="4" width="15.140625" customWidth="1"/>
    <col min="5" max="5" width="14.28515625" customWidth="1"/>
    <col min="6" max="6" width="11.42578125" customWidth="1"/>
    <col min="7" max="7" width="9.28515625" style="1" customWidth="1"/>
    <col min="8" max="8" width="11.42578125" customWidth="1"/>
    <col min="9" max="9" width="12.85546875" customWidth="1"/>
    <col min="10" max="13" width="11.42578125" customWidth="1"/>
    <col min="14" max="14" width="11.7109375" customWidth="1"/>
    <col min="15" max="15" width="11.140625" customWidth="1"/>
    <col min="16" max="16" width="11.42578125" customWidth="1"/>
    <col min="17" max="17" width="51.28515625" customWidth="1"/>
  </cols>
  <sheetData>
    <row r="2" spans="1:18" ht="23.25" x14ac:dyDescent="0.35">
      <c r="A2" s="69" t="s">
        <v>0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t="s">
        <v>58</v>
      </c>
    </row>
    <row r="3" spans="1:18" ht="18.75" x14ac:dyDescent="0.3">
      <c r="A3" s="70" t="s">
        <v>1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</row>
    <row r="5" spans="1:18" x14ac:dyDescent="0.25">
      <c r="A5" s="73" t="s">
        <v>2</v>
      </c>
      <c r="B5" s="74"/>
      <c r="C5" s="74"/>
      <c r="D5" s="75"/>
      <c r="E5" s="73" t="s">
        <v>5</v>
      </c>
      <c r="F5" s="75"/>
      <c r="G5" s="73" t="s">
        <v>76</v>
      </c>
      <c r="H5" s="74"/>
      <c r="I5" s="75"/>
      <c r="J5" s="73" t="s">
        <v>7</v>
      </c>
      <c r="K5" s="75"/>
      <c r="L5" s="73" t="s">
        <v>15</v>
      </c>
      <c r="M5" s="75"/>
      <c r="N5" s="35"/>
      <c r="O5" s="71" t="s">
        <v>18</v>
      </c>
      <c r="P5" s="72"/>
      <c r="Q5" s="35"/>
    </row>
    <row r="6" spans="1:18" x14ac:dyDescent="0.25">
      <c r="A6" s="14" t="s">
        <v>59</v>
      </c>
      <c r="B6" s="5" t="s">
        <v>3</v>
      </c>
      <c r="C6" s="5" t="s">
        <v>4</v>
      </c>
      <c r="D6" s="5" t="s">
        <v>687</v>
      </c>
      <c r="E6" s="5" t="s">
        <v>8</v>
      </c>
      <c r="F6" s="5" t="s">
        <v>9</v>
      </c>
      <c r="G6" s="14" t="s">
        <v>75</v>
      </c>
      <c r="H6" s="5" t="s">
        <v>77</v>
      </c>
      <c r="I6" s="5" t="s">
        <v>6</v>
      </c>
      <c r="J6" s="5" t="s">
        <v>10</v>
      </c>
      <c r="K6" s="5" t="s">
        <v>11</v>
      </c>
      <c r="L6" s="5" t="s">
        <v>13</v>
      </c>
      <c r="M6" s="5" t="s">
        <v>14</v>
      </c>
      <c r="N6" s="5" t="s">
        <v>12</v>
      </c>
      <c r="O6" s="5" t="s">
        <v>16</v>
      </c>
      <c r="P6" s="5" t="s">
        <v>17</v>
      </c>
      <c r="Q6" s="22" t="s">
        <v>616</v>
      </c>
      <c r="R6" s="22" t="s">
        <v>1474</v>
      </c>
    </row>
    <row r="7" spans="1:18" x14ac:dyDescent="0.25">
      <c r="B7" s="4" t="s">
        <v>1511</v>
      </c>
      <c r="C7" s="4" t="s">
        <v>19</v>
      </c>
      <c r="D7" s="4" t="s">
        <v>688</v>
      </c>
      <c r="E7" s="3">
        <v>42432</v>
      </c>
      <c r="F7" s="2">
        <v>0.38055555555555554</v>
      </c>
      <c r="G7" s="1" t="s">
        <v>44</v>
      </c>
      <c r="H7" t="s">
        <v>80</v>
      </c>
      <c r="I7" s="49">
        <v>0</v>
      </c>
      <c r="J7" s="3">
        <v>42434</v>
      </c>
      <c r="K7" s="2">
        <v>0.46736111111111112</v>
      </c>
      <c r="L7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M7">
        <v>0</v>
      </c>
      <c r="N7" s="48">
        <f>IF(REGISTRO_HUESPED[[#This Row],[TARIFA]]="","¿Tarifa?",IF(REGISTRO_HUESPED[[#This Row],[COBRADOS]]="","¿Días?",REGISTRO_HUESPED[[#This Row],[TARIFA]]*REGISTRO_HUESPED[[#This Row],[COBRADOS]]))</f>
        <v>0</v>
      </c>
      <c r="Q7" t="s">
        <v>1552</v>
      </c>
    </row>
    <row r="8" spans="1:18" x14ac:dyDescent="0.25">
      <c r="A8" s="1" t="s">
        <v>1516</v>
      </c>
      <c r="B8" s="4" t="s">
        <v>1513</v>
      </c>
      <c r="C8" s="4" t="s">
        <v>20</v>
      </c>
      <c r="D8" s="4" t="s">
        <v>1514</v>
      </c>
      <c r="E8" s="3">
        <v>42432</v>
      </c>
      <c r="F8" s="2">
        <v>0.38055555555555554</v>
      </c>
      <c r="G8" s="1" t="s">
        <v>45</v>
      </c>
      <c r="H8" t="s">
        <v>80</v>
      </c>
      <c r="I8" s="49">
        <v>120</v>
      </c>
      <c r="J8" s="3">
        <v>42434</v>
      </c>
      <c r="K8" s="2">
        <v>0.46736111111111112</v>
      </c>
      <c r="L8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M8">
        <v>3</v>
      </c>
      <c r="N8" s="48">
        <f>IF(REGISTRO_HUESPED[[#This Row],[TARIFA]]="","¿Tarifa?",IF(REGISTRO_HUESPED[[#This Row],[COBRADOS]]="","¿Días?",REGISTRO_HUESPED[[#This Row],[TARIFA]]*REGISTRO_HUESPED[[#This Row],[COBRADOS]]))</f>
        <v>360</v>
      </c>
      <c r="Q8" t="s">
        <v>1551</v>
      </c>
    </row>
    <row r="9" spans="1:18" x14ac:dyDescent="0.25">
      <c r="A9" s="1" t="s">
        <v>127</v>
      </c>
      <c r="B9" s="4" t="str">
        <f>IF(REGISTRO_HUESPED[[#This Row],[DNI / C.E.]]="","¿DNI?",VLOOKUP(REGISTRO_HUESPED[[#This Row],[DNI / C.E.]],CLIENTE[],2,FALSE))</f>
        <v>Cristian Alexander Reyes Muñoz</v>
      </c>
      <c r="C9" s="4" t="s">
        <v>19</v>
      </c>
      <c r="D9" s="4" t="s">
        <v>688</v>
      </c>
      <c r="E9" s="3">
        <v>42434</v>
      </c>
      <c r="F9" s="2">
        <v>0.8520833333333333</v>
      </c>
      <c r="G9" s="1" t="s">
        <v>42</v>
      </c>
      <c r="H9" t="s">
        <v>79</v>
      </c>
      <c r="I9" s="49">
        <v>90</v>
      </c>
      <c r="J9" s="3">
        <v>42435</v>
      </c>
      <c r="K9" s="2">
        <v>0.46527777777777773</v>
      </c>
      <c r="L9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9">
        <v>1</v>
      </c>
      <c r="N9" s="48">
        <f>IF(REGISTRO_HUESPED[[#This Row],[TARIFA]]="","¿Tarifa?",IF(REGISTRO_HUESPED[[#This Row],[COBRADOS]]="","¿Días?",REGISTRO_HUESPED[[#This Row],[TARIFA]]*REGISTRO_HUESPED[[#This Row],[COBRADOS]]))</f>
        <v>90</v>
      </c>
      <c r="O9" t="s">
        <v>53</v>
      </c>
      <c r="P9">
        <v>1288</v>
      </c>
    </row>
    <row r="10" spans="1:18" x14ac:dyDescent="0.25">
      <c r="A10" s="1" t="s">
        <v>1497</v>
      </c>
      <c r="B10" s="4" t="s">
        <v>1498</v>
      </c>
      <c r="C10" s="4" t="s">
        <v>19</v>
      </c>
      <c r="D10" s="4" t="s">
        <v>688</v>
      </c>
      <c r="E10" s="3">
        <v>42431</v>
      </c>
      <c r="F10" t="s">
        <v>1499</v>
      </c>
      <c r="G10" s="50" t="s">
        <v>23</v>
      </c>
      <c r="H10" t="s">
        <v>79</v>
      </c>
      <c r="I10" s="49">
        <v>65</v>
      </c>
      <c r="J10" s="3">
        <v>42432</v>
      </c>
      <c r="K10" t="s">
        <v>1507</v>
      </c>
      <c r="L10" s="4">
        <v>1</v>
      </c>
      <c r="M10">
        <v>1</v>
      </c>
      <c r="N10" s="48">
        <v>65</v>
      </c>
      <c r="O10" t="s">
        <v>53</v>
      </c>
      <c r="P10">
        <v>1283</v>
      </c>
    </row>
    <row r="11" spans="1:18" x14ac:dyDescent="0.25">
      <c r="A11" s="1" t="s">
        <v>793</v>
      </c>
      <c r="B11" s="4" t="str">
        <f>IF(REGISTRO_HUESPED[[#This Row],[DNI / C.E.]]="","¿DNI?",VLOOKUP(REGISTRO_HUESPED[[#This Row],[DNI / C.E.]],CLIENTE[],2,FALSE))</f>
        <v>Franco Andres Manrique Tito</v>
      </c>
      <c r="C11" s="4" t="str">
        <f>IF(REGISTRO_HUESPED[[#This Row],[DNI / C.E.]]="","¿DNI?",VLOOKUP(REGISTRO_HUESPED[[#This Row],[DNI / C.E.]],CLIENTE[],3,FALSE))</f>
        <v>Masculino</v>
      </c>
      <c r="D11" s="4" t="str">
        <f>IF(REGISTRO_HUESPED[[#This Row],[DNI / C.E.]]="","¿PROCEDENCIA?",VLOOKUP(REGISTRO_HUESPED[[#This Row],[DNI / C.E.]],CLIENTES!A:F,4,FALSE))</f>
        <v>Ica</v>
      </c>
      <c r="E11" s="3">
        <v>42438</v>
      </c>
      <c r="F11" s="2">
        <v>0.74513888888888891</v>
      </c>
      <c r="G11" s="1" t="s">
        <v>27</v>
      </c>
      <c r="H11" t="s">
        <v>79</v>
      </c>
      <c r="I11" s="49">
        <v>65</v>
      </c>
      <c r="L11" s="4" t="str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M11">
        <v>1</v>
      </c>
      <c r="N11" s="48">
        <f>IF(REGISTRO_HUESPED[[#This Row],[TARIFA]]="","¿Tarifa?",IF(REGISTRO_HUESPED[[#This Row],[COBRADOS]]="","¿Días?",REGISTRO_HUESPED[[#This Row],[TARIFA]]*REGISTRO_HUESPED[[#This Row],[COBRADOS]]))</f>
        <v>65</v>
      </c>
      <c r="O11" t="s">
        <v>53</v>
      </c>
      <c r="P11">
        <v>1290</v>
      </c>
    </row>
    <row r="12" spans="1:18" x14ac:dyDescent="0.25">
      <c r="A12" s="8" t="s">
        <v>383</v>
      </c>
      <c r="B12" s="4" t="str">
        <f>IF(REGISTRO_HUESPED[[#This Row],[DNI / C.E.]]="","¿DNI?",VLOOKUP(REGISTRO_HUESPED[[#This Row],[DNI / C.E.]],CLIENTE[],2,FALSE))</f>
        <v xml:space="preserve">Franklin Farfan Alfaro </v>
      </c>
      <c r="C12" s="4" t="str">
        <f>IF(REGISTRO_HUESPED[[#This Row],[DNI / C.E.]]="","¿DNI?",VLOOKUP(REGISTRO_HUESPED[[#This Row],[DNI / C.E.]],CLIENTE[],3,FALSE))</f>
        <v>Masculino</v>
      </c>
      <c r="D12" s="4" t="str">
        <f>IF(REGISTRO_HUESPED[[#This Row],[DNI / C.E.]]="","¿PROCEDENCIA?",VLOOKUP(REGISTRO_HUESPED[[#This Row],[DNI / C.E.]],CLIENTES!A:F,4,FALSE))</f>
        <v>Lima</v>
      </c>
      <c r="E12" s="3">
        <v>42434</v>
      </c>
      <c r="F12" s="2">
        <v>0.86458333333333337</v>
      </c>
      <c r="G12" s="50" t="s">
        <v>48</v>
      </c>
      <c r="H12" t="s">
        <v>79</v>
      </c>
      <c r="I12" s="49">
        <v>130</v>
      </c>
      <c r="J12" s="3">
        <v>42435</v>
      </c>
      <c r="K12" s="2">
        <v>0.53888888888888886</v>
      </c>
      <c r="L12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12">
        <v>1</v>
      </c>
      <c r="N12" s="48">
        <f>IF(REGISTRO_HUESPED[[#This Row],[TARIFA]]="","¿Tarifa?",IF(REGISTRO_HUESPED[[#This Row],[COBRADOS]]="","¿Días?",REGISTRO_HUESPED[[#This Row],[TARIFA]]*REGISTRO_HUESPED[[#This Row],[COBRADOS]]))</f>
        <v>130</v>
      </c>
      <c r="O12" t="s">
        <v>52</v>
      </c>
      <c r="P12">
        <v>275</v>
      </c>
    </row>
    <row r="13" spans="1:18" x14ac:dyDescent="0.25">
      <c r="A13" s="1" t="s">
        <v>171</v>
      </c>
      <c r="B13" s="4" t="str">
        <f>IF(REGISTRO_HUESPED[[#This Row],[DNI / C.E.]]="","¿DNI?",VLOOKUP(REGISTRO_HUESPED[[#This Row],[DNI / C.E.]],CLIENTE[],2,FALSE))</f>
        <v>Gaston Cruz Cruz</v>
      </c>
      <c r="C13" s="4" t="str">
        <f>IF(REGISTRO_HUESPED[[#This Row],[DNI / C.E.]]="","¿DNI?",VLOOKUP(REGISTRO_HUESPED[[#This Row],[DNI / C.E.]],CLIENTE[],3,FALSE))</f>
        <v>Masculino</v>
      </c>
      <c r="D13" s="4" t="str">
        <f>IF(REGISTRO_HUESPED[[#This Row],[DNI / C.E.]]="","¿PROCEDENCIA?",VLOOKUP(REGISTRO_HUESPED[[#This Row],[DNI / C.E.]],CLIENTES!A:F,4,FALSE))</f>
        <v>Lima</v>
      </c>
      <c r="E13" s="3">
        <v>42434</v>
      </c>
      <c r="F13" t="s">
        <v>1538</v>
      </c>
      <c r="G13" s="50" t="s">
        <v>34</v>
      </c>
      <c r="H13" t="s">
        <v>81</v>
      </c>
      <c r="I13" s="49">
        <v>85</v>
      </c>
      <c r="J13" s="3">
        <v>42434</v>
      </c>
      <c r="K13" t="s">
        <v>1539</v>
      </c>
      <c r="L13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13">
        <v>1</v>
      </c>
      <c r="N13" s="48">
        <f>IF(REGISTRO_HUESPED[[#This Row],[TARIFA]]="","¿Tarifa?",IF(REGISTRO_HUESPED[[#This Row],[COBRADOS]]="","¿Días?",REGISTRO_HUESPED[[#This Row],[TARIFA]]*REGISTRO_HUESPED[[#This Row],[COBRADOS]]))</f>
        <v>85</v>
      </c>
      <c r="O13" t="s">
        <v>53</v>
      </c>
      <c r="P13">
        <v>1287</v>
      </c>
      <c r="Q13" t="s">
        <v>1556</v>
      </c>
    </row>
    <row r="14" spans="1:18" x14ac:dyDescent="0.25">
      <c r="A14" s="1" t="s">
        <v>171</v>
      </c>
      <c r="B14" s="4" t="str">
        <f>IF(REGISTRO_HUESPED[[#This Row],[DNI / C.E.]]="","¿DNI?",VLOOKUP(REGISTRO_HUESPED[[#This Row],[DNI / C.E.]],CLIENTE[],2,FALSE))</f>
        <v>Gaston Cruz Cruz</v>
      </c>
      <c r="C14" s="4" t="str">
        <f>IF(REGISTRO_HUESPED[[#This Row],[DNI / C.E.]]="","¿DNI?",VLOOKUP(REGISTRO_HUESPED[[#This Row],[DNI / C.E.]],CLIENTE[],3,FALSE))</f>
        <v>Masculino</v>
      </c>
      <c r="D14" s="4" t="str">
        <f>IF(REGISTRO_HUESPED[[#This Row],[DNI / C.E.]]="","¿PROCEDENCIA?",VLOOKUP(REGISTRO_HUESPED[[#This Row],[DNI / C.E.]],CLIENTES!A:F,4,FALSE))</f>
        <v>Lima</v>
      </c>
      <c r="E14" s="3">
        <v>42434</v>
      </c>
      <c r="F14" t="s">
        <v>1538</v>
      </c>
      <c r="G14" s="1" t="s">
        <v>23</v>
      </c>
      <c r="H14" t="s">
        <v>79</v>
      </c>
      <c r="I14" s="49">
        <v>65</v>
      </c>
      <c r="J14" s="3">
        <v>42434</v>
      </c>
      <c r="K14" t="s">
        <v>1539</v>
      </c>
      <c r="L14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14">
        <v>1</v>
      </c>
      <c r="N14" s="48">
        <f>IF(REGISTRO_HUESPED[[#This Row],[TARIFA]]="","¿Tarifa?",IF(REGISTRO_HUESPED[[#This Row],[COBRADOS]]="","¿Días?",REGISTRO_HUESPED[[#This Row],[TARIFA]]*REGISTRO_HUESPED[[#This Row],[COBRADOS]]))</f>
        <v>65</v>
      </c>
      <c r="O14" t="s">
        <v>53</v>
      </c>
      <c r="P14">
        <v>1287</v>
      </c>
      <c r="Q14" t="s">
        <v>1557</v>
      </c>
    </row>
    <row r="15" spans="1:18" x14ac:dyDescent="0.25">
      <c r="A15" s="1" t="s">
        <v>787</v>
      </c>
      <c r="B15" s="4" t="str">
        <f>IF(REGISTRO_HUESPED[[#This Row],[DNI / C.E.]]="","¿DNI?",VLOOKUP(REGISTRO_HUESPED[[#This Row],[DNI / C.E.]],CLIENTE[],2,FALSE))</f>
        <v>Giancarlo Urbina Gaitan</v>
      </c>
      <c r="C15" s="4" t="str">
        <f>IF(REGISTRO_HUESPED[[#This Row],[DNI / C.E.]]="","¿DNI?",VLOOKUP(REGISTRO_HUESPED[[#This Row],[DNI / C.E.]],CLIENTE[],3,FALSE))</f>
        <v>Masculino</v>
      </c>
      <c r="D15" s="4" t="str">
        <f>IF(REGISTRO_HUESPED[[#This Row],[DNI / C.E.]]="","¿PROCEDENCIA?",VLOOKUP(REGISTRO_HUESPED[[#This Row],[DNI / C.E.]],CLIENTES!A:F,4,FALSE))</f>
        <v>Trujillo</v>
      </c>
      <c r="E15" s="3">
        <v>42430</v>
      </c>
      <c r="F15" s="2">
        <v>0.83263888888888893</v>
      </c>
      <c r="G15" s="1" t="s">
        <v>26</v>
      </c>
      <c r="H15" t="s">
        <v>79</v>
      </c>
      <c r="I15" s="49">
        <v>65</v>
      </c>
      <c r="J15" s="3">
        <v>42432</v>
      </c>
      <c r="K15" t="s">
        <v>1501</v>
      </c>
      <c r="L15" s="4">
        <v>2</v>
      </c>
      <c r="M15">
        <v>2</v>
      </c>
      <c r="N15" s="48">
        <v>130</v>
      </c>
      <c r="O15" t="s">
        <v>53</v>
      </c>
      <c r="P15">
        <v>1285</v>
      </c>
    </row>
    <row r="16" spans="1:18" x14ac:dyDescent="0.25">
      <c r="A16" s="1" t="s">
        <v>787</v>
      </c>
      <c r="B16" s="4" t="str">
        <f>IF(REGISTRO_HUESPED[[#This Row],[DNI / C.E.]]="","¿DNI?",VLOOKUP(REGISTRO_HUESPED[[#This Row],[DNI / C.E.]],CLIENTE[],2,FALSE))</f>
        <v>Giancarlo Urbina Gaitan</v>
      </c>
      <c r="C16" s="4" t="str">
        <f>IF(REGISTRO_HUESPED[[#This Row],[DNI / C.E.]]="","¿DNI?",VLOOKUP(REGISTRO_HUESPED[[#This Row],[DNI / C.E.]],CLIENTE[],3,FALSE))</f>
        <v>Masculino</v>
      </c>
      <c r="D16" s="4" t="str">
        <f>IF(REGISTRO_HUESPED[[#This Row],[DNI / C.E.]]="","¿PROCEDENCIA?",VLOOKUP(REGISTRO_HUESPED[[#This Row],[DNI / C.E.]],CLIENTES!A:F,4,FALSE))</f>
        <v>Trujillo</v>
      </c>
      <c r="E16" s="3">
        <v>42438</v>
      </c>
      <c r="F16" s="2">
        <v>0.87222222222222223</v>
      </c>
      <c r="H16" t="s">
        <v>79</v>
      </c>
      <c r="I16" s="49">
        <v>65</v>
      </c>
      <c r="L16" s="4" t="str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N16" s="48" t="str">
        <f>IF(REGISTRO_HUESPED[[#This Row],[TARIFA]]="","¿Tarifa?",IF(REGISTRO_HUESPED[[#This Row],[COBRADOS]]="","¿Días?",REGISTRO_HUESPED[[#This Row],[TARIFA]]*REGISTRO_HUESPED[[#This Row],[COBRADOS]]))</f>
        <v>¿Días?</v>
      </c>
    </row>
    <row r="17" spans="1:17" x14ac:dyDescent="0.25">
      <c r="A17" s="1" t="s">
        <v>1529</v>
      </c>
      <c r="B17" s="4" t="s">
        <v>1530</v>
      </c>
      <c r="C17" s="4" t="str">
        <f>IF(REGISTRO_HUESPED[[#This Row],[DNI / C.E.]]="","¿DNI?",VLOOKUP(REGISTRO_HUESPED[[#This Row],[DNI / C.E.]],CLIENTE[],3,FALSE))</f>
        <v>Femenino</v>
      </c>
      <c r="D17" s="4" t="str">
        <f>IF(REGISTRO_HUESPED[[#This Row],[DNI / C.E.]]="","¿PROCEDENCIA?",VLOOKUP(REGISTRO_HUESPED[[#This Row],[DNI / C.E.]],CLIENTES!A:F,4,FALSE))</f>
        <v>Lima</v>
      </c>
      <c r="E17" s="3">
        <v>42432</v>
      </c>
      <c r="F17" s="2">
        <v>0.8125</v>
      </c>
      <c r="G17" s="1" t="s">
        <v>42</v>
      </c>
      <c r="H17" t="s">
        <v>79</v>
      </c>
      <c r="I17" s="49">
        <v>90</v>
      </c>
      <c r="J17" s="3">
        <v>42434</v>
      </c>
      <c r="K17" s="2">
        <v>0.46319444444444446</v>
      </c>
      <c r="L17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M17">
        <v>2</v>
      </c>
      <c r="N17" s="48">
        <f>IF(REGISTRO_HUESPED[[#This Row],[TARIFA]]="","¿Tarifa?",IF(REGISTRO_HUESPED[[#This Row],[COBRADOS]]="","¿Días?",REGISTRO_HUESPED[[#This Row],[TARIFA]]*REGISTRO_HUESPED[[#This Row],[COBRADOS]]))</f>
        <v>180</v>
      </c>
      <c r="Q17" t="s">
        <v>1553</v>
      </c>
    </row>
    <row r="18" spans="1:17" x14ac:dyDescent="0.25">
      <c r="A18" s="1" t="s">
        <v>361</v>
      </c>
      <c r="B18" s="4" t="str">
        <f>IF(REGISTRO_HUESPED[[#This Row],[DNI / C.E.]]="","¿DNI?",VLOOKUP(REGISTRO_HUESPED[[#This Row],[DNI / C.E.]],CLIENTE[],2,FALSE))</f>
        <v>Gonzalo Triveño Romero</v>
      </c>
      <c r="C18" s="4" t="str">
        <f>IF(REGISTRO_HUESPED[[#This Row],[DNI / C.E.]]="","¿DNI?",VLOOKUP(REGISTRO_HUESPED[[#This Row],[DNI / C.E.]],CLIENTE[],3,FALSE))</f>
        <v>Masculino</v>
      </c>
      <c r="D18" s="4" t="str">
        <f>IF(REGISTRO_HUESPED[[#This Row],[DNI / C.E.]]="","¿PROCEDENCIA?",VLOOKUP(REGISTRO_HUESPED[[#This Row],[DNI / C.E.]],CLIENTES!A:F,4,FALSE))</f>
        <v>Lima</v>
      </c>
      <c r="E18" s="3">
        <v>42430</v>
      </c>
      <c r="F18" s="2">
        <v>0.29375000000000001</v>
      </c>
      <c r="G18" s="50" t="s">
        <v>29</v>
      </c>
      <c r="H18" t="s">
        <v>79</v>
      </c>
      <c r="I18" s="49">
        <v>125</v>
      </c>
      <c r="L18" s="4" t="str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N18" s="48" t="str">
        <f>IF(REGISTRO_HUESPED[[#This Row],[TARIFA]]="","¿Tarifa?",IF(REGISTRO_HUESPED[[#This Row],[COBRADOS]]="","¿Días?",REGISTRO_HUESPED[[#This Row],[TARIFA]]*REGISTRO_HUESPED[[#This Row],[COBRADOS]]))</f>
        <v>¿Días?</v>
      </c>
    </row>
    <row r="19" spans="1:17" x14ac:dyDescent="0.25">
      <c r="A19" s="8" t="s">
        <v>212</v>
      </c>
      <c r="B19" s="4" t="str">
        <f>IF(REGISTRO_HUESPED[[#This Row],[DNI / C.E.]]="","¿DNI?",VLOOKUP(REGISTRO_HUESPED[[#This Row],[DNI / C.E.]],CLIENTE[],2,FALSE))</f>
        <v>Jessica Morera Zevallos</v>
      </c>
      <c r="C19" s="4" t="str">
        <f>IF(REGISTRO_HUESPED[[#This Row],[DNI / C.E.]]="","¿DNI?",VLOOKUP(REGISTRO_HUESPED[[#This Row],[DNI / C.E.]],CLIENTE[],3,FALSE))</f>
        <v>Femenino</v>
      </c>
      <c r="D19" s="4" t="str">
        <f>IF(REGISTRO_HUESPED[[#This Row],[DNI / C.E.]]="","¿PROCEDENCIA?",VLOOKUP(REGISTRO_HUESPED[[#This Row],[DNI / C.E.]],CLIENTES!A:F,4,FALSE))</f>
        <v>Lima</v>
      </c>
      <c r="E19" s="3">
        <v>42433</v>
      </c>
      <c r="F19" s="2">
        <v>0.52083333333333337</v>
      </c>
      <c r="G19" s="50" t="s">
        <v>27</v>
      </c>
      <c r="H19" t="s">
        <v>79</v>
      </c>
      <c r="I19" s="49">
        <v>60</v>
      </c>
      <c r="J19" s="3">
        <v>42434</v>
      </c>
      <c r="K19" t="s">
        <v>1543</v>
      </c>
      <c r="L19" s="4">
        <v>1</v>
      </c>
      <c r="M19">
        <v>1</v>
      </c>
      <c r="N19" s="48">
        <v>60</v>
      </c>
      <c r="O19" t="s">
        <v>52</v>
      </c>
      <c r="P19">
        <v>273</v>
      </c>
      <c r="Q19" t="s">
        <v>1555</v>
      </c>
    </row>
    <row r="20" spans="1:17" x14ac:dyDescent="0.25">
      <c r="B20" s="4" t="s">
        <v>1512</v>
      </c>
      <c r="C20" s="4" t="s">
        <v>19</v>
      </c>
      <c r="D20" s="4" t="s">
        <v>688</v>
      </c>
      <c r="E20" s="3">
        <v>42432</v>
      </c>
      <c r="F20" s="2">
        <v>0.37986111111111115</v>
      </c>
      <c r="G20" s="1" t="s">
        <v>32</v>
      </c>
      <c r="H20" t="s">
        <v>80</v>
      </c>
      <c r="I20" s="49">
        <v>120</v>
      </c>
      <c r="J20" s="3">
        <v>42434</v>
      </c>
      <c r="K20" s="2">
        <v>0.46736111111111112</v>
      </c>
      <c r="L20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M20">
        <v>3</v>
      </c>
      <c r="N20" s="48">
        <f>IF(REGISTRO_HUESPED[[#This Row],[TARIFA]]="","¿Tarifa?",IF(REGISTRO_HUESPED[[#This Row],[COBRADOS]]="","¿Días?",REGISTRO_HUESPED[[#This Row],[TARIFA]]*REGISTRO_HUESPED[[#This Row],[COBRADOS]]))</f>
        <v>360</v>
      </c>
      <c r="Q20" t="s">
        <v>1551</v>
      </c>
    </row>
    <row r="21" spans="1:17" x14ac:dyDescent="0.25">
      <c r="A21" s="8" t="s">
        <v>70</v>
      </c>
      <c r="B21" s="4" t="str">
        <f>IF(REGISTRO_HUESPED[[#This Row],[DNI / C.E.]]="","¿DNI?",VLOOKUP(REGISTRO_HUESPED[[#This Row],[DNI / C.E.]],CLIENTE[],2,FALSE))</f>
        <v>Jose Antonio Chirinos Zaquinaula</v>
      </c>
      <c r="C21" s="4" t="str">
        <f>IF(REGISTRO_HUESPED[[#This Row],[DNI / C.E.]]="","¿DNI?",VLOOKUP(REGISTRO_HUESPED[[#This Row],[DNI / C.E.]],CLIENTE[],3,FALSE))</f>
        <v>Masculino</v>
      </c>
      <c r="D21" s="4" t="str">
        <f>IF(REGISTRO_HUESPED[[#This Row],[DNI / C.E.]]="","¿PROCEDENCIA?",VLOOKUP(REGISTRO_HUESPED[[#This Row],[DNI / C.E.]],CLIENTES!A:F,4,FALSE))</f>
        <v>Lima</v>
      </c>
      <c r="E21" s="3">
        <v>42430</v>
      </c>
      <c r="F21" s="2">
        <v>0.5</v>
      </c>
      <c r="G21" s="1" t="s">
        <v>47</v>
      </c>
      <c r="H21" t="s">
        <v>79</v>
      </c>
      <c r="I21" s="49">
        <v>125</v>
      </c>
      <c r="J21" s="3">
        <v>42432</v>
      </c>
      <c r="K21" s="2">
        <v>0.44027777777777777</v>
      </c>
      <c r="L21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M21">
        <v>2</v>
      </c>
      <c r="N21" s="48">
        <f>IF(REGISTRO_HUESPED[[#This Row],[TARIFA]]="","¿Tarifa?",IF(REGISTRO_HUESPED[[#This Row],[COBRADOS]]="","¿Días?",REGISTRO_HUESPED[[#This Row],[TARIFA]]*REGISTRO_HUESPED[[#This Row],[COBRADOS]]))</f>
        <v>250</v>
      </c>
      <c r="Q21" t="s">
        <v>1519</v>
      </c>
    </row>
    <row r="22" spans="1:17" x14ac:dyDescent="0.25">
      <c r="A22" s="1" t="s">
        <v>70</v>
      </c>
      <c r="B22" s="4" t="str">
        <f>IF(REGISTRO_HUESPED[[#This Row],[DNI / C.E.]]="","¿DNI?",VLOOKUP(REGISTRO_HUESPED[[#This Row],[DNI / C.E.]],CLIENTE[],2,FALSE))</f>
        <v>Jose Antonio Chirinos Zaquinaula</v>
      </c>
      <c r="C22" s="4" t="str">
        <f>IF(REGISTRO_HUESPED[[#This Row],[DNI / C.E.]]="","¿DNI?",VLOOKUP(REGISTRO_HUESPED[[#This Row],[DNI / C.E.]],CLIENTE[],3,FALSE))</f>
        <v>Masculino</v>
      </c>
      <c r="D22" s="4" t="str">
        <f>IF(REGISTRO_HUESPED[[#This Row],[DNI / C.E.]]="","¿PROCEDENCIA?",VLOOKUP(REGISTRO_HUESPED[[#This Row],[DNI / C.E.]],CLIENTES!A:F,4,FALSE))</f>
        <v>Lima</v>
      </c>
      <c r="E22" s="3">
        <v>42435</v>
      </c>
      <c r="F22" s="2">
        <v>0.6791666666666667</v>
      </c>
      <c r="G22" s="1" t="s">
        <v>47</v>
      </c>
      <c r="H22" t="s">
        <v>79</v>
      </c>
      <c r="I22" s="49">
        <v>125</v>
      </c>
      <c r="L22" s="4" t="str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N22" s="48" t="str">
        <f>IF(REGISTRO_HUESPED[[#This Row],[TARIFA]]="","¿Tarifa?",IF(REGISTRO_HUESPED[[#This Row],[COBRADOS]]="","¿Días?",REGISTRO_HUESPED[[#This Row],[TARIFA]]*REGISTRO_HUESPED[[#This Row],[COBRADOS]]))</f>
        <v>¿Días?</v>
      </c>
    </row>
    <row r="23" spans="1:17" x14ac:dyDescent="0.25">
      <c r="A23" s="1" t="s">
        <v>1579</v>
      </c>
      <c r="B23" s="4" t="str">
        <f>IF(REGISTRO_HUESPED[[#This Row],[DNI / C.E.]]="","¿DNI?",VLOOKUP(REGISTRO_HUESPED[[#This Row],[DNI / C.E.]],CLIENTE[],2,FALSE))</f>
        <v>Jose Carlos Niño Barturen</v>
      </c>
      <c r="C23" s="4" t="str">
        <f>IF(REGISTRO_HUESPED[[#This Row],[DNI / C.E.]]="","¿DNI?",VLOOKUP(REGISTRO_HUESPED[[#This Row],[DNI / C.E.]],CLIENTE[],3,FALSE))</f>
        <v>Masculino</v>
      </c>
      <c r="D23" s="4" t="str">
        <f>IF(REGISTRO_HUESPED[[#This Row],[DNI / C.E.]]="","¿PROCEDENCIA?",VLOOKUP(REGISTRO_HUESPED[[#This Row],[DNI / C.E.]],CLIENTES!A:F,4,FALSE))</f>
        <v>Lima</v>
      </c>
      <c r="E23" s="3">
        <v>42437</v>
      </c>
      <c r="F23" s="2">
        <v>0.51458333333333328</v>
      </c>
      <c r="G23" s="1" t="s">
        <v>36</v>
      </c>
      <c r="H23" t="s">
        <v>79</v>
      </c>
      <c r="I23" s="49">
        <v>95</v>
      </c>
      <c r="L23" s="4" t="str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N23" s="48" t="str">
        <f>IF(REGISTRO_HUESPED[[#This Row],[TARIFA]]="","¿Tarifa?",IF(REGISTRO_HUESPED[[#This Row],[COBRADOS]]="","¿Días?",REGISTRO_HUESPED[[#This Row],[TARIFA]]*REGISTRO_HUESPED[[#This Row],[COBRADOS]]))</f>
        <v>¿Días?</v>
      </c>
    </row>
    <row r="24" spans="1:17" x14ac:dyDescent="0.25">
      <c r="A24" s="8" t="s">
        <v>68</v>
      </c>
      <c r="B24" s="4" t="str">
        <f>IF(REGISTRO_HUESPED[[#This Row],[DNI / C.E.]]="","¿DNI?",VLOOKUP(REGISTRO_HUESPED[[#This Row],[DNI / C.E.]],CLIENTE[],2,FALSE))</f>
        <v>Jose Luis Quispe Verastegui</v>
      </c>
      <c r="C24" s="4" t="str">
        <f>IF(REGISTRO_HUESPED[[#This Row],[DNI / C.E.]]="","¿DNI?",VLOOKUP(REGISTRO_HUESPED[[#This Row],[DNI / C.E.]],CLIENTE[],3,FALSE))</f>
        <v>Masculino</v>
      </c>
      <c r="D24" s="4" t="str">
        <f>IF(REGISTRO_HUESPED[[#This Row],[DNI / C.E.]]="","¿PROCEDENCIA?",VLOOKUP(REGISTRO_HUESPED[[#This Row],[DNI / C.E.]],CLIENTES!A:F,4,FALSE))</f>
        <v>Lima</v>
      </c>
      <c r="E24" s="3">
        <v>42430</v>
      </c>
      <c r="F24" s="2">
        <v>0.5</v>
      </c>
      <c r="G24" s="1" t="s">
        <v>46</v>
      </c>
      <c r="H24" t="s">
        <v>79</v>
      </c>
      <c r="I24" s="49">
        <v>125</v>
      </c>
      <c r="L24" s="4" t="str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N24" s="48" t="str">
        <f>IF(REGISTRO_HUESPED[[#This Row],[TARIFA]]="","¿Tarifa?",IF(REGISTRO_HUESPED[[#This Row],[COBRADOS]]="","¿Días?",REGISTRO_HUESPED[[#This Row],[TARIFA]]*REGISTRO_HUESPED[[#This Row],[COBRADOS]]))</f>
        <v>¿Días?</v>
      </c>
    </row>
    <row r="25" spans="1:17" x14ac:dyDescent="0.25">
      <c r="A25" s="1" t="s">
        <v>1509</v>
      </c>
      <c r="B25" s="4" t="s">
        <v>1510</v>
      </c>
      <c r="C25" s="4" t="s">
        <v>19</v>
      </c>
      <c r="D25" s="4" t="s">
        <v>688</v>
      </c>
      <c r="E25" s="3">
        <v>42432</v>
      </c>
      <c r="F25" s="2">
        <v>0.36527777777777781</v>
      </c>
      <c r="G25" s="1" t="s">
        <v>22</v>
      </c>
      <c r="H25" t="s">
        <v>80</v>
      </c>
      <c r="I25" s="49">
        <v>120</v>
      </c>
      <c r="J25" s="3">
        <v>42434</v>
      </c>
      <c r="K25" s="2">
        <v>0.46736111111111112</v>
      </c>
      <c r="L25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M25">
        <v>3</v>
      </c>
      <c r="N25" s="48">
        <f>IF(REGISTRO_HUESPED[[#This Row],[TARIFA]]="","¿Tarifa?",IF(REGISTRO_HUESPED[[#This Row],[COBRADOS]]="","¿Días?",REGISTRO_HUESPED[[#This Row],[TARIFA]]*REGISTRO_HUESPED[[#This Row],[COBRADOS]]))</f>
        <v>360</v>
      </c>
      <c r="Q25" t="s">
        <v>1551</v>
      </c>
    </row>
    <row r="26" spans="1:17" x14ac:dyDescent="0.25">
      <c r="A26" s="1" t="s">
        <v>1562</v>
      </c>
      <c r="B26" s="4" t="str">
        <f>IF(REGISTRO_HUESPED[[#This Row],[DNI / C.E.]]="","¿DNI?",VLOOKUP(REGISTRO_HUESPED[[#This Row],[DNI / C.E.]],CLIENTE[],2,FALSE))</f>
        <v>Jose Manuel Reyes Sanchez</v>
      </c>
      <c r="C26" s="4" t="str">
        <f>IF(REGISTRO_HUESPED[[#This Row],[DNI / C.E.]]="","¿DNI?",VLOOKUP(REGISTRO_HUESPED[[#This Row],[DNI / C.E.]],CLIENTE[],3,FALSE))</f>
        <v>Masculino</v>
      </c>
      <c r="D26" s="4" t="str">
        <f>IF(REGISTRO_HUESPED[[#This Row],[DNI / C.E.]]="","¿PROCEDENCIA?",VLOOKUP(REGISTRO_HUESPED[[#This Row],[DNI / C.E.]],CLIENTES!A:F,4,FALSE))</f>
        <v>Lima</v>
      </c>
      <c r="E26" s="3">
        <v>42434</v>
      </c>
      <c r="F26" s="2">
        <v>0.79999999999999993</v>
      </c>
      <c r="G26" s="1" t="s">
        <v>27</v>
      </c>
      <c r="H26" t="s">
        <v>79</v>
      </c>
      <c r="I26" s="49">
        <v>65</v>
      </c>
      <c r="J26" s="3">
        <v>42435</v>
      </c>
      <c r="K26" s="2">
        <v>0.39930555555555558</v>
      </c>
      <c r="L26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26">
        <v>1</v>
      </c>
      <c r="N26" s="48">
        <f>IF(REGISTRO_HUESPED[[#This Row],[TARIFA]]="","¿Tarifa?",IF(REGISTRO_HUESPED[[#This Row],[COBRADOS]]="","¿Días?",REGISTRO_HUESPED[[#This Row],[TARIFA]]*REGISTRO_HUESPED[[#This Row],[COBRADOS]]))</f>
        <v>65</v>
      </c>
      <c r="Q26" t="s">
        <v>1487</v>
      </c>
    </row>
    <row r="27" spans="1:17" x14ac:dyDescent="0.25">
      <c r="A27" s="1" t="s">
        <v>1562</v>
      </c>
      <c r="B27" s="4" t="str">
        <f>IF(REGISTRO_HUESPED[[#This Row],[DNI / C.E.]]="","¿DNI?",VLOOKUP(REGISTRO_HUESPED[[#This Row],[DNI / C.E.]],CLIENTE[],2,FALSE))</f>
        <v>Jose Manuel Reyes Sanchez</v>
      </c>
      <c r="C27" s="4" t="str">
        <f>IF(REGISTRO_HUESPED[[#This Row],[DNI / C.E.]]="","¿DNI?",VLOOKUP(REGISTRO_HUESPED[[#This Row],[DNI / C.E.]],CLIENTE[],3,FALSE))</f>
        <v>Masculino</v>
      </c>
      <c r="D27" s="4" t="str">
        <f>IF(REGISTRO_HUESPED[[#This Row],[DNI / C.E.]]="","¿PROCEDENCIA?",VLOOKUP(REGISTRO_HUESPED[[#This Row],[DNI / C.E.]],CLIENTES!A:F,4,FALSE))</f>
        <v>Lima</v>
      </c>
      <c r="E27" s="3">
        <v>42434</v>
      </c>
      <c r="F27" s="2">
        <v>0.79999999999999993</v>
      </c>
      <c r="G27" s="1" t="s">
        <v>26</v>
      </c>
      <c r="H27" t="s">
        <v>79</v>
      </c>
      <c r="I27" s="49">
        <v>65</v>
      </c>
      <c r="J27" s="3">
        <v>42435</v>
      </c>
      <c r="K27" s="2">
        <v>0.39930555555555558</v>
      </c>
      <c r="L27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27">
        <v>1</v>
      </c>
      <c r="N27" s="48">
        <f>IF(REGISTRO_HUESPED[[#This Row],[TARIFA]]="","¿Tarifa?",IF(REGISTRO_HUESPED[[#This Row],[COBRADOS]]="","¿Días?",REGISTRO_HUESPED[[#This Row],[TARIFA]]*REGISTRO_HUESPED[[#This Row],[COBRADOS]]))</f>
        <v>65</v>
      </c>
    </row>
    <row r="28" spans="1:17" x14ac:dyDescent="0.25">
      <c r="A28" s="8" t="s">
        <v>161</v>
      </c>
      <c r="B28" s="4" t="s">
        <v>162</v>
      </c>
      <c r="C28" s="4" t="s">
        <v>20</v>
      </c>
      <c r="D28" s="4" t="str">
        <f>IF(REGISTRO_HUESPED[[#This Row],[DNI / C.E.]]="","¿PROCEDENCIA?",VLOOKUP(REGISTRO_HUESPED[[#This Row],[DNI / C.E.]],CLIENTES!A:F,4,FALSE))</f>
        <v>Chimbote</v>
      </c>
      <c r="E28" s="3">
        <v>42430</v>
      </c>
      <c r="F28" t="s">
        <v>1483</v>
      </c>
      <c r="G28" s="50" t="s">
        <v>30</v>
      </c>
      <c r="H28" t="s">
        <v>81</v>
      </c>
      <c r="I28" s="49">
        <v>110</v>
      </c>
      <c r="J28" s="3">
        <v>42431</v>
      </c>
      <c r="K28" s="2">
        <v>0.47569444444444442</v>
      </c>
      <c r="L28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28">
        <v>1</v>
      </c>
      <c r="N28" s="48">
        <f>IF(REGISTRO_HUESPED[[#This Row],[TARIFA]]="","¿Tarifa?",IF(REGISTRO_HUESPED[[#This Row],[COBRADOS]]="","¿Días?",REGISTRO_HUESPED[[#This Row],[TARIFA]]*REGISTRO_HUESPED[[#This Row],[COBRADOS]]))</f>
        <v>110</v>
      </c>
    </row>
    <row r="29" spans="1:17" x14ac:dyDescent="0.25">
      <c r="A29" s="1" t="s">
        <v>1558</v>
      </c>
      <c r="B29" s="4" t="str">
        <f>IF(REGISTRO_HUESPED[[#This Row],[DNI / C.E.]]="","¿DNI?",VLOOKUP(REGISTRO_HUESPED[[#This Row],[DNI / C.E.]],CLIENTE[],2,FALSE))</f>
        <v>Luis Evaristo Socola Vela</v>
      </c>
      <c r="C29" s="4" t="str">
        <f>IF(REGISTRO_HUESPED[[#This Row],[DNI / C.E.]]="","¿DNI?",VLOOKUP(REGISTRO_HUESPED[[#This Row],[DNI / C.E.]],CLIENTE[],3,FALSE))</f>
        <v>Masculino</v>
      </c>
      <c r="D29" s="4" t="str">
        <f>IF(REGISTRO_HUESPED[[#This Row],[DNI / C.E.]]="","¿PROCEDENCIA?",VLOOKUP(REGISTRO_HUESPED[[#This Row],[DNI / C.E.]],CLIENTES!A:F,4,FALSE))</f>
        <v>Piura</v>
      </c>
      <c r="E29" s="3">
        <v>42434</v>
      </c>
      <c r="F29" s="2">
        <v>0.55486111111111114</v>
      </c>
      <c r="G29" s="1" t="s">
        <v>41</v>
      </c>
      <c r="H29" t="s">
        <v>81</v>
      </c>
      <c r="I29" s="49">
        <v>130</v>
      </c>
      <c r="J29" s="3">
        <v>42435</v>
      </c>
      <c r="K29" s="2">
        <v>0.38958333333333334</v>
      </c>
      <c r="L29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29">
        <v>1</v>
      </c>
      <c r="N29" s="48">
        <f>IF(REGISTRO_HUESPED[[#This Row],[TARIFA]]="","¿Tarifa?",IF(REGISTRO_HUESPED[[#This Row],[COBRADOS]]="","¿Días?",REGISTRO_HUESPED[[#This Row],[TARIFA]]*REGISTRO_HUESPED[[#This Row],[COBRADOS]]))</f>
        <v>130</v>
      </c>
      <c r="O29" t="s">
        <v>52</v>
      </c>
      <c r="P29">
        <v>274</v>
      </c>
      <c r="Q29" t="s">
        <v>1157</v>
      </c>
    </row>
    <row r="30" spans="1:17" x14ac:dyDescent="0.25">
      <c r="A30" s="1" t="s">
        <v>1558</v>
      </c>
      <c r="B30" s="4" t="str">
        <f>IF(REGISTRO_HUESPED[[#This Row],[DNI / C.E.]]="","¿DNI?",VLOOKUP(REGISTRO_HUESPED[[#This Row],[DNI / C.E.]],CLIENTE[],2,FALSE))</f>
        <v>Luis Evaristo Socola Vela</v>
      </c>
      <c r="C30" s="4" t="str">
        <f>IF(REGISTRO_HUESPED[[#This Row],[DNI / C.E.]]="","¿DNI?",VLOOKUP(REGISTRO_HUESPED[[#This Row],[DNI / C.E.]],CLIENTE[],3,FALSE))</f>
        <v>Masculino</v>
      </c>
      <c r="D30" s="4" t="str">
        <f>IF(REGISTRO_HUESPED[[#This Row],[DNI / C.E.]]="","¿PROCEDENCIA?",VLOOKUP(REGISTRO_HUESPED[[#This Row],[DNI / C.E.]],CLIENTES!A:F,4,FALSE))</f>
        <v>Piura</v>
      </c>
      <c r="E30" s="3">
        <v>42434</v>
      </c>
      <c r="F30" s="2">
        <v>0.55486111111111114</v>
      </c>
      <c r="G30" s="1" t="s">
        <v>49</v>
      </c>
      <c r="H30" t="s">
        <v>81</v>
      </c>
      <c r="I30" s="49">
        <v>130</v>
      </c>
      <c r="J30" s="3">
        <v>42435</v>
      </c>
      <c r="K30" s="2">
        <v>0.38958333333333334</v>
      </c>
      <c r="L30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30">
        <v>1</v>
      </c>
      <c r="N30" s="48">
        <f>IF(REGISTRO_HUESPED[[#This Row],[TARIFA]]="","¿Tarifa?",IF(REGISTRO_HUESPED[[#This Row],[COBRADOS]]="","¿Días?",REGISTRO_HUESPED[[#This Row],[TARIFA]]*REGISTRO_HUESPED[[#This Row],[COBRADOS]]))</f>
        <v>130</v>
      </c>
      <c r="O30" t="s">
        <v>52</v>
      </c>
      <c r="P30">
        <v>274</v>
      </c>
      <c r="Q30" t="s">
        <v>1157</v>
      </c>
    </row>
    <row r="31" spans="1:17" x14ac:dyDescent="0.25">
      <c r="A31" s="1" t="s">
        <v>1465</v>
      </c>
      <c r="B31" s="4" t="str">
        <f>IF(REGISTRO_HUESPED[[#This Row],[DNI / C.E.]]="","¿DNI?",VLOOKUP(REGISTRO_HUESPED[[#This Row],[DNI / C.E.]],CLIENTE[],2,FALSE))</f>
        <v>Maria Cristina Melgarejo Paucar</v>
      </c>
      <c r="C31" s="4" t="str">
        <f>IF(REGISTRO_HUESPED[[#This Row],[DNI / C.E.]]="","¿DNI?",VLOOKUP(REGISTRO_HUESPED[[#This Row],[DNI / C.E.]],CLIENTE[],3,FALSE))</f>
        <v>Femenino</v>
      </c>
      <c r="D31" s="4" t="str">
        <f>IF(REGISTRO_HUESPED[[#This Row],[DNI / C.E.]]="","¿PROCEDENCIA?",VLOOKUP(REGISTRO_HUESPED[[#This Row],[DNI / C.E.]],CLIENTES!A:F,4,FALSE))</f>
        <v>Recuay</v>
      </c>
      <c r="E31" s="3">
        <v>42430</v>
      </c>
      <c r="F31" s="2">
        <v>0.74652777777777779</v>
      </c>
      <c r="G31" s="1" t="s">
        <v>28</v>
      </c>
      <c r="H31" t="s">
        <v>79</v>
      </c>
      <c r="I31" s="49">
        <v>0</v>
      </c>
      <c r="J31" s="3">
        <v>42431</v>
      </c>
      <c r="K31" s="2">
        <v>0.42986111111111108</v>
      </c>
      <c r="L31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31">
        <v>0</v>
      </c>
      <c r="N31" s="48">
        <f>IF(REGISTRO_HUESPED[[#This Row],[TARIFA]]="","¿Tarifa?",IF(REGISTRO_HUESPED[[#This Row],[COBRADOS]]="","¿Días?",REGISTRO_HUESPED[[#This Row],[TARIFA]]*REGISTRO_HUESPED[[#This Row],[COBRADOS]]))</f>
        <v>0</v>
      </c>
    </row>
    <row r="32" spans="1:17" x14ac:dyDescent="0.25">
      <c r="A32" s="1" t="s">
        <v>1355</v>
      </c>
      <c r="B32" s="4" t="s">
        <v>1356</v>
      </c>
      <c r="C32" s="4" t="s">
        <v>20</v>
      </c>
      <c r="D32" s="4" t="str">
        <f>IF(REGISTRO_HUESPED[[#This Row],[DNI / C.E.]]="","¿PROCEDENCIA?",VLOOKUP(REGISTRO_HUESPED[[#This Row],[DNI / C.E.]],CLIENTES!A:F,4,FALSE))</f>
        <v>Huaraz</v>
      </c>
      <c r="E32" s="3">
        <v>75303</v>
      </c>
      <c r="F32" t="s">
        <v>1500</v>
      </c>
      <c r="G32" s="50" t="s">
        <v>31</v>
      </c>
      <c r="H32" t="s">
        <v>778</v>
      </c>
      <c r="I32" s="49">
        <v>0</v>
      </c>
      <c r="J32" s="3">
        <v>42435</v>
      </c>
      <c r="K32" s="2">
        <v>0.35416666666666669</v>
      </c>
      <c r="L32" s="4">
        <v>3</v>
      </c>
      <c r="M32">
        <v>3</v>
      </c>
      <c r="N32" s="48">
        <f>IF(REGISTRO_HUESPED[[#This Row],[TARIFA]]="","¿Tarifa?",IF(REGISTRO_HUESPED[[#This Row],[COBRADOS]]="","¿Días?",REGISTRO_HUESPED[[#This Row],[TARIFA]]*REGISTRO_HUESPED[[#This Row],[COBRADOS]]))</f>
        <v>0</v>
      </c>
      <c r="Q32" t="s">
        <v>1554</v>
      </c>
    </row>
    <row r="33" spans="1:17" x14ac:dyDescent="0.25">
      <c r="A33" s="1" t="s">
        <v>1355</v>
      </c>
      <c r="B33" s="4" t="s">
        <v>1356</v>
      </c>
      <c r="C33" s="4" t="s">
        <v>20</v>
      </c>
      <c r="D33" s="4" t="str">
        <f>IF(REGISTRO_HUESPED[[#This Row],[DNI / C.E.]]="","¿PROCEDENCIA?",VLOOKUP(REGISTRO_HUESPED[[#This Row],[DNI / C.E.]],CLIENTES!A:F,4,FALSE))</f>
        <v>Huaraz</v>
      </c>
      <c r="E33" s="3">
        <v>42432</v>
      </c>
      <c r="F33" t="s">
        <v>1500</v>
      </c>
      <c r="G33" s="50" t="s">
        <v>33</v>
      </c>
      <c r="H33" t="s">
        <v>778</v>
      </c>
      <c r="I33" s="49">
        <v>0</v>
      </c>
      <c r="J33" s="3">
        <v>42435</v>
      </c>
      <c r="K33" s="2">
        <v>0.35416666666666669</v>
      </c>
      <c r="L33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M33">
        <v>3</v>
      </c>
      <c r="N33" s="48">
        <f>IF(REGISTRO_HUESPED[[#This Row],[TARIFA]]="","¿Tarifa?",IF(REGISTRO_HUESPED[[#This Row],[COBRADOS]]="","¿Días?",REGISTRO_HUESPED[[#This Row],[TARIFA]]*REGISTRO_HUESPED[[#This Row],[COBRADOS]]))</f>
        <v>0</v>
      </c>
      <c r="Q33" t="s">
        <v>1554</v>
      </c>
    </row>
    <row r="34" spans="1:17" x14ac:dyDescent="0.25">
      <c r="A34" s="1" t="s">
        <v>1355</v>
      </c>
      <c r="B34" s="4" t="s">
        <v>1356</v>
      </c>
      <c r="C34" s="4" t="s">
        <v>20</v>
      </c>
      <c r="D34" s="4" t="str">
        <f>IF(REGISTRO_HUESPED[[#This Row],[DNI / C.E.]]="","¿PROCEDENCIA?",VLOOKUP(REGISTRO_HUESPED[[#This Row],[DNI / C.E.]],CLIENTES!A:F,4,FALSE))</f>
        <v>Huaraz</v>
      </c>
      <c r="E34" s="3">
        <v>42432</v>
      </c>
      <c r="F34" t="s">
        <v>1500</v>
      </c>
      <c r="G34" s="50" t="s">
        <v>34</v>
      </c>
      <c r="H34" t="s">
        <v>79</v>
      </c>
      <c r="I34" s="49">
        <v>80</v>
      </c>
      <c r="J34" s="3">
        <v>42432</v>
      </c>
      <c r="K34" s="2">
        <v>0.7402777777777777</v>
      </c>
      <c r="L34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34">
        <v>1</v>
      </c>
      <c r="N34" s="48">
        <f>IF(REGISTRO_HUESPED[[#This Row],[TARIFA]]="","¿Tarifa?",IF(REGISTRO_HUESPED[[#This Row],[COBRADOS]]="","¿Días?",REGISTRO_HUESPED[[#This Row],[TARIFA]]*REGISTRO_HUESPED[[#This Row],[COBRADOS]]))</f>
        <v>80</v>
      </c>
      <c r="Q34" t="s">
        <v>1571</v>
      </c>
    </row>
    <row r="35" spans="1:17" x14ac:dyDescent="0.25">
      <c r="A35" s="1" t="s">
        <v>1355</v>
      </c>
      <c r="B35" s="4" t="str">
        <f>IF(REGISTRO_HUESPED[[#This Row],[DNI / C.E.]]="","¿DNI?",VLOOKUP(REGISTRO_HUESPED[[#This Row],[DNI / C.E.]],CLIENTE[],2,FALSE))</f>
        <v>Marilu Vega Pacahuala</v>
      </c>
      <c r="C35" s="4" t="str">
        <f>IF(REGISTRO_HUESPED[[#This Row],[DNI / C.E.]]="","¿DNI?",VLOOKUP(REGISTRO_HUESPED[[#This Row],[DNI / C.E.]],CLIENTE[],3,FALSE))</f>
        <v>Femenino</v>
      </c>
      <c r="D35" s="4" t="str">
        <f>IF(REGISTRO_HUESPED[[#This Row],[DNI / C.E.]]="","¿PROCEDENCIA?",VLOOKUP(REGISTRO_HUESPED[[#This Row],[DNI / C.E.]],CLIENTES!A:F,4,FALSE))</f>
        <v>Huaraz</v>
      </c>
      <c r="E35" s="3">
        <v>42433</v>
      </c>
      <c r="F35" t="s">
        <v>1537</v>
      </c>
      <c r="G35" s="50" t="s">
        <v>28</v>
      </c>
      <c r="H35" t="s">
        <v>81</v>
      </c>
      <c r="I35" s="49">
        <v>80</v>
      </c>
      <c r="J35" s="3">
        <v>42435</v>
      </c>
      <c r="K35" s="2">
        <v>0.35416666666666669</v>
      </c>
      <c r="L35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M35">
        <v>2</v>
      </c>
      <c r="N35" s="48">
        <f>IF(REGISTRO_HUESPED[[#This Row],[TARIFA]]="","¿Tarifa?",IF(REGISTRO_HUESPED[[#This Row],[COBRADOS]]="","¿Días?",REGISTRO_HUESPED[[#This Row],[TARIFA]]*REGISTRO_HUESPED[[#This Row],[COBRADOS]]))</f>
        <v>160</v>
      </c>
      <c r="Q35" t="s">
        <v>1571</v>
      </c>
    </row>
    <row r="36" spans="1:17" x14ac:dyDescent="0.25">
      <c r="A36" s="1" t="s">
        <v>1355</v>
      </c>
      <c r="B36" s="4" t="str">
        <f>IF(REGISTRO_HUESPED[[#This Row],[DNI / C.E.]]="","¿DNI?",VLOOKUP(REGISTRO_HUESPED[[#This Row],[DNI / C.E.]],CLIENTE[],2,FALSE))</f>
        <v>Marilu Vega Pacahuala</v>
      </c>
      <c r="C36" s="4" t="str">
        <f>IF(REGISTRO_HUESPED[[#This Row],[DNI / C.E.]]="","¿DNI?",VLOOKUP(REGISTRO_HUESPED[[#This Row],[DNI / C.E.]],CLIENTE[],3,FALSE))</f>
        <v>Femenino</v>
      </c>
      <c r="D36" s="4" t="str">
        <f>IF(REGISTRO_HUESPED[[#This Row],[DNI / C.E.]]="","¿PROCEDENCIA?",VLOOKUP(REGISTRO_HUESPED[[#This Row],[DNI / C.E.]],CLIENTES!A:F,4,FALSE))</f>
        <v>Huaraz</v>
      </c>
      <c r="E36" s="3">
        <v>42433</v>
      </c>
      <c r="F36" t="s">
        <v>1537</v>
      </c>
      <c r="G36" s="50" t="s">
        <v>24</v>
      </c>
      <c r="H36" t="s">
        <v>81</v>
      </c>
      <c r="I36" s="49">
        <v>80</v>
      </c>
      <c r="J36" s="3">
        <v>42435</v>
      </c>
      <c r="K36" s="2">
        <v>0.35416666666666669</v>
      </c>
      <c r="L36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M36">
        <v>2</v>
      </c>
      <c r="N36" s="48">
        <f>IF(REGISTRO_HUESPED[[#This Row],[TARIFA]]="","¿Tarifa?",IF(REGISTRO_HUESPED[[#This Row],[COBRADOS]]="","¿Días?",REGISTRO_HUESPED[[#This Row],[TARIFA]]*REGISTRO_HUESPED[[#This Row],[COBRADOS]]))</f>
        <v>160</v>
      </c>
      <c r="Q36" t="s">
        <v>1571</v>
      </c>
    </row>
    <row r="37" spans="1:17" x14ac:dyDescent="0.25">
      <c r="A37" s="1" t="s">
        <v>1588</v>
      </c>
      <c r="B37" s="4" t="s">
        <v>88</v>
      </c>
      <c r="C37" s="4" t="s">
        <v>19</v>
      </c>
      <c r="D37" s="4" t="s">
        <v>708</v>
      </c>
      <c r="E37" s="3">
        <v>42437</v>
      </c>
      <c r="F37" s="2">
        <v>0.61388888888888882</v>
      </c>
      <c r="G37" s="1" t="s">
        <v>28</v>
      </c>
      <c r="H37" t="s">
        <v>79</v>
      </c>
      <c r="I37" s="49">
        <v>40</v>
      </c>
      <c r="L37" s="4" t="str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N37" s="48" t="str">
        <f>IF(REGISTRO_HUESPED[[#This Row],[TARIFA]]="","¿Tarifa?",IF(REGISTRO_HUESPED[[#This Row],[COBRADOS]]="","¿Días?",REGISTRO_HUESPED[[#This Row],[TARIFA]]*REGISTRO_HUESPED[[#This Row],[COBRADOS]]))</f>
        <v>¿Días?</v>
      </c>
    </row>
    <row r="38" spans="1:17" x14ac:dyDescent="0.25">
      <c r="A38" s="8" t="s">
        <v>1407</v>
      </c>
      <c r="B38" s="4" t="str">
        <f>IF(REGISTRO_HUESPED[[#This Row],[DNI / C.E.]]="","¿DNI?",VLOOKUP(REGISTRO_HUESPED[[#This Row],[DNI / C.E.]],CLIENTE[],2,FALSE))</f>
        <v>Paola Katherine Mucha Romero</v>
      </c>
      <c r="C38" s="4" t="str">
        <f>IF(REGISTRO_HUESPED[[#This Row],[DNI / C.E.]]="","¿DNI?",VLOOKUP(REGISTRO_HUESPED[[#This Row],[DNI / C.E.]],CLIENTE[],3,FALSE))</f>
        <v>Femenino</v>
      </c>
      <c r="D38" s="4" t="str">
        <f>IF(REGISTRO_HUESPED[[#This Row],[DNI / C.E.]]="","¿PROCEDENCIA?",VLOOKUP(REGISTRO_HUESPED[[#This Row],[DNI / C.E.]],CLIENTES!A:F,4,FALSE))</f>
        <v>Jauja</v>
      </c>
      <c r="E38" s="3">
        <v>42426</v>
      </c>
      <c r="F38" s="2">
        <v>0.82291666666666663</v>
      </c>
      <c r="G38" s="50" t="s">
        <v>25</v>
      </c>
      <c r="H38" t="s">
        <v>79</v>
      </c>
      <c r="I38" s="49">
        <v>50</v>
      </c>
      <c r="J38" s="3">
        <v>42436</v>
      </c>
      <c r="K38" s="2">
        <v>0.47916666666666669</v>
      </c>
      <c r="L38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10</v>
      </c>
      <c r="M38">
        <v>10</v>
      </c>
      <c r="N38" s="48">
        <f>IF(REGISTRO_HUESPED[[#This Row],[TARIFA]]="","¿Tarifa?",IF(REGISTRO_HUESPED[[#This Row],[COBRADOS]]="","¿Días?",REGISTRO_HUESPED[[#This Row],[TARIFA]]*REGISTRO_HUESPED[[#This Row],[COBRADOS]]))</f>
        <v>500</v>
      </c>
      <c r="O38" t="s">
        <v>52</v>
      </c>
      <c r="P38">
        <v>277</v>
      </c>
    </row>
    <row r="39" spans="1:17" x14ac:dyDescent="0.25">
      <c r="A39" s="1" t="s">
        <v>1479</v>
      </c>
      <c r="B39" s="4" t="s">
        <v>1481</v>
      </c>
      <c r="C39" s="4" t="s">
        <v>19</v>
      </c>
      <c r="D39" s="4" t="s">
        <v>688</v>
      </c>
      <c r="E39" s="3">
        <v>42430</v>
      </c>
      <c r="F39" t="s">
        <v>1480</v>
      </c>
      <c r="G39" s="50" t="s">
        <v>22</v>
      </c>
      <c r="H39" t="s">
        <v>778</v>
      </c>
      <c r="I39" s="49">
        <v>120</v>
      </c>
      <c r="J39" s="3">
        <v>42431</v>
      </c>
      <c r="K39" s="2">
        <v>0.39652777777777781</v>
      </c>
      <c r="L39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39">
        <v>1</v>
      </c>
      <c r="N39" s="48">
        <f>IF(REGISTRO_HUESPED[[#This Row],[TARIFA]]="","¿Tarifa?",IF(REGISTRO_HUESPED[[#This Row],[COBRADOS]]="","¿Días?",REGISTRO_HUESPED[[#This Row],[TARIFA]]*REGISTRO_HUESPED[[#This Row],[COBRADOS]]))</f>
        <v>120</v>
      </c>
      <c r="O39" t="s">
        <v>53</v>
      </c>
      <c r="P39">
        <v>1280</v>
      </c>
    </row>
    <row r="40" spans="1:17" x14ac:dyDescent="0.25">
      <c r="A40" s="8" t="s">
        <v>1422</v>
      </c>
      <c r="B40" s="4" t="str">
        <f>IF(REGISTRO_HUESPED[[#This Row],[DNI / C.E.]]="","¿DNI?",VLOOKUP(REGISTRO_HUESPED[[#This Row],[DNI / C.E.]],CLIENTE[],2,FALSE))</f>
        <v>Raysa Edith Malca Alva</v>
      </c>
      <c r="C40" s="4" t="str">
        <f>IF(REGISTRO_HUESPED[[#This Row],[DNI / C.E.]]="","¿DNI?",VLOOKUP(REGISTRO_HUESPED[[#This Row],[DNI / C.E.]],CLIENTE[],3,FALSE))</f>
        <v>Femenino</v>
      </c>
      <c r="D40" s="4" t="str">
        <f>IF(REGISTRO_HUESPED[[#This Row],[DNI / C.E.]]="","¿PROCEDENCIA?",VLOOKUP(REGISTRO_HUESPED[[#This Row],[DNI / C.E.]],CLIENTES!A:F,4,FALSE))</f>
        <v>Chiclayo</v>
      </c>
      <c r="E40" s="3">
        <v>42430</v>
      </c>
      <c r="F40" s="2">
        <v>0.53263888888888888</v>
      </c>
      <c r="G40" s="50" t="s">
        <v>24</v>
      </c>
      <c r="H40" t="s">
        <v>79</v>
      </c>
      <c r="I40" s="49">
        <v>65</v>
      </c>
      <c r="J40" s="3">
        <v>42431</v>
      </c>
      <c r="K40" s="2">
        <v>0.47916666666666669</v>
      </c>
      <c r="L40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40">
        <v>1</v>
      </c>
      <c r="N40" s="48">
        <f>IF(REGISTRO_HUESPED[[#This Row],[TARIFA]]="","¿Tarifa?",IF(REGISTRO_HUESPED[[#This Row],[COBRADOS]]="","¿Días?",REGISTRO_HUESPED[[#This Row],[TARIFA]]*REGISTRO_HUESPED[[#This Row],[COBRADOS]]))</f>
        <v>65</v>
      </c>
      <c r="O40" t="s">
        <v>53</v>
      </c>
      <c r="P40">
        <v>1279</v>
      </c>
    </row>
    <row r="41" spans="1:17" x14ac:dyDescent="0.25">
      <c r="A41" s="1" t="s">
        <v>1422</v>
      </c>
      <c r="B41" s="4" t="str">
        <f>IF(REGISTRO_HUESPED[[#This Row],[DNI / C.E.]]="","¿DNI?",VLOOKUP(REGISTRO_HUESPED[[#This Row],[DNI / C.E.]],CLIENTE[],2,FALSE))</f>
        <v>Raysa Edith Malca Alva</v>
      </c>
      <c r="C41" s="4" t="str">
        <f>IF(REGISTRO_HUESPED[[#This Row],[DNI / C.E.]]="","¿DNI?",VLOOKUP(REGISTRO_HUESPED[[#This Row],[DNI / C.E.]],CLIENTE[],3,FALSE))</f>
        <v>Femenino</v>
      </c>
      <c r="D41" s="4" t="str">
        <f>IF(REGISTRO_HUESPED[[#This Row],[DNI / C.E.]]="","¿PROCEDENCIA?",VLOOKUP(REGISTRO_HUESPED[[#This Row],[DNI / C.E.]],CLIENTES!A:F,4,FALSE))</f>
        <v>Chiclayo</v>
      </c>
      <c r="E41" s="3">
        <v>42431</v>
      </c>
      <c r="F41" s="2">
        <v>0.60416666666666663</v>
      </c>
      <c r="G41" s="1" t="s">
        <v>24</v>
      </c>
      <c r="H41" t="s">
        <v>79</v>
      </c>
      <c r="I41" s="49">
        <v>65</v>
      </c>
      <c r="J41" s="3">
        <v>42432</v>
      </c>
      <c r="L41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41">
        <v>1</v>
      </c>
      <c r="N41" s="48">
        <f>IF(REGISTRO_HUESPED[[#This Row],[TARIFA]]="","¿Tarifa?",IF(REGISTRO_HUESPED[[#This Row],[COBRADOS]]="","¿Días?",REGISTRO_HUESPED[[#This Row],[TARIFA]]*REGISTRO_HUESPED[[#This Row],[COBRADOS]]))</f>
        <v>65</v>
      </c>
      <c r="Q41" t="s">
        <v>1553</v>
      </c>
    </row>
    <row r="42" spans="1:17" x14ac:dyDescent="0.25">
      <c r="A42" s="1" t="s">
        <v>1422</v>
      </c>
      <c r="B42" s="4" t="str">
        <f>IF(REGISTRO_HUESPED[[#This Row],[DNI / C.E.]]="","¿DNI?",VLOOKUP(REGISTRO_HUESPED[[#This Row],[DNI / C.E.]],CLIENTE[],2,FALSE))</f>
        <v>Raysa Edith Malca Alva</v>
      </c>
      <c r="C42" s="4" t="str">
        <f>IF(REGISTRO_HUESPED[[#This Row],[DNI / C.E.]]="","¿DNI?",VLOOKUP(REGISTRO_HUESPED[[#This Row],[DNI / C.E.]],CLIENTE[],3,FALSE))</f>
        <v>Femenino</v>
      </c>
      <c r="D42" s="4" t="str">
        <f>IF(REGISTRO_HUESPED[[#This Row],[DNI / C.E.]]="","¿PROCEDENCIA?",VLOOKUP(REGISTRO_HUESPED[[#This Row],[DNI / C.E.]],CLIENTES!A:F,4,FALSE))</f>
        <v>Chiclayo</v>
      </c>
      <c r="E42" s="3">
        <v>42436</v>
      </c>
      <c r="F42" s="2">
        <v>0.53611111111111109</v>
      </c>
      <c r="G42" s="1" t="s">
        <v>24</v>
      </c>
      <c r="H42" t="s">
        <v>79</v>
      </c>
      <c r="I42" s="49">
        <v>65</v>
      </c>
      <c r="J42" s="3">
        <v>42438</v>
      </c>
      <c r="K42" s="2">
        <v>6.5972222222222224E-2</v>
      </c>
      <c r="L42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M42">
        <v>2</v>
      </c>
      <c r="N42" s="48">
        <f>IF(REGISTRO_HUESPED[[#This Row],[TARIFA]]="","¿Tarifa?",IF(REGISTRO_HUESPED[[#This Row],[COBRADOS]]="","¿Días?",REGISTRO_HUESPED[[#This Row],[TARIFA]]*REGISTRO_HUESPED[[#This Row],[COBRADOS]]))</f>
        <v>130</v>
      </c>
      <c r="O42" t="s">
        <v>52</v>
      </c>
      <c r="P42">
        <v>276</v>
      </c>
    </row>
    <row r="43" spans="1:17" x14ac:dyDescent="0.25">
      <c r="A43" s="1" t="s">
        <v>1422</v>
      </c>
      <c r="B43" s="4" t="str">
        <f>IF(REGISTRO_HUESPED[[#This Row],[DNI / C.E.]]="","¿DNI?",VLOOKUP(REGISTRO_HUESPED[[#This Row],[DNI / C.E.]],CLIENTE[],2,FALSE))</f>
        <v>Raysa Edith Malca Alva</v>
      </c>
      <c r="C43" s="4" t="str">
        <f>IF(REGISTRO_HUESPED[[#This Row],[DNI / C.E.]]="","¿DNI?",VLOOKUP(REGISTRO_HUESPED[[#This Row],[DNI / C.E.]],CLIENTE[],3,FALSE))</f>
        <v>Femenino</v>
      </c>
      <c r="D43" s="4" t="str">
        <f>IF(REGISTRO_HUESPED[[#This Row],[DNI / C.E.]]="","¿PROCEDENCIA?",VLOOKUP(REGISTRO_HUESPED[[#This Row],[DNI / C.E.]],CLIENTES!A:F,4,FALSE))</f>
        <v>Chiclayo</v>
      </c>
      <c r="E43" s="3">
        <v>42438</v>
      </c>
      <c r="F43" s="2">
        <v>0.59722222222222221</v>
      </c>
      <c r="G43" s="1" t="s">
        <v>24</v>
      </c>
      <c r="H43" t="s">
        <v>79</v>
      </c>
      <c r="I43" s="49">
        <v>65</v>
      </c>
      <c r="L43" s="4" t="str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N43" s="48" t="str">
        <f>IF(REGISTRO_HUESPED[[#This Row],[TARIFA]]="","¿Tarifa?",IF(REGISTRO_HUESPED[[#This Row],[COBRADOS]]="","¿Días?",REGISTRO_HUESPED[[#This Row],[TARIFA]]*REGISTRO_HUESPED[[#This Row],[COBRADOS]]))</f>
        <v>¿Días?</v>
      </c>
    </row>
    <row r="44" spans="1:17" x14ac:dyDescent="0.25">
      <c r="A44" s="1" t="s">
        <v>93</v>
      </c>
      <c r="B44" s="4" t="str">
        <f>IF(REGISTRO_HUESPED[[#This Row],[DNI / C.E.]]="","¿DNI?",VLOOKUP(REGISTRO_HUESPED[[#This Row],[DNI / C.E.]],CLIENTE[],2,FALSE))</f>
        <v>Rolando Javier Escobar Ceballos</v>
      </c>
      <c r="C44" s="4" t="str">
        <f>IF(REGISTRO_HUESPED[[#This Row],[DNI / C.E.]]="","¿DNI?",VLOOKUP(REGISTRO_HUESPED[[#This Row],[DNI / C.E.]],CLIENTE[],3,FALSE))</f>
        <v>Masculino</v>
      </c>
      <c r="D44" s="4" t="str">
        <f>IF(REGISTRO_HUESPED[[#This Row],[DNI / C.E.]]="","¿PROCEDENCIA?",VLOOKUP(REGISTRO_HUESPED[[#This Row],[DNI / C.E.]],CLIENTES!A:F,4,FALSE))</f>
        <v>Trujillo</v>
      </c>
      <c r="E44" s="3">
        <v>42430</v>
      </c>
      <c r="F44" t="s">
        <v>1477</v>
      </c>
      <c r="G44" s="50" t="s">
        <v>27</v>
      </c>
      <c r="H44" t="s">
        <v>79</v>
      </c>
      <c r="I44" s="49">
        <v>60</v>
      </c>
      <c r="J44" s="3">
        <v>42431</v>
      </c>
      <c r="K44" s="2">
        <v>0.39652777777777781</v>
      </c>
      <c r="L44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44">
        <v>1</v>
      </c>
      <c r="N44" s="48">
        <f>IF(REGISTRO_HUESPED[[#This Row],[TARIFA]]="","¿Tarifa?",IF(REGISTRO_HUESPED[[#This Row],[COBRADOS]]="","¿Días?",REGISTRO_HUESPED[[#This Row],[TARIFA]]*REGISTRO_HUESPED[[#This Row],[COBRADOS]]))</f>
        <v>60</v>
      </c>
      <c r="O44" t="s">
        <v>53</v>
      </c>
      <c r="P44">
        <v>1282</v>
      </c>
    </row>
    <row r="45" spans="1:17" x14ac:dyDescent="0.25">
      <c r="A45" s="8" t="s">
        <v>93</v>
      </c>
      <c r="B45" s="4" t="str">
        <f>IF(REGISTRO_HUESPED[[#This Row],[DNI / C.E.]]="","¿DNI?",VLOOKUP(REGISTRO_HUESPED[[#This Row],[DNI / C.E.]],CLIENTE[],2,FALSE))</f>
        <v>Rolando Javier Escobar Ceballos</v>
      </c>
      <c r="C45" s="4" t="str">
        <f>IF(REGISTRO_HUESPED[[#This Row],[DNI / C.E.]]="","¿DNI?",VLOOKUP(REGISTRO_HUESPED[[#This Row],[DNI / C.E.]],CLIENTE[],3,FALSE))</f>
        <v>Masculino</v>
      </c>
      <c r="D45" s="4" t="str">
        <f>IF(REGISTRO_HUESPED[[#This Row],[DNI / C.E.]]="","¿PROCEDENCIA?",VLOOKUP(REGISTRO_HUESPED[[#This Row],[DNI / C.E.]],CLIENTES!A:F,4,FALSE))</f>
        <v>Trujillo</v>
      </c>
      <c r="E45" s="3">
        <v>42437</v>
      </c>
      <c r="F45" s="2">
        <v>0.93472222222222223</v>
      </c>
      <c r="G45" s="50" t="s">
        <v>25</v>
      </c>
      <c r="H45" t="s">
        <v>79</v>
      </c>
      <c r="I45" s="49">
        <v>60</v>
      </c>
      <c r="J45" s="3">
        <v>42438</v>
      </c>
      <c r="K45" s="2">
        <v>0.31875000000000003</v>
      </c>
      <c r="L45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45">
        <v>1</v>
      </c>
      <c r="N45" s="48">
        <f>IF(REGISTRO_HUESPED[[#This Row],[TARIFA]]="","¿Tarifa?",IF(REGISTRO_HUESPED[[#This Row],[COBRADOS]]="","¿Días?",REGISTRO_HUESPED[[#This Row],[TARIFA]]*REGISTRO_HUESPED[[#This Row],[COBRADOS]]))</f>
        <v>60</v>
      </c>
      <c r="O45" t="s">
        <v>53</v>
      </c>
      <c r="P45">
        <v>1289</v>
      </c>
    </row>
    <row r="46" spans="1:17" x14ac:dyDescent="0.25">
      <c r="A46" s="1" t="s">
        <v>1590</v>
      </c>
      <c r="B46" s="4" t="s">
        <v>1591</v>
      </c>
      <c r="C46" s="4" t="s">
        <v>19</v>
      </c>
      <c r="D46" s="4" t="s">
        <v>1592</v>
      </c>
      <c r="E46" s="3">
        <v>42438</v>
      </c>
      <c r="F46" s="2">
        <v>0.74652777777777779</v>
      </c>
      <c r="G46" s="1" t="s">
        <v>26</v>
      </c>
      <c r="H46" t="s">
        <v>79</v>
      </c>
      <c r="I46" s="49">
        <v>65</v>
      </c>
      <c r="L46" s="4" t="str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M46">
        <v>1</v>
      </c>
      <c r="N46" s="48">
        <f>IF(REGISTRO_HUESPED[[#This Row],[TARIFA]]="","¿Tarifa?",IF(REGISTRO_HUESPED[[#This Row],[COBRADOS]]="","¿Días?",REGISTRO_HUESPED[[#This Row],[TARIFA]]*REGISTRO_HUESPED[[#This Row],[COBRADOS]]))</f>
        <v>65</v>
      </c>
      <c r="O46" t="s">
        <v>53</v>
      </c>
      <c r="P46">
        <v>1290</v>
      </c>
    </row>
    <row r="47" spans="1:17" x14ac:dyDescent="0.25">
      <c r="A47" s="1" t="s">
        <v>1517</v>
      </c>
      <c r="B47" s="4" t="s">
        <v>1518</v>
      </c>
      <c r="C47" s="4" t="s">
        <v>20</v>
      </c>
      <c r="D47" s="4" t="s">
        <v>688</v>
      </c>
      <c r="E47" s="3">
        <v>42432</v>
      </c>
      <c r="F47" s="2">
        <v>0.38125000000000003</v>
      </c>
      <c r="G47" s="1" t="s">
        <v>43</v>
      </c>
      <c r="H47" t="s">
        <v>80</v>
      </c>
      <c r="I47" s="49">
        <v>0</v>
      </c>
      <c r="J47" s="3">
        <v>42434</v>
      </c>
      <c r="K47" s="2">
        <v>0.46736111111111112</v>
      </c>
      <c r="L47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M47">
        <v>0</v>
      </c>
      <c r="N47" s="48">
        <f>IF(REGISTRO_HUESPED[[#This Row],[TARIFA]]="","¿Tarifa?",IF(REGISTRO_HUESPED[[#This Row],[COBRADOS]]="","¿Días?",REGISTRO_HUESPED[[#This Row],[TARIFA]]*REGISTRO_HUESPED[[#This Row],[COBRADOS]]))</f>
        <v>0</v>
      </c>
      <c r="Q47" t="s">
        <v>1552</v>
      </c>
    </row>
  </sheetData>
  <mergeCells count="8">
    <mergeCell ref="A2:Q2"/>
    <mergeCell ref="A3:Q3"/>
    <mergeCell ref="O5:P5"/>
    <mergeCell ref="A5:D5"/>
    <mergeCell ref="E5:F5"/>
    <mergeCell ref="G5:I5"/>
    <mergeCell ref="J5:K5"/>
    <mergeCell ref="L5:M5"/>
  </mergeCell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Tablas!$F$3:$F$6</xm:f>
          </x14:formula1>
          <xm:sqref>O7:O47</xm:sqref>
        </x14:dataValidation>
        <x14:dataValidation type="list" allowBlank="1" showInputMessage="1" showErrorMessage="1">
          <x14:formula1>
            <xm:f>Tablas!$D$3:$D$6</xm:f>
          </x14:formula1>
          <xm:sqref>H7:H47</xm:sqref>
        </x14:dataValidation>
        <x14:dataValidation type="list" allowBlank="1" showInputMessage="1" showErrorMessage="1">
          <x14:formula1>
            <xm:f>HABITACIONES!$A$4:$A$32</xm:f>
          </x14:formula1>
          <xm:sqref>G7:G47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9"/>
  <sheetViews>
    <sheetView topLeftCell="D1" zoomScale="118" zoomScaleNormal="118" workbookViewId="0">
      <selection activeCell="A13" sqref="A13"/>
    </sheetView>
  </sheetViews>
  <sheetFormatPr defaultColWidth="11.42578125" defaultRowHeight="15" x14ac:dyDescent="0.25"/>
  <cols>
    <col min="1" max="2" width="11.42578125" style="38"/>
    <col min="3" max="3" width="12.7109375" style="38" bestFit="1" customWidth="1"/>
    <col min="4" max="5" width="11.42578125" style="38"/>
    <col min="6" max="6" width="40.42578125" style="38" customWidth="1"/>
    <col min="7" max="7" width="21.7109375" style="38" bestFit="1" customWidth="1"/>
    <col min="8" max="8" width="11.42578125" style="38" customWidth="1"/>
    <col min="9" max="9" width="11.28515625" style="38" customWidth="1"/>
    <col min="10" max="10" width="11.5703125" style="38" customWidth="1"/>
    <col min="11" max="11" width="11.42578125" style="38"/>
    <col min="12" max="12" width="16.5703125" style="38" customWidth="1"/>
    <col min="13" max="16384" width="11.42578125" style="38"/>
  </cols>
  <sheetData>
    <row r="2" spans="1:12" ht="23.25" x14ac:dyDescent="0.35">
      <c r="A2" s="76" t="s">
        <v>1428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</row>
    <row r="4" spans="1:12" x14ac:dyDescent="0.25">
      <c r="A4" s="39"/>
      <c r="B4" s="39"/>
      <c r="C4" s="77" t="s">
        <v>18</v>
      </c>
      <c r="D4" s="78"/>
      <c r="E4" s="79"/>
      <c r="F4" s="39"/>
      <c r="G4" s="61"/>
      <c r="H4" s="61"/>
      <c r="I4" s="39"/>
      <c r="J4" s="77" t="s">
        <v>1429</v>
      </c>
      <c r="K4" s="79"/>
      <c r="L4" s="39"/>
    </row>
    <row r="5" spans="1:12" x14ac:dyDescent="0.25">
      <c r="A5" s="40" t="s">
        <v>1430</v>
      </c>
      <c r="B5" s="40" t="s">
        <v>1431</v>
      </c>
      <c r="C5" s="40" t="s">
        <v>1432</v>
      </c>
      <c r="D5" s="40" t="s">
        <v>1433</v>
      </c>
      <c r="E5" s="40" t="s">
        <v>1434</v>
      </c>
      <c r="F5" s="40" t="s">
        <v>1435</v>
      </c>
      <c r="G5" s="40" t="s">
        <v>1605</v>
      </c>
      <c r="H5" s="40" t="s">
        <v>1597</v>
      </c>
      <c r="I5" s="40" t="s">
        <v>1436</v>
      </c>
      <c r="J5" s="40" t="s">
        <v>1437</v>
      </c>
      <c r="K5" s="40" t="s">
        <v>1438</v>
      </c>
      <c r="L5" s="40" t="s">
        <v>1439</v>
      </c>
    </row>
    <row r="6" spans="1:12" x14ac:dyDescent="0.25">
      <c r="A6" s="41" t="str">
        <f>TEXT(Tabla2291011[[#This Row],[FECHA]],"mm/yyyy")</f>
        <v>03/2016</v>
      </c>
      <c r="B6" s="42">
        <v>42430</v>
      </c>
      <c r="C6" s="43"/>
      <c r="D6" s="43"/>
      <c r="E6" s="43"/>
      <c r="F6" s="38" t="s">
        <v>1440</v>
      </c>
      <c r="H6" s="38" t="str">
        <f>IF(Tabla2291011[[#This Row],[TIPO INGRESO]]="","",VLOOKUP(Tabla2291011[[#This Row],[TIPO INGRESO]],Tablas!$M$3:$N$10,2,FALSE))</f>
        <v/>
      </c>
      <c r="J6" s="44"/>
      <c r="K6" s="44"/>
      <c r="L6" s="45">
        <v>7.7</v>
      </c>
    </row>
    <row r="7" spans="1:12" x14ac:dyDescent="0.25">
      <c r="A7" s="41" t="str">
        <f>TEXT(Tabla2291011[[#This Row],[FECHA]],"mm/yyyy")</f>
        <v>03/2016</v>
      </c>
      <c r="B7" s="42">
        <v>42430</v>
      </c>
      <c r="C7" s="43" t="s">
        <v>53</v>
      </c>
      <c r="D7" s="43" t="s">
        <v>1441</v>
      </c>
      <c r="E7" s="43" t="s">
        <v>1442</v>
      </c>
      <c r="F7" s="38" t="s">
        <v>1443</v>
      </c>
      <c r="G7" s="38" t="s">
        <v>1598</v>
      </c>
      <c r="H7" s="38">
        <f>IF(Tabla2291011[[#This Row],[TIPO INGRESO]]="","",VLOOKUP(Tabla2291011[[#This Row],[TIPO INGRESO]],Tablas!$M$3:$N$10,2,FALSE))</f>
        <v>704101</v>
      </c>
      <c r="I7" s="38" t="s">
        <v>1444</v>
      </c>
      <c r="J7" s="44">
        <v>80</v>
      </c>
      <c r="K7" s="44"/>
      <c r="L7" s="46">
        <f>IF(Tabla2291011[[#This Row],[MEDIO DE PAGO]]="EFECTIVO",L6+Tabla2291011[[#This Row],[ENTRADA]]-Tabla2291011[[#This Row],[SALIDA]],IF(Tabla2291011[[#This Row],[MEDIO DE PAGO]]="","¿Medio de pago?",L6))</f>
        <v>87.7</v>
      </c>
    </row>
    <row r="8" spans="1:12" x14ac:dyDescent="0.25">
      <c r="A8" s="41" t="str">
        <f>TEXT(Tabla2291011[[#This Row],[FECHA]],"mm/yyyy")</f>
        <v>03/2016</v>
      </c>
      <c r="B8" s="42">
        <v>42430</v>
      </c>
      <c r="C8" s="43" t="s">
        <v>53</v>
      </c>
      <c r="D8" s="43" t="s">
        <v>1441</v>
      </c>
      <c r="E8" s="43" t="s">
        <v>1445</v>
      </c>
      <c r="F8" s="38" t="s">
        <v>1443</v>
      </c>
      <c r="G8" s="38" t="s">
        <v>1599</v>
      </c>
      <c r="H8" s="38">
        <f>IF(Tabla2291011[[#This Row],[TIPO INGRESO]]="","",VLOOKUP(Tabla2291011[[#This Row],[TIPO INGRESO]],Tablas!$M$3:$N$10,2,FALSE))</f>
        <v>704103</v>
      </c>
      <c r="I8" s="38" t="s">
        <v>1446</v>
      </c>
      <c r="J8" s="44">
        <v>100</v>
      </c>
      <c r="K8" s="44"/>
      <c r="L8" s="46">
        <f>IF(Tabla2291011[[#This Row],[MEDIO DE PAGO]]="EFECTIVO",L7+Tabla2291011[[#This Row],[ENTRADA]]-Tabla2291011[[#This Row],[SALIDA]],IF(Tabla2291011[[#This Row],[MEDIO DE PAGO]]="","¿Medio de pago?",L7))</f>
        <v>87.7</v>
      </c>
    </row>
    <row r="9" spans="1:12" x14ac:dyDescent="0.25">
      <c r="A9" s="41" t="str">
        <f>TEXT(Tabla2291011[[#This Row],[FECHA]],"mm/yyyy")</f>
        <v>03/2016</v>
      </c>
      <c r="B9" s="42">
        <v>42430</v>
      </c>
      <c r="C9" s="43" t="s">
        <v>53</v>
      </c>
      <c r="D9" s="43" t="s">
        <v>1441</v>
      </c>
      <c r="E9" s="43" t="s">
        <v>1447</v>
      </c>
      <c r="F9" s="38" t="s">
        <v>1443</v>
      </c>
      <c r="H9" s="38" t="str">
        <f>IF(Tabla2291011[[#This Row],[TIPO INGRESO]]="","",VLOOKUP(Tabla2291011[[#This Row],[TIPO INGRESO]],Tablas!$M$3:$N$10,2,FALSE))</f>
        <v/>
      </c>
      <c r="I9" s="38" t="s">
        <v>1446</v>
      </c>
      <c r="J9" s="44">
        <v>65</v>
      </c>
      <c r="K9" s="44"/>
      <c r="L9" s="46">
        <f>IF(Tabla2291011[[#This Row],[MEDIO DE PAGO]]="EFECTIVO",L8+Tabla2291011[[#This Row],[ENTRADA]]-Tabla2291011[[#This Row],[SALIDA]],IF(Tabla2291011[[#This Row],[MEDIO DE PAGO]]="","¿Medio de pago?",L8))</f>
        <v>87.7</v>
      </c>
    </row>
    <row r="10" spans="1:12" x14ac:dyDescent="0.25">
      <c r="A10" s="41" t="str">
        <f>TEXT(Tabla2291011[[#This Row],[FECHA]],"mm/yyyy")</f>
        <v>03/2016</v>
      </c>
      <c r="B10" s="42">
        <v>42430</v>
      </c>
      <c r="C10" s="43" t="s">
        <v>53</v>
      </c>
      <c r="D10" s="43" t="s">
        <v>1441</v>
      </c>
      <c r="E10" s="43" t="s">
        <v>1461</v>
      </c>
      <c r="F10" s="38" t="s">
        <v>1462</v>
      </c>
      <c r="H10" s="38" t="str">
        <f>IF(Tabla2291011[[#This Row],[TIPO INGRESO]]="","",VLOOKUP(Tabla2291011[[#This Row],[TIPO INGRESO]],Tablas!$M$3:$N$10,2,FALSE))</f>
        <v/>
      </c>
      <c r="I10" s="38" t="s">
        <v>1444</v>
      </c>
      <c r="J10" s="44"/>
      <c r="K10" s="44">
        <v>70</v>
      </c>
      <c r="L10" s="46">
        <f>IF(Tabla2291011[[#This Row],[MEDIO DE PAGO]]="EFECTIVO",L9+Tabla2291011[[#This Row],[ENTRADA]]-Tabla2291011[[#This Row],[SALIDA]],IF(Tabla2291011[[#This Row],[MEDIO DE PAGO]]="","¿Medio de pago?",L9))</f>
        <v>17.700000000000003</v>
      </c>
    </row>
    <row r="11" spans="1:12" x14ac:dyDescent="0.25">
      <c r="A11" s="41" t="str">
        <f>TEXT(Tabla2291011[[#This Row],[FECHA]],"mm/yyyy")</f>
        <v>03/2016</v>
      </c>
      <c r="B11" s="42">
        <v>42430</v>
      </c>
      <c r="C11" s="43" t="s">
        <v>1450</v>
      </c>
      <c r="D11" s="43" t="s">
        <v>1441</v>
      </c>
      <c r="E11" s="43" t="s">
        <v>1463</v>
      </c>
      <c r="F11" s="38" t="s">
        <v>1464</v>
      </c>
      <c r="H11" s="38" t="str">
        <f>IF(Tabla2291011[[#This Row],[TIPO INGRESO]]="","",VLOOKUP(Tabla2291011[[#This Row],[TIPO INGRESO]],Tablas!$M$3:$N$10,2,FALSE))</f>
        <v/>
      </c>
      <c r="I11" s="38" t="s">
        <v>1444</v>
      </c>
      <c r="J11" s="44"/>
      <c r="K11" s="44">
        <v>10</v>
      </c>
      <c r="L11" s="46">
        <f>IF(Tabla2291011[[#This Row],[MEDIO DE PAGO]]="EFECTIVO",L10+Tabla2291011[[#This Row],[ENTRADA]]-Tabla2291011[[#This Row],[SALIDA]],IF(Tabla2291011[[#This Row],[MEDIO DE PAGO]]="","¿Medio de pago?",L10))</f>
        <v>7.7000000000000028</v>
      </c>
    </row>
    <row r="12" spans="1:12" x14ac:dyDescent="0.25">
      <c r="A12" s="41" t="str">
        <f>TEXT(Tabla2291011[[#This Row],[FECHA]],"mm/yyyy")</f>
        <v>03/2016</v>
      </c>
      <c r="B12" s="42">
        <v>42431</v>
      </c>
      <c r="C12" s="43" t="s">
        <v>53</v>
      </c>
      <c r="D12" s="43" t="s">
        <v>1441</v>
      </c>
      <c r="E12" s="43" t="s">
        <v>1485</v>
      </c>
      <c r="F12" s="38" t="s">
        <v>1443</v>
      </c>
      <c r="H12" s="38" t="str">
        <f>IF(Tabla2291011[[#This Row],[TIPO INGRESO]]="","",VLOOKUP(Tabla2291011[[#This Row],[TIPO INGRESO]],Tablas!$M$3:$N$10,2,FALSE))</f>
        <v/>
      </c>
      <c r="I12" s="38" t="s">
        <v>1446</v>
      </c>
      <c r="J12" s="44">
        <v>120</v>
      </c>
      <c r="K12" s="44"/>
      <c r="L12" s="46">
        <f>IF(Tabla2291011[[#This Row],[MEDIO DE PAGO]]="EFECTIVO",L11+Tabla2291011[[#This Row],[ENTRADA]]-Tabla2291011[[#This Row],[SALIDA]],IF(Tabla2291011[[#This Row],[MEDIO DE PAGO]]="","¿Medio de pago?",L11))</f>
        <v>7.7000000000000028</v>
      </c>
    </row>
    <row r="13" spans="1:12" x14ac:dyDescent="0.25">
      <c r="A13" s="47" t="str">
        <f>TEXT(Tabla2291011[[#This Row],[FECHA]],"mm/yyyy")</f>
        <v>03/2016</v>
      </c>
      <c r="B13" s="42">
        <v>42431</v>
      </c>
      <c r="C13" s="43" t="s">
        <v>53</v>
      </c>
      <c r="D13" s="43" t="s">
        <v>1441</v>
      </c>
      <c r="E13" s="43" t="s">
        <v>1486</v>
      </c>
      <c r="F13" s="38" t="s">
        <v>1443</v>
      </c>
      <c r="H13" s="38" t="str">
        <f>IF(Tabla2291011[[#This Row],[TIPO INGRESO]]="","",VLOOKUP(Tabla2291011[[#This Row],[TIPO INGRESO]],Tablas!$M$3:$N$10,2,FALSE))</f>
        <v/>
      </c>
      <c r="I13" s="38" t="s">
        <v>1446</v>
      </c>
      <c r="J13" s="44">
        <v>60</v>
      </c>
      <c r="K13" s="44" t="s">
        <v>1487</v>
      </c>
      <c r="L13" s="46">
        <f>IF(Tabla2291011[[#This Row],[MEDIO DE PAGO]]="EFECTIVO",L12+Tabla2291011[[#This Row],[ENTRADA]]-Tabla2291011[[#This Row],[SALIDA]],IF(Tabla2291011[[#This Row],[MEDIO DE PAGO]]="","¿Medio de pago?",L12))</f>
        <v>7.7000000000000028</v>
      </c>
    </row>
    <row r="14" spans="1:12" x14ac:dyDescent="0.25">
      <c r="A14" s="47" t="str">
        <f>TEXT(Tabla2291011[[#This Row],[FECHA]],"mm/yyyy")</f>
        <v>03/2016</v>
      </c>
      <c r="B14" s="42">
        <v>42431</v>
      </c>
      <c r="C14" s="43" t="s">
        <v>53</v>
      </c>
      <c r="D14" s="43" t="s">
        <v>1488</v>
      </c>
      <c r="E14" s="43" t="s">
        <v>1489</v>
      </c>
      <c r="F14" s="38" t="s">
        <v>1490</v>
      </c>
      <c r="H14" s="38" t="str">
        <f>IF(Tabla2291011[[#This Row],[TIPO INGRESO]]="","",VLOOKUP(Tabla2291011[[#This Row],[TIPO INGRESO]],Tablas!$M$3:$N$10,2,FALSE))</f>
        <v/>
      </c>
      <c r="I14" s="38" t="s">
        <v>1444</v>
      </c>
      <c r="J14" s="44"/>
      <c r="K14" s="44">
        <v>52.4</v>
      </c>
      <c r="L14" s="46">
        <f>IF(Tabla2291011[[#This Row],[MEDIO DE PAGO]]="EFECTIVO",L13+Tabla2291011[[#This Row],[ENTRADA]]-Tabla2291011[[#This Row],[SALIDA]],IF(Tabla2291011[[#This Row],[MEDIO DE PAGO]]="","¿Medio de pago?",L13))</f>
        <v>-44.699999999999996</v>
      </c>
    </row>
    <row r="15" spans="1:12" x14ac:dyDescent="0.25">
      <c r="A15" s="47" t="str">
        <f>TEXT(Tabla2291011[[#This Row],[FECHA]],"mm/yyyy")</f>
        <v>03/2016</v>
      </c>
      <c r="B15" s="42">
        <v>42431</v>
      </c>
      <c r="C15" s="43"/>
      <c r="D15" s="43"/>
      <c r="E15" s="43"/>
      <c r="F15" s="38" t="s">
        <v>1496</v>
      </c>
      <c r="H15" s="38" t="str">
        <f>IF(Tabla2291011[[#This Row],[TIPO INGRESO]]="","",VLOOKUP(Tabla2291011[[#This Row],[TIPO INGRESO]],Tablas!$M$3:$N$10,2,FALSE))</f>
        <v/>
      </c>
      <c r="I15" s="38" t="s">
        <v>1446</v>
      </c>
      <c r="J15" s="44">
        <v>65</v>
      </c>
      <c r="K15" s="44"/>
      <c r="L15" s="46">
        <f>IF(Tabla2291011[[#This Row],[MEDIO DE PAGO]]="EFECTIVO",L14+Tabla2291011[[#This Row],[ENTRADA]]-Tabla2291011[[#This Row],[SALIDA]],IF(Tabla2291011[[#This Row],[MEDIO DE PAGO]]="","¿Medio de pago?",L14))</f>
        <v>-44.699999999999996</v>
      </c>
    </row>
    <row r="16" spans="1:12" x14ac:dyDescent="0.25">
      <c r="A16" s="47" t="str">
        <f>TEXT(Tabla2291011[[#This Row],[FECHA]],"mm/yyyy")</f>
        <v>03/2016</v>
      </c>
      <c r="B16" s="42">
        <v>42432</v>
      </c>
      <c r="C16" s="43" t="s">
        <v>53</v>
      </c>
      <c r="D16" s="43" t="s">
        <v>1441</v>
      </c>
      <c r="E16" s="43" t="s">
        <v>1502</v>
      </c>
      <c r="F16" s="38" t="s">
        <v>1503</v>
      </c>
      <c r="H16" s="38" t="str">
        <f>IF(Tabla2291011[[#This Row],[TIPO INGRESO]]="","",VLOOKUP(Tabla2291011[[#This Row],[TIPO INGRESO]],Tablas!$M$3:$N$10,2,FALSE))</f>
        <v/>
      </c>
      <c r="I16" s="38" t="s">
        <v>1446</v>
      </c>
      <c r="J16" s="44">
        <v>65</v>
      </c>
      <c r="K16" s="44"/>
      <c r="L16" s="46">
        <f>IF(Tabla2291011[[#This Row],[MEDIO DE PAGO]]="EFECTIVO",L15+Tabla2291011[[#This Row],[ENTRADA]]-Tabla2291011[[#This Row],[SALIDA]],IF(Tabla2291011[[#This Row],[MEDIO DE PAGO]]="","¿Medio de pago?",L15))</f>
        <v>-44.699999999999996</v>
      </c>
    </row>
    <row r="17" spans="1:12" x14ac:dyDescent="0.25">
      <c r="A17" s="47" t="str">
        <f>TEXT(Tabla2291011[[#This Row],[FECHA]],"mm/yyyy")</f>
        <v>03/2016</v>
      </c>
      <c r="B17" s="42">
        <v>42432</v>
      </c>
      <c r="C17" s="43" t="s">
        <v>53</v>
      </c>
      <c r="D17" s="43" t="s">
        <v>1441</v>
      </c>
      <c r="E17" s="43" t="s">
        <v>1504</v>
      </c>
      <c r="F17" s="38" t="s">
        <v>1505</v>
      </c>
      <c r="H17" s="38" t="str">
        <f>IF(Tabla2291011[[#This Row],[TIPO INGRESO]]="","",VLOOKUP(Tabla2291011[[#This Row],[TIPO INGRESO]],Tablas!$M$3:$N$10,2,FALSE))</f>
        <v/>
      </c>
      <c r="I17" s="38" t="s">
        <v>1446</v>
      </c>
      <c r="J17" s="44">
        <v>130</v>
      </c>
      <c r="K17" s="44"/>
      <c r="L17" s="46">
        <f>IF(Tabla2291011[[#This Row],[MEDIO DE PAGO]]="EFECTIVO",L16+Tabla2291011[[#This Row],[ENTRADA]]-Tabla2291011[[#This Row],[SALIDA]],IF(Tabla2291011[[#This Row],[MEDIO DE PAGO]]="","¿Medio de pago?",L16))</f>
        <v>-44.699999999999996</v>
      </c>
    </row>
    <row r="18" spans="1:12" x14ac:dyDescent="0.25">
      <c r="A18" s="47" t="str">
        <f>TEXT(Tabla2291011[[#This Row],[FECHA]],"mm/yyyy")</f>
        <v>03/2016</v>
      </c>
      <c r="B18" s="42">
        <v>42432</v>
      </c>
      <c r="C18" s="43" t="s">
        <v>53</v>
      </c>
      <c r="D18" s="43" t="s">
        <v>1441</v>
      </c>
      <c r="E18" s="43" t="s">
        <v>1524</v>
      </c>
      <c r="F18" s="38" t="s">
        <v>1525</v>
      </c>
      <c r="H18" s="38" t="str">
        <f>IF(Tabla2291011[[#This Row],[TIPO INGRESO]]="","",VLOOKUP(Tabla2291011[[#This Row],[TIPO INGRESO]],Tablas!$M$3:$N$10,2,FALSE))</f>
        <v/>
      </c>
      <c r="I18" s="38" t="s">
        <v>1444</v>
      </c>
      <c r="J18" s="44">
        <v>20</v>
      </c>
      <c r="K18" s="44"/>
      <c r="L18" s="46">
        <f>IF(Tabla2291011[[#This Row],[MEDIO DE PAGO]]="EFECTIVO",L17+Tabla2291011[[#This Row],[ENTRADA]]-Tabla2291011[[#This Row],[SALIDA]],IF(Tabla2291011[[#This Row],[MEDIO DE PAGO]]="","¿Medio de pago?",L17))</f>
        <v>-24.699999999999996</v>
      </c>
    </row>
    <row r="19" spans="1:12" x14ac:dyDescent="0.25">
      <c r="A19" s="47" t="str">
        <f>TEXT(Tabla2291011[[#This Row],[FECHA]],"mm/yyyy")</f>
        <v>03/2016</v>
      </c>
      <c r="B19" s="42">
        <v>42432</v>
      </c>
      <c r="C19" s="43" t="s">
        <v>52</v>
      </c>
      <c r="D19" s="43" t="s">
        <v>1441</v>
      </c>
      <c r="E19" s="43" t="s">
        <v>1534</v>
      </c>
      <c r="F19" s="38" t="s">
        <v>1535</v>
      </c>
      <c r="H19" s="38" t="str">
        <f>IF(Tabla2291011[[#This Row],[TIPO INGRESO]]="","",VLOOKUP(Tabla2291011[[#This Row],[TIPO INGRESO]],Tablas!$M$3:$N$10,2,FALSE))</f>
        <v/>
      </c>
      <c r="I19" s="38" t="s">
        <v>1444</v>
      </c>
      <c r="J19" s="44"/>
      <c r="K19" s="44">
        <v>10</v>
      </c>
      <c r="L19" s="46">
        <f>IF(Tabla2291011[[#This Row],[MEDIO DE PAGO]]="EFECTIVO",L18+Tabla2291011[[#This Row],[ENTRADA]]-Tabla2291011[[#This Row],[SALIDA]],IF(Tabla2291011[[#This Row],[MEDIO DE PAGO]]="","¿Medio de pago?",L18))</f>
        <v>-34.699999999999996</v>
      </c>
    </row>
    <row r="20" spans="1:12" x14ac:dyDescent="0.25">
      <c r="A20" s="47" t="str">
        <f>TEXT(Tabla2291011[[#This Row],[FECHA]],"mm/yyyy")</f>
        <v>03/2016</v>
      </c>
      <c r="B20" s="42">
        <v>42434</v>
      </c>
      <c r="C20" s="43" t="s">
        <v>53</v>
      </c>
      <c r="D20" s="43" t="s">
        <v>1441</v>
      </c>
      <c r="E20" s="43" t="s">
        <v>1541</v>
      </c>
      <c r="F20" s="38" t="s">
        <v>1542</v>
      </c>
      <c r="H20" s="38" t="str">
        <f>IF(Tabla2291011[[#This Row],[TIPO INGRESO]]="","",VLOOKUP(Tabla2291011[[#This Row],[TIPO INGRESO]],Tablas!$M$3:$N$10,2,FALSE))</f>
        <v/>
      </c>
      <c r="I20" s="38" t="s">
        <v>1446</v>
      </c>
      <c r="J20" s="44">
        <v>150</v>
      </c>
      <c r="K20" s="44"/>
      <c r="L20" s="46">
        <f>IF(Tabla2291011[[#This Row],[MEDIO DE PAGO]]="EFECTIVO",L19+Tabla2291011[[#This Row],[ENTRADA]]-Tabla2291011[[#This Row],[SALIDA]],IF(Tabla2291011[[#This Row],[MEDIO DE PAGO]]="","¿Medio de pago?",L19))</f>
        <v>-34.699999999999996</v>
      </c>
    </row>
    <row r="21" spans="1:12" x14ac:dyDescent="0.25">
      <c r="A21" s="47" t="str">
        <f>TEXT(Tabla2291011[[#This Row],[FECHA]],"mm/yyyy")</f>
        <v>03/2016</v>
      </c>
      <c r="B21" s="42">
        <v>42434</v>
      </c>
      <c r="C21" s="43" t="s">
        <v>52</v>
      </c>
      <c r="D21" s="43" t="s">
        <v>1441</v>
      </c>
      <c r="E21" s="43" t="s">
        <v>1544</v>
      </c>
      <c r="F21" s="38" t="s">
        <v>1491</v>
      </c>
      <c r="H21" s="38" t="str">
        <f>IF(Tabla2291011[[#This Row],[TIPO INGRESO]]="","",VLOOKUP(Tabla2291011[[#This Row],[TIPO INGRESO]],Tablas!$M$3:$N$10,2,FALSE))</f>
        <v/>
      </c>
      <c r="I21" s="38" t="s">
        <v>1444</v>
      </c>
      <c r="J21" s="44">
        <v>60</v>
      </c>
      <c r="K21" s="44"/>
      <c r="L21" s="46">
        <f>IF(Tabla2291011[[#This Row],[MEDIO DE PAGO]]="EFECTIVO",L20+Tabla2291011[[#This Row],[ENTRADA]]-Tabla2291011[[#This Row],[SALIDA]],IF(Tabla2291011[[#This Row],[MEDIO DE PAGO]]="","¿Medio de pago?",L20))</f>
        <v>25.300000000000004</v>
      </c>
    </row>
    <row r="22" spans="1:12" x14ac:dyDescent="0.25">
      <c r="A22" s="47" t="str">
        <f>TEXT(Tabla2291011[[#This Row],[FECHA]],"mm/yyyy")</f>
        <v>03/2016</v>
      </c>
      <c r="B22" s="42">
        <v>42434</v>
      </c>
      <c r="C22" s="43" t="s">
        <v>53</v>
      </c>
      <c r="D22" s="43" t="s">
        <v>1441</v>
      </c>
      <c r="E22" s="43" t="s">
        <v>1570</v>
      </c>
      <c r="F22" s="38" t="s">
        <v>1491</v>
      </c>
      <c r="H22" s="38" t="str">
        <f>IF(Tabla2291011[[#This Row],[TIPO INGRESO]]="","",VLOOKUP(Tabla2291011[[#This Row],[TIPO INGRESO]],Tablas!$M$3:$N$10,2,FALSE))</f>
        <v/>
      </c>
      <c r="I22" s="38" t="s">
        <v>1444</v>
      </c>
      <c r="J22" s="44">
        <v>90</v>
      </c>
      <c r="K22" s="44"/>
      <c r="L22" s="46">
        <f>IF(Tabla2291011[[#This Row],[MEDIO DE PAGO]]="EFECTIVO",L21+Tabla2291011[[#This Row],[ENTRADA]]-Tabla2291011[[#This Row],[SALIDA]],IF(Tabla2291011[[#This Row],[MEDIO DE PAGO]]="","¿Medio de pago?",L21))</f>
        <v>115.30000000000001</v>
      </c>
    </row>
    <row r="23" spans="1:12" x14ac:dyDescent="0.25">
      <c r="A23" s="47" t="str">
        <f>TEXT(Tabla2291011[[#This Row],[FECHA]],"mm/yyyy")</f>
        <v>03/2016</v>
      </c>
      <c r="B23" s="42">
        <v>42435</v>
      </c>
      <c r="C23" s="43" t="s">
        <v>52</v>
      </c>
      <c r="D23" s="43" t="s">
        <v>1441</v>
      </c>
      <c r="E23" s="43" t="s">
        <v>1567</v>
      </c>
      <c r="F23" s="38" t="s">
        <v>1568</v>
      </c>
      <c r="H23" s="38" t="str">
        <f>IF(Tabla2291011[[#This Row],[TIPO INGRESO]]="","",VLOOKUP(Tabla2291011[[#This Row],[TIPO INGRESO]],Tablas!$M$3:$N$10,2,FALSE))</f>
        <v/>
      </c>
      <c r="I23" s="38" t="s">
        <v>1446</v>
      </c>
      <c r="J23" s="44">
        <v>260</v>
      </c>
      <c r="K23" s="44"/>
      <c r="L23" s="46">
        <f>IF(Tabla2291011[[#This Row],[MEDIO DE PAGO]]="EFECTIVO",L22+Tabla2291011[[#This Row],[ENTRADA]]-Tabla2291011[[#This Row],[SALIDA]],IF(Tabla2291011[[#This Row],[MEDIO DE PAGO]]="","¿Medio de pago?",L22))</f>
        <v>115.30000000000001</v>
      </c>
    </row>
    <row r="24" spans="1:12" x14ac:dyDescent="0.25">
      <c r="A24" s="47" t="str">
        <f>TEXT(Tabla2291011[[#This Row],[FECHA]],"mm/yyyy")</f>
        <v>03/2016</v>
      </c>
      <c r="B24" s="42">
        <v>42435</v>
      </c>
      <c r="C24" s="43" t="s">
        <v>52</v>
      </c>
      <c r="D24" s="43" t="s">
        <v>1441</v>
      </c>
      <c r="E24" s="43" t="s">
        <v>1572</v>
      </c>
      <c r="F24" s="38" t="s">
        <v>1491</v>
      </c>
      <c r="H24" s="38" t="str">
        <f>IF(Tabla2291011[[#This Row],[TIPO INGRESO]]="","",VLOOKUP(Tabla2291011[[#This Row],[TIPO INGRESO]],Tablas!$M$3:$N$10,2,FALSE))</f>
        <v/>
      </c>
      <c r="I24" s="38" t="s">
        <v>1446</v>
      </c>
      <c r="J24" s="44">
        <v>130</v>
      </c>
      <c r="K24" s="44"/>
      <c r="L24" s="46">
        <f>IF(Tabla2291011[[#This Row],[MEDIO DE PAGO]]="EFECTIVO",L23+Tabla2291011[[#This Row],[ENTRADA]]-Tabla2291011[[#This Row],[SALIDA]],IF(Tabla2291011[[#This Row],[MEDIO DE PAGO]]="","¿Medio de pago?",L23))</f>
        <v>115.30000000000001</v>
      </c>
    </row>
    <row r="25" spans="1:12" x14ac:dyDescent="0.25">
      <c r="A25" s="47" t="str">
        <f>TEXT(Tabla2291011[[#This Row],[FECHA]],"mm/yyyy")</f>
        <v>03/2016</v>
      </c>
      <c r="B25" s="42">
        <v>42436</v>
      </c>
      <c r="C25" s="43" t="s">
        <v>53</v>
      </c>
      <c r="D25" s="43" t="s">
        <v>1441</v>
      </c>
      <c r="E25" s="43" t="s">
        <v>1573</v>
      </c>
      <c r="F25" s="38" t="s">
        <v>1574</v>
      </c>
      <c r="H25" s="38" t="str">
        <f>IF(Tabla2291011[[#This Row],[TIPO INGRESO]]="","",VLOOKUP(Tabla2291011[[#This Row],[TIPO INGRESO]],Tablas!$M$3:$N$10,2,FALSE))</f>
        <v/>
      </c>
      <c r="I25" s="38" t="s">
        <v>1444</v>
      </c>
      <c r="J25" s="44"/>
      <c r="K25" s="44">
        <v>118</v>
      </c>
      <c r="L25" s="46">
        <f>IF(Tabla2291011[[#This Row],[MEDIO DE PAGO]]="EFECTIVO",L24+Tabla2291011[[#This Row],[ENTRADA]]-Tabla2291011[[#This Row],[SALIDA]],IF(Tabla2291011[[#This Row],[MEDIO DE PAGO]]="","¿Medio de pago?",L24))</f>
        <v>-2.6999999999999886</v>
      </c>
    </row>
    <row r="26" spans="1:12" x14ac:dyDescent="0.25">
      <c r="A26" s="47" t="str">
        <f>TEXT(Tabla2291011[[#This Row],[FECHA]],"mm/yyyy")</f>
        <v>03/2016</v>
      </c>
      <c r="B26" s="42">
        <v>42436</v>
      </c>
      <c r="C26" s="43" t="s">
        <v>52</v>
      </c>
      <c r="D26" s="43" t="s">
        <v>1441</v>
      </c>
      <c r="E26" s="43" t="s">
        <v>1577</v>
      </c>
      <c r="F26" s="38" t="s">
        <v>1578</v>
      </c>
      <c r="H26" s="38" t="str">
        <f>IF(Tabla2291011[[#This Row],[TIPO INGRESO]]="","",VLOOKUP(Tabla2291011[[#This Row],[TIPO INGRESO]],Tablas!$M$3:$N$10,2,FALSE))</f>
        <v/>
      </c>
      <c r="I26" s="38" t="s">
        <v>1444</v>
      </c>
      <c r="J26" s="44">
        <v>500</v>
      </c>
      <c r="K26" s="44"/>
      <c r="L26" s="46">
        <f>IF(Tabla2291011[[#This Row],[MEDIO DE PAGO]]="EFECTIVO",L25+Tabla2291011[[#This Row],[ENTRADA]]-Tabla2291011[[#This Row],[SALIDA]],IF(Tabla2291011[[#This Row],[MEDIO DE PAGO]]="","¿Medio de pago?",L25))</f>
        <v>497.3</v>
      </c>
    </row>
    <row r="27" spans="1:12" x14ac:dyDescent="0.25">
      <c r="A27" s="47" t="str">
        <f>TEXT(Tabla2291011[[#This Row],[FECHA]],"mm/yyyy")</f>
        <v>03/2016</v>
      </c>
      <c r="B27" s="42">
        <v>42438</v>
      </c>
      <c r="C27" s="43" t="s">
        <v>53</v>
      </c>
      <c r="D27" s="43" t="s">
        <v>1441</v>
      </c>
      <c r="E27" s="43" t="s">
        <v>1589</v>
      </c>
      <c r="F27" s="38" t="s">
        <v>1491</v>
      </c>
      <c r="H27" s="38" t="str">
        <f>IF(Tabla2291011[[#This Row],[TIPO INGRESO]]="","",VLOOKUP(Tabla2291011[[#This Row],[TIPO INGRESO]],Tablas!$M$3:$N$10,2,FALSE))</f>
        <v/>
      </c>
      <c r="I27" s="38" t="s">
        <v>1446</v>
      </c>
      <c r="J27" s="44">
        <v>60</v>
      </c>
      <c r="K27" s="44"/>
      <c r="L27" s="46">
        <f>IF(Tabla2291011[[#This Row],[MEDIO DE PAGO]]="EFECTIVO",L26+Tabla2291011[[#This Row],[ENTRADA]]-Tabla2291011[[#This Row],[SALIDA]],IF(Tabla2291011[[#This Row],[MEDIO DE PAGO]]="","¿Medio de pago?",L26))</f>
        <v>497.3</v>
      </c>
    </row>
    <row r="28" spans="1:12" x14ac:dyDescent="0.25">
      <c r="A28" s="47" t="str">
        <f>TEXT(Tabla2291011[[#This Row],[FECHA]],"mm/yyyy")</f>
        <v>03/2016</v>
      </c>
      <c r="B28" s="42">
        <v>42438</v>
      </c>
      <c r="C28" s="43" t="s">
        <v>53</v>
      </c>
      <c r="D28" s="43" t="s">
        <v>1441</v>
      </c>
      <c r="E28" s="43" t="s">
        <v>1594</v>
      </c>
      <c r="F28" s="38" t="s">
        <v>1593</v>
      </c>
      <c r="H28" s="38" t="str">
        <f>IF(Tabla2291011[[#This Row],[TIPO INGRESO]]="","",VLOOKUP(Tabla2291011[[#This Row],[TIPO INGRESO]],Tablas!$M$3:$N$10,2,FALSE))</f>
        <v/>
      </c>
      <c r="I28" s="38" t="s">
        <v>1444</v>
      </c>
      <c r="J28" s="44">
        <v>130</v>
      </c>
      <c r="K28" s="44"/>
      <c r="L28" s="46">
        <f>IF(Tabla2291011[[#This Row],[MEDIO DE PAGO]]="EFECTIVO",L27+Tabla2291011[[#This Row],[ENTRADA]]-Tabla2291011[[#This Row],[SALIDA]],IF(Tabla2291011[[#This Row],[MEDIO DE PAGO]]="","¿Medio de pago?",L27))</f>
        <v>627.29999999999995</v>
      </c>
    </row>
    <row r="29" spans="1:12" x14ac:dyDescent="0.25">
      <c r="A29" s="47" t="str">
        <f>TEXT(Tabla2291011[[#This Row],[FECHA]],"mm/yyyy")</f>
        <v>03/2016</v>
      </c>
      <c r="B29" s="42">
        <v>42438</v>
      </c>
      <c r="C29" s="43" t="s">
        <v>1449</v>
      </c>
      <c r="D29" s="43"/>
      <c r="E29" s="43"/>
      <c r="F29" s="38" t="s">
        <v>1595</v>
      </c>
      <c r="H29" s="38" t="str">
        <f>IF(Tabla2291011[[#This Row],[TIPO INGRESO]]="","",VLOOKUP(Tabla2291011[[#This Row],[TIPO INGRESO]],Tablas!$M$3:$N$10,2,FALSE))</f>
        <v/>
      </c>
      <c r="I29" s="38" t="s">
        <v>1444</v>
      </c>
      <c r="J29" s="44"/>
      <c r="K29" s="44">
        <v>600</v>
      </c>
      <c r="L29" s="46">
        <f>IF(Tabla2291011[[#This Row],[MEDIO DE PAGO]]="EFECTIVO",L28+Tabla2291011[[#This Row],[ENTRADA]]-Tabla2291011[[#This Row],[SALIDA]],IF(Tabla2291011[[#This Row],[MEDIO DE PAGO]]="","¿Medio de pago?",L28))</f>
        <v>27.299999999999955</v>
      </c>
    </row>
  </sheetData>
  <mergeCells count="3">
    <mergeCell ref="A2:L2"/>
    <mergeCell ref="C4:E4"/>
    <mergeCell ref="J4:K4"/>
  </mergeCells>
  <pageMargins left="0.7" right="0.7" top="0.75" bottom="0.75" header="0.3" footer="0.3"/>
  <pageSetup paperSize="9" orientation="portrait" horizontalDpi="1200" verticalDpi="1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Tablas!$F$3:$F$8</xm:f>
          </x14:formula1>
          <xm:sqref>C6:C29</xm:sqref>
        </x14:dataValidation>
        <x14:dataValidation type="list" allowBlank="1" showInputMessage="1" showErrorMessage="1">
          <x14:formula1>
            <xm:f>Tablas!$H$3:$H$9</xm:f>
          </x14:formula1>
          <xm:sqref>I6:I29</xm:sqref>
        </x14:dataValidation>
        <x14:dataValidation type="list" allowBlank="1" showInputMessage="1" showErrorMessage="1">
          <x14:formula1>
            <xm:f>Tablas!$M$3:$M$10</xm:f>
          </x14:formula1>
          <xm:sqref>G6:G29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1"/>
  <sheetViews>
    <sheetView topLeftCell="A45" zoomScale="120" zoomScaleNormal="120" workbookViewId="0">
      <selection activeCell="A63" sqref="A63"/>
    </sheetView>
  </sheetViews>
  <sheetFormatPr defaultColWidth="11.42578125" defaultRowHeight="15" x14ac:dyDescent="0.25"/>
  <cols>
    <col min="1" max="2" width="11.42578125" style="38"/>
    <col min="3" max="3" width="40.42578125" style="38" customWidth="1"/>
    <col min="4" max="4" width="22.85546875" style="38" customWidth="1"/>
    <col min="5" max="5" width="12" style="38" customWidth="1"/>
    <col min="6" max="6" width="14.7109375" style="38" customWidth="1"/>
    <col min="7" max="7" width="11.5703125" style="38" customWidth="1"/>
    <col min="8" max="8" width="11.42578125" style="38"/>
    <col min="9" max="9" width="16.5703125" style="38" customWidth="1"/>
    <col min="10" max="16384" width="11.42578125" style="38"/>
  </cols>
  <sheetData>
    <row r="2" spans="1:9" ht="23.25" x14ac:dyDescent="0.35">
      <c r="A2" s="76" t="s">
        <v>1459</v>
      </c>
      <c r="B2" s="76"/>
      <c r="C2" s="76"/>
      <c r="D2" s="76"/>
      <c r="E2" s="76"/>
      <c r="F2" s="76"/>
      <c r="G2" s="76"/>
      <c r="H2" s="76"/>
      <c r="I2" s="76"/>
    </row>
    <row r="4" spans="1:9" x14ac:dyDescent="0.25">
      <c r="A4" s="39"/>
      <c r="B4" s="39"/>
      <c r="C4" s="39"/>
      <c r="D4" s="61"/>
      <c r="E4" s="61"/>
      <c r="F4" s="39"/>
      <c r="G4" s="77" t="s">
        <v>1429</v>
      </c>
      <c r="H4" s="79"/>
      <c r="I4" s="39"/>
    </row>
    <row r="5" spans="1:9" x14ac:dyDescent="0.25">
      <c r="A5" s="40" t="s">
        <v>1430</v>
      </c>
      <c r="B5" s="40" t="s">
        <v>1431</v>
      </c>
      <c r="C5" s="40" t="s">
        <v>1435</v>
      </c>
      <c r="D5" s="40" t="s">
        <v>1605</v>
      </c>
      <c r="E5" s="40" t="s">
        <v>1474</v>
      </c>
      <c r="F5" s="40" t="s">
        <v>1436</v>
      </c>
      <c r="G5" s="40" t="s">
        <v>1437</v>
      </c>
      <c r="H5" s="40" t="s">
        <v>1438</v>
      </c>
      <c r="I5" s="40" t="s">
        <v>1439</v>
      </c>
    </row>
    <row r="6" spans="1:9" x14ac:dyDescent="0.25">
      <c r="A6" s="41" t="str">
        <f>TEXT(Tabla22910117[[#This Row],[FECHA]],"mm/yyyy")</f>
        <v>03/2016</v>
      </c>
      <c r="B6" s="42">
        <v>42430</v>
      </c>
      <c r="C6" s="38" t="s">
        <v>1440</v>
      </c>
      <c r="E6" s="38" t="str">
        <f>IF(Tabla22910117[[#This Row],[TIPO INGRESO]]="","",VLOOKUP(Tabla22910117[[#This Row],[TIPO INGRESO]],Tablas!$M$3:$N$10,2,FALSE))</f>
        <v/>
      </c>
      <c r="G6" s="44"/>
      <c r="H6" s="44"/>
      <c r="I6" s="45">
        <v>191.3</v>
      </c>
    </row>
    <row r="7" spans="1:9" x14ac:dyDescent="0.25">
      <c r="A7" s="41" t="str">
        <f>TEXT(Tabla22910117[[#This Row],[FECHA]],"mm/yyyy")</f>
        <v>03/2016</v>
      </c>
      <c r="B7" s="42">
        <v>42430</v>
      </c>
      <c r="C7" t="s">
        <v>1457</v>
      </c>
      <c r="D7" s="38" t="s">
        <v>1600</v>
      </c>
      <c r="E7">
        <f>IF(Tabla22910117[[#This Row],[TIPO INGRESO]]="","",VLOOKUP(Tabla22910117[[#This Row],[TIPO INGRESO]],Tablas!$M$3:$N$10,2,FALSE))</f>
        <v>704102</v>
      </c>
      <c r="F7" s="38" t="s">
        <v>1444</v>
      </c>
      <c r="G7" s="44"/>
      <c r="H7" s="44">
        <v>1.6</v>
      </c>
      <c r="I7" s="46">
        <f>IF(Tabla22910117[[#This Row],[MEDIO DE PAGO]]="EFECTIVO",I6+Tabla22910117[[#This Row],[ENTRADA]]-Tabla22910117[[#This Row],[SALIDA]],IF(Tabla22910117[[#This Row],[MEDIO DE PAGO]]="","¿Medio de pago?",I6))</f>
        <v>189.70000000000002</v>
      </c>
    </row>
    <row r="8" spans="1:9" x14ac:dyDescent="0.25">
      <c r="A8" s="41" t="str">
        <f>TEXT(Tabla22910117[[#This Row],[FECHA]],"mm/yyyy")</f>
        <v>03/2016</v>
      </c>
      <c r="B8" s="42">
        <v>42430</v>
      </c>
      <c r="C8" t="s">
        <v>1458</v>
      </c>
      <c r="D8" s="38" t="s">
        <v>1607</v>
      </c>
      <c r="E8">
        <f>IF(Tabla22910117[[#This Row],[TIPO INGRESO]]="","",VLOOKUP(Tabla22910117[[#This Row],[TIPO INGRESO]],Tablas!$M$3:$N$10,2,FALSE))</f>
        <v>701104</v>
      </c>
      <c r="F8" s="38" t="s">
        <v>1444</v>
      </c>
      <c r="G8" s="44">
        <v>2</v>
      </c>
      <c r="H8" s="44"/>
      <c r="I8" s="46">
        <f>IF(Tabla22910117[[#This Row],[MEDIO DE PAGO]]="EFECTIVO",I7+Tabla22910117[[#This Row],[ENTRADA]]-Tabla22910117[[#This Row],[SALIDA]],IF(Tabla22910117[[#This Row],[MEDIO DE PAGO]]="","¿Medio de pago?",I7))</f>
        <v>191.70000000000002</v>
      </c>
    </row>
    <row r="9" spans="1:9" x14ac:dyDescent="0.25">
      <c r="A9" s="41" t="str">
        <f>TEXT(Tabla22910117[[#This Row],[FECHA]],"mm/yyyy")</f>
        <v>03/2016</v>
      </c>
      <c r="B9" s="42">
        <v>42430</v>
      </c>
      <c r="C9" s="38" t="s">
        <v>1460</v>
      </c>
      <c r="E9" s="38" t="str">
        <f>IF(Tabla22910117[[#This Row],[TIPO INGRESO]]="","",VLOOKUP(Tabla22910117[[#This Row],[TIPO INGRESO]],Tablas!$M$3:$N$10,2,FALSE))</f>
        <v/>
      </c>
      <c r="F9" s="38" t="s">
        <v>1444</v>
      </c>
      <c r="G9" s="44"/>
      <c r="H9" s="44">
        <v>5</v>
      </c>
      <c r="I9" s="46">
        <f>IF(Tabla22910117[[#This Row],[MEDIO DE PAGO]]="EFECTIVO",I8+Tabla22910117[[#This Row],[ENTRADA]]-Tabla22910117[[#This Row],[SALIDA]],IF(Tabla22910117[[#This Row],[MEDIO DE PAGO]]="","¿Medio de pago?",I8))</f>
        <v>186.70000000000002</v>
      </c>
    </row>
    <row r="10" spans="1:9" x14ac:dyDescent="0.25">
      <c r="A10" s="41" t="str">
        <f>TEXT(Tabla22910117[[#This Row],[FECHA]],"mm/yyyy")</f>
        <v>03/2016</v>
      </c>
      <c r="B10" s="42">
        <v>42430</v>
      </c>
      <c r="C10" s="38" t="s">
        <v>1469</v>
      </c>
      <c r="E10" s="38" t="str">
        <f>IF(Tabla22910117[[#This Row],[TIPO INGRESO]]="","",VLOOKUP(Tabla22910117[[#This Row],[TIPO INGRESO]],Tablas!$M$3:$N$10,2,FALSE))</f>
        <v/>
      </c>
      <c r="F10" s="38" t="s">
        <v>1444</v>
      </c>
      <c r="G10" s="44"/>
      <c r="H10" s="44">
        <v>13</v>
      </c>
      <c r="I10" s="46">
        <f>IF(Tabla22910117[[#This Row],[MEDIO DE PAGO]]="EFECTIVO",I9+Tabla22910117[[#This Row],[ENTRADA]]-Tabla22910117[[#This Row],[SALIDA]],IF(Tabla22910117[[#This Row],[MEDIO DE PAGO]]="","¿Medio de pago?",I9))</f>
        <v>173.70000000000002</v>
      </c>
    </row>
    <row r="11" spans="1:9" x14ac:dyDescent="0.25">
      <c r="A11" s="41" t="str">
        <f>TEXT(Tabla22910117[[#This Row],[FECHA]],"mm/yyyy")</f>
        <v>03/2016</v>
      </c>
      <c r="B11" s="42">
        <v>42430</v>
      </c>
      <c r="C11" s="38" t="s">
        <v>1470</v>
      </c>
      <c r="E11" s="38" t="str">
        <f>IF(Tabla22910117[[#This Row],[TIPO INGRESO]]="","",VLOOKUP(Tabla22910117[[#This Row],[TIPO INGRESO]],Tablas!$M$3:$N$10,2,FALSE))</f>
        <v/>
      </c>
      <c r="F11" s="38" t="s">
        <v>1444</v>
      </c>
      <c r="G11" s="44">
        <v>2.5</v>
      </c>
      <c r="H11" s="44"/>
      <c r="I11" s="46">
        <f>IF(Tabla22910117[[#This Row],[MEDIO DE PAGO]]="EFECTIVO",I10+Tabla22910117[[#This Row],[ENTRADA]]-Tabla22910117[[#This Row],[SALIDA]],IF(Tabla22910117[[#This Row],[MEDIO DE PAGO]]="","¿Medio de pago?",I10))</f>
        <v>176.20000000000002</v>
      </c>
    </row>
    <row r="12" spans="1:9" x14ac:dyDescent="0.25">
      <c r="A12" s="41" t="str">
        <f>TEXT(Tabla22910117[[#This Row],[FECHA]],"mm/yyyy")</f>
        <v>03/2016</v>
      </c>
      <c r="B12" s="42">
        <v>42430</v>
      </c>
      <c r="C12" s="38" t="s">
        <v>1470</v>
      </c>
      <c r="E12" s="38" t="str">
        <f>IF(Tabla22910117[[#This Row],[TIPO INGRESO]]="","",VLOOKUP(Tabla22910117[[#This Row],[TIPO INGRESO]],Tablas!$M$3:$N$10,2,FALSE))</f>
        <v/>
      </c>
      <c r="F12" s="38" t="s">
        <v>1444</v>
      </c>
      <c r="G12" s="44">
        <v>2.5</v>
      </c>
      <c r="H12" s="44"/>
      <c r="I12" s="46">
        <f>IF(Tabla22910117[[#This Row],[MEDIO DE PAGO]]="EFECTIVO",I11+Tabla22910117[[#This Row],[ENTRADA]]-Tabla22910117[[#This Row],[SALIDA]],IF(Tabla22910117[[#This Row],[MEDIO DE PAGO]]="","¿Medio de pago?",I11))</f>
        <v>178.70000000000002</v>
      </c>
    </row>
    <row r="13" spans="1:9" x14ac:dyDescent="0.25">
      <c r="A13" s="47" t="str">
        <f>TEXT(Tabla22910117[[#This Row],[FECHA]],"mm/yyyy")</f>
        <v>03/2016</v>
      </c>
      <c r="B13" s="42">
        <v>42431</v>
      </c>
      <c r="C13" s="38" t="s">
        <v>1457</v>
      </c>
      <c r="E13" s="38" t="str">
        <f>IF(Tabla22910117[[#This Row],[TIPO INGRESO]]="","",VLOOKUP(Tabla22910117[[#This Row],[TIPO INGRESO]],Tablas!$M$3:$N$10,2,FALSE))</f>
        <v/>
      </c>
      <c r="F13" s="38" t="s">
        <v>1444</v>
      </c>
      <c r="G13" s="44"/>
      <c r="H13" s="44">
        <v>3</v>
      </c>
      <c r="I13" s="46">
        <f>IF(Tabla22910117[[#This Row],[MEDIO DE PAGO]]="EFECTIVO",I12+Tabla22910117[[#This Row],[ENTRADA]]-Tabla22910117[[#This Row],[SALIDA]],IF(Tabla22910117[[#This Row],[MEDIO DE PAGO]]="","¿Medio de pago?",I12))</f>
        <v>175.70000000000002</v>
      </c>
    </row>
    <row r="14" spans="1:9" x14ac:dyDescent="0.25">
      <c r="A14" s="47" t="str">
        <f>TEXT(Tabla22910117[[#This Row],[FECHA]],"mm/yyyy")</f>
        <v>03/2016</v>
      </c>
      <c r="B14" s="42">
        <v>42431</v>
      </c>
      <c r="C14" s="38" t="s">
        <v>1484</v>
      </c>
      <c r="E14" s="38" t="str">
        <f>IF(Tabla22910117[[#This Row],[TIPO INGRESO]]="","",VLOOKUP(Tabla22910117[[#This Row],[TIPO INGRESO]],Tablas!$M$3:$N$10,2,FALSE))</f>
        <v/>
      </c>
      <c r="F14" s="38" t="s">
        <v>1444</v>
      </c>
      <c r="G14" s="44"/>
      <c r="H14" s="44">
        <v>26</v>
      </c>
      <c r="I14" s="46">
        <f>IF(Tabla22910117[[#This Row],[MEDIO DE PAGO]]="EFECTIVO",I13+Tabla22910117[[#This Row],[ENTRADA]]-Tabla22910117[[#This Row],[SALIDA]],IF(Tabla22910117[[#This Row],[MEDIO DE PAGO]]="","¿Medio de pago?",I13))</f>
        <v>149.70000000000002</v>
      </c>
    </row>
    <row r="15" spans="1:9" x14ac:dyDescent="0.25">
      <c r="A15" s="47" t="str">
        <f>TEXT(Tabla22910117[[#This Row],[FECHA]],"mm/yyyy")</f>
        <v>03/2016</v>
      </c>
      <c r="B15" s="42">
        <v>42431</v>
      </c>
      <c r="C15" s="38" t="s">
        <v>1458</v>
      </c>
      <c r="E15" s="38" t="str">
        <f>IF(Tabla22910117[[#This Row],[TIPO INGRESO]]="","",VLOOKUP(Tabla22910117[[#This Row],[TIPO INGRESO]],Tablas!$M$3:$N$10,2,FALSE))</f>
        <v/>
      </c>
      <c r="F15" s="38" t="s">
        <v>1444</v>
      </c>
      <c r="G15" s="44">
        <v>2.5</v>
      </c>
      <c r="H15" s="44"/>
      <c r="I15" s="46">
        <f>IF(Tabla22910117[[#This Row],[MEDIO DE PAGO]]="EFECTIVO",I14+Tabla22910117[[#This Row],[ENTRADA]]-Tabla22910117[[#This Row],[SALIDA]],IF(Tabla22910117[[#This Row],[MEDIO DE PAGO]]="","¿Medio de pago?",I14))</f>
        <v>152.20000000000002</v>
      </c>
    </row>
    <row r="16" spans="1:9" x14ac:dyDescent="0.25">
      <c r="A16" s="47" t="str">
        <f>TEXT(Tabla22910117[[#This Row],[FECHA]],"mm/yyyy")</f>
        <v>03/2016</v>
      </c>
      <c r="B16" s="42">
        <v>42431</v>
      </c>
      <c r="C16" s="38" t="s">
        <v>1495</v>
      </c>
      <c r="E16" s="38" t="str">
        <f>IF(Tabla22910117[[#This Row],[TIPO INGRESO]]="","",VLOOKUP(Tabla22910117[[#This Row],[TIPO INGRESO]],Tablas!$M$3:$N$10,2,FALSE))</f>
        <v/>
      </c>
      <c r="F16" s="38" t="s">
        <v>1444</v>
      </c>
      <c r="G16" s="44">
        <v>110</v>
      </c>
      <c r="H16" s="44"/>
      <c r="I16" s="46">
        <f>IF(Tabla22910117[[#This Row],[MEDIO DE PAGO]]="EFECTIVO",I15+Tabla22910117[[#This Row],[ENTRADA]]-Tabla22910117[[#This Row],[SALIDA]],IF(Tabla22910117[[#This Row],[MEDIO DE PAGO]]="","¿Medio de pago?",I15))</f>
        <v>262.20000000000005</v>
      </c>
    </row>
    <row r="17" spans="1:9" x14ac:dyDescent="0.25">
      <c r="A17" s="47" t="str">
        <f>TEXT(Tabla22910117[[#This Row],[FECHA]],"mm/yyyy")</f>
        <v>03/2016</v>
      </c>
      <c r="B17" s="42">
        <v>42431</v>
      </c>
      <c r="C17" s="38" t="s">
        <v>1460</v>
      </c>
      <c r="E17" s="38" t="str">
        <f>IF(Tabla22910117[[#This Row],[TIPO INGRESO]]="","",VLOOKUP(Tabla22910117[[#This Row],[TIPO INGRESO]],Tablas!$M$3:$N$10,2,FALSE))</f>
        <v/>
      </c>
      <c r="F17" s="38" t="s">
        <v>1444</v>
      </c>
      <c r="G17" s="44"/>
      <c r="H17" s="44">
        <v>5</v>
      </c>
      <c r="I17" s="46">
        <f>IF(Tabla22910117[[#This Row],[MEDIO DE PAGO]]="EFECTIVO",I16+Tabla22910117[[#This Row],[ENTRADA]]-Tabla22910117[[#This Row],[SALIDA]],IF(Tabla22910117[[#This Row],[MEDIO DE PAGO]]="","¿Medio de pago?",I16))</f>
        <v>257.20000000000005</v>
      </c>
    </row>
    <row r="18" spans="1:9" x14ac:dyDescent="0.25">
      <c r="A18" s="47" t="str">
        <f>TEXT(Tabla22910117[[#This Row],[FECHA]],"mm/yyyy")</f>
        <v>03/2016</v>
      </c>
      <c r="B18" s="42">
        <v>42432</v>
      </c>
      <c r="C18" s="38" t="s">
        <v>1457</v>
      </c>
      <c r="E18" s="38" t="str">
        <f>IF(Tabla22910117[[#This Row],[TIPO INGRESO]]="","",VLOOKUP(Tabla22910117[[#This Row],[TIPO INGRESO]],Tablas!$M$3:$N$10,2,FALSE))</f>
        <v/>
      </c>
      <c r="F18" s="38" t="s">
        <v>1444</v>
      </c>
      <c r="G18" s="44"/>
      <c r="H18" s="44">
        <v>2.5</v>
      </c>
      <c r="I18" s="46">
        <f>IF(Tabla22910117[[#This Row],[MEDIO DE PAGO]]="EFECTIVO",I17+Tabla22910117[[#This Row],[ENTRADA]]-Tabla22910117[[#This Row],[SALIDA]],IF(Tabla22910117[[#This Row],[MEDIO DE PAGO]]="","¿Medio de pago?",I17))</f>
        <v>254.70000000000005</v>
      </c>
    </row>
    <row r="19" spans="1:9" x14ac:dyDescent="0.25">
      <c r="A19" s="47" t="str">
        <f>TEXT(Tabla22910117[[#This Row],[FECHA]],"mm/yyyy")</f>
        <v>03/2016</v>
      </c>
      <c r="B19" s="42">
        <v>42432</v>
      </c>
      <c r="C19" s="38" t="s">
        <v>1506</v>
      </c>
      <c r="E19" s="38" t="str">
        <f>IF(Tabla22910117[[#This Row],[TIPO INGRESO]]="","",VLOOKUP(Tabla22910117[[#This Row],[TIPO INGRESO]],Tablas!$M$3:$N$10,2,FALSE))</f>
        <v/>
      </c>
      <c r="F19" s="38" t="s">
        <v>1444</v>
      </c>
      <c r="G19" s="44"/>
      <c r="H19" s="44">
        <v>26</v>
      </c>
      <c r="I19" s="46">
        <f>IF(Tabla22910117[[#This Row],[MEDIO DE PAGO]]="EFECTIVO",I18+Tabla22910117[[#This Row],[ENTRADA]]-Tabla22910117[[#This Row],[SALIDA]],IF(Tabla22910117[[#This Row],[MEDIO DE PAGO]]="","¿Medio de pago?",I18))</f>
        <v>228.70000000000005</v>
      </c>
    </row>
    <row r="20" spans="1:9" x14ac:dyDescent="0.25">
      <c r="A20" s="47" t="str">
        <f>TEXT(Tabla22910117[[#This Row],[FECHA]],"mm/yyyy")</f>
        <v>03/2016</v>
      </c>
      <c r="B20" s="42">
        <v>42432</v>
      </c>
      <c r="C20" s="38" t="s">
        <v>1508</v>
      </c>
      <c r="E20" s="38" t="str">
        <f>IF(Tabla22910117[[#This Row],[TIPO INGRESO]]="","",VLOOKUP(Tabla22910117[[#This Row],[TIPO INGRESO]],Tablas!$M$3:$N$10,2,FALSE))</f>
        <v/>
      </c>
      <c r="F20" s="38" t="s">
        <v>1444</v>
      </c>
      <c r="G20" s="44">
        <v>1</v>
      </c>
      <c r="H20" s="44"/>
      <c r="I20" s="46">
        <f>IF(Tabla22910117[[#This Row],[MEDIO DE PAGO]]="EFECTIVO",I19+Tabla22910117[[#This Row],[ENTRADA]]-Tabla22910117[[#This Row],[SALIDA]],IF(Tabla22910117[[#This Row],[MEDIO DE PAGO]]="","¿Medio de pago?",I19))</f>
        <v>229.70000000000005</v>
      </c>
    </row>
    <row r="21" spans="1:9" x14ac:dyDescent="0.25">
      <c r="A21" s="47" t="str">
        <f>TEXT(Tabla22910117[[#This Row],[FECHA]],"mm/yyyy")</f>
        <v>03/2016</v>
      </c>
      <c r="B21" s="42">
        <v>42432</v>
      </c>
      <c r="C21" s="38" t="s">
        <v>1515</v>
      </c>
      <c r="E21" s="38" t="str">
        <f>IF(Tabla22910117[[#This Row],[TIPO INGRESO]]="","",VLOOKUP(Tabla22910117[[#This Row],[TIPO INGRESO]],Tablas!$M$3:$N$10,2,FALSE))</f>
        <v/>
      </c>
      <c r="F21" s="38" t="s">
        <v>1444</v>
      </c>
      <c r="G21" s="44">
        <v>2.5</v>
      </c>
      <c r="H21" s="44"/>
      <c r="I21" s="46">
        <f>IF(Tabla22910117[[#This Row],[MEDIO DE PAGO]]="EFECTIVO",I20+Tabla22910117[[#This Row],[ENTRADA]]-Tabla22910117[[#This Row],[SALIDA]],IF(Tabla22910117[[#This Row],[MEDIO DE PAGO]]="","¿Medio de pago?",I20))</f>
        <v>232.20000000000005</v>
      </c>
    </row>
    <row r="22" spans="1:9" x14ac:dyDescent="0.25">
      <c r="A22" s="47" t="str">
        <f>TEXT(Tabla22910117[[#This Row],[FECHA]],"mm/yyyy")</f>
        <v>03/2016</v>
      </c>
      <c r="B22" s="42">
        <v>42432</v>
      </c>
      <c r="C22" s="38" t="s">
        <v>1523</v>
      </c>
      <c r="E22" s="38" t="str">
        <f>IF(Tabla22910117[[#This Row],[TIPO INGRESO]]="","",VLOOKUP(Tabla22910117[[#This Row],[TIPO INGRESO]],Tablas!$M$3:$N$10,2,FALSE))</f>
        <v/>
      </c>
      <c r="F22" s="38" t="s">
        <v>1444</v>
      </c>
      <c r="G22" s="44">
        <v>2.5</v>
      </c>
      <c r="H22" s="44"/>
      <c r="I22" s="46">
        <f>IF(Tabla22910117[[#This Row],[MEDIO DE PAGO]]="EFECTIVO",I21+Tabla22910117[[#This Row],[ENTRADA]]-Tabla22910117[[#This Row],[SALIDA]],IF(Tabla22910117[[#This Row],[MEDIO DE PAGO]]="","¿Medio de pago?",I21))</f>
        <v>234.70000000000005</v>
      </c>
    </row>
    <row r="23" spans="1:9" x14ac:dyDescent="0.25">
      <c r="A23" s="47" t="str">
        <f>TEXT(Tabla22910117[[#This Row],[FECHA]],"mm/yyyy")</f>
        <v>03/2016</v>
      </c>
      <c r="B23" s="42">
        <v>42432</v>
      </c>
      <c r="C23" s="38" t="s">
        <v>1526</v>
      </c>
      <c r="E23" s="38" t="str">
        <f>IF(Tabla22910117[[#This Row],[TIPO INGRESO]]="","",VLOOKUP(Tabla22910117[[#This Row],[TIPO INGRESO]],Tablas!$M$3:$N$10,2,FALSE))</f>
        <v/>
      </c>
      <c r="F23" s="38" t="s">
        <v>1444</v>
      </c>
      <c r="G23" s="44">
        <v>7.5</v>
      </c>
      <c r="H23" s="44"/>
      <c r="I23" s="46">
        <f>IF(Tabla22910117[[#This Row],[MEDIO DE PAGO]]="EFECTIVO",I22+Tabla22910117[[#This Row],[ENTRADA]]-Tabla22910117[[#This Row],[SALIDA]],IF(Tabla22910117[[#This Row],[MEDIO DE PAGO]]="","¿Medio de pago?",I22))</f>
        <v>242.20000000000005</v>
      </c>
    </row>
    <row r="24" spans="1:9" x14ac:dyDescent="0.25">
      <c r="A24" s="47" t="str">
        <f ca="1">TEXT(Tabla22910117[[#This Row],[FECHA]],"mm/yyyy")</f>
        <v>09/2018</v>
      </c>
      <c r="B24" s="42">
        <f ca="1">TODAY()</f>
        <v>43361</v>
      </c>
      <c r="C24" s="38" t="s">
        <v>1527</v>
      </c>
      <c r="E24" s="38" t="str">
        <f>IF(Tabla22910117[[#This Row],[TIPO INGRESO]]="","",VLOOKUP(Tabla22910117[[#This Row],[TIPO INGRESO]],Tablas!$M$3:$N$10,2,FALSE))</f>
        <v/>
      </c>
      <c r="F24" s="38" t="s">
        <v>1446</v>
      </c>
      <c r="G24" s="44">
        <v>65</v>
      </c>
      <c r="H24" s="44" t="s">
        <v>1487</v>
      </c>
      <c r="I24" s="46">
        <f>IF(Tabla22910117[[#This Row],[MEDIO DE PAGO]]="EFECTIVO",I23+Tabla22910117[[#This Row],[ENTRADA]]-Tabla22910117[[#This Row],[SALIDA]],IF(Tabla22910117[[#This Row],[MEDIO DE PAGO]]="","¿Medio de pago?",I23))</f>
        <v>242.20000000000005</v>
      </c>
    </row>
    <row r="25" spans="1:9" x14ac:dyDescent="0.25">
      <c r="A25" s="47" t="str">
        <f>TEXT(Tabla22910117[[#This Row],[FECHA]],"mm/yyyy")</f>
        <v>03/2016</v>
      </c>
      <c r="B25" s="42">
        <v>42432</v>
      </c>
      <c r="C25" s="38" t="s">
        <v>1528</v>
      </c>
      <c r="E25" s="38" t="str">
        <f>IF(Tabla22910117[[#This Row],[TIPO INGRESO]]="","",VLOOKUP(Tabla22910117[[#This Row],[TIPO INGRESO]],Tablas!$M$3:$N$10,2,FALSE))</f>
        <v/>
      </c>
      <c r="F25" s="38" t="s">
        <v>1444</v>
      </c>
      <c r="G25" s="44">
        <v>2.5</v>
      </c>
      <c r="H25" s="44"/>
      <c r="I25" s="46">
        <f>IF(Tabla22910117[[#This Row],[MEDIO DE PAGO]]="EFECTIVO",I24+Tabla22910117[[#This Row],[ENTRADA]]-Tabla22910117[[#This Row],[SALIDA]],IF(Tabla22910117[[#This Row],[MEDIO DE PAGO]]="","¿Medio de pago?",I24))</f>
        <v>244.70000000000005</v>
      </c>
    </row>
    <row r="26" spans="1:9" x14ac:dyDescent="0.25">
      <c r="A26" s="47" t="str">
        <f>TEXT(Tabla22910117[[#This Row],[FECHA]],"mm/yyyy")</f>
        <v>03/2016</v>
      </c>
      <c r="B26" s="42">
        <v>42432</v>
      </c>
      <c r="C26" s="38" t="s">
        <v>1531</v>
      </c>
      <c r="E26" s="38" t="str">
        <f>IF(Tabla22910117[[#This Row],[TIPO INGRESO]]="","",VLOOKUP(Tabla22910117[[#This Row],[TIPO INGRESO]],Tablas!$M$3:$N$10,2,FALSE))</f>
        <v/>
      </c>
      <c r="F26" s="38" t="s">
        <v>1444</v>
      </c>
      <c r="G26" s="44">
        <v>90</v>
      </c>
      <c r="H26" s="44"/>
      <c r="I26" s="46">
        <f>IF(Tabla22910117[[#This Row],[MEDIO DE PAGO]]="EFECTIVO",I25+Tabla22910117[[#This Row],[ENTRADA]]-Tabla22910117[[#This Row],[SALIDA]],IF(Tabla22910117[[#This Row],[MEDIO DE PAGO]]="","¿Medio de pago?",I25))</f>
        <v>334.70000000000005</v>
      </c>
    </row>
    <row r="27" spans="1:9" x14ac:dyDescent="0.25">
      <c r="A27" s="47" t="str">
        <f>TEXT(Tabla22910117[[#This Row],[FECHA]],"mm/yyyy")</f>
        <v>03/2016</v>
      </c>
      <c r="B27" s="42">
        <v>42432</v>
      </c>
      <c r="C27" s="38" t="s">
        <v>1532</v>
      </c>
      <c r="E27" s="38" t="str">
        <f>IF(Tabla22910117[[#This Row],[TIPO INGRESO]]="","",VLOOKUP(Tabla22910117[[#This Row],[TIPO INGRESO]],Tablas!$M$3:$N$10,2,FALSE))</f>
        <v/>
      </c>
      <c r="F27" s="38" t="s">
        <v>1444</v>
      </c>
      <c r="G27" s="44">
        <v>3</v>
      </c>
      <c r="H27" s="44"/>
      <c r="I27" s="46">
        <f>IF(Tabla22910117[[#This Row],[MEDIO DE PAGO]]="EFECTIVO",I26+Tabla22910117[[#This Row],[ENTRADA]]-Tabla22910117[[#This Row],[SALIDA]],IF(Tabla22910117[[#This Row],[MEDIO DE PAGO]]="","¿Medio de pago?",I26))</f>
        <v>337.70000000000005</v>
      </c>
    </row>
    <row r="28" spans="1:9" x14ac:dyDescent="0.25">
      <c r="A28" s="47" t="str">
        <f>TEXT(Tabla22910117[[#This Row],[FECHA]],"mm/yyyy")</f>
        <v>03/2016</v>
      </c>
      <c r="B28" s="42">
        <v>42432</v>
      </c>
      <c r="C28" s="38" t="s">
        <v>1533</v>
      </c>
      <c r="E28" s="38" t="str">
        <f>IF(Tabla22910117[[#This Row],[TIPO INGRESO]]="","",VLOOKUP(Tabla22910117[[#This Row],[TIPO INGRESO]],Tablas!$M$3:$N$10,2,FALSE))</f>
        <v/>
      </c>
      <c r="F28" s="38" t="s">
        <v>1444</v>
      </c>
      <c r="G28" s="44">
        <v>10</v>
      </c>
      <c r="H28" s="44"/>
      <c r="I28" s="46">
        <f>IF(Tabla22910117[[#This Row],[MEDIO DE PAGO]]="EFECTIVO",I27+Tabla22910117[[#This Row],[ENTRADA]]-Tabla22910117[[#This Row],[SALIDA]],IF(Tabla22910117[[#This Row],[MEDIO DE PAGO]]="","¿Medio de pago?",I27))</f>
        <v>347.70000000000005</v>
      </c>
    </row>
    <row r="29" spans="1:9" x14ac:dyDescent="0.25">
      <c r="A29" s="47" t="str">
        <f>TEXT(Tabla22910117[[#This Row],[FECHA]],"mm/yyyy")</f>
        <v>03/2016</v>
      </c>
      <c r="B29" s="42">
        <v>42432</v>
      </c>
      <c r="C29" s="38" t="s">
        <v>1536</v>
      </c>
      <c r="E29" s="38" t="str">
        <f>IF(Tabla22910117[[#This Row],[TIPO INGRESO]]="","",VLOOKUP(Tabla22910117[[#This Row],[TIPO INGRESO]],Tablas!$M$3:$N$10,2,FALSE))</f>
        <v/>
      </c>
      <c r="F29" s="38" t="s">
        <v>1444</v>
      </c>
      <c r="G29" s="44"/>
      <c r="H29" s="44">
        <v>97.2</v>
      </c>
      <c r="I29" s="46">
        <f>IF(Tabla22910117[[#This Row],[MEDIO DE PAGO]]="EFECTIVO",I28+Tabla22910117[[#This Row],[ENTRADA]]-Tabla22910117[[#This Row],[SALIDA]],IF(Tabla22910117[[#This Row],[MEDIO DE PAGO]]="","¿Medio de pago?",I28))</f>
        <v>250.50000000000006</v>
      </c>
    </row>
    <row r="30" spans="1:9" x14ac:dyDescent="0.25">
      <c r="A30" s="47" t="str">
        <f>TEXT(Tabla22910117[[#This Row],[FECHA]],"mm/yyyy")</f>
        <v>03/2016</v>
      </c>
      <c r="B30" s="42">
        <v>42432</v>
      </c>
      <c r="C30" s="38" t="s">
        <v>1460</v>
      </c>
      <c r="E30" s="38" t="str">
        <f>IF(Tabla22910117[[#This Row],[TIPO INGRESO]]="","",VLOOKUP(Tabla22910117[[#This Row],[TIPO INGRESO]],Tablas!$M$3:$N$10,2,FALSE))</f>
        <v/>
      </c>
      <c r="F30" s="38" t="s">
        <v>1444</v>
      </c>
      <c r="G30" s="44"/>
      <c r="H30" s="44">
        <v>5</v>
      </c>
      <c r="I30" s="46">
        <f>IF(Tabla22910117[[#This Row],[MEDIO DE PAGO]]="EFECTIVO",I29+Tabla22910117[[#This Row],[ENTRADA]]-Tabla22910117[[#This Row],[SALIDA]],IF(Tabla22910117[[#This Row],[MEDIO DE PAGO]]="","¿Medio de pago?",I29))</f>
        <v>245.50000000000006</v>
      </c>
    </row>
    <row r="31" spans="1:9" x14ac:dyDescent="0.25">
      <c r="A31" s="47" t="str">
        <f>TEXT(Tabla22910117[[#This Row],[FECHA]],"mm/yyyy")</f>
        <v>03/2016</v>
      </c>
      <c r="B31" s="42">
        <v>42433</v>
      </c>
      <c r="C31" s="38" t="s">
        <v>1457</v>
      </c>
      <c r="E31" s="38" t="str">
        <f>IF(Tabla22910117[[#This Row],[TIPO INGRESO]]="","",VLOOKUP(Tabla22910117[[#This Row],[TIPO INGRESO]],Tablas!$M$3:$N$10,2,FALSE))</f>
        <v/>
      </c>
      <c r="F31" s="38" t="s">
        <v>1444</v>
      </c>
      <c r="G31" s="44"/>
      <c r="H31" s="44">
        <v>2.5</v>
      </c>
      <c r="I31" s="46">
        <f>IF(Tabla22910117[[#This Row],[MEDIO DE PAGO]]="EFECTIVO",I30+Tabla22910117[[#This Row],[ENTRADA]]-Tabla22910117[[#This Row],[SALIDA]],IF(Tabla22910117[[#This Row],[MEDIO DE PAGO]]="","¿Medio de pago?",I30))</f>
        <v>243.00000000000006</v>
      </c>
    </row>
    <row r="32" spans="1:9" x14ac:dyDescent="0.25">
      <c r="A32" s="47" t="str">
        <f>TEXT(Tabla22910117[[#This Row],[FECHA]],"mm/yyyy")</f>
        <v>03/2016</v>
      </c>
      <c r="B32" s="42">
        <v>42433</v>
      </c>
      <c r="C32" s="38" t="s">
        <v>1506</v>
      </c>
      <c r="E32" s="38" t="str">
        <f>IF(Tabla22910117[[#This Row],[TIPO INGRESO]]="","",VLOOKUP(Tabla22910117[[#This Row],[TIPO INGRESO]],Tablas!$M$3:$N$10,2,FALSE))</f>
        <v/>
      </c>
      <c r="F32" s="38" t="s">
        <v>1444</v>
      </c>
      <c r="G32" s="44"/>
      <c r="H32" s="44">
        <v>26</v>
      </c>
      <c r="I32" s="46">
        <f>IF(Tabla22910117[[#This Row],[MEDIO DE PAGO]]="EFECTIVO",I31+Tabla22910117[[#This Row],[ENTRADA]]-Tabla22910117[[#This Row],[SALIDA]],IF(Tabla22910117[[#This Row],[MEDIO DE PAGO]]="","¿Medio de pago?",I31))</f>
        <v>217.00000000000006</v>
      </c>
    </row>
    <row r="33" spans="1:9" x14ac:dyDescent="0.25">
      <c r="A33" s="47" t="str">
        <f>TEXT(Tabla22910117[[#This Row],[FECHA]],"mm/yyyy")</f>
        <v>03/2016</v>
      </c>
      <c r="B33" s="42">
        <v>42433</v>
      </c>
      <c r="C33" s="38" t="s">
        <v>1460</v>
      </c>
      <c r="E33" s="38" t="str">
        <f>IF(Tabla22910117[[#This Row],[TIPO INGRESO]]="","",VLOOKUP(Tabla22910117[[#This Row],[TIPO INGRESO]],Tablas!$M$3:$N$10,2,FALSE))</f>
        <v/>
      </c>
      <c r="F33" s="38" t="s">
        <v>1444</v>
      </c>
      <c r="G33" s="44"/>
      <c r="H33" s="44">
        <v>5</v>
      </c>
      <c r="I33" s="46">
        <f>IF(Tabla22910117[[#This Row],[MEDIO DE PAGO]]="EFECTIVO",I32+Tabla22910117[[#This Row],[ENTRADA]]-Tabla22910117[[#This Row],[SALIDA]],IF(Tabla22910117[[#This Row],[MEDIO DE PAGO]]="","¿Medio de pago?",I32))</f>
        <v>212.00000000000006</v>
      </c>
    </row>
    <row r="34" spans="1:9" x14ac:dyDescent="0.25">
      <c r="A34" s="47" t="str">
        <f>TEXT(Tabla22910117[[#This Row],[FECHA]],"mm/yyyy")</f>
        <v>03/2016</v>
      </c>
      <c r="B34" s="42">
        <v>42434</v>
      </c>
      <c r="C34" s="38" t="s">
        <v>1457</v>
      </c>
      <c r="E34" s="38" t="str">
        <f>IF(Tabla22910117[[#This Row],[TIPO INGRESO]]="","",VLOOKUP(Tabla22910117[[#This Row],[TIPO INGRESO]],Tablas!$M$3:$N$10,2,FALSE))</f>
        <v/>
      </c>
      <c r="F34" s="38" t="s">
        <v>1444</v>
      </c>
      <c r="G34" s="44"/>
      <c r="H34" s="44">
        <v>4</v>
      </c>
      <c r="I34" s="46">
        <f>IF(Tabla22910117[[#This Row],[MEDIO DE PAGO]]="EFECTIVO",I33+Tabla22910117[[#This Row],[ENTRADA]]-Tabla22910117[[#This Row],[SALIDA]],IF(Tabla22910117[[#This Row],[MEDIO DE PAGO]]="","¿Medio de pago?",I33))</f>
        <v>208.00000000000006</v>
      </c>
    </row>
    <row r="35" spans="1:9" x14ac:dyDescent="0.25">
      <c r="A35" s="47" t="str">
        <f>TEXT(Tabla22910117[[#This Row],[FECHA]],"mm/yyyy")</f>
        <v>03/2016</v>
      </c>
      <c r="B35" s="42">
        <v>42434</v>
      </c>
      <c r="C35" s="38" t="s">
        <v>1545</v>
      </c>
      <c r="E35" s="38" t="str">
        <f>IF(Tabla22910117[[#This Row],[TIPO INGRESO]]="","",VLOOKUP(Tabla22910117[[#This Row],[TIPO INGRESO]],Tablas!$M$3:$N$10,2,FALSE))</f>
        <v/>
      </c>
      <c r="F35" s="38" t="s">
        <v>1444</v>
      </c>
      <c r="G35" s="44"/>
      <c r="H35" s="44">
        <v>26</v>
      </c>
      <c r="I35" s="46">
        <f>IF(Tabla22910117[[#This Row],[MEDIO DE PAGO]]="EFECTIVO",I34+Tabla22910117[[#This Row],[ENTRADA]]-Tabla22910117[[#This Row],[SALIDA]],IF(Tabla22910117[[#This Row],[MEDIO DE PAGO]]="","¿Medio de pago?",I34))</f>
        <v>182.00000000000006</v>
      </c>
    </row>
    <row r="36" spans="1:9" x14ac:dyDescent="0.25">
      <c r="A36" s="47" t="str">
        <f>TEXT(Tabla22910117[[#This Row],[FECHA]],"mm/yyyy")</f>
        <v>03/2016</v>
      </c>
      <c r="B36" s="42">
        <v>42434</v>
      </c>
      <c r="C36" s="38" t="s">
        <v>1546</v>
      </c>
      <c r="E36" s="38" t="str">
        <f>IF(Tabla22910117[[#This Row],[TIPO INGRESO]]="","",VLOOKUP(Tabla22910117[[#This Row],[TIPO INGRESO]],Tablas!$M$3:$N$10,2,FALSE))</f>
        <v/>
      </c>
      <c r="F36" s="38" t="s">
        <v>1444</v>
      </c>
      <c r="G36" s="44">
        <v>7.5</v>
      </c>
      <c r="H36" s="44"/>
      <c r="I36" s="46">
        <f>IF(Tabla22910117[[#This Row],[MEDIO DE PAGO]]="EFECTIVO",I35+Tabla22910117[[#This Row],[ENTRADA]]-Tabla22910117[[#This Row],[SALIDA]],IF(Tabla22910117[[#This Row],[MEDIO DE PAGO]]="","¿Medio de pago?",I35))</f>
        <v>189.50000000000006</v>
      </c>
    </row>
    <row r="37" spans="1:9" x14ac:dyDescent="0.25">
      <c r="A37" s="47" t="str">
        <f>TEXT(Tabla22910117[[#This Row],[FECHA]],"mm/yyyy")</f>
        <v>03/2016</v>
      </c>
      <c r="B37" s="42">
        <v>42434</v>
      </c>
      <c r="C37" s="38" t="s">
        <v>1547</v>
      </c>
      <c r="E37" s="38" t="str">
        <f>IF(Tabla22910117[[#This Row],[TIPO INGRESO]]="","",VLOOKUP(Tabla22910117[[#This Row],[TIPO INGRESO]],Tablas!$M$3:$N$10,2,FALSE))</f>
        <v/>
      </c>
      <c r="F37" s="38" t="s">
        <v>1444</v>
      </c>
      <c r="G37" s="44">
        <v>2</v>
      </c>
      <c r="H37" s="44"/>
      <c r="I37" s="46">
        <f>IF(Tabla22910117[[#This Row],[MEDIO DE PAGO]]="EFECTIVO",I36+Tabla22910117[[#This Row],[ENTRADA]]-Tabla22910117[[#This Row],[SALIDA]],IF(Tabla22910117[[#This Row],[MEDIO DE PAGO]]="","¿Medio de pago?",I36))</f>
        <v>191.50000000000006</v>
      </c>
    </row>
    <row r="38" spans="1:9" x14ac:dyDescent="0.25">
      <c r="A38" s="47" t="str">
        <f>TEXT(Tabla22910117[[#This Row],[FECHA]],"mm/yyyy")</f>
        <v>03/2016</v>
      </c>
      <c r="B38" s="42">
        <v>42434</v>
      </c>
      <c r="C38" s="38" t="s">
        <v>1548</v>
      </c>
      <c r="E38" s="38" t="str">
        <f>IF(Tabla22910117[[#This Row],[TIPO INGRESO]]="","",VLOOKUP(Tabla22910117[[#This Row],[TIPO INGRESO]],Tablas!$M$3:$N$10,2,FALSE))</f>
        <v/>
      </c>
      <c r="F38" s="38" t="s">
        <v>1444</v>
      </c>
      <c r="G38" s="44">
        <v>5</v>
      </c>
      <c r="H38" s="44"/>
      <c r="I38" s="46">
        <f>IF(Tabla22910117[[#This Row],[MEDIO DE PAGO]]="EFECTIVO",I37+Tabla22910117[[#This Row],[ENTRADA]]-Tabla22910117[[#This Row],[SALIDA]],IF(Tabla22910117[[#This Row],[MEDIO DE PAGO]]="","¿Medio de pago?",I37))</f>
        <v>196.50000000000006</v>
      </c>
    </row>
    <row r="39" spans="1:9" x14ac:dyDescent="0.25">
      <c r="A39" s="47" t="str">
        <f>TEXT(Tabla22910117[[#This Row],[FECHA]],"mm/yyyy")</f>
        <v>03/2016</v>
      </c>
      <c r="B39" s="42">
        <v>42434</v>
      </c>
      <c r="C39" s="38" t="s">
        <v>1549</v>
      </c>
      <c r="E39" s="38" t="str">
        <f>IF(Tabla22910117[[#This Row],[TIPO INGRESO]]="","",VLOOKUP(Tabla22910117[[#This Row],[TIPO INGRESO]],Tablas!$M$3:$N$10,2,FALSE))</f>
        <v/>
      </c>
      <c r="F39" s="38" t="s">
        <v>1444</v>
      </c>
      <c r="G39" s="44">
        <v>1.5</v>
      </c>
      <c r="H39" s="44"/>
      <c r="I39" s="46">
        <f>IF(Tabla22910117[[#This Row],[MEDIO DE PAGO]]="EFECTIVO",I38+Tabla22910117[[#This Row],[ENTRADA]]-Tabla22910117[[#This Row],[SALIDA]],IF(Tabla22910117[[#This Row],[MEDIO DE PAGO]]="","¿Medio de pago?",I38))</f>
        <v>198.00000000000006</v>
      </c>
    </row>
    <row r="40" spans="1:9" x14ac:dyDescent="0.25">
      <c r="A40" s="47" t="str">
        <f>TEXT(Tabla22910117[[#This Row],[FECHA]],"mm/yyyy")</f>
        <v>03/2016</v>
      </c>
      <c r="B40" s="42">
        <v>42434</v>
      </c>
      <c r="C40" s="38" t="s">
        <v>1550</v>
      </c>
      <c r="E40" s="38" t="str">
        <f>IF(Tabla22910117[[#This Row],[TIPO INGRESO]]="","",VLOOKUP(Tabla22910117[[#This Row],[TIPO INGRESO]],Tablas!$M$3:$N$10,2,FALSE))</f>
        <v/>
      </c>
      <c r="F40" s="38" t="s">
        <v>1444</v>
      </c>
      <c r="G40" s="44">
        <v>90</v>
      </c>
      <c r="H40" s="44"/>
      <c r="I40" s="46">
        <f>IF(Tabla22910117[[#This Row],[MEDIO DE PAGO]]="EFECTIVO",I39+Tabla22910117[[#This Row],[ENTRADA]]-Tabla22910117[[#This Row],[SALIDA]],IF(Tabla22910117[[#This Row],[MEDIO DE PAGO]]="","¿Medio de pago?",I39))</f>
        <v>288.00000000000006</v>
      </c>
    </row>
    <row r="41" spans="1:9" x14ac:dyDescent="0.25">
      <c r="A41" s="47" t="str">
        <f>TEXT(Tabla22910117[[#This Row],[FECHA]],"mm/yyyy")</f>
        <v>03/2016</v>
      </c>
      <c r="B41" s="42">
        <v>42434</v>
      </c>
      <c r="C41" s="38" t="s">
        <v>1460</v>
      </c>
      <c r="E41" s="38" t="str">
        <f>IF(Tabla22910117[[#This Row],[TIPO INGRESO]]="","",VLOOKUP(Tabla22910117[[#This Row],[TIPO INGRESO]],Tablas!$M$3:$N$10,2,FALSE))</f>
        <v/>
      </c>
      <c r="F41" s="38" t="s">
        <v>1444</v>
      </c>
      <c r="G41" s="44"/>
      <c r="H41" s="44">
        <v>5</v>
      </c>
      <c r="I41" s="46">
        <f>IF(Tabla22910117[[#This Row],[MEDIO DE PAGO]]="EFECTIVO",I40+Tabla22910117[[#This Row],[ENTRADA]]-Tabla22910117[[#This Row],[SALIDA]],IF(Tabla22910117[[#This Row],[MEDIO DE PAGO]]="","¿Medio de pago?",I40))</f>
        <v>283.00000000000006</v>
      </c>
    </row>
    <row r="42" spans="1:9" x14ac:dyDescent="0.25">
      <c r="A42" s="47" t="str">
        <f>TEXT(Tabla22910117[[#This Row],[FECHA]],"mm/yyyy")</f>
        <v>03/2016</v>
      </c>
      <c r="B42" s="42">
        <v>42434</v>
      </c>
      <c r="C42" s="38" t="s">
        <v>1560</v>
      </c>
      <c r="E42" s="38" t="str">
        <f>IF(Tabla22910117[[#This Row],[TIPO INGRESO]]="","",VLOOKUP(Tabla22910117[[#This Row],[TIPO INGRESO]],Tablas!$M$3:$N$10,2,FALSE))</f>
        <v/>
      </c>
      <c r="F42" s="38" t="s">
        <v>1444</v>
      </c>
      <c r="G42" s="44"/>
      <c r="H42" s="44">
        <v>23</v>
      </c>
      <c r="I42" s="46">
        <f>IF(Tabla22910117[[#This Row],[MEDIO DE PAGO]]="EFECTIVO",I41+Tabla22910117[[#This Row],[ENTRADA]]-Tabla22910117[[#This Row],[SALIDA]],IF(Tabla22910117[[#This Row],[MEDIO DE PAGO]]="","¿Medio de pago?",I41))</f>
        <v>260.00000000000006</v>
      </c>
    </row>
    <row r="43" spans="1:9" x14ac:dyDescent="0.25">
      <c r="A43" s="47" t="str">
        <f>TEXT(Tabla22910117[[#This Row],[FECHA]],"mm/yyyy")</f>
        <v>03/2016</v>
      </c>
      <c r="B43" s="42">
        <v>42434</v>
      </c>
      <c r="C43" s="38" t="s">
        <v>1458</v>
      </c>
      <c r="E43" s="38" t="str">
        <f>IF(Tabla22910117[[#This Row],[TIPO INGRESO]]="","",VLOOKUP(Tabla22910117[[#This Row],[TIPO INGRESO]],Tablas!$M$3:$N$10,2,FALSE))</f>
        <v/>
      </c>
      <c r="F43" s="38" t="s">
        <v>1444</v>
      </c>
      <c r="G43" s="44">
        <v>2</v>
      </c>
      <c r="H43" s="44"/>
      <c r="I43" s="46">
        <f>IF(Tabla22910117[[#This Row],[MEDIO DE PAGO]]="EFECTIVO",I42+Tabla22910117[[#This Row],[ENTRADA]]-Tabla22910117[[#This Row],[SALIDA]],IF(Tabla22910117[[#This Row],[MEDIO DE PAGO]]="","¿Medio de pago?",I42))</f>
        <v>262.00000000000006</v>
      </c>
    </row>
    <row r="44" spans="1:9" x14ac:dyDescent="0.25">
      <c r="A44" s="47" t="str">
        <f>TEXT(Tabla22910117[[#This Row],[FECHA]],"mm/yyyy")</f>
        <v>03/2016</v>
      </c>
      <c r="B44" s="42">
        <v>42434</v>
      </c>
      <c r="C44" s="38" t="s">
        <v>1561</v>
      </c>
      <c r="E44" s="38" t="str">
        <f>IF(Tabla22910117[[#This Row],[TIPO INGRESO]]="","",VLOOKUP(Tabla22910117[[#This Row],[TIPO INGRESO]],Tablas!$M$3:$N$10,2,FALSE))</f>
        <v/>
      </c>
      <c r="F44" s="38" t="s">
        <v>1444</v>
      </c>
      <c r="G44" s="62">
        <v>2.5</v>
      </c>
      <c r="H44" s="44"/>
      <c r="I44" s="46">
        <f>IF(Tabla22910117[[#This Row],[MEDIO DE PAGO]]="EFECTIVO",I43+Tabla22910117[[#This Row],[ENTRADA]]-Tabla22910117[[#This Row],[SALIDA]],IF(Tabla22910117[[#This Row],[MEDIO DE PAGO]]="","¿Medio de pago?",I43))</f>
        <v>264.50000000000006</v>
      </c>
    </row>
    <row r="45" spans="1:9" x14ac:dyDescent="0.25">
      <c r="A45" s="47" t="str">
        <f>TEXT(Tabla22910117[[#This Row],[FECHA]],"mm/yyyy")</f>
        <v>03/2016</v>
      </c>
      <c r="B45" s="42">
        <v>42434</v>
      </c>
      <c r="C45" s="38" t="s">
        <v>1564</v>
      </c>
      <c r="E45" s="38" t="str">
        <f>IF(Tabla22910117[[#This Row],[TIPO INGRESO]]="","",VLOOKUP(Tabla22910117[[#This Row],[TIPO INGRESO]],Tablas!$M$3:$N$10,2,FALSE))</f>
        <v/>
      </c>
      <c r="F45" s="38" t="s">
        <v>1444</v>
      </c>
      <c r="G45" s="44">
        <v>130</v>
      </c>
      <c r="H45" s="44"/>
      <c r="I45" s="46">
        <f>IF(Tabla22910117[[#This Row],[MEDIO DE PAGO]]="EFECTIVO",I44+Tabla22910117[[#This Row],[ENTRADA]]-Tabla22910117[[#This Row],[SALIDA]],IF(Tabla22910117[[#This Row],[MEDIO DE PAGO]]="","¿Medio de pago?",I44))</f>
        <v>394.50000000000006</v>
      </c>
    </row>
    <row r="46" spans="1:9" x14ac:dyDescent="0.25">
      <c r="A46" s="47" t="str">
        <f>TEXT(Tabla22910117[[#This Row],[FECHA]],"mm/yyyy")</f>
        <v>03/2016</v>
      </c>
      <c r="B46" s="42">
        <v>42435</v>
      </c>
      <c r="C46" s="38" t="s">
        <v>1565</v>
      </c>
      <c r="E46" s="38" t="str">
        <f>IF(Tabla22910117[[#This Row],[TIPO INGRESO]]="","",VLOOKUP(Tabla22910117[[#This Row],[TIPO INGRESO]],Tablas!$M$3:$N$10,2,FALSE))</f>
        <v/>
      </c>
      <c r="F46" s="38" t="s">
        <v>1444</v>
      </c>
      <c r="G46" s="44">
        <v>2.5</v>
      </c>
      <c r="H46" s="44"/>
      <c r="I46" s="46">
        <f>IF(Tabla22910117[[#This Row],[MEDIO DE PAGO]]="EFECTIVO",I45+Tabla22910117[[#This Row],[ENTRADA]]-Tabla22910117[[#This Row],[SALIDA]],IF(Tabla22910117[[#This Row],[MEDIO DE PAGO]]="","¿Medio de pago?",I45))</f>
        <v>397.00000000000006</v>
      </c>
    </row>
    <row r="47" spans="1:9" x14ac:dyDescent="0.25">
      <c r="A47" s="47" t="str">
        <f>TEXT(Tabla22910117[[#This Row],[FECHA]],"mm/yyyy")</f>
        <v>03/2016</v>
      </c>
      <c r="B47" s="42">
        <v>42435</v>
      </c>
      <c r="C47" s="38" t="s">
        <v>1566</v>
      </c>
      <c r="E47" s="38" t="str">
        <f>IF(Tabla22910117[[#This Row],[TIPO INGRESO]]="","",VLOOKUP(Tabla22910117[[#This Row],[TIPO INGRESO]],Tablas!$M$3:$N$10,2,FALSE))</f>
        <v/>
      </c>
      <c r="F47" s="38" t="s">
        <v>1444</v>
      </c>
      <c r="G47" s="44"/>
      <c r="H47" s="44">
        <v>2.5</v>
      </c>
      <c r="I47" s="46">
        <f>IF(Tabla22910117[[#This Row],[MEDIO DE PAGO]]="EFECTIVO",I46+Tabla22910117[[#This Row],[ENTRADA]]-Tabla22910117[[#This Row],[SALIDA]],IF(Tabla22910117[[#This Row],[MEDIO DE PAGO]]="","¿Medio de pago?",I46))</f>
        <v>394.50000000000006</v>
      </c>
    </row>
    <row r="48" spans="1:9" x14ac:dyDescent="0.25">
      <c r="A48" s="47" t="str">
        <f>TEXT(Tabla22910117[[#This Row],[FECHA]],"mm/yyyy")</f>
        <v>03/2016</v>
      </c>
      <c r="B48" s="42">
        <v>42435</v>
      </c>
      <c r="C48" s="38" t="s">
        <v>1569</v>
      </c>
      <c r="E48" s="38" t="str">
        <f>IF(Tabla22910117[[#This Row],[TIPO INGRESO]]="","",VLOOKUP(Tabla22910117[[#This Row],[TIPO INGRESO]],Tablas!$M$3:$N$10,2,FALSE))</f>
        <v/>
      </c>
      <c r="F48" s="38" t="s">
        <v>1446</v>
      </c>
      <c r="G48" s="44">
        <v>10</v>
      </c>
      <c r="H48" s="44"/>
      <c r="I48" s="46">
        <f>IF(Tabla22910117[[#This Row],[MEDIO DE PAGO]]="EFECTIVO",I47+Tabla22910117[[#This Row],[ENTRADA]]-Tabla22910117[[#This Row],[SALIDA]],IF(Tabla22910117[[#This Row],[MEDIO DE PAGO]]="","¿Medio de pago?",I47))</f>
        <v>394.50000000000006</v>
      </c>
    </row>
    <row r="49" spans="1:9" x14ac:dyDescent="0.25">
      <c r="A49" s="47" t="str">
        <f>TEXT(Tabla22910117[[#This Row],[FECHA]],"mm/yyyy")</f>
        <v>03/2016</v>
      </c>
      <c r="B49" s="42">
        <v>42435</v>
      </c>
      <c r="C49" s="38" t="s">
        <v>1469</v>
      </c>
      <c r="E49" s="38" t="str">
        <f>IF(Tabla22910117[[#This Row],[TIPO INGRESO]]="","",VLOOKUP(Tabla22910117[[#This Row],[TIPO INGRESO]],Tablas!$M$3:$N$10,2,FALSE))</f>
        <v/>
      </c>
      <c r="F49" s="38" t="s">
        <v>1444</v>
      </c>
      <c r="G49" s="44"/>
      <c r="H49" s="44">
        <v>13</v>
      </c>
      <c r="I49" s="46">
        <f>IF(Tabla22910117[[#This Row],[MEDIO DE PAGO]]="EFECTIVO",I48+Tabla22910117[[#This Row],[ENTRADA]]-Tabla22910117[[#This Row],[SALIDA]],IF(Tabla22910117[[#This Row],[MEDIO DE PAGO]]="","¿Medio de pago?",I48))</f>
        <v>381.50000000000006</v>
      </c>
    </row>
    <row r="50" spans="1:9" x14ac:dyDescent="0.25">
      <c r="A50" s="47" t="str">
        <f>TEXT(Tabla22910117[[#This Row],[FECHA]],"mm/yyyy")</f>
        <v>03/2016</v>
      </c>
      <c r="B50" s="42">
        <v>42435</v>
      </c>
      <c r="C50" s="38" t="s">
        <v>1460</v>
      </c>
      <c r="E50" s="38" t="str">
        <f>IF(Tabla22910117[[#This Row],[TIPO INGRESO]]="","",VLOOKUP(Tabla22910117[[#This Row],[TIPO INGRESO]],Tablas!$M$3:$N$10,2,FALSE))</f>
        <v/>
      </c>
      <c r="F50" s="38" t="s">
        <v>1444</v>
      </c>
      <c r="G50" s="44"/>
      <c r="H50" s="44">
        <v>5</v>
      </c>
      <c r="I50" s="46">
        <f>IF(Tabla22910117[[#This Row],[MEDIO DE PAGO]]="EFECTIVO",I49+Tabla22910117[[#This Row],[ENTRADA]]-Tabla22910117[[#This Row],[SALIDA]],IF(Tabla22910117[[#This Row],[MEDIO DE PAGO]]="","¿Medio de pago?",I49))</f>
        <v>376.50000000000006</v>
      </c>
    </row>
    <row r="51" spans="1:9" x14ac:dyDescent="0.25">
      <c r="A51" s="47" t="str">
        <f>TEXT(Tabla22910117[[#This Row],[FECHA]],"mm/yyyy")</f>
        <v>03/2016</v>
      </c>
      <c r="B51" s="42">
        <v>42436</v>
      </c>
      <c r="C51" s="38" t="s">
        <v>1566</v>
      </c>
      <c r="E51" s="38" t="str">
        <f>IF(Tabla22910117[[#This Row],[TIPO INGRESO]]="","",VLOOKUP(Tabla22910117[[#This Row],[TIPO INGRESO]],Tablas!$M$3:$N$10,2,FALSE))</f>
        <v/>
      </c>
      <c r="F51" s="38" t="s">
        <v>1444</v>
      </c>
      <c r="G51" s="44"/>
      <c r="H51" s="44">
        <v>1</v>
      </c>
      <c r="I51" s="46">
        <f>IF(Tabla22910117[[#This Row],[MEDIO DE PAGO]]="EFECTIVO",I50+Tabla22910117[[#This Row],[ENTRADA]]-Tabla22910117[[#This Row],[SALIDA]],IF(Tabla22910117[[#This Row],[MEDIO DE PAGO]]="","¿Medio de pago?",I50))</f>
        <v>375.50000000000006</v>
      </c>
    </row>
    <row r="52" spans="1:9" x14ac:dyDescent="0.25">
      <c r="A52" s="47" t="str">
        <f>TEXT(Tabla22910117[[#This Row],[FECHA]],"mm/yyyy")</f>
        <v>03/2016</v>
      </c>
      <c r="B52" s="42">
        <v>42436</v>
      </c>
      <c r="C52" s="38" t="s">
        <v>1460</v>
      </c>
      <c r="E52" s="38" t="str">
        <f>IF(Tabla22910117[[#This Row],[TIPO INGRESO]]="","",VLOOKUP(Tabla22910117[[#This Row],[TIPO INGRESO]],Tablas!$M$3:$N$10,2,FALSE))</f>
        <v/>
      </c>
      <c r="F52" s="38" t="s">
        <v>1444</v>
      </c>
      <c r="G52" s="44"/>
      <c r="H52" s="44">
        <v>5</v>
      </c>
      <c r="I52" s="46">
        <f>IF(Tabla22910117[[#This Row],[MEDIO DE PAGO]]="EFECTIVO",I51+Tabla22910117[[#This Row],[ENTRADA]]-Tabla22910117[[#This Row],[SALIDA]],IF(Tabla22910117[[#This Row],[MEDIO DE PAGO]]="","¿Medio de pago?",I51))</f>
        <v>370.50000000000006</v>
      </c>
    </row>
    <row r="53" spans="1:9" x14ac:dyDescent="0.25">
      <c r="A53" s="47" t="str">
        <f>TEXT(Tabla22910117[[#This Row],[FECHA]],"mm/yyyy")</f>
        <v>03/2016</v>
      </c>
      <c r="B53" s="42">
        <v>42436</v>
      </c>
      <c r="C53" s="38" t="s">
        <v>1575</v>
      </c>
      <c r="E53" s="38" t="str">
        <f>IF(Tabla22910117[[#This Row],[TIPO INGRESO]]="","",VLOOKUP(Tabla22910117[[#This Row],[TIPO INGRESO]],Tablas!$M$3:$N$10,2,FALSE))</f>
        <v/>
      </c>
      <c r="F53" s="38" t="s">
        <v>1444</v>
      </c>
      <c r="G53" s="44">
        <v>11.8</v>
      </c>
      <c r="H53" s="44"/>
      <c r="I53" s="46">
        <f>IF(Tabla22910117[[#This Row],[MEDIO DE PAGO]]="EFECTIVO",I52+Tabla22910117[[#This Row],[ENTRADA]]-Tabla22910117[[#This Row],[SALIDA]],IF(Tabla22910117[[#This Row],[MEDIO DE PAGO]]="","¿Medio de pago?",I52))</f>
        <v>382.30000000000007</v>
      </c>
    </row>
    <row r="54" spans="1:9" x14ac:dyDescent="0.25">
      <c r="A54" s="47" t="str">
        <f>TEXT(Tabla22910117[[#This Row],[FECHA]],"mm/yyyy")</f>
        <v>03/2016</v>
      </c>
      <c r="B54" s="42">
        <v>42436</v>
      </c>
      <c r="C54" s="38" t="s">
        <v>1576</v>
      </c>
      <c r="E54" s="38" t="str">
        <f>IF(Tabla22910117[[#This Row],[TIPO INGRESO]]="","",VLOOKUP(Tabla22910117[[#This Row],[TIPO INGRESO]],Tablas!$M$3:$N$10,2,FALSE))</f>
        <v/>
      </c>
      <c r="F54" s="38" t="s">
        <v>1444</v>
      </c>
      <c r="G54" s="44">
        <v>5</v>
      </c>
      <c r="H54" s="44"/>
      <c r="I54" s="46">
        <f>IF(Tabla22910117[[#This Row],[MEDIO DE PAGO]]="EFECTIVO",I53+Tabla22910117[[#This Row],[ENTRADA]]-Tabla22910117[[#This Row],[SALIDA]],IF(Tabla22910117[[#This Row],[MEDIO DE PAGO]]="","¿Medio de pago?",I53))</f>
        <v>387.30000000000007</v>
      </c>
    </row>
    <row r="55" spans="1:9" x14ac:dyDescent="0.25">
      <c r="A55" s="47" t="str">
        <f>TEXT(Tabla22910117[[#This Row],[FECHA]],"mm/yyyy")</f>
        <v>03/2016</v>
      </c>
      <c r="B55" s="42">
        <v>42437</v>
      </c>
      <c r="C55" s="38" t="s">
        <v>1566</v>
      </c>
      <c r="E55" s="38" t="str">
        <f>IF(Tabla22910117[[#This Row],[TIPO INGRESO]]="","",VLOOKUP(Tabla22910117[[#This Row],[TIPO INGRESO]],Tablas!$M$3:$N$10,2,FALSE))</f>
        <v/>
      </c>
      <c r="F55" s="38" t="s">
        <v>1444</v>
      </c>
      <c r="G55" s="44"/>
      <c r="H55" s="44">
        <v>2</v>
      </c>
      <c r="I55" s="46">
        <f>IF(Tabla22910117[[#This Row],[MEDIO DE PAGO]]="EFECTIVO",I54+Tabla22910117[[#This Row],[ENTRADA]]-Tabla22910117[[#This Row],[SALIDA]],IF(Tabla22910117[[#This Row],[MEDIO DE PAGO]]="","¿Medio de pago?",I54))</f>
        <v>385.30000000000007</v>
      </c>
    </row>
    <row r="56" spans="1:9" x14ac:dyDescent="0.25">
      <c r="A56" s="47" t="str">
        <f>TEXT(Tabla22910117[[#This Row],[FECHA]],"mm/yyyy")</f>
        <v>03/2016</v>
      </c>
      <c r="B56" s="42">
        <v>42437</v>
      </c>
      <c r="C56" s="38" t="s">
        <v>1469</v>
      </c>
      <c r="E56" s="38" t="str">
        <f>IF(Tabla22910117[[#This Row],[TIPO INGRESO]]="","",VLOOKUP(Tabla22910117[[#This Row],[TIPO INGRESO]],Tablas!$M$3:$N$10,2,FALSE))</f>
        <v/>
      </c>
      <c r="F56" s="38" t="s">
        <v>1444</v>
      </c>
      <c r="G56" s="44"/>
      <c r="H56" s="44">
        <v>13</v>
      </c>
      <c r="I56" s="46">
        <f>IF(Tabla22910117[[#This Row],[MEDIO DE PAGO]]="EFECTIVO",I55+Tabla22910117[[#This Row],[ENTRADA]]-Tabla22910117[[#This Row],[SALIDA]],IF(Tabla22910117[[#This Row],[MEDIO DE PAGO]]="","¿Medio de pago?",I55))</f>
        <v>372.30000000000007</v>
      </c>
    </row>
    <row r="57" spans="1:9" x14ac:dyDescent="0.25">
      <c r="A57" s="47" t="str">
        <f>TEXT(Tabla22910117[[#This Row],[FECHA]],"mm/yyyy")</f>
        <v>03/2016</v>
      </c>
      <c r="B57" s="42">
        <v>42437</v>
      </c>
      <c r="C57" s="38" t="s">
        <v>1460</v>
      </c>
      <c r="E57" s="38" t="str">
        <f>IF(Tabla22910117[[#This Row],[TIPO INGRESO]]="","",VLOOKUP(Tabla22910117[[#This Row],[TIPO INGRESO]],Tablas!$M$3:$N$10,2,FALSE))</f>
        <v/>
      </c>
      <c r="F57" s="38" t="s">
        <v>1444</v>
      </c>
      <c r="G57" s="44"/>
      <c r="H57" s="44">
        <v>5</v>
      </c>
      <c r="I57" s="46">
        <f>IF(Tabla22910117[[#This Row],[MEDIO DE PAGO]]="EFECTIVO",I56+Tabla22910117[[#This Row],[ENTRADA]]-Tabla22910117[[#This Row],[SALIDA]],IF(Tabla22910117[[#This Row],[MEDIO DE PAGO]]="","¿Medio de pago?",I56))</f>
        <v>367.30000000000007</v>
      </c>
    </row>
    <row r="58" spans="1:9" x14ac:dyDescent="0.25">
      <c r="A58" s="47" t="str">
        <f>TEXT(Tabla22910117[[#This Row],[FECHA]],"mm/yyyy")</f>
        <v>03/2016</v>
      </c>
      <c r="B58" s="42">
        <v>42437</v>
      </c>
      <c r="C58" s="38" t="s">
        <v>1470</v>
      </c>
      <c r="E58" s="38" t="str">
        <f>IF(Tabla22910117[[#This Row],[TIPO INGRESO]]="","",VLOOKUP(Tabla22910117[[#This Row],[TIPO INGRESO]],Tablas!$M$3:$N$10,2,FALSE))</f>
        <v/>
      </c>
      <c r="F58" s="38" t="s">
        <v>1444</v>
      </c>
      <c r="G58" s="44">
        <v>2.5</v>
      </c>
      <c r="H58" s="44"/>
      <c r="I58" s="46">
        <f>IF(Tabla22910117[[#This Row],[MEDIO DE PAGO]]="EFECTIVO",I57+Tabla22910117[[#This Row],[ENTRADA]]-Tabla22910117[[#This Row],[SALIDA]],IF(Tabla22910117[[#This Row],[MEDIO DE PAGO]]="","¿Medio de pago?",I57))</f>
        <v>369.80000000000007</v>
      </c>
    </row>
    <row r="59" spans="1:9" x14ac:dyDescent="0.25">
      <c r="A59" s="47" t="str">
        <f>TEXT(Tabla22910117[[#This Row],[FECHA]],"mm/yyyy")</f>
        <v>03/2016</v>
      </c>
      <c r="B59" s="42">
        <v>42438</v>
      </c>
      <c r="C59" s="38" t="s">
        <v>1566</v>
      </c>
      <c r="E59" s="38" t="str">
        <f>IF(Tabla22910117[[#This Row],[TIPO INGRESO]]="","",VLOOKUP(Tabla22910117[[#This Row],[TIPO INGRESO]],Tablas!$M$3:$N$10,2,FALSE))</f>
        <v/>
      </c>
      <c r="F59" s="38" t="s">
        <v>1444</v>
      </c>
      <c r="G59" s="44"/>
      <c r="H59" s="44">
        <v>2.5</v>
      </c>
      <c r="I59" s="46">
        <f>IF(Tabla22910117[[#This Row],[MEDIO DE PAGO]]="EFECTIVO",I58+Tabla22910117[[#This Row],[ENTRADA]]-Tabla22910117[[#This Row],[SALIDA]],IF(Tabla22910117[[#This Row],[MEDIO DE PAGO]]="","¿Medio de pago?",I58))</f>
        <v>367.30000000000007</v>
      </c>
    </row>
    <row r="60" spans="1:9" x14ac:dyDescent="0.25">
      <c r="A60" s="47" t="str">
        <f>TEXT(Tabla22910117[[#This Row],[FECHA]],"mm/yyyy")</f>
        <v>03/2016</v>
      </c>
      <c r="B60" s="42">
        <v>42438</v>
      </c>
      <c r="C60" s="38" t="s">
        <v>1460</v>
      </c>
      <c r="E60" s="38" t="str">
        <f>IF(Tabla22910117[[#This Row],[TIPO INGRESO]]="","",VLOOKUP(Tabla22910117[[#This Row],[TIPO INGRESO]],Tablas!$M$3:$N$10,2,FALSE))</f>
        <v/>
      </c>
      <c r="F60" s="38" t="s">
        <v>1444</v>
      </c>
      <c r="G60" s="44"/>
      <c r="H60" s="44">
        <v>5</v>
      </c>
      <c r="I60" s="46">
        <f>IF(Tabla22910117[[#This Row],[MEDIO DE PAGO]]="EFECTIVO",I59+Tabla22910117[[#This Row],[ENTRADA]]-Tabla22910117[[#This Row],[SALIDA]],IF(Tabla22910117[[#This Row],[MEDIO DE PAGO]]="","¿Medio de pago?",I59))</f>
        <v>362.30000000000007</v>
      </c>
    </row>
    <row r="61" spans="1:9" x14ac:dyDescent="0.25">
      <c r="A61" s="47" t="str">
        <f>TEXT(Tabla22910117[[#This Row],[FECHA]],"mm/yyyy")</f>
        <v>03/2016</v>
      </c>
      <c r="B61" s="42">
        <v>42438</v>
      </c>
      <c r="C61" s="38" t="s">
        <v>1596</v>
      </c>
      <c r="E61" s="38" t="str">
        <f>IF(Tabla22910117[[#This Row],[TIPO INGRESO]]="","",VLOOKUP(Tabla22910117[[#This Row],[TIPO INGRESO]],Tablas!$M$3:$N$10,2,FALSE))</f>
        <v/>
      </c>
      <c r="F61" s="38" t="s">
        <v>1444</v>
      </c>
      <c r="G61" s="44">
        <v>2.5</v>
      </c>
      <c r="H61" s="44"/>
      <c r="I61" s="46">
        <f>IF(Tabla22910117[[#This Row],[MEDIO DE PAGO]]="EFECTIVO",I60+Tabla22910117[[#This Row],[ENTRADA]]-Tabla22910117[[#This Row],[SALIDA]],IF(Tabla22910117[[#This Row],[MEDIO DE PAGO]]="","¿Medio de pago?",I60))</f>
        <v>364.80000000000007</v>
      </c>
    </row>
  </sheetData>
  <mergeCells count="2">
    <mergeCell ref="A2:I2"/>
    <mergeCell ref="G4:H4"/>
  </mergeCells>
  <pageMargins left="0.7" right="0.7" top="0.75" bottom="0.75" header="0.3" footer="0.3"/>
  <pageSetup paperSize="9" orientation="portrait" horizontalDpi="1200" verticalDpi="1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Tablas!$H$3:$H$9</xm:f>
          </x14:formula1>
          <xm:sqref>F6:F61</xm:sqref>
        </x14:dataValidation>
        <x14:dataValidation type="list" allowBlank="1" showInputMessage="1" showErrorMessage="1">
          <x14:formula1>
            <xm:f>Tablas!$M$3:$M$10</xm:f>
          </x14:formula1>
          <xm:sqref>D6:D61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"/>
  <sheetViews>
    <sheetView workbookViewId="0">
      <selection activeCell="G15" sqref="G15"/>
    </sheetView>
  </sheetViews>
  <sheetFormatPr defaultColWidth="11.42578125" defaultRowHeight="15" x14ac:dyDescent="0.25"/>
  <cols>
    <col min="1" max="1" width="11.42578125" style="9"/>
    <col min="2" max="2" width="21" style="9" bestFit="1" customWidth="1"/>
    <col min="3" max="3" width="73.42578125" style="9" bestFit="1" customWidth="1"/>
    <col min="4" max="4" width="11.42578125" style="9"/>
    <col min="5" max="5" width="21" style="9" bestFit="1" customWidth="1"/>
    <col min="6" max="16384" width="11.42578125" style="9"/>
  </cols>
  <sheetData>
    <row r="1" spans="2:6" ht="18.75" x14ac:dyDescent="0.3">
      <c r="B1" s="51" t="s">
        <v>1038</v>
      </c>
      <c r="C1" s="10" t="s">
        <v>93</v>
      </c>
    </row>
    <row r="3" spans="2:6" x14ac:dyDescent="0.25">
      <c r="B3" s="54" t="s">
        <v>394</v>
      </c>
      <c r="C3" s="10" t="s">
        <v>793</v>
      </c>
      <c r="E3" s="52" t="s">
        <v>1035</v>
      </c>
    </row>
    <row r="4" spans="2:6" x14ac:dyDescent="0.25">
      <c r="B4" s="55" t="s">
        <v>60</v>
      </c>
      <c r="C4" s="56" t="str">
        <f>VLOOKUP(Consulta!$C$3,CLIENTE[],2,0)</f>
        <v>Franco Andres Manrique Tito</v>
      </c>
      <c r="E4" s="57" t="s">
        <v>401</v>
      </c>
      <c r="F4" s="58" t="str">
        <f>VLOOKUP(C3,CLIENTE[],7,FALSE)</f>
        <v>06</v>
      </c>
    </row>
    <row r="5" spans="2:6" x14ac:dyDescent="0.25">
      <c r="B5" s="55" t="s">
        <v>61</v>
      </c>
      <c r="C5" s="56" t="str">
        <f>VLOOKUP(Consulta!$C$3,CLIENTE[],5,0)</f>
        <v>20160286068</v>
      </c>
      <c r="E5" s="57" t="s">
        <v>403</v>
      </c>
      <c r="F5" s="59" t="str">
        <f>VLOOKUP(F4,HABITACION[],2,FALSE)</f>
        <v>Confortable</v>
      </c>
    </row>
    <row r="6" spans="2:6" x14ac:dyDescent="0.25">
      <c r="B6" s="55" t="s">
        <v>395</v>
      </c>
      <c r="C6" s="56" t="str">
        <f>VLOOKUP($C$5,RUCS[],2,FALSE)</f>
        <v>MAQUINARIAS S.A.</v>
      </c>
      <c r="E6" s="57" t="s">
        <v>402</v>
      </c>
      <c r="F6" s="58" t="str">
        <f>VLOOKUP(C3,CLIENTE[],8,FALSE)</f>
        <v>Simple</v>
      </c>
    </row>
    <row r="7" spans="2:6" x14ac:dyDescent="0.25">
      <c r="B7" s="55" t="s">
        <v>396</v>
      </c>
      <c r="C7" s="56" t="str">
        <f>VLOOKUP($C$5,RUCS[],3,FALSE)</f>
        <v>AV. CAMINO REAL NRO. 390, INT. 1401, TORRE CENTRAL</v>
      </c>
      <c r="E7" s="57" t="s">
        <v>409</v>
      </c>
      <c r="F7" s="60">
        <f>VLOOKUP(C3,CLIENTE[],9,FALSE)</f>
        <v>65</v>
      </c>
    </row>
    <row r="8" spans="2:6" x14ac:dyDescent="0.25">
      <c r="B8" s="55" t="s">
        <v>1036</v>
      </c>
      <c r="C8" s="56" t="str">
        <f>VLOOKUP($C$5,RUCS[],4,FALSE)</f>
        <v>LIMA</v>
      </c>
    </row>
    <row r="9" spans="2:6" x14ac:dyDescent="0.25">
      <c r="B9" s="55" t="s">
        <v>1037</v>
      </c>
      <c r="C9" s="56" t="str">
        <f>VLOOKUP($C$5,RUCS[],5,FALSE)</f>
        <v>LIMA</v>
      </c>
    </row>
    <row r="10" spans="2:6" ht="18.75" x14ac:dyDescent="0.3">
      <c r="B10" s="55" t="s">
        <v>397</v>
      </c>
      <c r="C10" s="56" t="str">
        <f>VLOOKUP($C$5,RUCS[],6,FALSE)</f>
        <v>SAN ISIDRO</v>
      </c>
      <c r="E10" s="64" t="s">
        <v>1586</v>
      </c>
      <c r="F10" s="63">
        <f>+F12/1.18</f>
        <v>110.16949152542374</v>
      </c>
    </row>
    <row r="11" spans="2:6" ht="18.75" x14ac:dyDescent="0.3">
      <c r="E11" s="65">
        <v>0.18</v>
      </c>
      <c r="F11" s="63">
        <f>+F12-F10</f>
        <v>19.830508474576263</v>
      </c>
    </row>
    <row r="12" spans="2:6" ht="18.75" x14ac:dyDescent="0.3">
      <c r="E12" s="66" t="s">
        <v>1587</v>
      </c>
      <c r="F12" s="67">
        <v>130</v>
      </c>
    </row>
    <row r="13" spans="2:6" ht="18.75" x14ac:dyDescent="0.3">
      <c r="B13" s="51" t="s">
        <v>1039</v>
      </c>
    </row>
    <row r="15" spans="2:6" x14ac:dyDescent="0.25">
      <c r="B15" s="54" t="s">
        <v>61</v>
      </c>
      <c r="C15" s="53" t="s">
        <v>822</v>
      </c>
    </row>
    <row r="16" spans="2:6" x14ac:dyDescent="0.25">
      <c r="B16" s="55" t="s">
        <v>395</v>
      </c>
      <c r="C16" s="56" t="str">
        <f>VLOOKUP($C$15,RUCS[],2,FALSE)</f>
        <v>PURATOS PERU S. A.</v>
      </c>
    </row>
    <row r="17" spans="2:3" x14ac:dyDescent="0.25">
      <c r="B17" s="55" t="s">
        <v>396</v>
      </c>
      <c r="C17" s="56" t="str">
        <f>VLOOKUP($C$15,RUCS[],3,FALSE)</f>
        <v>AV. LOS CASTILLOS NRO. 340, Z.I. STA ROSA</v>
      </c>
    </row>
    <row r="18" spans="2:3" x14ac:dyDescent="0.25">
      <c r="B18" s="55" t="s">
        <v>1036</v>
      </c>
      <c r="C18" s="56" t="str">
        <f>VLOOKUP($C$15,RUCS[],4,FALSE)</f>
        <v>LIMA</v>
      </c>
    </row>
    <row r="19" spans="2:3" x14ac:dyDescent="0.25">
      <c r="B19" s="55" t="s">
        <v>1037</v>
      </c>
      <c r="C19" s="56" t="str">
        <f>VLOOKUP($C$15,RUCS[],5,FALSE)</f>
        <v>LIMA</v>
      </c>
    </row>
    <row r="20" spans="2:3" x14ac:dyDescent="0.25">
      <c r="B20" s="55" t="s">
        <v>397</v>
      </c>
      <c r="C20" s="56" t="str">
        <f>VLOOKUP($C$15,RUCS[],6,FALSE)</f>
        <v>ATE</v>
      </c>
    </row>
  </sheetData>
  <sheetProtection algorithmName="SHA-512" hashValue="jkOK7g0Hov2skWT3e0pJ3LWqBfRSRnZgo5xw5SmBaWiHLjr5co+ZyFppj/Y0NI5CMKA64sPTcD2EUxPUw/AS3A==" saltValue="IA2VEu/Gd36bBAaWa1HvoQ==" spinCount="100000" sheet="1" objects="1" scenarios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Tablas</vt:lpstr>
      <vt:lpstr>HABITACIONES</vt:lpstr>
      <vt:lpstr>RUC</vt:lpstr>
      <vt:lpstr>CLIENTES</vt:lpstr>
      <vt:lpstr>REGISTRO HUESPEDES</vt:lpstr>
      <vt:lpstr>Hoja1</vt:lpstr>
      <vt:lpstr>Caja 01</vt:lpstr>
      <vt:lpstr>Caja 02</vt:lpstr>
      <vt:lpstr>Consulta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Usuario de Windows</cp:lastModifiedBy>
  <cp:lastPrinted>2016-03-05T12:50:47Z</cp:lastPrinted>
  <dcterms:created xsi:type="dcterms:W3CDTF">2015-09-06T23:23:31Z</dcterms:created>
  <dcterms:modified xsi:type="dcterms:W3CDTF">2018-09-18T06:21:16Z</dcterms:modified>
</cp:coreProperties>
</file>