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esktop\HOTEL LOS COCOS\"/>
    </mc:Choice>
  </mc:AlternateContent>
  <bookViews>
    <workbookView xWindow="0" yWindow="0" windowWidth="16815" windowHeight="7755" firstSheet="1" activeTab="2"/>
  </bookViews>
  <sheets>
    <sheet name="Tablas" sheetId="2" state="hidden" r:id="rId1"/>
    <sheet name="Enero" sheetId="26" r:id="rId2"/>
    <sheet name="Febrero" sheetId="25" r:id="rId3"/>
    <sheet name="Marzo" sheetId="24" r:id="rId4"/>
    <sheet name="Abril" sheetId="23" r:id="rId5"/>
    <sheet name="Mayo" sheetId="22" r:id="rId6"/>
    <sheet name="Junio" sheetId="9" r:id="rId7"/>
    <sheet name="Julio" sheetId="27" r:id="rId8"/>
    <sheet name="Hoja1" sheetId="2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2" i="25" l="1"/>
  <c r="A123" i="25"/>
  <c r="A124" i="25"/>
  <c r="A125" i="25"/>
  <c r="A126" i="25"/>
  <c r="A127" i="25"/>
  <c r="A128" i="25"/>
  <c r="A129" i="25"/>
  <c r="A130" i="25"/>
  <c r="A131" i="25"/>
  <c r="J122" i="25"/>
  <c r="J123" i="25"/>
  <c r="J124" i="25"/>
  <c r="J125" i="25"/>
  <c r="J126" i="25"/>
  <c r="J127" i="25"/>
  <c r="J128" i="25"/>
  <c r="J129" i="25"/>
  <c r="J130" i="25"/>
  <c r="J131" i="25"/>
  <c r="A121" i="25"/>
  <c r="A107" i="25" l="1"/>
  <c r="A106" i="25"/>
  <c r="A105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04" i="25"/>
  <c r="A75" i="25" l="1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85" i="25"/>
  <c r="A80" i="25" l="1"/>
  <c r="A81" i="25"/>
  <c r="A82" i="25"/>
  <c r="A83" i="25"/>
  <c r="A84" i="25"/>
  <c r="A77" i="25"/>
  <c r="A78" i="25"/>
  <c r="A79" i="25"/>
  <c r="A76" i="25"/>
  <c r="A74" i="25"/>
  <c r="A73" i="25"/>
  <c r="A72" i="25"/>
  <c r="A71" i="25"/>
  <c r="A70" i="25"/>
  <c r="A69" i="25" l="1"/>
  <c r="A68" i="25"/>
  <c r="A67" i="25"/>
  <c r="A66" i="25"/>
  <c r="A65" i="25"/>
  <c r="A64" i="25"/>
  <c r="A63" i="25"/>
  <c r="A62" i="25"/>
  <c r="A61" i="25"/>
  <c r="A60" i="25"/>
  <c r="J59" i="25"/>
  <c r="J60" i="25" s="1"/>
  <c r="J61" i="25" s="1"/>
  <c r="J62" i="25" s="1"/>
  <c r="J63" i="25" s="1"/>
  <c r="J64" i="25" s="1"/>
  <c r="J65" i="25" s="1"/>
  <c r="A59" i="25"/>
  <c r="A58" i="25"/>
  <c r="A57" i="25"/>
  <c r="A56" i="25"/>
  <c r="A5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B37" i="25"/>
  <c r="A37" i="25" s="1"/>
  <c r="A36" i="25" l="1"/>
  <c r="A35" i="25" l="1"/>
  <c r="A34" i="25"/>
  <c r="A33" i="25" l="1"/>
  <c r="A32" i="25"/>
  <c r="A31" i="25"/>
  <c r="A30" i="25" l="1"/>
  <c r="A29" i="25"/>
  <c r="A28" i="25" l="1"/>
  <c r="A27" i="25"/>
  <c r="A26" i="25"/>
  <c r="A25" i="25" l="1"/>
  <c r="J8" i="24" l="1"/>
  <c r="J7" i="24"/>
  <c r="A24" i="25" l="1"/>
  <c r="A23" i="25" l="1"/>
  <c r="B22" i="25" l="1"/>
  <c r="A22" i="25" s="1"/>
  <c r="A21" i="25" l="1"/>
  <c r="J7" i="25" l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A20" i="25" l="1"/>
  <c r="A19" i="25"/>
  <c r="A18" i="25"/>
  <c r="A17" i="25"/>
  <c r="A16" i="25" l="1"/>
  <c r="A15" i="25"/>
  <c r="A77" i="26" l="1"/>
  <c r="A76" i="26"/>
  <c r="A75" i="26"/>
  <c r="A74" i="26"/>
  <c r="A73" i="26"/>
  <c r="A72" i="26" l="1"/>
  <c r="A71" i="26"/>
  <c r="A70" i="26" l="1"/>
  <c r="A69" i="26"/>
  <c r="A68" i="26"/>
  <c r="A67" i="26"/>
  <c r="A66" i="26"/>
  <c r="A65" i="26"/>
  <c r="A64" i="26"/>
  <c r="A63" i="26"/>
  <c r="A62" i="26"/>
  <c r="A61" i="26"/>
  <c r="A60" i="26"/>
  <c r="A59" i="26"/>
  <c r="B58" i="26"/>
  <c r="A58" i="26" s="1"/>
  <c r="A57" i="26"/>
  <c r="A56" i="26"/>
  <c r="B55" i="26"/>
  <c r="A55" i="26" s="1"/>
  <c r="A54" i="26"/>
  <c r="A53" i="26" l="1"/>
  <c r="A52" i="26"/>
  <c r="A51" i="26"/>
  <c r="A50" i="26" l="1"/>
  <c r="A49" i="26"/>
  <c r="A48" i="26" l="1"/>
  <c r="B47" i="26" l="1"/>
  <c r="A47" i="26" s="1"/>
  <c r="A46" i="26" l="1"/>
  <c r="B45" i="26" l="1"/>
  <c r="A45" i="26" s="1"/>
  <c r="A44" i="26"/>
  <c r="A43" i="26"/>
  <c r="A42" i="26"/>
  <c r="A41" i="26" l="1"/>
  <c r="A40" i="26"/>
  <c r="A39" i="26" l="1"/>
  <c r="A38" i="26"/>
  <c r="A37" i="26"/>
  <c r="A36" i="26"/>
  <c r="A35" i="26"/>
  <c r="A34" i="26" l="1"/>
  <c r="A33" i="26"/>
  <c r="A32" i="26"/>
  <c r="A31" i="26"/>
  <c r="A30" i="26" l="1"/>
  <c r="A29" i="26"/>
  <c r="A28" i="26"/>
  <c r="B27" i="26" l="1"/>
  <c r="A27" i="26" s="1"/>
  <c r="J14" i="27" l="1"/>
  <c r="A14" i="27"/>
  <c r="J13" i="27"/>
  <c r="A13" i="27"/>
  <c r="J12" i="27"/>
  <c r="A12" i="27"/>
  <c r="J11" i="27"/>
  <c r="A11" i="27"/>
  <c r="J10" i="27"/>
  <c r="A10" i="27"/>
  <c r="J9" i="27"/>
  <c r="A9" i="27"/>
  <c r="J8" i="27"/>
  <c r="A8" i="27"/>
  <c r="J7" i="27"/>
  <c r="A7" i="27"/>
  <c r="A6" i="27"/>
  <c r="J14" i="9"/>
  <c r="A14" i="9"/>
  <c r="J13" i="9"/>
  <c r="A13" i="9"/>
  <c r="J12" i="9"/>
  <c r="A12" i="9"/>
  <c r="J11" i="9"/>
  <c r="A11" i="9"/>
  <c r="J10" i="9"/>
  <c r="A10" i="9"/>
  <c r="J9" i="9"/>
  <c r="A9" i="9"/>
  <c r="J8" i="9"/>
  <c r="A8" i="9"/>
  <c r="J7" i="9"/>
  <c r="A7" i="9"/>
  <c r="A6" i="9"/>
  <c r="J14" i="22"/>
  <c r="A14" i="22"/>
  <c r="J13" i="22"/>
  <c r="A13" i="22"/>
  <c r="J12" i="22"/>
  <c r="A12" i="22"/>
  <c r="J11" i="22"/>
  <c r="A11" i="22"/>
  <c r="J10" i="22"/>
  <c r="A10" i="22"/>
  <c r="J9" i="22"/>
  <c r="A9" i="22"/>
  <c r="J8" i="22"/>
  <c r="A8" i="22"/>
  <c r="J7" i="22"/>
  <c r="A7" i="22"/>
  <c r="A6" i="22"/>
  <c r="J14" i="23"/>
  <c r="A14" i="23"/>
  <c r="J13" i="23"/>
  <c r="A13" i="23"/>
  <c r="J12" i="23"/>
  <c r="A12" i="23"/>
  <c r="J11" i="23"/>
  <c r="A11" i="23"/>
  <c r="J10" i="23"/>
  <c r="A10" i="23"/>
  <c r="J9" i="23"/>
  <c r="A9" i="23"/>
  <c r="J8" i="23"/>
  <c r="A8" i="23"/>
  <c r="J7" i="23"/>
  <c r="A7" i="23"/>
  <c r="A6" i="23"/>
  <c r="J14" i="24"/>
  <c r="A14" i="24"/>
  <c r="J13" i="24"/>
  <c r="A13" i="24"/>
  <c r="J12" i="24"/>
  <c r="A12" i="24"/>
  <c r="J11" i="24"/>
  <c r="A11" i="24"/>
  <c r="J10" i="24"/>
  <c r="A10" i="24"/>
  <c r="J9" i="24"/>
  <c r="A9" i="24"/>
  <c r="A8" i="24"/>
  <c r="A7" i="24"/>
  <c r="A6" i="24"/>
  <c r="A14" i="25"/>
  <c r="A13" i="25"/>
  <c r="A12" i="25"/>
  <c r="A11" i="25"/>
  <c r="A10" i="25"/>
  <c r="A9" i="25"/>
  <c r="A8" i="25"/>
  <c r="A7" i="25"/>
  <c r="A6" i="25"/>
  <c r="A26" i="26"/>
  <c r="A25" i="26"/>
  <c r="A24" i="26"/>
  <c r="A23" i="26"/>
  <c r="A22" i="26"/>
  <c r="A21" i="26"/>
  <c r="A20" i="26"/>
  <c r="A19" i="26"/>
  <c r="A18" i="26"/>
  <c r="A17" i="26"/>
  <c r="A16" i="26"/>
  <c r="B15" i="26"/>
  <c r="A15" i="26" s="1"/>
  <c r="A14" i="26"/>
  <c r="A13" i="26"/>
  <c r="A12" i="26"/>
  <c r="B11" i="26"/>
  <c r="A11" i="26" s="1"/>
  <c r="A10" i="26"/>
  <c r="A9" i="26"/>
  <c r="A8" i="26"/>
  <c r="J7" i="26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A7" i="26"/>
  <c r="A6" i="26"/>
  <c r="J66" i="25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J84" i="25" s="1"/>
  <c r="J85" i="25" s="1"/>
  <c r="J86" i="25" s="1"/>
  <c r="J87" i="25" s="1"/>
  <c r="J88" i="25" s="1"/>
  <c r="J89" i="25" s="1"/>
  <c r="J90" i="25" s="1"/>
  <c r="J91" i="25" s="1"/>
  <c r="J92" i="25" s="1"/>
  <c r="J93" i="25" s="1"/>
  <c r="J94" i="25" s="1"/>
  <c r="J95" i="25" s="1"/>
  <c r="J96" i="25" s="1"/>
  <c r="J97" i="25" s="1"/>
  <c r="J98" i="25" s="1"/>
  <c r="J99" i="25" s="1"/>
  <c r="J100" i="25" s="1"/>
  <c r="J101" i="25" s="1"/>
  <c r="J102" i="25" s="1"/>
  <c r="J103" i="25" s="1"/>
  <c r="J104" i="25" s="1"/>
  <c r="J105" i="25" s="1"/>
  <c r="J106" i="25" s="1"/>
  <c r="J107" i="25" s="1"/>
  <c r="J108" i="25" s="1"/>
  <c r="J109" i="25" s="1"/>
  <c r="J110" i="25" s="1"/>
  <c r="J111" i="25" s="1"/>
  <c r="J112" i="25" s="1"/>
  <c r="J113" i="25" s="1"/>
  <c r="J114" i="25" s="1"/>
  <c r="J115" i="25" s="1"/>
  <c r="J116" i="25" s="1"/>
  <c r="J117" i="25" s="1"/>
  <c r="J118" i="25" s="1"/>
  <c r="J119" i="25" s="1"/>
  <c r="J120" i="25" s="1"/>
  <c r="J121" i="25" s="1"/>
</calcChain>
</file>

<file path=xl/sharedStrings.xml><?xml version="1.0" encoding="utf-8"?>
<sst xmlns="http://schemas.openxmlformats.org/spreadsheetml/2006/main" count="1076" uniqueCount="324">
  <si>
    <t>CAJA 01</t>
  </si>
  <si>
    <t>FECHA</t>
  </si>
  <si>
    <t>SERIE</t>
  </si>
  <si>
    <t>COMPROBANTE DE PAGO</t>
  </si>
  <si>
    <t>NUMERO</t>
  </si>
  <si>
    <t>TIPO DOC</t>
  </si>
  <si>
    <t>MONTO S/.</t>
  </si>
  <si>
    <t>SALIDA</t>
  </si>
  <si>
    <t>ENTRADA</t>
  </si>
  <si>
    <t>SALDO DE CAJA</t>
  </si>
  <si>
    <t>MEDIO DE PAGO</t>
  </si>
  <si>
    <t>DESCRIPCIÓN DEL SERVICIO / PRODUCTO</t>
  </si>
  <si>
    <t>EFECTIVO</t>
  </si>
  <si>
    <t>VISA</t>
  </si>
  <si>
    <t>TIPO DE COMPROBANTE DE PAGO</t>
  </si>
  <si>
    <t>MASTERCARD</t>
  </si>
  <si>
    <t>AMEX</t>
  </si>
  <si>
    <t>Factura</t>
  </si>
  <si>
    <t>Boleta</t>
  </si>
  <si>
    <t>Ticket</t>
  </si>
  <si>
    <t>Doc. Banco</t>
  </si>
  <si>
    <t>Recibo</t>
  </si>
  <si>
    <t>SALDO INICIAL</t>
  </si>
  <si>
    <t>PERIODO</t>
  </si>
  <si>
    <t>001</t>
  </si>
  <si>
    <t>Hospedaje x 1 dia</t>
  </si>
  <si>
    <t>CTA. CTE.</t>
  </si>
  <si>
    <t>238</t>
  </si>
  <si>
    <t>239</t>
  </si>
  <si>
    <t>240</t>
  </si>
  <si>
    <t>243</t>
  </si>
  <si>
    <t>244</t>
  </si>
  <si>
    <t xml:space="preserve">Hospedaje x 1 dia </t>
  </si>
  <si>
    <t>FACTURA</t>
  </si>
  <si>
    <t>F655</t>
  </si>
  <si>
    <t>Hospedaje x 2 dias</t>
  </si>
  <si>
    <t>Hospedaje x 3 dias</t>
  </si>
  <si>
    <t>377</t>
  </si>
  <si>
    <t>Hospedaje x 2 dias 1/2</t>
  </si>
  <si>
    <t>Depósito BBVA</t>
  </si>
  <si>
    <t>Hospedaje x 1dia</t>
  </si>
  <si>
    <t>1118</t>
  </si>
  <si>
    <t>6175</t>
  </si>
  <si>
    <t>Mermelada</t>
  </si>
  <si>
    <t>1119</t>
  </si>
  <si>
    <t xml:space="preserve">Hospedaje x 3 dias 1/2 </t>
  </si>
  <si>
    <t>1120</t>
  </si>
  <si>
    <t>1121</t>
  </si>
  <si>
    <t>Hospedaje x 1 dia 1/2 + consumo</t>
  </si>
  <si>
    <t>241</t>
  </si>
  <si>
    <t>Servicio de Movilidad</t>
  </si>
  <si>
    <t>1124</t>
  </si>
  <si>
    <t>1126</t>
  </si>
  <si>
    <t>1127</t>
  </si>
  <si>
    <t>1128</t>
  </si>
  <si>
    <t>DINERS</t>
  </si>
  <si>
    <t>CRÉDITO</t>
  </si>
  <si>
    <t>18493</t>
  </si>
  <si>
    <t>seda chimbote</t>
  </si>
  <si>
    <t>290</t>
  </si>
  <si>
    <t>20085</t>
  </si>
  <si>
    <t>Pago APDAYC</t>
  </si>
  <si>
    <t>1129</t>
  </si>
  <si>
    <t>Hospedaje x 1 dia x 2 hab. Mas consumo</t>
  </si>
  <si>
    <t>1131</t>
  </si>
  <si>
    <t>1132</t>
  </si>
  <si>
    <t>1133</t>
  </si>
  <si>
    <t>Hospedaje x 2 dias + consumo</t>
  </si>
  <si>
    <t>1134</t>
  </si>
  <si>
    <t>Hospedaje x 2 medios dias</t>
  </si>
  <si>
    <t>1135</t>
  </si>
  <si>
    <t>246</t>
  </si>
  <si>
    <t>247</t>
  </si>
  <si>
    <t>1136</t>
  </si>
  <si>
    <t>Hospedaje x 1 dia + consumo</t>
  </si>
  <si>
    <t>1137</t>
  </si>
  <si>
    <t>1138</t>
  </si>
  <si>
    <t>1139</t>
  </si>
  <si>
    <t>1140</t>
  </si>
  <si>
    <t>18986</t>
  </si>
  <si>
    <t>1141</t>
  </si>
  <si>
    <t xml:space="preserve">Hospedaje x 1 dia 1/2 </t>
  </si>
  <si>
    <t>ELECTRICISTA</t>
  </si>
  <si>
    <t>Pago a sr. Electricista ( R uperto )</t>
  </si>
  <si>
    <t>1143</t>
  </si>
  <si>
    <t>Hosoedaje x 1 dia mas consumo</t>
  </si>
  <si>
    <t>1144</t>
  </si>
  <si>
    <t>249</t>
  </si>
  <si>
    <t>Hospedaje x 1 dia 2 Habitaciones</t>
  </si>
  <si>
    <t>1145</t>
  </si>
  <si>
    <t>1146</t>
  </si>
  <si>
    <t>1147</t>
  </si>
  <si>
    <t>Hospeedaje x 1 dia 2 habitaciones</t>
  </si>
  <si>
    <t>250</t>
  </si>
  <si>
    <t>251</t>
  </si>
  <si>
    <t xml:space="preserve">Hospedaje x 1 dia x 2 hab. </t>
  </si>
  <si>
    <t>252</t>
  </si>
  <si>
    <t>Hospedaje x 1 dia x 2 hab.</t>
  </si>
  <si>
    <t>1149</t>
  </si>
  <si>
    <t>Hospedaje x 1 dia + 2 shampoo</t>
  </si>
  <si>
    <t>1148</t>
  </si>
  <si>
    <t>19326</t>
  </si>
  <si>
    <t>1150</t>
  </si>
  <si>
    <t>1152</t>
  </si>
  <si>
    <t>1154</t>
  </si>
  <si>
    <t>1155</t>
  </si>
  <si>
    <t>1156</t>
  </si>
  <si>
    <t>1157</t>
  </si>
  <si>
    <t xml:space="preserve">Hospedaje x 2 dias </t>
  </si>
  <si>
    <t>385</t>
  </si>
  <si>
    <t>1158</t>
  </si>
  <si>
    <t>253</t>
  </si>
  <si>
    <t>Hospedaje x 1 dia mas consumo</t>
  </si>
  <si>
    <t>254</t>
  </si>
  <si>
    <t>6393</t>
  </si>
  <si>
    <t>Mantequilla</t>
  </si>
  <si>
    <t>1159</t>
  </si>
  <si>
    <t>1161</t>
  </si>
  <si>
    <t>6412</t>
  </si>
  <si>
    <t>Leche,mantequilla,café,mortadela,servilletas</t>
  </si>
  <si>
    <t>1162</t>
  </si>
  <si>
    <t>1163</t>
  </si>
  <si>
    <t>Hospedaje x 2  dias + ( igv. s/ 29.9 )</t>
  </si>
  <si>
    <t>255</t>
  </si>
  <si>
    <t>Servicio de lavanderia + ( igv. s/ 0.70 )</t>
  </si>
  <si>
    <t>1164</t>
  </si>
  <si>
    <t>Hospedaje x 1 dia 2 habitaciones</t>
  </si>
  <si>
    <t>FM01</t>
  </si>
  <si>
    <t>11587</t>
  </si>
  <si>
    <t>Sporade tropical, Maracuya 12 pack</t>
  </si>
  <si>
    <t>1167</t>
  </si>
  <si>
    <t>256</t>
  </si>
  <si>
    <t>1165</t>
  </si>
  <si>
    <t>1166</t>
  </si>
  <si>
    <t>Hospedaje x 1 dia 2 hab.</t>
  </si>
  <si>
    <t>1168</t>
  </si>
  <si>
    <t>Hospedaje x 6 dias</t>
  </si>
  <si>
    <t>1169</t>
  </si>
  <si>
    <t>Deposito a cta cte</t>
  </si>
  <si>
    <t>1170</t>
  </si>
  <si>
    <t>BOLETA</t>
  </si>
  <si>
    <t>257</t>
  </si>
  <si>
    <t>Hospedaje x 1 dia (05/02/16 )</t>
  </si>
  <si>
    <t>20154</t>
  </si>
  <si>
    <t>258</t>
  </si>
  <si>
    <t>25407</t>
  </si>
  <si>
    <t>1 limpiavidrios , 4 lejias</t>
  </si>
  <si>
    <t>1171</t>
  </si>
  <si>
    <t>1172</t>
  </si>
  <si>
    <t>Hospedaje x 1 dia x 2 habitaciones</t>
  </si>
  <si>
    <t>1173</t>
  </si>
  <si>
    <t>1174</t>
  </si>
  <si>
    <t>260</t>
  </si>
  <si>
    <t>Hospedaje x 2 dias + (igv.s/ 20.70 ) + consumo</t>
  </si>
  <si>
    <t>1176</t>
  </si>
  <si>
    <t>1175</t>
  </si>
  <si>
    <t>20305</t>
  </si>
  <si>
    <t>1177</t>
  </si>
  <si>
    <t>1178</t>
  </si>
  <si>
    <t>Hospedaje x 1 dia + (igv.s/13.8)</t>
  </si>
  <si>
    <t>1179</t>
  </si>
  <si>
    <t>1181</t>
  </si>
  <si>
    <t>Hospedaje x 6 dias + consumo</t>
  </si>
  <si>
    <t>1182</t>
  </si>
  <si>
    <t>Desayuno adicional + ( igv s/ 6.50 )</t>
  </si>
  <si>
    <t>1183</t>
  </si>
  <si>
    <t>20306</t>
  </si>
  <si>
    <t>APDAYC</t>
  </si>
  <si>
    <t>1184</t>
  </si>
  <si>
    <t>1185</t>
  </si>
  <si>
    <t>1186</t>
  </si>
  <si>
    <t>1187</t>
  </si>
  <si>
    <t>1188</t>
  </si>
  <si>
    <t>Hospedaje x 1 dia 2 habitaciones + consumo</t>
  </si>
  <si>
    <t>1189</t>
  </si>
  <si>
    <t>1192</t>
  </si>
  <si>
    <t>1193</t>
  </si>
  <si>
    <t>1194</t>
  </si>
  <si>
    <t>1195</t>
  </si>
  <si>
    <t>1196</t>
  </si>
  <si>
    <t>1197</t>
  </si>
  <si>
    <t>Hospedaje x 1 dia mas I.G.V.(S/7.00)</t>
  </si>
  <si>
    <t>1198</t>
  </si>
  <si>
    <t>0001</t>
  </si>
  <si>
    <t>16573</t>
  </si>
  <si>
    <t>Pago de certificado de fumigacion</t>
  </si>
  <si>
    <t>20847</t>
  </si>
  <si>
    <t>1200</t>
  </si>
  <si>
    <t>1201</t>
  </si>
  <si>
    <t>1202</t>
  </si>
  <si>
    <t>1203</t>
  </si>
  <si>
    <t>261</t>
  </si>
  <si>
    <t>1204</t>
  </si>
  <si>
    <t>20414</t>
  </si>
  <si>
    <t>1205</t>
  </si>
  <si>
    <t>Hospedaje x 3 dias 2 habitaciones</t>
  </si>
  <si>
    <t>1206</t>
  </si>
  <si>
    <t>Hospedaje x 1 dia + ( IGV. s/ 11.50 )</t>
  </si>
  <si>
    <t>1207</t>
  </si>
  <si>
    <t>1208</t>
  </si>
  <si>
    <t>1209</t>
  </si>
  <si>
    <t>Doc. Ban.</t>
  </si>
  <si>
    <t>RECIBO</t>
  </si>
  <si>
    <t>0020</t>
  </si>
  <si>
    <t>3904619</t>
  </si>
  <si>
    <t>Pago de agua</t>
  </si>
  <si>
    <t>758</t>
  </si>
  <si>
    <t>Galletas 18 paquetes</t>
  </si>
  <si>
    <t>1210</t>
  </si>
  <si>
    <t>262</t>
  </si>
  <si>
    <t>consumo hab. # 8-a</t>
  </si>
  <si>
    <t>1211</t>
  </si>
  <si>
    <t>1213</t>
  </si>
  <si>
    <t>Hospedaje x 6 dias ( IGV. S/ 96.6 )</t>
  </si>
  <si>
    <t>1214</t>
  </si>
  <si>
    <t>655</t>
  </si>
  <si>
    <t>217200</t>
  </si>
  <si>
    <t>servilletas, sporade</t>
  </si>
  <si>
    <t>263</t>
  </si>
  <si>
    <t>1215</t>
  </si>
  <si>
    <t>1216</t>
  </si>
  <si>
    <t>1217</t>
  </si>
  <si>
    <t>01</t>
  </si>
  <si>
    <t>15452</t>
  </si>
  <si>
    <t xml:space="preserve">Compra de sporade </t>
  </si>
  <si>
    <t>1219</t>
  </si>
  <si>
    <t>1220</t>
  </si>
  <si>
    <t>Hospedaje x 3dias + ( igv. s/ 34.50) hab 09</t>
  </si>
  <si>
    <t>Hospedaje x 3dias + ( igv. s/ 34.50) hab 17</t>
  </si>
  <si>
    <t>264</t>
  </si>
  <si>
    <t>1224</t>
  </si>
  <si>
    <t>1225</t>
  </si>
  <si>
    <t>265</t>
  </si>
  <si>
    <t>Hospedaje x 3dias + ( igv. s/ 34.50) hab 16</t>
  </si>
  <si>
    <t>Servicio de Lavanderia hab 16</t>
  </si>
  <si>
    <t>1226</t>
  </si>
  <si>
    <t>1228</t>
  </si>
  <si>
    <t>Hospedaje x 3dias + ( igv. s/ 34.50) hab 23</t>
  </si>
  <si>
    <t>1229 / 1231</t>
  </si>
  <si>
    <t>Hospedaje x 6dias + ( igv. s/ 69) hab 15</t>
  </si>
  <si>
    <t>1234</t>
  </si>
  <si>
    <t>1235</t>
  </si>
  <si>
    <t>1232</t>
  </si>
  <si>
    <t>IGV. S/ 96.6  ( X 3 dias )</t>
  </si>
  <si>
    <t>1233</t>
  </si>
  <si>
    <t>1236</t>
  </si>
  <si>
    <t>1237</t>
  </si>
  <si>
    <t>268</t>
  </si>
  <si>
    <t>Servicio de lavanderia # 22</t>
  </si>
  <si>
    <t>Hospedaje x 3 dias + ( IGV. S/ 34.5 ) # 22</t>
  </si>
  <si>
    <t>Hospedaje x 4 dias + ( igv. s/ 46.00) # 8-a</t>
  </si>
  <si>
    <t>Hospedaje x 2 dias + (igv.s/ 23.00) # 8-a</t>
  </si>
  <si>
    <t>Hospedaje x 4 dias + ( igv. s/ 46.00) # 20</t>
  </si>
  <si>
    <t>Hospedaje x 2 dias + ( igv .s/ 23.009 # 20</t>
  </si>
  <si>
    <t>Hospedaje x 4 dias + ( igv. s/ 46.00)  # 27</t>
  </si>
  <si>
    <t>1240</t>
  </si>
  <si>
    <t>hospedaje x 1 dia</t>
  </si>
  <si>
    <t>1241</t>
  </si>
  <si>
    <t>1242</t>
  </si>
  <si>
    <t>1243</t>
  </si>
  <si>
    <t>Hospedaje x 2 dias ( igv. s/ 23.00 ) # 27</t>
  </si>
  <si>
    <t>1238</t>
  </si>
  <si>
    <t>1239</t>
  </si>
  <si>
    <t>Hospedaje x 4 dias + ( igv.s/ 46.00 ) # 24</t>
  </si>
  <si>
    <t>Hospedaje x 3 dias + ( igv.s/ 55.20 ) # 24</t>
  </si>
  <si>
    <t>1244</t>
  </si>
  <si>
    <t>1245</t>
  </si>
  <si>
    <t>1246</t>
  </si>
  <si>
    <t>1247</t>
  </si>
  <si>
    <t>1249</t>
  </si>
  <si>
    <t>Hospedaje x 3 dias + ( igv. s/ 34.50.) # 18</t>
  </si>
  <si>
    <t>Hospedaje x 4 dias + ( igv. s/ 46.00 ) # 18</t>
  </si>
  <si>
    <t>1254</t>
  </si>
  <si>
    <t>6726</t>
  </si>
  <si>
    <t>foco ahorrador</t>
  </si>
  <si>
    <t>1255</t>
  </si>
  <si>
    <t>Hospedaje x 3 dias + ( igv. s/ 34.50.) # 28</t>
  </si>
  <si>
    <t>1256</t>
  </si>
  <si>
    <t>1257</t>
  </si>
  <si>
    <t>1258</t>
  </si>
  <si>
    <t>1221</t>
  </si>
  <si>
    <t>1223</t>
  </si>
  <si>
    <t>267</t>
  </si>
  <si>
    <t>1259</t>
  </si>
  <si>
    <t>Hospedaje x 4 dias + ( igv. s/ 46.00 ) # 28</t>
  </si>
  <si>
    <t>Hospedaje x 3 dias + ( igv. s/ 34.50.) # 21</t>
  </si>
  <si>
    <t>269</t>
  </si>
  <si>
    <t>hospedaje + consumo hab. 19</t>
  </si>
  <si>
    <t>21218</t>
  </si>
  <si>
    <t>20898</t>
  </si>
  <si>
    <t>21186</t>
  </si>
  <si>
    <t>1260</t>
  </si>
  <si>
    <t>Servicio fiesta anual banco falabella</t>
  </si>
  <si>
    <t>21329</t>
  </si>
  <si>
    <t>1262</t>
  </si>
  <si>
    <t>Hospedaje x 1 dia ( igv. s/ 5.8 )</t>
  </si>
  <si>
    <t>1264</t>
  </si>
  <si>
    <t>1263</t>
  </si>
  <si>
    <t>Hospedaje x 2 dias # 27</t>
  </si>
  <si>
    <t>002</t>
  </si>
  <si>
    <t>47044</t>
  </si>
  <si>
    <t>6 doc. Anillos, agujas</t>
  </si>
  <si>
    <t>1265</t>
  </si>
  <si>
    <t>1266</t>
  </si>
  <si>
    <t>1269</t>
  </si>
  <si>
    <t>Reintegro de  Hospedaje hab# 11</t>
  </si>
  <si>
    <t>Hospedaje x 2 dias hab# 11</t>
  </si>
  <si>
    <t>270</t>
  </si>
  <si>
    <t>271</t>
  </si>
  <si>
    <t>1270</t>
  </si>
  <si>
    <t>Hospedaje x 3 dias mas consumo hab# 5</t>
  </si>
  <si>
    <t>1271</t>
  </si>
  <si>
    <t>Hospedaje x 3 dias mas consumo hab# 20</t>
  </si>
  <si>
    <t>1272</t>
  </si>
  <si>
    <t>1273</t>
  </si>
  <si>
    <t>Hospedaje x 11 dias mas consumo Hab#02</t>
  </si>
  <si>
    <t>1274</t>
  </si>
  <si>
    <t>Hospedaje x 1 dia # 21</t>
  </si>
  <si>
    <t>1275</t>
  </si>
  <si>
    <t>Hospedaj x 1dia mas consumo 30/01 y 16/02/16</t>
  </si>
  <si>
    <t xml:space="preserve">TRANSFER. CAJA 2 ANULAC. FACT. N° 1200 </t>
  </si>
  <si>
    <t>1276</t>
  </si>
  <si>
    <t>1277</t>
  </si>
  <si>
    <t>1279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</si>
</sst>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3" borderId="0" xfId="0" applyFill="1" applyProtection="1"/>
    <xf numFmtId="0" fontId="0" fillId="3" borderId="0" xfId="0" applyNumberFormat="1" applyFill="1" applyProtection="1"/>
    <xf numFmtId="43" fontId="0" fillId="3" borderId="0" xfId="1" applyFont="1" applyFill="1" applyProtection="1"/>
    <xf numFmtId="0" fontId="0" fillId="0" borderId="0" xfId="0" applyProtection="1"/>
    <xf numFmtId="0" fontId="3" fillId="0" borderId="0" xfId="0" applyFont="1" applyAlignment="1" applyProtection="1">
      <alignment horizontal="center"/>
    </xf>
    <xf numFmtId="49" fontId="0" fillId="0" borderId="0" xfId="0" applyNumberFormat="1" applyProtection="1"/>
    <xf numFmtId="43" fontId="0" fillId="0" borderId="0" xfId="1" applyFont="1" applyProtection="1"/>
    <xf numFmtId="14" fontId="0" fillId="0" borderId="0" xfId="0" applyNumberFormat="1" applyFill="1" applyProtection="1"/>
    <xf numFmtId="0" fontId="2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43" fontId="0" fillId="4" borderId="0" xfId="1" applyFont="1" applyFill="1" applyProtection="1"/>
    <xf numFmtId="43" fontId="0" fillId="3" borderId="0" xfId="1" applyNumberFormat="1" applyFont="1" applyFill="1" applyProtection="1"/>
    <xf numFmtId="49" fontId="0" fillId="0" borderId="0" xfId="0" quotePrefix="1" applyNumberFormat="1" applyProtection="1"/>
    <xf numFmtId="0" fontId="4" fillId="0" borderId="0" xfId="0" applyFont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84">
    <dxf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numFmt numFmtId="35" formatCode="_ * #,##0.00_ ;_ * \-#,##0.00_ ;_ * &quot;-&quot;??_ ;_ @_ "/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30" formatCode="@"/>
      <protection locked="1" hidden="0"/>
    </dxf>
    <dxf>
      <numFmt numFmtId="19" formatCode="dd/mm/yyyy"/>
      <fill>
        <patternFill patternType="none">
          <fgColor indexed="64"/>
          <bgColor auto="1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2" name="Tabla22910111213" displayName="Tabla22910111213" ref="A5:J77" totalsRowShown="0" headerRowDxfId="83" dataDxfId="82">
  <autoFilter ref="A5:J7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PERIODO" dataDxfId="81">
      <calculatedColumnFormula>TEXT(Tabla22910111213[[#This Row],[FECHA]],"mm/yyyy")</calculatedColumnFormula>
    </tableColumn>
    <tableColumn id="10" name="FECHA" dataDxfId="80">
      <calculatedColumnFormula>TODAY()</calculatedColumnFormula>
    </tableColumn>
    <tableColumn id="2" name="TIPO DOC" dataDxfId="79"/>
    <tableColumn id="3" name="SERIE" dataDxfId="78"/>
    <tableColumn id="4" name="NUMERO" dataDxfId="77"/>
    <tableColumn id="5" name="DESCRIPCIÓN DEL SERVICIO / PRODUCTO" dataDxfId="76"/>
    <tableColumn id="6" name="MEDIO DE PAGO" dataDxfId="75"/>
    <tableColumn id="7" name="ENTRADA" dataDxfId="74" dataCellStyle="Millares"/>
    <tableColumn id="8" name="SALIDA" dataDxfId="73" dataCellStyle="Millares"/>
    <tableColumn id="9" name="SALDO DE CAJA" dataDxfId="72" dataCellStyle="Millares">
      <calculatedColumnFormula>IF(Tabla22910111213[[#This Row],[MEDIO DE PAGO]]="EFECTIVO",J5+Tabla22910111213[[#This Row],[ENTRADA]]-Tabla22910111213[[#This Row],[SALIDA]],IF(Tabla22910111213[[#This Row],[MEDIO DE PAGO]]="","¿Medio de pago?",J5))</calculatedColumnFormula>
    </tableColumn>
  </tableColumns>
  <tableStyleInfo name="TableStyleMedium2" showFirstColumn="0" showLastColumn="1" showRowStripes="0" showColumnStripes="0"/>
</table>
</file>

<file path=xl/tables/table2.xml><?xml version="1.0" encoding="utf-8"?>
<table xmlns="http://schemas.openxmlformats.org/spreadsheetml/2006/main" id="11" name="Tabla229101112" displayName="Tabla229101112" ref="A5:J131" totalsRowShown="0" headerRowDxfId="71" dataDxfId="70">
  <autoFilter ref="A5:J13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PERIODO" dataDxfId="69">
      <calculatedColumnFormula>TEXT(Tabla229101112[[#This Row],[FECHA]],"mm/yyyy")</calculatedColumnFormula>
    </tableColumn>
    <tableColumn id="10" name="FECHA" dataDxfId="68">
      <calculatedColumnFormula>TODAY()</calculatedColumnFormula>
    </tableColumn>
    <tableColumn id="2" name="TIPO DOC" dataDxfId="67"/>
    <tableColumn id="3" name="SERIE" dataDxfId="66"/>
    <tableColumn id="4" name="NUMERO" dataDxfId="65"/>
    <tableColumn id="5" name="DESCRIPCIÓN DEL SERVICIO / PRODUCTO" dataDxfId="64"/>
    <tableColumn id="6" name="MEDIO DE PAGO" dataDxfId="63"/>
    <tableColumn id="7" name="ENTRADA" dataDxfId="62" dataCellStyle="Millares"/>
    <tableColumn id="8" name="SALIDA" dataDxfId="61" dataCellStyle="Millares"/>
    <tableColumn id="9" name="SALDO DE CAJA" dataDxfId="60" dataCellStyle="Millares">
      <calculatedColumnFormula>IF(Tabla22910111213[[#This Row],[MEDIO DE PAGO]]="EFECTIVO",J5+Tabla22910111213[[#This Row],[ENTRADA]]-Tabla22910111213[[#This Row],[SALIDA]],IF(Tabla22910111213[[#This Row],[MEDIO DE PAGO]]="","¿Medio de pago?",J5))</calculatedColumnFormula>
    </tableColumn>
  </tableColumns>
  <tableStyleInfo name="TableStyleMedium2" showFirstColumn="0" showLastColumn="1" showRowStripes="0" showColumnStripes="0"/>
</table>
</file>

<file path=xl/tables/table3.xml><?xml version="1.0" encoding="utf-8"?>
<table xmlns="http://schemas.openxmlformats.org/spreadsheetml/2006/main" id="10" name="Tabla2291011" displayName="Tabla2291011" ref="A5:J14" totalsRowShown="0" headerRowDxfId="59" dataDxfId="58">
  <autoFilter ref="A5:J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PERIODO" dataDxfId="57">
      <calculatedColumnFormula>TEXT(Tabla2291011[[#This Row],[FECHA]],"mm/yyyy")</calculatedColumnFormula>
    </tableColumn>
    <tableColumn id="10" name="FECHA" dataDxfId="56">
      <calculatedColumnFormula>TODAY()</calculatedColumnFormula>
    </tableColumn>
    <tableColumn id="2" name="TIPO DOC" dataDxfId="55"/>
    <tableColumn id="3" name="SERIE" dataDxfId="54"/>
    <tableColumn id="4" name="NUMERO" dataDxfId="53"/>
    <tableColumn id="5" name="DESCRIPCIÓN DEL SERVICIO / PRODUCTO" dataDxfId="52"/>
    <tableColumn id="6" name="MEDIO DE PAGO" dataDxfId="51"/>
    <tableColumn id="7" name="ENTRADA" dataDxfId="50" dataCellStyle="Millares"/>
    <tableColumn id="8" name="SALIDA" dataDxfId="49" dataCellStyle="Millares"/>
    <tableColumn id="9" name="SALDO DE CAJA" dataDxfId="48" dataCellStyle="Millares">
      <calculatedColumnFormula>IF(Tabla2291011[[#This Row],[MEDIO DE PAGO]]="EFECTIVO",J5+Tabla2291011[[#This Row],[ENTRADA]]-Tabla2291011[[#This Row],[SALIDA]],IF(Tabla2291011[[#This Row],[MEDIO DE PAGO]]="","¿Medio de pago?",J5))</calculatedColumnFormula>
    </tableColumn>
  </tableColumns>
  <tableStyleInfo name="TableStyleMedium2" showFirstColumn="0" showLastColumn="1" showRowStripes="0" showColumnStripes="0"/>
</table>
</file>

<file path=xl/tables/table4.xml><?xml version="1.0" encoding="utf-8"?>
<table xmlns="http://schemas.openxmlformats.org/spreadsheetml/2006/main" id="9" name="Tabla22910" displayName="Tabla22910" ref="A5:J14" totalsRowShown="0" headerRowDxfId="47" dataDxfId="46">
  <autoFilter ref="A5:J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PERIODO" dataDxfId="45">
      <calculatedColumnFormula>TEXT(Tabla22910[[#This Row],[FECHA]],"mm/yyyy")</calculatedColumnFormula>
    </tableColumn>
    <tableColumn id="10" name="FECHA" dataDxfId="44">
      <calculatedColumnFormula>TODAY()</calculatedColumnFormula>
    </tableColumn>
    <tableColumn id="2" name="TIPO DOC" dataDxfId="43"/>
    <tableColumn id="3" name="SERIE" dataDxfId="42"/>
    <tableColumn id="4" name="NUMERO" dataDxfId="41"/>
    <tableColumn id="5" name="DESCRIPCIÓN DEL SERVICIO / PRODUCTO" dataDxfId="40"/>
    <tableColumn id="6" name="MEDIO DE PAGO" dataDxfId="39"/>
    <tableColumn id="7" name="ENTRADA" dataDxfId="38" dataCellStyle="Millares"/>
    <tableColumn id="8" name="SALIDA" dataDxfId="37" dataCellStyle="Millares"/>
    <tableColumn id="9" name="SALDO DE CAJA" dataDxfId="36" dataCellStyle="Millares">
      <calculatedColumnFormula>IF(Tabla22910[[#This Row],[MEDIO DE PAGO]]="EFECTIVO",J5+Tabla22910[[#This Row],[ENTRADA]]-Tabla22910[[#This Row],[SALIDA]],IF(Tabla22910[[#This Row],[MEDIO DE PAGO]]="","¿Medio de pago?",J5))</calculatedColumnFormula>
    </tableColumn>
  </tableColumns>
  <tableStyleInfo name="TableStyleMedium2" showFirstColumn="0" showLastColumn="1" showRowStripes="0" showColumnStripes="0"/>
</table>
</file>

<file path=xl/tables/table5.xml><?xml version="1.0" encoding="utf-8"?>
<table xmlns="http://schemas.openxmlformats.org/spreadsheetml/2006/main" id="8" name="Tabla229" displayName="Tabla229" ref="A5:J14" totalsRowShown="0" headerRowDxfId="35" dataDxfId="34">
  <autoFilter ref="A5:J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PERIODO" dataDxfId="33">
      <calculatedColumnFormula>TEXT(Tabla229[[#This Row],[FECHA]],"mm/yyyy")</calculatedColumnFormula>
    </tableColumn>
    <tableColumn id="10" name="FECHA" dataDxfId="32">
      <calculatedColumnFormula>TODAY()</calculatedColumnFormula>
    </tableColumn>
    <tableColumn id="2" name="TIPO DOC" dataDxfId="31"/>
    <tableColumn id="3" name="SERIE" dataDxfId="30"/>
    <tableColumn id="4" name="NUMERO" dataDxfId="29"/>
    <tableColumn id="5" name="DESCRIPCIÓN DEL SERVICIO / PRODUCTO" dataDxfId="28"/>
    <tableColumn id="6" name="MEDIO DE PAGO" dataDxfId="27"/>
    <tableColumn id="7" name="ENTRADA" dataDxfId="26" dataCellStyle="Millares"/>
    <tableColumn id="8" name="SALIDA" dataDxfId="25" dataCellStyle="Millares"/>
    <tableColumn id="9" name="SALDO DE CAJA" dataDxfId="24" dataCellStyle="Millares">
      <calculatedColumnFormula>IF(Tabla229[[#This Row],[MEDIO DE PAGO]]="EFECTIVO",J5+Tabla229[[#This Row],[ENTRADA]]-Tabla229[[#This Row],[SALIDA]],IF(Tabla229[[#This Row],[MEDIO DE PAGO]]="","¿Medio de pago?",J5))</calculatedColumnFormula>
    </tableColumn>
  </tableColumns>
  <tableStyleInfo name="TableStyleMedium2" showFirstColumn="0" showLastColumn="1" showRowStripes="0" showColumnStripes="0"/>
</table>
</file>

<file path=xl/tables/table6.xml><?xml version="1.0" encoding="utf-8"?>
<table xmlns="http://schemas.openxmlformats.org/spreadsheetml/2006/main" id="1" name="Tabla22" displayName="Tabla22" ref="A5:J14" totalsRowShown="0" headerRowDxfId="23" dataDxfId="22">
  <autoFilter ref="A5:J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PERIODO" dataDxfId="21">
      <calculatedColumnFormula>TEXT(Tabla22[[#This Row],[FECHA]],"mm/yyyy")</calculatedColumnFormula>
    </tableColumn>
    <tableColumn id="10" name="FECHA" dataDxfId="20">
      <calculatedColumnFormula>TODAY()</calculatedColumnFormula>
    </tableColumn>
    <tableColumn id="2" name="TIPO DOC" dataDxfId="19"/>
    <tableColumn id="3" name="SERIE" dataDxfId="18"/>
    <tableColumn id="4" name="NUMERO" dataDxfId="17"/>
    <tableColumn id="5" name="DESCRIPCIÓN DEL SERVICIO / PRODUCTO" dataDxfId="16"/>
    <tableColumn id="6" name="MEDIO DE PAGO" dataDxfId="15"/>
    <tableColumn id="7" name="ENTRADA" dataDxfId="14" dataCellStyle="Millares"/>
    <tableColumn id="8" name="SALIDA" dataDxfId="13" dataCellStyle="Millares"/>
    <tableColumn id="9" name="SALDO DE CAJA" dataDxfId="12" dataCellStyle="Millares">
      <calculatedColumnFormula>IF(Tabla22[[#This Row],[MEDIO DE PAGO]]="EFECTIVO",J5+Tabla22[[#This Row],[ENTRADA]]-Tabla22[[#This Row],[SALIDA]],IF(Tabla22[[#This Row],[MEDIO DE PAGO]]="","¿Medio de pago?",J5))</calculatedColumnFormula>
    </tableColumn>
  </tableColumns>
  <tableStyleInfo name="TableStyleMedium2" showFirstColumn="0" showLastColumn="1" showRowStripes="0" showColumnStripes="0"/>
</table>
</file>

<file path=xl/tables/table7.xml><?xml version="1.0" encoding="utf-8"?>
<table xmlns="http://schemas.openxmlformats.org/spreadsheetml/2006/main" id="13" name="Tabla2214" displayName="Tabla2214" ref="A5:J14" totalsRowShown="0" headerRowDxfId="11" dataDxfId="10">
  <autoFilter ref="A5:J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PERIODO" dataDxfId="9">
      <calculatedColumnFormula>TEXT(Tabla2214[[#This Row],[FECHA]],"mm/yyyy")</calculatedColumnFormula>
    </tableColumn>
    <tableColumn id="10" name="FECHA" dataDxfId="8">
      <calculatedColumnFormula>TODAY()</calculatedColumnFormula>
    </tableColumn>
    <tableColumn id="2" name="TIPO DOC" dataDxfId="7"/>
    <tableColumn id="3" name="SERIE" dataDxfId="6"/>
    <tableColumn id="4" name="NUMERO" dataDxfId="5"/>
    <tableColumn id="5" name="DESCRIPCIÓN DEL SERVICIO / PRODUCTO" dataDxfId="4"/>
    <tableColumn id="6" name="MEDIO DE PAGO" dataDxfId="3"/>
    <tableColumn id="7" name="ENTRADA" dataDxfId="2" dataCellStyle="Millares"/>
    <tableColumn id="8" name="SALIDA" dataDxfId="1" dataCellStyle="Millares"/>
    <tableColumn id="9" name="SALDO DE CAJA" dataDxfId="0" dataCellStyle="Millares">
      <calculatedColumnFormula>IF(Tabla2214[[#This Row],[MEDIO DE PAGO]]="EFECTIVO",J5+Tabla2214[[#This Row],[ENTRADA]]-Tabla2214[[#This Row],[SALIDA]],IF(Tabla2214[[#This Row],[MEDIO DE PAGO]]="","¿Medio de pago?",J5))</calculatedColumnFormula>
    </tableColumn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14</v>
      </c>
    </row>
    <row r="3" spans="1:3" x14ac:dyDescent="0.25">
      <c r="A3" t="s">
        <v>17</v>
      </c>
      <c r="C3" t="s">
        <v>12</v>
      </c>
    </row>
    <row r="4" spans="1:3" x14ac:dyDescent="0.25">
      <c r="A4" t="s">
        <v>18</v>
      </c>
      <c r="C4" t="s">
        <v>13</v>
      </c>
    </row>
    <row r="5" spans="1:3" x14ac:dyDescent="0.25">
      <c r="A5" t="s">
        <v>19</v>
      </c>
      <c r="C5" t="s">
        <v>15</v>
      </c>
    </row>
    <row r="6" spans="1:3" x14ac:dyDescent="0.25">
      <c r="A6" t="s">
        <v>20</v>
      </c>
      <c r="C6" t="s">
        <v>16</v>
      </c>
    </row>
    <row r="7" spans="1:3" x14ac:dyDescent="0.25">
      <c r="A7" t="s">
        <v>21</v>
      </c>
      <c r="C7" t="s">
        <v>55</v>
      </c>
    </row>
    <row r="8" spans="1:3" x14ac:dyDescent="0.25">
      <c r="C8" t="s">
        <v>26</v>
      </c>
    </row>
    <row r="9" spans="1:3" x14ac:dyDescent="0.25">
      <c r="C9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7"/>
  <sheetViews>
    <sheetView topLeftCell="C61" zoomScale="130" zoomScaleNormal="130" workbookViewId="0">
      <selection activeCell="J6" sqref="J6"/>
    </sheetView>
  </sheetViews>
  <sheetFormatPr baseColWidth="10" defaultRowHeight="15" x14ac:dyDescent="0.25"/>
  <cols>
    <col min="1" max="2" width="11.42578125" style="4"/>
    <col min="3" max="3" width="12.7109375" style="4" bestFit="1" customWidth="1"/>
    <col min="4" max="5" width="11.42578125" style="4"/>
    <col min="6" max="6" width="40.42578125" style="4" customWidth="1"/>
    <col min="7" max="7" width="17.7109375" style="4" customWidth="1"/>
    <col min="8" max="8" width="11.5703125" style="4" customWidth="1"/>
    <col min="9" max="9" width="11.42578125" style="4"/>
    <col min="10" max="10" width="16.5703125" style="4" customWidth="1"/>
    <col min="11" max="16384" width="11.42578125" style="4"/>
  </cols>
  <sheetData>
    <row r="2" spans="1:10" ht="23.25" x14ac:dyDescent="0.35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</row>
    <row r="4" spans="1:10" x14ac:dyDescent="0.25">
      <c r="A4" s="10"/>
      <c r="B4" s="10"/>
      <c r="C4" s="15" t="s">
        <v>3</v>
      </c>
      <c r="D4" s="16"/>
      <c r="E4" s="17"/>
      <c r="F4" s="10"/>
      <c r="G4" s="10"/>
      <c r="H4" s="15" t="s">
        <v>6</v>
      </c>
      <c r="I4" s="17"/>
      <c r="J4" s="10"/>
    </row>
    <row r="5" spans="1:10" x14ac:dyDescent="0.25">
      <c r="A5" s="5" t="s">
        <v>23</v>
      </c>
      <c r="B5" s="5" t="s">
        <v>1</v>
      </c>
      <c r="C5" s="5" t="s">
        <v>5</v>
      </c>
      <c r="D5" s="5" t="s">
        <v>2</v>
      </c>
      <c r="E5" s="5" t="s">
        <v>4</v>
      </c>
      <c r="F5" s="5" t="s">
        <v>11</v>
      </c>
      <c r="G5" s="5" t="s">
        <v>10</v>
      </c>
      <c r="H5" s="5" t="s">
        <v>8</v>
      </c>
      <c r="I5" s="5" t="s">
        <v>7</v>
      </c>
      <c r="J5" s="5" t="s">
        <v>9</v>
      </c>
    </row>
    <row r="6" spans="1:10" x14ac:dyDescent="0.25">
      <c r="A6" s="1" t="str">
        <f>TEXT(Tabla22910111213[[#This Row],[FECHA]],"mm/yyyy")</f>
        <v>01/2016</v>
      </c>
      <c r="B6" s="8">
        <v>42370</v>
      </c>
      <c r="C6" s="6"/>
      <c r="D6" s="6"/>
      <c r="E6" s="6"/>
      <c r="F6" s="4" t="s">
        <v>22</v>
      </c>
      <c r="H6" s="7"/>
      <c r="I6" s="7"/>
      <c r="J6" s="11">
        <v>9.1</v>
      </c>
    </row>
    <row r="7" spans="1:10" x14ac:dyDescent="0.25">
      <c r="A7" s="1" t="str">
        <f>TEXT(Tabla22910111213[[#This Row],[FECHA]],"mm/yyyy")</f>
        <v>01/2016</v>
      </c>
      <c r="B7" s="8">
        <v>42370</v>
      </c>
      <c r="C7" s="6" t="s">
        <v>18</v>
      </c>
      <c r="D7" s="6" t="s">
        <v>24</v>
      </c>
      <c r="E7" s="6" t="s">
        <v>27</v>
      </c>
      <c r="F7" s="4" t="s">
        <v>25</v>
      </c>
      <c r="G7" s="4" t="s">
        <v>12</v>
      </c>
      <c r="H7" s="7">
        <v>165</v>
      </c>
      <c r="I7" s="7"/>
      <c r="J7" s="3">
        <f>IF(Tabla22910111213[[#This Row],[MEDIO DE PAGO]]="EFECTIVO",J6+Tabla22910111213[[#This Row],[ENTRADA]]-Tabla22910111213[[#This Row],[SALIDA]],IF(Tabla22910111213[[#This Row],[MEDIO DE PAGO]]="","¿Medio de pago?",J6))</f>
        <v>174.1</v>
      </c>
    </row>
    <row r="8" spans="1:10" x14ac:dyDescent="0.25">
      <c r="A8" s="1" t="str">
        <f>TEXT(Tabla22910111213[[#This Row],[FECHA]],"mm/yyyy")</f>
        <v>01/2016</v>
      </c>
      <c r="B8" s="8">
        <v>42371</v>
      </c>
      <c r="C8" s="6" t="s">
        <v>33</v>
      </c>
      <c r="D8" s="6" t="s">
        <v>24</v>
      </c>
      <c r="E8" s="6" t="s">
        <v>41</v>
      </c>
      <c r="F8" s="4" t="s">
        <v>25</v>
      </c>
      <c r="G8" s="4" t="s">
        <v>13</v>
      </c>
      <c r="H8" s="7">
        <v>93</v>
      </c>
      <c r="I8" s="7"/>
      <c r="J8" s="3">
        <f>IF(Tabla22910111213[[#This Row],[MEDIO DE PAGO]]="EFECTIVO",J7+Tabla22910111213[[#This Row],[ENTRADA]]-Tabla22910111213[[#This Row],[SALIDA]],IF(Tabla22910111213[[#This Row],[MEDIO DE PAGO]]="","¿Medio de pago?",J7))</f>
        <v>174.1</v>
      </c>
    </row>
    <row r="9" spans="1:10" x14ac:dyDescent="0.25">
      <c r="A9" s="1" t="str">
        <f>TEXT(Tabla22910111213[[#This Row],[FECHA]],"mm/yyyy")</f>
        <v>01/2016</v>
      </c>
      <c r="B9" s="8">
        <v>42371</v>
      </c>
      <c r="C9" s="6" t="s">
        <v>33</v>
      </c>
      <c r="D9" s="6" t="s">
        <v>34</v>
      </c>
      <c r="E9" s="6" t="s">
        <v>42</v>
      </c>
      <c r="F9" s="4" t="s">
        <v>43</v>
      </c>
      <c r="G9" s="4" t="s">
        <v>12</v>
      </c>
      <c r="H9" s="7"/>
      <c r="I9" s="7">
        <v>37.799999999999997</v>
      </c>
      <c r="J9" s="3">
        <f>IF(Tabla22910111213[[#This Row],[MEDIO DE PAGO]]="EFECTIVO",J8+Tabla22910111213[[#This Row],[ENTRADA]]-Tabla22910111213[[#This Row],[SALIDA]],IF(Tabla22910111213[[#This Row],[MEDIO DE PAGO]]="","¿Medio de pago?",J8))</f>
        <v>136.30000000000001</v>
      </c>
    </row>
    <row r="10" spans="1:10" x14ac:dyDescent="0.25">
      <c r="A10" s="1" t="str">
        <f>TEXT(Tabla22910111213[[#This Row],[FECHA]],"mm/yyyy")</f>
        <v>01/2016</v>
      </c>
      <c r="B10" s="8">
        <v>42371</v>
      </c>
      <c r="C10" s="6" t="s">
        <v>33</v>
      </c>
      <c r="D10" s="6" t="s">
        <v>24</v>
      </c>
      <c r="E10" s="6" t="s">
        <v>44</v>
      </c>
      <c r="F10" s="4" t="s">
        <v>40</v>
      </c>
      <c r="G10" s="4" t="s">
        <v>12</v>
      </c>
      <c r="H10" s="7">
        <v>120</v>
      </c>
      <c r="I10" s="7"/>
      <c r="J10" s="3">
        <f>IF(Tabla22910111213[[#This Row],[MEDIO DE PAGO]]="EFECTIVO",J9+Tabla22910111213[[#This Row],[ENTRADA]]-Tabla22910111213[[#This Row],[SALIDA]],IF(Tabla22910111213[[#This Row],[MEDIO DE PAGO]]="","¿Medio de pago?",J9))</f>
        <v>256.3</v>
      </c>
    </row>
    <row r="11" spans="1:10" x14ac:dyDescent="0.25">
      <c r="A11" s="1" t="str">
        <f ca="1">TEXT(Tabla22910111213[[#This Row],[FECHA]],"mm/yyyy")</f>
        <v>03/2016</v>
      </c>
      <c r="B11" s="8">
        <f ca="1">TODAY()</f>
        <v>42430</v>
      </c>
      <c r="C11" s="6" t="s">
        <v>18</v>
      </c>
      <c r="D11" s="6" t="s">
        <v>24</v>
      </c>
      <c r="E11" s="6" t="s">
        <v>28</v>
      </c>
      <c r="F11" s="4" t="s">
        <v>45</v>
      </c>
      <c r="G11" s="4" t="s">
        <v>15</v>
      </c>
      <c r="H11" s="7">
        <v>350</v>
      </c>
      <c r="I11" s="7"/>
      <c r="J11" s="3">
        <f>IF(Tabla22910111213[[#This Row],[MEDIO DE PAGO]]="EFECTIVO",J10+Tabla22910111213[[#This Row],[ENTRADA]]-Tabla22910111213[[#This Row],[SALIDA]],IF(Tabla22910111213[[#This Row],[MEDIO DE PAGO]]="","¿Medio de pago?",J10))</f>
        <v>256.3</v>
      </c>
    </row>
    <row r="12" spans="1:10" x14ac:dyDescent="0.25">
      <c r="A12" s="1" t="str">
        <f>TEXT(Tabla22910111213[[#This Row],[FECHA]],"mm/yyyy")</f>
        <v>01/2016</v>
      </c>
      <c r="B12" s="8">
        <v>42372</v>
      </c>
      <c r="C12" s="6" t="s">
        <v>33</v>
      </c>
      <c r="D12" s="6" t="s">
        <v>24</v>
      </c>
      <c r="E12" s="6" t="s">
        <v>46</v>
      </c>
      <c r="F12" s="4" t="s">
        <v>36</v>
      </c>
      <c r="G12" s="4" t="s">
        <v>12</v>
      </c>
      <c r="H12" s="7">
        <v>270</v>
      </c>
      <c r="I12" s="7"/>
      <c r="J12" s="3">
        <f>IF(Tabla22910111213[[#This Row],[MEDIO DE PAGO]]="EFECTIVO",J11+Tabla22910111213[[#This Row],[ENTRADA]]-Tabla22910111213[[#This Row],[SALIDA]],IF(Tabla22910111213[[#This Row],[MEDIO DE PAGO]]="","¿Medio de pago?",J11))</f>
        <v>526.29999999999995</v>
      </c>
    </row>
    <row r="13" spans="1:10" x14ac:dyDescent="0.25">
      <c r="A13" s="2" t="str">
        <f>TEXT(Tabla22910111213[[#This Row],[FECHA]],"mm/yyyy")</f>
        <v>01/2016</v>
      </c>
      <c r="B13" s="8">
        <v>42372</v>
      </c>
      <c r="C13" s="6" t="s">
        <v>18</v>
      </c>
      <c r="D13" s="6" t="s">
        <v>24</v>
      </c>
      <c r="E13" s="6" t="s">
        <v>29</v>
      </c>
      <c r="F13" s="4" t="s">
        <v>25</v>
      </c>
      <c r="G13" s="4" t="s">
        <v>12</v>
      </c>
      <c r="H13" s="7">
        <v>75</v>
      </c>
      <c r="I13" s="7"/>
      <c r="J13" s="3">
        <f>IF(Tabla22910111213[[#This Row],[MEDIO DE PAGO]]="EFECTIVO",J12+Tabla22910111213[[#This Row],[ENTRADA]]-Tabla22910111213[[#This Row],[SALIDA]],IF(Tabla22910111213[[#This Row],[MEDIO DE PAGO]]="","¿Medio de pago?",J12))</f>
        <v>601.29999999999995</v>
      </c>
    </row>
    <row r="14" spans="1:10" x14ac:dyDescent="0.25">
      <c r="A14" s="2" t="str">
        <f>TEXT(Tabla22910111213[[#This Row],[FECHA]],"mm/yyyy")</f>
        <v>01/2016</v>
      </c>
      <c r="B14" s="8">
        <v>42372</v>
      </c>
      <c r="C14" s="6" t="s">
        <v>33</v>
      </c>
      <c r="D14" s="6" t="s">
        <v>24</v>
      </c>
      <c r="E14" s="6" t="s">
        <v>47</v>
      </c>
      <c r="F14" s="4" t="s">
        <v>48</v>
      </c>
      <c r="G14" s="4" t="s">
        <v>12</v>
      </c>
      <c r="H14" s="7">
        <v>120</v>
      </c>
      <c r="I14" s="7"/>
      <c r="J14" s="3">
        <f>IF(Tabla22910111213[[#This Row],[MEDIO DE PAGO]]="EFECTIVO",J13+Tabla22910111213[[#This Row],[ENTRADA]]-Tabla22910111213[[#This Row],[SALIDA]],IF(Tabla22910111213[[#This Row],[MEDIO DE PAGO]]="","¿Medio de pago?",J13))</f>
        <v>721.3</v>
      </c>
    </row>
    <row r="15" spans="1:10" x14ac:dyDescent="0.25">
      <c r="A15" s="2" t="str">
        <f ca="1">TEXT(Tabla22910111213[[#This Row],[FECHA]],"mm/yyyy")</f>
        <v>03/2016</v>
      </c>
      <c r="B15" s="8">
        <f ca="1">TODAY()</f>
        <v>42430</v>
      </c>
      <c r="C15" s="6" t="s">
        <v>18</v>
      </c>
      <c r="D15" s="6" t="s">
        <v>24</v>
      </c>
      <c r="E15" s="6" t="s">
        <v>49</v>
      </c>
      <c r="F15" s="4" t="s">
        <v>40</v>
      </c>
      <c r="G15" s="4" t="s">
        <v>13</v>
      </c>
      <c r="H15" s="7">
        <v>95</v>
      </c>
      <c r="I15" s="7"/>
      <c r="J15" s="3">
        <f>IF(Tabla22910111213[[#This Row],[MEDIO DE PAGO]]="EFECTIVO",J14+Tabla22910111213[[#This Row],[ENTRADA]]-Tabla22910111213[[#This Row],[SALIDA]],IF(Tabla22910111213[[#This Row],[MEDIO DE PAGO]]="","¿Medio de pago?",J14))</f>
        <v>721.3</v>
      </c>
    </row>
    <row r="16" spans="1:10" x14ac:dyDescent="0.25">
      <c r="A16" s="2" t="str">
        <f>TEXT(Tabla22910111213[[#This Row],[FECHA]],"mm/yyyy")</f>
        <v>01/2016</v>
      </c>
      <c r="B16" s="8">
        <v>42373</v>
      </c>
      <c r="C16" s="6" t="s">
        <v>20</v>
      </c>
      <c r="D16" s="6"/>
      <c r="E16" s="6" t="s">
        <v>57</v>
      </c>
      <c r="F16" s="4" t="s">
        <v>39</v>
      </c>
      <c r="G16" s="4" t="s">
        <v>12</v>
      </c>
      <c r="H16" s="7"/>
      <c r="I16" s="7">
        <v>700</v>
      </c>
      <c r="J16" s="3">
        <f>IF(Tabla22910111213[[#This Row],[MEDIO DE PAGO]]="EFECTIVO",J15+Tabla22910111213[[#This Row],[ENTRADA]]-Tabla22910111213[[#This Row],[SALIDA]],IF(Tabla22910111213[[#This Row],[MEDIO DE PAGO]]="","¿Medio de pago?",J15))</f>
        <v>21.299999999999955</v>
      </c>
    </row>
    <row r="17" spans="1:10" x14ac:dyDescent="0.25">
      <c r="A17" s="2" t="str">
        <f>TEXT(Tabla22910111213[[#This Row],[FECHA]],"mm/yyyy")</f>
        <v>01/2016</v>
      </c>
      <c r="B17" s="8">
        <v>42375</v>
      </c>
      <c r="C17" s="6" t="s">
        <v>33</v>
      </c>
      <c r="D17" s="6" t="s">
        <v>24</v>
      </c>
      <c r="E17" s="6" t="s">
        <v>51</v>
      </c>
      <c r="F17" s="4" t="s">
        <v>25</v>
      </c>
      <c r="G17" s="4" t="s">
        <v>12</v>
      </c>
      <c r="H17" s="7">
        <v>60</v>
      </c>
      <c r="I17" s="7"/>
      <c r="J17" s="3">
        <f>IF(Tabla22910111213[[#This Row],[MEDIO DE PAGO]]="EFECTIVO",J16+Tabla22910111213[[#This Row],[ENTRADA]]-Tabla22910111213[[#This Row],[SALIDA]],IF(Tabla22910111213[[#This Row],[MEDIO DE PAGO]]="","¿Medio de pago?",J16))</f>
        <v>81.299999999999955</v>
      </c>
    </row>
    <row r="18" spans="1:10" x14ac:dyDescent="0.25">
      <c r="A18" s="2" t="str">
        <f>TEXT(Tabla22910111213[[#This Row],[FECHA]],"mm/yyyy")</f>
        <v>01/2016</v>
      </c>
      <c r="B18" s="8">
        <v>42375</v>
      </c>
      <c r="C18" s="6" t="s">
        <v>18</v>
      </c>
      <c r="D18" s="6" t="s">
        <v>24</v>
      </c>
      <c r="E18" s="6" t="s">
        <v>30</v>
      </c>
      <c r="F18" s="4" t="s">
        <v>35</v>
      </c>
      <c r="G18" s="4" t="s">
        <v>13</v>
      </c>
      <c r="H18" s="7">
        <v>280</v>
      </c>
      <c r="I18" s="7"/>
      <c r="J18" s="3">
        <f>IF(Tabla22910111213[[#This Row],[MEDIO DE PAGO]]="EFECTIVO",J17+Tabla22910111213[[#This Row],[ENTRADA]]-Tabla22910111213[[#This Row],[SALIDA]],IF(Tabla22910111213[[#This Row],[MEDIO DE PAGO]]="","¿Medio de pago?",J17))</f>
        <v>81.299999999999955</v>
      </c>
    </row>
    <row r="19" spans="1:10" x14ac:dyDescent="0.25">
      <c r="A19" s="2" t="str">
        <f>TEXT(Tabla22910111213[[#This Row],[FECHA]],"mm/yyyy")</f>
        <v>01/2016</v>
      </c>
      <c r="B19" s="8">
        <v>42375</v>
      </c>
      <c r="C19" s="6" t="s">
        <v>18</v>
      </c>
      <c r="D19" s="6" t="s">
        <v>24</v>
      </c>
      <c r="E19" s="6" t="s">
        <v>31</v>
      </c>
      <c r="F19" s="4" t="s">
        <v>35</v>
      </c>
      <c r="G19" s="4" t="s">
        <v>13</v>
      </c>
      <c r="H19" s="7">
        <v>280</v>
      </c>
      <c r="I19" s="7"/>
      <c r="J19" s="3">
        <f>IF(Tabla22910111213[[#This Row],[MEDIO DE PAGO]]="EFECTIVO",J18+Tabla22910111213[[#This Row],[ENTRADA]]-Tabla22910111213[[#This Row],[SALIDA]],IF(Tabla22910111213[[#This Row],[MEDIO DE PAGO]]="","¿Medio de pago?",J18))</f>
        <v>81.299999999999955</v>
      </c>
    </row>
    <row r="20" spans="1:10" x14ac:dyDescent="0.25">
      <c r="A20" s="2" t="str">
        <f>TEXT(Tabla22910111213[[#This Row],[FECHA]],"mm/yyyy")</f>
        <v>01/2016</v>
      </c>
      <c r="B20" s="8">
        <v>42375</v>
      </c>
      <c r="C20" s="6" t="s">
        <v>33</v>
      </c>
      <c r="D20" s="6" t="s">
        <v>24</v>
      </c>
      <c r="E20" s="6" t="s">
        <v>52</v>
      </c>
      <c r="F20" s="4" t="s">
        <v>25</v>
      </c>
      <c r="G20" s="4" t="s">
        <v>12</v>
      </c>
      <c r="H20" s="7">
        <v>65</v>
      </c>
      <c r="I20" s="7"/>
      <c r="J20" s="3">
        <f>IF(Tabla22910111213[[#This Row],[MEDIO DE PAGO]]="EFECTIVO",J19+Tabla22910111213[[#This Row],[ENTRADA]]-Tabla22910111213[[#This Row],[SALIDA]],IF(Tabla22910111213[[#This Row],[MEDIO DE PAGO]]="","¿Medio de pago?",J19))</f>
        <v>146.29999999999995</v>
      </c>
    </row>
    <row r="21" spans="1:10" x14ac:dyDescent="0.25">
      <c r="A21" s="2" t="str">
        <f>TEXT(Tabla22910111213[[#This Row],[FECHA]],"mm/yyyy")</f>
        <v>01/2016</v>
      </c>
      <c r="B21" s="8">
        <v>42375</v>
      </c>
      <c r="C21" s="6" t="s">
        <v>33</v>
      </c>
      <c r="D21" s="6" t="s">
        <v>24</v>
      </c>
      <c r="E21" s="6" t="s">
        <v>53</v>
      </c>
      <c r="F21" s="4" t="s">
        <v>38</v>
      </c>
      <c r="G21" s="4" t="s">
        <v>12</v>
      </c>
      <c r="H21" s="7">
        <v>225</v>
      </c>
      <c r="I21" s="7"/>
      <c r="J21" s="3">
        <f>IF(Tabla22910111213[[#This Row],[MEDIO DE PAGO]]="EFECTIVO",J20+Tabla22910111213[[#This Row],[ENTRADA]]-Tabla22910111213[[#This Row],[SALIDA]],IF(Tabla22910111213[[#This Row],[MEDIO DE PAGO]]="","¿Medio de pago?",J20))</f>
        <v>371.29999999999995</v>
      </c>
    </row>
    <row r="22" spans="1:10" x14ac:dyDescent="0.25">
      <c r="A22" s="2" t="str">
        <f>TEXT(Tabla22910111213[[#This Row],[FECHA]],"mm/yyyy")</f>
        <v>01/2016</v>
      </c>
      <c r="B22" s="8">
        <v>42375</v>
      </c>
      <c r="C22" s="6" t="s">
        <v>33</v>
      </c>
      <c r="D22" s="6" t="s">
        <v>24</v>
      </c>
      <c r="E22" s="6" t="s">
        <v>54</v>
      </c>
      <c r="F22" s="4" t="s">
        <v>32</v>
      </c>
      <c r="G22" s="4" t="s">
        <v>13</v>
      </c>
      <c r="H22" s="7">
        <v>70</v>
      </c>
      <c r="I22" s="7"/>
      <c r="J22" s="3">
        <f>IF(Tabla22910111213[[#This Row],[MEDIO DE PAGO]]="EFECTIVO",J21+Tabla22910111213[[#This Row],[ENTRADA]]-Tabla22910111213[[#This Row],[SALIDA]],IF(Tabla22910111213[[#This Row],[MEDIO DE PAGO]]="","¿Medio de pago?",J21))</f>
        <v>371.29999999999995</v>
      </c>
    </row>
    <row r="23" spans="1:10" x14ac:dyDescent="0.25">
      <c r="A23" s="2" t="str">
        <f>TEXT(Tabla22910111213[[#This Row],[FECHA]],"mm/yyyy")</f>
        <v>01/2016</v>
      </c>
      <c r="B23" s="8">
        <v>42376</v>
      </c>
      <c r="C23" s="6"/>
      <c r="D23" s="6"/>
      <c r="E23" s="6"/>
      <c r="F23" s="4" t="s">
        <v>58</v>
      </c>
      <c r="G23" s="4" t="s">
        <v>12</v>
      </c>
      <c r="H23" s="7"/>
      <c r="I23" s="7">
        <v>178.8</v>
      </c>
      <c r="J23" s="3">
        <f>IF(Tabla22910111213[[#This Row],[MEDIO DE PAGO]]="EFECTIVO",J22+Tabla22910111213[[#This Row],[ENTRADA]]-Tabla22910111213[[#This Row],[SALIDA]],IF(Tabla22910111213[[#This Row],[MEDIO DE PAGO]]="","¿Medio de pago?",J22))</f>
        <v>192.49999999999994</v>
      </c>
    </row>
    <row r="24" spans="1:10" x14ac:dyDescent="0.25">
      <c r="A24" s="2" t="str">
        <f>TEXT(Tabla22910111213[[#This Row],[FECHA]],"mm/yyyy")</f>
        <v>01/2016</v>
      </c>
      <c r="B24" s="8">
        <v>42376</v>
      </c>
      <c r="C24" s="6" t="s">
        <v>33</v>
      </c>
      <c r="D24" s="6" t="s">
        <v>24</v>
      </c>
      <c r="E24" s="6" t="s">
        <v>37</v>
      </c>
      <c r="F24" s="4" t="s">
        <v>50</v>
      </c>
      <c r="G24" s="4" t="s">
        <v>12</v>
      </c>
      <c r="H24" s="7"/>
      <c r="I24" s="7">
        <v>22</v>
      </c>
      <c r="J24" s="3">
        <f>IF(Tabla22910111213[[#This Row],[MEDIO DE PAGO]]="EFECTIVO",J23+Tabla22910111213[[#This Row],[ENTRADA]]-Tabla22910111213[[#This Row],[SALIDA]],IF(Tabla22910111213[[#This Row],[MEDIO DE PAGO]]="","¿Medio de pago?",J23))</f>
        <v>170.49999999999994</v>
      </c>
    </row>
    <row r="25" spans="1:10" x14ac:dyDescent="0.25">
      <c r="A25" s="2" t="str">
        <f>TEXT(Tabla22910111213[[#This Row],[FECHA]],"mm/yyyy")</f>
        <v>01/2016</v>
      </c>
      <c r="B25" s="8">
        <v>42377</v>
      </c>
      <c r="C25" s="6" t="s">
        <v>33</v>
      </c>
      <c r="D25" s="6" t="s">
        <v>59</v>
      </c>
      <c r="E25" s="6" t="s">
        <v>60</v>
      </c>
      <c r="F25" s="4" t="s">
        <v>61</v>
      </c>
      <c r="G25" s="4" t="s">
        <v>12</v>
      </c>
      <c r="H25" s="7"/>
      <c r="I25" s="7">
        <v>60</v>
      </c>
      <c r="J25" s="3">
        <f>IF(Tabla22910111213[[#This Row],[MEDIO DE PAGO]]="EFECTIVO",J24+Tabla22910111213[[#This Row],[ENTRADA]]-Tabla22910111213[[#This Row],[SALIDA]],IF(Tabla22910111213[[#This Row],[MEDIO DE PAGO]]="","¿Medio de pago?",J24))</f>
        <v>110.49999999999994</v>
      </c>
    </row>
    <row r="26" spans="1:10" x14ac:dyDescent="0.25">
      <c r="A26" s="2" t="str">
        <f>TEXT(Tabla22910111213[[#This Row],[FECHA]],"mm/yyyy")</f>
        <v>01/2016</v>
      </c>
      <c r="B26" s="8">
        <v>42377</v>
      </c>
      <c r="C26" s="6" t="s">
        <v>33</v>
      </c>
      <c r="D26" s="6" t="s">
        <v>24</v>
      </c>
      <c r="E26" s="6" t="s">
        <v>62</v>
      </c>
      <c r="F26" s="4" t="s">
        <v>63</v>
      </c>
      <c r="G26" s="4" t="s">
        <v>12</v>
      </c>
      <c r="H26" s="7">
        <v>219</v>
      </c>
      <c r="I26" s="7"/>
      <c r="J26" s="3">
        <f>IF(Tabla22910111213[[#This Row],[MEDIO DE PAGO]]="EFECTIVO",J25+Tabla22910111213[[#This Row],[ENTRADA]]-Tabla22910111213[[#This Row],[SALIDA]],IF(Tabla22910111213[[#This Row],[MEDIO DE PAGO]]="","¿Medio de pago?",J25))</f>
        <v>329.49999999999994</v>
      </c>
    </row>
    <row r="27" spans="1:10" x14ac:dyDescent="0.25">
      <c r="A27" s="2" t="str">
        <f ca="1">TEXT(Tabla22910111213[[#This Row],[FECHA]],"mm/yyyy")</f>
        <v>03/2016</v>
      </c>
      <c r="B27" s="8">
        <f ca="1">TODAY()</f>
        <v>42430</v>
      </c>
      <c r="C27" s="6" t="s">
        <v>33</v>
      </c>
      <c r="D27" s="6" t="s">
        <v>24</v>
      </c>
      <c r="E27" s="6" t="s">
        <v>64</v>
      </c>
      <c r="F27" s="4" t="s">
        <v>25</v>
      </c>
      <c r="G27" s="4" t="s">
        <v>12</v>
      </c>
      <c r="H27" s="7">
        <v>90</v>
      </c>
      <c r="I27" s="7"/>
      <c r="J27" s="3">
        <f>IF(Tabla22910111213[[#This Row],[MEDIO DE PAGO]]="EFECTIVO",J26+Tabla22910111213[[#This Row],[ENTRADA]]-Tabla22910111213[[#This Row],[SALIDA]],IF(Tabla22910111213[[#This Row],[MEDIO DE PAGO]]="","¿Medio de pago?",J26))</f>
        <v>419.49999999999994</v>
      </c>
    </row>
    <row r="28" spans="1:10" x14ac:dyDescent="0.25">
      <c r="A28" s="2" t="str">
        <f>TEXT(Tabla22910111213[[#This Row],[FECHA]],"mm/yyyy")</f>
        <v>01/2016</v>
      </c>
      <c r="B28" s="8">
        <v>42378</v>
      </c>
      <c r="C28" s="6" t="s">
        <v>33</v>
      </c>
      <c r="D28" s="6" t="s">
        <v>24</v>
      </c>
      <c r="E28" s="6" t="s">
        <v>65</v>
      </c>
      <c r="F28" s="4" t="s">
        <v>38</v>
      </c>
      <c r="G28" s="4" t="s">
        <v>12</v>
      </c>
      <c r="H28" s="7">
        <v>150</v>
      </c>
      <c r="I28" s="7"/>
      <c r="J28" s="3">
        <f>IF(Tabla22910111213[[#This Row],[MEDIO DE PAGO]]="EFECTIVO",J27+Tabla22910111213[[#This Row],[ENTRADA]]-Tabla22910111213[[#This Row],[SALIDA]],IF(Tabla22910111213[[#This Row],[MEDIO DE PAGO]]="","¿Medio de pago?",J27))</f>
        <v>569.5</v>
      </c>
    </row>
    <row r="29" spans="1:10" x14ac:dyDescent="0.25">
      <c r="A29" s="2" t="str">
        <f>TEXT(Tabla22910111213[[#This Row],[FECHA]],"mm/yyyy")</f>
        <v>01/2016</v>
      </c>
      <c r="B29" s="8">
        <v>42378</v>
      </c>
      <c r="C29" s="6" t="s">
        <v>33</v>
      </c>
      <c r="D29" s="6" t="s">
        <v>24</v>
      </c>
      <c r="E29" s="6" t="s">
        <v>66</v>
      </c>
      <c r="F29" s="4" t="s">
        <v>67</v>
      </c>
      <c r="G29" s="4" t="s">
        <v>12</v>
      </c>
      <c r="H29" s="7">
        <v>150</v>
      </c>
      <c r="I29" s="7"/>
      <c r="J29" s="3">
        <f>IF(Tabla22910111213[[#This Row],[MEDIO DE PAGO]]="EFECTIVO",J28+Tabla22910111213[[#This Row],[ENTRADA]]-Tabla22910111213[[#This Row],[SALIDA]],IF(Tabla22910111213[[#This Row],[MEDIO DE PAGO]]="","¿Medio de pago?",J28))</f>
        <v>719.5</v>
      </c>
    </row>
    <row r="30" spans="1:10" x14ac:dyDescent="0.25">
      <c r="A30" s="2" t="str">
        <f>TEXT(Tabla22910111213[[#This Row],[FECHA]],"mm/yyyy")</f>
        <v>01/2016</v>
      </c>
      <c r="B30" s="8">
        <v>42378</v>
      </c>
      <c r="C30" s="6" t="s">
        <v>33</v>
      </c>
      <c r="D30" s="6" t="s">
        <v>24</v>
      </c>
      <c r="E30" s="6" t="s">
        <v>68</v>
      </c>
      <c r="F30" s="4" t="s">
        <v>69</v>
      </c>
      <c r="G30" s="4" t="s">
        <v>12</v>
      </c>
      <c r="H30" s="7">
        <v>110</v>
      </c>
      <c r="I30" s="7"/>
      <c r="J30" s="3">
        <f>IF(Tabla22910111213[[#This Row],[MEDIO DE PAGO]]="EFECTIVO",J29+Tabla22910111213[[#This Row],[ENTRADA]]-Tabla22910111213[[#This Row],[SALIDA]],IF(Tabla22910111213[[#This Row],[MEDIO DE PAGO]]="","¿Medio de pago?",J29))</f>
        <v>829.5</v>
      </c>
    </row>
    <row r="31" spans="1:10" x14ac:dyDescent="0.25">
      <c r="A31" s="2" t="str">
        <f>TEXT(Tabla22910111213[[#This Row],[FECHA]],"mm/yyyy")</f>
        <v>01/2016</v>
      </c>
      <c r="B31" s="8">
        <v>42380</v>
      </c>
      <c r="C31" s="6" t="s">
        <v>33</v>
      </c>
      <c r="D31" s="6" t="s">
        <v>24</v>
      </c>
      <c r="E31" s="6" t="s">
        <v>70</v>
      </c>
      <c r="F31" s="4" t="s">
        <v>25</v>
      </c>
      <c r="G31" s="4" t="s">
        <v>12</v>
      </c>
      <c r="H31" s="7">
        <v>85</v>
      </c>
      <c r="I31" s="7"/>
      <c r="J31" s="3">
        <f>IF(Tabla22910111213[[#This Row],[MEDIO DE PAGO]]="EFECTIVO",J30+Tabla22910111213[[#This Row],[ENTRADA]]-Tabla22910111213[[#This Row],[SALIDA]],IF(Tabla22910111213[[#This Row],[MEDIO DE PAGO]]="","¿Medio de pago?",J30))</f>
        <v>914.5</v>
      </c>
    </row>
    <row r="32" spans="1:10" x14ac:dyDescent="0.25">
      <c r="A32" s="2" t="str">
        <f>TEXT(Tabla22910111213[[#This Row],[FECHA]],"mm/yyyy")</f>
        <v>01/2016</v>
      </c>
      <c r="B32" s="8">
        <v>42380</v>
      </c>
      <c r="C32" s="6" t="s">
        <v>18</v>
      </c>
      <c r="D32" s="6" t="s">
        <v>24</v>
      </c>
      <c r="E32" s="6" t="s">
        <v>71</v>
      </c>
      <c r="F32" s="4" t="s">
        <v>25</v>
      </c>
      <c r="G32" s="4" t="s">
        <v>13</v>
      </c>
      <c r="H32" s="7">
        <v>120</v>
      </c>
      <c r="I32" s="7"/>
      <c r="J32" s="3">
        <f>IF(Tabla22910111213[[#This Row],[MEDIO DE PAGO]]="EFECTIVO",J31+Tabla22910111213[[#This Row],[ENTRADA]]-Tabla22910111213[[#This Row],[SALIDA]],IF(Tabla22910111213[[#This Row],[MEDIO DE PAGO]]="","¿Medio de pago?",J31))</f>
        <v>914.5</v>
      </c>
    </row>
    <row r="33" spans="1:10" x14ac:dyDescent="0.25">
      <c r="A33" s="2" t="str">
        <f>TEXT(Tabla22910111213[[#This Row],[FECHA]],"mm/yyyy")</f>
        <v>01/2016</v>
      </c>
      <c r="B33" s="8">
        <v>42380</v>
      </c>
      <c r="C33" s="6" t="s">
        <v>18</v>
      </c>
      <c r="D33" s="6" t="s">
        <v>24</v>
      </c>
      <c r="E33" s="6" t="s">
        <v>72</v>
      </c>
      <c r="F33" s="4" t="s">
        <v>35</v>
      </c>
      <c r="G33" s="4" t="s">
        <v>13</v>
      </c>
      <c r="H33" s="7">
        <v>185</v>
      </c>
      <c r="I33" s="7"/>
      <c r="J33" s="3">
        <f>IF(Tabla22910111213[[#This Row],[MEDIO DE PAGO]]="EFECTIVO",J32+Tabla22910111213[[#This Row],[ENTRADA]]-Tabla22910111213[[#This Row],[SALIDA]],IF(Tabla22910111213[[#This Row],[MEDIO DE PAGO]]="","¿Medio de pago?",J32))</f>
        <v>914.5</v>
      </c>
    </row>
    <row r="34" spans="1:10" x14ac:dyDescent="0.25">
      <c r="A34" s="2" t="str">
        <f>TEXT(Tabla22910111213[[#This Row],[FECHA]],"mm/yyyy")</f>
        <v>01/2016</v>
      </c>
      <c r="B34" s="8">
        <v>42381</v>
      </c>
      <c r="C34" s="6" t="s">
        <v>33</v>
      </c>
      <c r="D34" s="6" t="s">
        <v>24</v>
      </c>
      <c r="E34" s="6" t="s">
        <v>73</v>
      </c>
      <c r="F34" s="4" t="s">
        <v>74</v>
      </c>
      <c r="G34" s="4" t="s">
        <v>12</v>
      </c>
      <c r="H34" s="7">
        <v>73.5</v>
      </c>
      <c r="I34" s="7"/>
      <c r="J34" s="3">
        <f>IF(Tabla22910111213[[#This Row],[MEDIO DE PAGO]]="EFECTIVO",J33+Tabla22910111213[[#This Row],[ENTRADA]]-Tabla22910111213[[#This Row],[SALIDA]],IF(Tabla22910111213[[#This Row],[MEDIO DE PAGO]]="","¿Medio de pago?",J33))</f>
        <v>988</v>
      </c>
    </row>
    <row r="35" spans="1:10" x14ac:dyDescent="0.25">
      <c r="A35" s="2" t="str">
        <f>TEXT(Tabla22910111213[[#This Row],[FECHA]],"mm/yyyy")</f>
        <v>01/2016</v>
      </c>
      <c r="B35" s="8">
        <v>42382</v>
      </c>
      <c r="C35" s="6" t="s">
        <v>33</v>
      </c>
      <c r="D35" s="6" t="s">
        <v>24</v>
      </c>
      <c r="E35" s="6" t="s">
        <v>75</v>
      </c>
      <c r="F35" s="4" t="s">
        <v>25</v>
      </c>
      <c r="G35" s="4" t="s">
        <v>12</v>
      </c>
      <c r="H35" s="7">
        <v>60</v>
      </c>
      <c r="I35" s="7"/>
      <c r="J35" s="3">
        <f>IF(Tabla22910111213[[#This Row],[MEDIO DE PAGO]]="EFECTIVO",J34+Tabla22910111213[[#This Row],[ENTRADA]]-Tabla22910111213[[#This Row],[SALIDA]],IF(Tabla22910111213[[#This Row],[MEDIO DE PAGO]]="","¿Medio de pago?",J34))</f>
        <v>1048</v>
      </c>
    </row>
    <row r="36" spans="1:10" x14ac:dyDescent="0.25">
      <c r="A36" s="2" t="str">
        <f>TEXT(Tabla22910111213[[#This Row],[FECHA]],"mm/yyyy")</f>
        <v>01/2016</v>
      </c>
      <c r="B36" s="8">
        <v>42382</v>
      </c>
      <c r="C36" s="6" t="s">
        <v>33</v>
      </c>
      <c r="D36" s="6" t="s">
        <v>24</v>
      </c>
      <c r="E36" s="6" t="s">
        <v>76</v>
      </c>
      <c r="F36" s="4" t="s">
        <v>25</v>
      </c>
      <c r="G36" s="4" t="s">
        <v>13</v>
      </c>
      <c r="H36" s="7">
        <v>95</v>
      </c>
      <c r="I36" s="7"/>
      <c r="J36" s="3">
        <f>IF(Tabla22910111213[[#This Row],[MEDIO DE PAGO]]="EFECTIVO",J35+Tabla22910111213[[#This Row],[ENTRADA]]-Tabla22910111213[[#This Row],[SALIDA]],IF(Tabla22910111213[[#This Row],[MEDIO DE PAGO]]="","¿Medio de pago?",J35))</f>
        <v>1048</v>
      </c>
    </row>
    <row r="37" spans="1:10" x14ac:dyDescent="0.25">
      <c r="A37" s="2" t="str">
        <f>TEXT(Tabla22910111213[[#This Row],[FECHA]],"mm/yyyy")</f>
        <v>01/2016</v>
      </c>
      <c r="B37" s="8">
        <v>42382</v>
      </c>
      <c r="C37" s="6" t="s">
        <v>33</v>
      </c>
      <c r="D37" s="6" t="s">
        <v>24</v>
      </c>
      <c r="E37" s="6" t="s">
        <v>77</v>
      </c>
      <c r="F37" s="4" t="s">
        <v>25</v>
      </c>
      <c r="G37" s="4" t="s">
        <v>12</v>
      </c>
      <c r="H37" s="7">
        <v>95</v>
      </c>
      <c r="I37" s="7"/>
      <c r="J37" s="3">
        <f>IF(Tabla22910111213[[#This Row],[MEDIO DE PAGO]]="EFECTIVO",J36+Tabla22910111213[[#This Row],[ENTRADA]]-Tabla22910111213[[#This Row],[SALIDA]],IF(Tabla22910111213[[#This Row],[MEDIO DE PAGO]]="","¿Medio de pago?",J36))</f>
        <v>1143</v>
      </c>
    </row>
    <row r="38" spans="1:10" x14ac:dyDescent="0.25">
      <c r="A38" s="2" t="str">
        <f>TEXT(Tabla22910111213[[#This Row],[FECHA]],"mm/yyyy")</f>
        <v>01/2016</v>
      </c>
      <c r="B38" s="8">
        <v>42382</v>
      </c>
      <c r="C38" s="6" t="s">
        <v>33</v>
      </c>
      <c r="D38" s="6" t="s">
        <v>24</v>
      </c>
      <c r="E38" s="6" t="s">
        <v>78</v>
      </c>
      <c r="F38" s="4" t="s">
        <v>25</v>
      </c>
      <c r="G38" s="4" t="s">
        <v>15</v>
      </c>
      <c r="H38" s="7">
        <v>85</v>
      </c>
      <c r="I38" s="7"/>
      <c r="J38" s="3">
        <f>IF(Tabla22910111213[[#This Row],[MEDIO DE PAGO]]="EFECTIVO",J37+Tabla22910111213[[#This Row],[ENTRADA]]-Tabla22910111213[[#This Row],[SALIDA]],IF(Tabla22910111213[[#This Row],[MEDIO DE PAGO]]="","¿Medio de pago?",J37))</f>
        <v>1143</v>
      </c>
    </row>
    <row r="39" spans="1:10" x14ac:dyDescent="0.25">
      <c r="A39" s="2" t="str">
        <f>TEXT(Tabla22910111213[[#This Row],[FECHA]],"mm/yyyy")</f>
        <v>01/2016</v>
      </c>
      <c r="B39" s="8">
        <v>42382</v>
      </c>
      <c r="C39" s="6" t="s">
        <v>20</v>
      </c>
      <c r="D39" s="6"/>
      <c r="E39" s="6" t="s">
        <v>79</v>
      </c>
      <c r="F39" s="4" t="s">
        <v>39</v>
      </c>
      <c r="G39" s="4" t="s">
        <v>12</v>
      </c>
      <c r="H39" s="7"/>
      <c r="I39" s="7">
        <v>800</v>
      </c>
      <c r="J39" s="3">
        <f>IF(Tabla22910111213[[#This Row],[MEDIO DE PAGO]]="EFECTIVO",J38+Tabla22910111213[[#This Row],[ENTRADA]]-Tabla22910111213[[#This Row],[SALIDA]],IF(Tabla22910111213[[#This Row],[MEDIO DE PAGO]]="","¿Medio de pago?",J38))</f>
        <v>343</v>
      </c>
    </row>
    <row r="40" spans="1:10" x14ac:dyDescent="0.25">
      <c r="A40" s="2" t="str">
        <f>TEXT(Tabla22910111213[[#This Row],[FECHA]],"mm/yyyy")</f>
        <v>01/2016</v>
      </c>
      <c r="B40" s="8">
        <v>42383</v>
      </c>
      <c r="C40" s="6" t="s">
        <v>33</v>
      </c>
      <c r="D40" s="6" t="s">
        <v>24</v>
      </c>
      <c r="E40" s="6" t="s">
        <v>80</v>
      </c>
      <c r="F40" s="4" t="s">
        <v>81</v>
      </c>
      <c r="G40" s="4" t="s">
        <v>13</v>
      </c>
      <c r="H40" s="7">
        <v>90</v>
      </c>
      <c r="I40" s="7"/>
      <c r="J40" s="3">
        <f>IF(Tabla22910111213[[#This Row],[MEDIO DE PAGO]]="EFECTIVO",J39+Tabla22910111213[[#This Row],[ENTRADA]]-Tabla22910111213[[#This Row],[SALIDA]],IF(Tabla22910111213[[#This Row],[MEDIO DE PAGO]]="","¿Medio de pago?",J39))</f>
        <v>343</v>
      </c>
    </row>
    <row r="41" spans="1:10" x14ac:dyDescent="0.25">
      <c r="A41" s="2" t="str">
        <f>TEXT(Tabla22910111213[[#This Row],[FECHA]],"mm/yyyy")</f>
        <v>01/2016</v>
      </c>
      <c r="B41" s="8">
        <v>42383</v>
      </c>
      <c r="C41" s="6" t="s">
        <v>82</v>
      </c>
      <c r="D41" s="6"/>
      <c r="E41" s="6"/>
      <c r="F41" s="4" t="s">
        <v>83</v>
      </c>
      <c r="G41" s="4" t="s">
        <v>12</v>
      </c>
      <c r="H41" s="7"/>
      <c r="I41" s="7">
        <v>150</v>
      </c>
      <c r="J41" s="3">
        <f>IF(Tabla22910111213[[#This Row],[MEDIO DE PAGO]]="EFECTIVO",J40+Tabla22910111213[[#This Row],[ENTRADA]]-Tabla22910111213[[#This Row],[SALIDA]],IF(Tabla22910111213[[#This Row],[MEDIO DE PAGO]]="","¿Medio de pago?",J40))</f>
        <v>193</v>
      </c>
    </row>
    <row r="42" spans="1:10" x14ac:dyDescent="0.25">
      <c r="A42" s="2" t="str">
        <f>TEXT(Tabla22910111213[[#This Row],[FECHA]],"mm/yyyy")</f>
        <v>01/2016</v>
      </c>
      <c r="B42" s="8">
        <v>42384</v>
      </c>
      <c r="C42" s="6" t="s">
        <v>33</v>
      </c>
      <c r="D42" s="6" t="s">
        <v>24</v>
      </c>
      <c r="E42" s="6" t="s">
        <v>84</v>
      </c>
      <c r="F42" s="4" t="s">
        <v>85</v>
      </c>
      <c r="G42" s="4" t="s">
        <v>13</v>
      </c>
      <c r="H42" s="7">
        <v>85.5</v>
      </c>
      <c r="I42" s="7"/>
      <c r="J42" s="3">
        <f>IF(Tabla22910111213[[#This Row],[MEDIO DE PAGO]]="EFECTIVO",J41+Tabla22910111213[[#This Row],[ENTRADA]]-Tabla22910111213[[#This Row],[SALIDA]],IF(Tabla22910111213[[#This Row],[MEDIO DE PAGO]]="","¿Medio de pago?",J41))</f>
        <v>193</v>
      </c>
    </row>
    <row r="43" spans="1:10" x14ac:dyDescent="0.25">
      <c r="A43" s="2" t="str">
        <f>TEXT(Tabla22910111213[[#This Row],[FECHA]],"mm/yyyy")</f>
        <v>01/2016</v>
      </c>
      <c r="B43" s="8">
        <v>42384</v>
      </c>
      <c r="C43" s="6" t="s">
        <v>33</v>
      </c>
      <c r="D43" s="6" t="s">
        <v>24</v>
      </c>
      <c r="E43" s="6" t="s">
        <v>86</v>
      </c>
      <c r="F43" s="4" t="s">
        <v>35</v>
      </c>
      <c r="G43" s="4" t="s">
        <v>13</v>
      </c>
      <c r="H43" s="7">
        <v>130</v>
      </c>
      <c r="I43" s="7"/>
      <c r="J43" s="3">
        <f>IF(Tabla22910111213[[#This Row],[MEDIO DE PAGO]]="EFECTIVO",J42+Tabla22910111213[[#This Row],[ENTRADA]]-Tabla22910111213[[#This Row],[SALIDA]],IF(Tabla22910111213[[#This Row],[MEDIO DE PAGO]]="","¿Medio de pago?",J42))</f>
        <v>193</v>
      </c>
    </row>
    <row r="44" spans="1:10" x14ac:dyDescent="0.25">
      <c r="A44" s="2" t="str">
        <f>TEXT(Tabla22910111213[[#This Row],[FECHA]],"mm/yyyy")</f>
        <v>01/2016</v>
      </c>
      <c r="B44" s="8">
        <v>42384</v>
      </c>
      <c r="C44" s="6" t="s">
        <v>18</v>
      </c>
      <c r="D44" s="6" t="s">
        <v>24</v>
      </c>
      <c r="E44" s="6" t="s">
        <v>87</v>
      </c>
      <c r="F44" s="4" t="s">
        <v>25</v>
      </c>
      <c r="G44" s="4" t="s">
        <v>13</v>
      </c>
      <c r="H44" s="7">
        <v>85</v>
      </c>
      <c r="I44" s="7"/>
      <c r="J44" s="3">
        <f>IF(Tabla22910111213[[#This Row],[MEDIO DE PAGO]]="EFECTIVO",J43+Tabla22910111213[[#This Row],[ENTRADA]]-Tabla22910111213[[#This Row],[SALIDA]],IF(Tabla22910111213[[#This Row],[MEDIO DE PAGO]]="","¿Medio de pago?",J43))</f>
        <v>193</v>
      </c>
    </row>
    <row r="45" spans="1:10" x14ac:dyDescent="0.25">
      <c r="A45" s="2" t="str">
        <f ca="1">TEXT(Tabla22910111213[[#This Row],[FECHA]],"mm/yyyy")</f>
        <v>03/2016</v>
      </c>
      <c r="B45" s="8">
        <f ca="1">TODAY()</f>
        <v>42430</v>
      </c>
      <c r="C45" s="6" t="s">
        <v>33</v>
      </c>
      <c r="D45" s="6" t="s">
        <v>24</v>
      </c>
      <c r="E45" s="6" t="s">
        <v>89</v>
      </c>
      <c r="F45" s="4" t="s">
        <v>88</v>
      </c>
      <c r="G45" s="4" t="s">
        <v>12</v>
      </c>
      <c r="H45" s="7">
        <v>130</v>
      </c>
      <c r="I45" s="7"/>
      <c r="J45" s="3">
        <f>IF(Tabla22910111213[[#This Row],[MEDIO DE PAGO]]="EFECTIVO",J44+Tabla22910111213[[#This Row],[ENTRADA]]-Tabla22910111213[[#This Row],[SALIDA]],IF(Tabla22910111213[[#This Row],[MEDIO DE PAGO]]="","¿Medio de pago?",J44))</f>
        <v>323</v>
      </c>
    </row>
    <row r="46" spans="1:10" x14ac:dyDescent="0.25">
      <c r="A46" s="2" t="str">
        <f>TEXT(Tabla22910111213[[#This Row],[FECHA]],"mm/yyyy")</f>
        <v>01/2016</v>
      </c>
      <c r="B46" s="8">
        <v>42385</v>
      </c>
      <c r="C46" s="6" t="s">
        <v>33</v>
      </c>
      <c r="D46" s="6" t="s">
        <v>24</v>
      </c>
      <c r="E46" s="6" t="s">
        <v>90</v>
      </c>
      <c r="F46" s="4" t="s">
        <v>25</v>
      </c>
      <c r="G46" s="4" t="s">
        <v>12</v>
      </c>
      <c r="H46" s="7">
        <v>90</v>
      </c>
      <c r="I46" s="7"/>
      <c r="J46" s="3">
        <f>IF(Tabla22910111213[[#This Row],[MEDIO DE PAGO]]="EFECTIVO",J45+Tabla22910111213[[#This Row],[ENTRADA]]-Tabla22910111213[[#This Row],[SALIDA]],IF(Tabla22910111213[[#This Row],[MEDIO DE PAGO]]="","¿Medio de pago?",J45))</f>
        <v>413</v>
      </c>
    </row>
    <row r="47" spans="1:10" x14ac:dyDescent="0.25">
      <c r="A47" s="2" t="str">
        <f ca="1">TEXT(Tabla22910111213[[#This Row],[FECHA]],"mm/yyyy")</f>
        <v>03/2016</v>
      </c>
      <c r="B47" s="8">
        <f ca="1">TODAY()</f>
        <v>42430</v>
      </c>
      <c r="C47" s="6" t="s">
        <v>33</v>
      </c>
      <c r="D47" s="6" t="s">
        <v>24</v>
      </c>
      <c r="E47" s="6" t="s">
        <v>91</v>
      </c>
      <c r="F47" s="4" t="s">
        <v>92</v>
      </c>
      <c r="G47" s="4" t="s">
        <v>12</v>
      </c>
      <c r="H47" s="7">
        <v>130</v>
      </c>
      <c r="I47" s="7"/>
      <c r="J47" s="3">
        <f>IF(Tabla22910111213[[#This Row],[MEDIO DE PAGO]]="EFECTIVO",J46+Tabla22910111213[[#This Row],[ENTRADA]]-Tabla22910111213[[#This Row],[SALIDA]],IF(Tabla22910111213[[#This Row],[MEDIO DE PAGO]]="","¿Medio de pago?",J46))</f>
        <v>543</v>
      </c>
    </row>
    <row r="48" spans="1:10" x14ac:dyDescent="0.25">
      <c r="A48" s="2" t="str">
        <f>TEXT(Tabla22910111213[[#This Row],[FECHA]],"mm/yyyy")</f>
        <v>01/2016</v>
      </c>
      <c r="B48" s="8">
        <v>42386</v>
      </c>
      <c r="C48" s="6" t="s">
        <v>18</v>
      </c>
      <c r="D48" s="6" t="s">
        <v>24</v>
      </c>
      <c r="E48" s="6" t="s">
        <v>93</v>
      </c>
      <c r="F48" s="4" t="s">
        <v>25</v>
      </c>
      <c r="G48" s="4" t="s">
        <v>13</v>
      </c>
      <c r="H48" s="7">
        <v>130</v>
      </c>
      <c r="I48" s="7"/>
      <c r="J48" s="3">
        <f>IF(Tabla22910111213[[#This Row],[MEDIO DE PAGO]]="EFECTIVO",J47+Tabla22910111213[[#This Row],[ENTRADA]]-Tabla22910111213[[#This Row],[SALIDA]],IF(Tabla22910111213[[#This Row],[MEDIO DE PAGO]]="","¿Medio de pago?",J47))</f>
        <v>543</v>
      </c>
    </row>
    <row r="49" spans="1:10" x14ac:dyDescent="0.25">
      <c r="A49" s="2" t="str">
        <f>TEXT(Tabla22910111213[[#This Row],[FECHA]],"mm/yyyy")</f>
        <v>01/2016</v>
      </c>
      <c r="B49" s="8">
        <v>42387</v>
      </c>
      <c r="C49" s="6" t="s">
        <v>18</v>
      </c>
      <c r="D49" s="6" t="s">
        <v>24</v>
      </c>
      <c r="E49" s="6" t="s">
        <v>94</v>
      </c>
      <c r="F49" s="4" t="s">
        <v>95</v>
      </c>
      <c r="G49" s="4" t="s">
        <v>15</v>
      </c>
      <c r="H49" s="7">
        <v>205</v>
      </c>
      <c r="I49" s="7"/>
      <c r="J49" s="3">
        <f>IF(Tabla22910111213[[#This Row],[MEDIO DE PAGO]]="EFECTIVO",J48+Tabla22910111213[[#This Row],[ENTRADA]]-Tabla22910111213[[#This Row],[SALIDA]],IF(Tabla22910111213[[#This Row],[MEDIO DE PAGO]]="","¿Medio de pago?",J48))</f>
        <v>543</v>
      </c>
    </row>
    <row r="50" spans="1:10" x14ac:dyDescent="0.25">
      <c r="A50" s="2" t="str">
        <f>TEXT(Tabla22910111213[[#This Row],[FECHA]],"mm/yyyy")</f>
        <v>01/2016</v>
      </c>
      <c r="B50" s="8">
        <v>42387</v>
      </c>
      <c r="C50" s="6" t="s">
        <v>18</v>
      </c>
      <c r="D50" s="6" t="s">
        <v>24</v>
      </c>
      <c r="E50" s="6" t="s">
        <v>96</v>
      </c>
      <c r="F50" s="4" t="s">
        <v>97</v>
      </c>
      <c r="G50" s="4" t="s">
        <v>12</v>
      </c>
      <c r="H50" s="7">
        <v>230</v>
      </c>
      <c r="I50" s="7"/>
      <c r="J50" s="3">
        <f>IF(Tabla22910111213[[#This Row],[MEDIO DE PAGO]]="EFECTIVO",J49+Tabla22910111213[[#This Row],[ENTRADA]]-Tabla22910111213[[#This Row],[SALIDA]],IF(Tabla22910111213[[#This Row],[MEDIO DE PAGO]]="","¿Medio de pago?",J49))</f>
        <v>773</v>
      </c>
    </row>
    <row r="51" spans="1:10" x14ac:dyDescent="0.25">
      <c r="A51" s="2" t="str">
        <f>TEXT(Tabla22910111213[[#This Row],[FECHA]],"mm/yyyy")</f>
        <v>01/2016</v>
      </c>
      <c r="B51" s="8">
        <v>42387</v>
      </c>
      <c r="C51" s="6" t="s">
        <v>20</v>
      </c>
      <c r="D51" s="6"/>
      <c r="E51" s="6" t="s">
        <v>101</v>
      </c>
      <c r="F51" s="4" t="s">
        <v>39</v>
      </c>
      <c r="G51" s="4" t="s">
        <v>12</v>
      </c>
      <c r="H51" s="7"/>
      <c r="I51" s="7">
        <v>750</v>
      </c>
      <c r="J51" s="3">
        <f>IF(Tabla22910111213[[#This Row],[MEDIO DE PAGO]]="EFECTIVO",J50+Tabla22910111213[[#This Row],[ENTRADA]]-Tabla22910111213[[#This Row],[SALIDA]],IF(Tabla22910111213[[#This Row],[MEDIO DE PAGO]]="","¿Medio de pago?",J50))</f>
        <v>23</v>
      </c>
    </row>
    <row r="52" spans="1:10" x14ac:dyDescent="0.25">
      <c r="A52" s="2" t="str">
        <f>TEXT(Tabla22910111213[[#This Row],[FECHA]],"mm/yyyy")</f>
        <v>01/2016</v>
      </c>
      <c r="B52" s="8">
        <v>42388</v>
      </c>
      <c r="C52" s="6" t="s">
        <v>33</v>
      </c>
      <c r="D52" s="6" t="s">
        <v>24</v>
      </c>
      <c r="E52" s="6" t="s">
        <v>98</v>
      </c>
      <c r="F52" s="4" t="s">
        <v>99</v>
      </c>
      <c r="G52" s="4" t="s">
        <v>15</v>
      </c>
      <c r="H52" s="7">
        <v>132</v>
      </c>
      <c r="I52" s="7"/>
      <c r="J52" s="3">
        <f>IF(Tabla22910111213[[#This Row],[MEDIO DE PAGO]]="EFECTIVO",J51+Tabla22910111213[[#This Row],[ENTRADA]]-Tabla22910111213[[#This Row],[SALIDA]],IF(Tabla22910111213[[#This Row],[MEDIO DE PAGO]]="","¿Medio de pago?",J51))</f>
        <v>23</v>
      </c>
    </row>
    <row r="53" spans="1:10" x14ac:dyDescent="0.25">
      <c r="A53" s="2" t="str">
        <f>TEXT(Tabla22910111213[[#This Row],[FECHA]],"mm/yyyy")</f>
        <v>01/2016</v>
      </c>
      <c r="B53" s="8">
        <v>42388</v>
      </c>
      <c r="C53" s="6" t="s">
        <v>33</v>
      </c>
      <c r="D53" s="6" t="s">
        <v>24</v>
      </c>
      <c r="E53" s="6" t="s">
        <v>100</v>
      </c>
      <c r="F53" s="4" t="s">
        <v>25</v>
      </c>
      <c r="G53" s="4" t="s">
        <v>12</v>
      </c>
      <c r="H53" s="7">
        <v>165</v>
      </c>
      <c r="I53" s="7"/>
      <c r="J53" s="3">
        <f>IF(Tabla22910111213[[#This Row],[MEDIO DE PAGO]]="EFECTIVO",J52+Tabla22910111213[[#This Row],[ENTRADA]]-Tabla22910111213[[#This Row],[SALIDA]],IF(Tabla22910111213[[#This Row],[MEDIO DE PAGO]]="","¿Medio de pago?",J52))</f>
        <v>188</v>
      </c>
    </row>
    <row r="54" spans="1:10" x14ac:dyDescent="0.25">
      <c r="A54" s="2" t="str">
        <f>TEXT(Tabla22910111213[[#This Row],[FECHA]],"mm/yyyy")</f>
        <v>01/2016</v>
      </c>
      <c r="B54" s="8">
        <v>42390</v>
      </c>
      <c r="C54" s="6" t="s">
        <v>33</v>
      </c>
      <c r="D54" s="6" t="s">
        <v>24</v>
      </c>
      <c r="E54" s="6" t="s">
        <v>104</v>
      </c>
      <c r="F54" s="4" t="s">
        <v>40</v>
      </c>
      <c r="G54" s="4" t="s">
        <v>13</v>
      </c>
      <c r="H54" s="7">
        <v>100</v>
      </c>
      <c r="I54" s="7"/>
      <c r="J54" s="3">
        <f>IF(Tabla22910111213[[#This Row],[MEDIO DE PAGO]]="EFECTIVO",J53+Tabla22910111213[[#This Row],[ENTRADA]]-Tabla22910111213[[#This Row],[SALIDA]],IF(Tabla22910111213[[#This Row],[MEDIO DE PAGO]]="","¿Medio de pago?",J53))</f>
        <v>188</v>
      </c>
    </row>
    <row r="55" spans="1:10" x14ac:dyDescent="0.25">
      <c r="A55" s="2" t="str">
        <f ca="1">TEXT(Tabla22910111213[[#This Row],[FECHA]],"mm/yyyy")</f>
        <v>03/2016</v>
      </c>
      <c r="B55" s="8">
        <f ca="1">TODAY()</f>
        <v>42430</v>
      </c>
      <c r="C55" s="6" t="s">
        <v>33</v>
      </c>
      <c r="D55" s="6" t="s">
        <v>24</v>
      </c>
      <c r="E55" s="6" t="s">
        <v>103</v>
      </c>
      <c r="F55" s="4" t="s">
        <v>25</v>
      </c>
      <c r="G55" s="4" t="s">
        <v>12</v>
      </c>
      <c r="H55" s="7">
        <v>80</v>
      </c>
      <c r="I55" s="7"/>
      <c r="J55" s="3">
        <f>IF(Tabla22910111213[[#This Row],[MEDIO DE PAGO]]="EFECTIVO",J54+Tabla22910111213[[#This Row],[ENTRADA]]-Tabla22910111213[[#This Row],[SALIDA]],IF(Tabla22910111213[[#This Row],[MEDIO DE PAGO]]="","¿Medio de pago?",J54))</f>
        <v>268</v>
      </c>
    </row>
    <row r="56" spans="1:10" x14ac:dyDescent="0.25">
      <c r="A56" s="2" t="str">
        <f>TEXT(Tabla22910111213[[#This Row],[FECHA]],"mm/yyyy")</f>
        <v>01/2016</v>
      </c>
      <c r="B56" s="8">
        <v>42390</v>
      </c>
      <c r="C56" s="6" t="s">
        <v>33</v>
      </c>
      <c r="D56" s="6" t="s">
        <v>24</v>
      </c>
      <c r="E56" s="6" t="s">
        <v>102</v>
      </c>
      <c r="F56" s="4" t="s">
        <v>32</v>
      </c>
      <c r="G56" s="4" t="s">
        <v>13</v>
      </c>
      <c r="H56" s="7">
        <v>100</v>
      </c>
      <c r="I56" s="7"/>
      <c r="J56" s="3">
        <f>IF(Tabla22910111213[[#This Row],[MEDIO DE PAGO]]="EFECTIVO",J55+Tabla22910111213[[#This Row],[ENTRADA]]-Tabla22910111213[[#This Row],[SALIDA]],IF(Tabla22910111213[[#This Row],[MEDIO DE PAGO]]="","¿Medio de pago?",J55))</f>
        <v>268</v>
      </c>
    </row>
    <row r="57" spans="1:10" x14ac:dyDescent="0.25">
      <c r="A57" s="2" t="str">
        <f>TEXT(Tabla22910111213[[#This Row],[FECHA]],"mm/yyyy")</f>
        <v>01/2016</v>
      </c>
      <c r="B57" s="8">
        <v>42390</v>
      </c>
      <c r="C57" s="6" t="s">
        <v>33</v>
      </c>
      <c r="D57" s="6" t="s">
        <v>24</v>
      </c>
      <c r="E57" s="6" t="s">
        <v>105</v>
      </c>
      <c r="F57" s="4" t="s">
        <v>74</v>
      </c>
      <c r="G57" s="4" t="s">
        <v>12</v>
      </c>
      <c r="H57" s="7">
        <v>100</v>
      </c>
      <c r="I57" s="7"/>
      <c r="J57" s="3">
        <f>IF(Tabla22910111213[[#This Row],[MEDIO DE PAGO]]="EFECTIVO",J56+Tabla22910111213[[#This Row],[ENTRADA]]-Tabla22910111213[[#This Row],[SALIDA]],IF(Tabla22910111213[[#This Row],[MEDIO DE PAGO]]="","¿Medio de pago?",J56))</f>
        <v>368</v>
      </c>
    </row>
    <row r="58" spans="1:10" x14ac:dyDescent="0.25">
      <c r="A58" s="2" t="str">
        <f ca="1">TEXT(Tabla22910111213[[#This Row],[FECHA]],"mm/yyyy")</f>
        <v>03/2016</v>
      </c>
      <c r="B58" s="8">
        <f ca="1">TODAY()</f>
        <v>42430</v>
      </c>
      <c r="C58" s="6" t="s">
        <v>33</v>
      </c>
      <c r="D58" s="6" t="s">
        <v>24</v>
      </c>
      <c r="E58" s="6" t="s">
        <v>106</v>
      </c>
      <c r="F58" s="4" t="s">
        <v>67</v>
      </c>
      <c r="G58" s="4" t="s">
        <v>13</v>
      </c>
      <c r="H58" s="7">
        <v>161</v>
      </c>
      <c r="I58" s="7"/>
      <c r="J58" s="3">
        <f>IF(Tabla22910111213[[#This Row],[MEDIO DE PAGO]]="EFECTIVO",J57+Tabla22910111213[[#This Row],[ENTRADA]]-Tabla22910111213[[#This Row],[SALIDA]],IF(Tabla22910111213[[#This Row],[MEDIO DE PAGO]]="","¿Medio de pago?",J57))</f>
        <v>368</v>
      </c>
    </row>
    <row r="59" spans="1:10" x14ac:dyDescent="0.25">
      <c r="A59" s="2" t="str">
        <f>TEXT(Tabla22910111213[[#This Row],[FECHA]],"mm/yyyy")</f>
        <v>01/2016</v>
      </c>
      <c r="B59" s="8">
        <v>42391</v>
      </c>
      <c r="C59" s="6" t="s">
        <v>33</v>
      </c>
      <c r="D59" s="6" t="s">
        <v>24</v>
      </c>
      <c r="E59" s="6" t="s">
        <v>107</v>
      </c>
      <c r="F59" s="4" t="s">
        <v>108</v>
      </c>
      <c r="G59" s="4" t="s">
        <v>13</v>
      </c>
      <c r="H59" s="7">
        <v>200</v>
      </c>
      <c r="I59" s="7"/>
      <c r="J59" s="3">
        <f>IF(Tabla22910111213[[#This Row],[MEDIO DE PAGO]]="EFECTIVO",J58+Tabla22910111213[[#This Row],[ENTRADA]]-Tabla22910111213[[#This Row],[SALIDA]],IF(Tabla22910111213[[#This Row],[MEDIO DE PAGO]]="","¿Medio de pago?",J58))</f>
        <v>368</v>
      </c>
    </row>
    <row r="60" spans="1:10" x14ac:dyDescent="0.25">
      <c r="A60" s="2" t="str">
        <f>TEXT(Tabla22910111213[[#This Row],[FECHA]],"mm/yyyy")</f>
        <v>01/2016</v>
      </c>
      <c r="B60" s="8">
        <v>42391</v>
      </c>
      <c r="C60" s="6" t="s">
        <v>33</v>
      </c>
      <c r="D60" s="6" t="s">
        <v>24</v>
      </c>
      <c r="E60" s="6" t="s">
        <v>109</v>
      </c>
      <c r="F60" s="4" t="s">
        <v>50</v>
      </c>
      <c r="G60" s="4" t="s">
        <v>12</v>
      </c>
      <c r="H60" s="7"/>
      <c r="I60" s="7">
        <v>44</v>
      </c>
      <c r="J60" s="3">
        <f>IF(Tabla22910111213[[#This Row],[MEDIO DE PAGO]]="EFECTIVO",J59+Tabla22910111213[[#This Row],[ENTRADA]]-Tabla22910111213[[#This Row],[SALIDA]],IF(Tabla22910111213[[#This Row],[MEDIO DE PAGO]]="","¿Medio de pago?",J59))</f>
        <v>324</v>
      </c>
    </row>
    <row r="61" spans="1:10" x14ac:dyDescent="0.25">
      <c r="A61" s="2" t="str">
        <f>TEXT(Tabla22910111213[[#This Row],[FECHA]],"mm/yyyy")</f>
        <v>01/2016</v>
      </c>
      <c r="B61" s="8">
        <v>42392</v>
      </c>
      <c r="C61" s="6" t="s">
        <v>33</v>
      </c>
      <c r="D61" s="6" t="s">
        <v>24</v>
      </c>
      <c r="E61" s="6" t="s">
        <v>110</v>
      </c>
      <c r="F61" s="4" t="s">
        <v>35</v>
      </c>
      <c r="G61" s="4" t="s">
        <v>12</v>
      </c>
      <c r="H61" s="7">
        <v>120</v>
      </c>
      <c r="I61" s="7"/>
      <c r="J61" s="3">
        <f>IF(Tabla22910111213[[#This Row],[MEDIO DE PAGO]]="EFECTIVO",J60+Tabla22910111213[[#This Row],[ENTRADA]]-Tabla22910111213[[#This Row],[SALIDA]],IF(Tabla22910111213[[#This Row],[MEDIO DE PAGO]]="","¿Medio de pago?",J60))</f>
        <v>444</v>
      </c>
    </row>
    <row r="62" spans="1:10" x14ac:dyDescent="0.25">
      <c r="A62" s="2" t="str">
        <f>TEXT(Tabla22910111213[[#This Row],[FECHA]],"mm/yyyy")</f>
        <v>01/2016</v>
      </c>
      <c r="B62" s="8">
        <v>42393</v>
      </c>
      <c r="C62" s="6" t="s">
        <v>18</v>
      </c>
      <c r="D62" s="6" t="s">
        <v>24</v>
      </c>
      <c r="E62" s="6" t="s">
        <v>111</v>
      </c>
      <c r="F62" s="4" t="s">
        <v>112</v>
      </c>
      <c r="G62" s="4" t="s">
        <v>13</v>
      </c>
      <c r="H62" s="7">
        <v>125</v>
      </c>
      <c r="I62" s="7"/>
      <c r="J62" s="3">
        <f>IF(Tabla22910111213[[#This Row],[MEDIO DE PAGO]]="EFECTIVO",J61+Tabla22910111213[[#This Row],[ENTRADA]]-Tabla22910111213[[#This Row],[SALIDA]],IF(Tabla22910111213[[#This Row],[MEDIO DE PAGO]]="","¿Medio de pago?",J61))</f>
        <v>444</v>
      </c>
    </row>
    <row r="63" spans="1:10" x14ac:dyDescent="0.25">
      <c r="A63" s="2" t="str">
        <f>TEXT(Tabla22910111213[[#This Row],[FECHA]],"mm/yyyy")</f>
        <v>01/2016</v>
      </c>
      <c r="B63" s="8">
        <v>42394</v>
      </c>
      <c r="C63" s="6" t="s">
        <v>18</v>
      </c>
      <c r="D63" s="6" t="s">
        <v>24</v>
      </c>
      <c r="E63" s="6" t="s">
        <v>113</v>
      </c>
      <c r="F63" s="4" t="s">
        <v>25</v>
      </c>
      <c r="G63" s="4" t="s">
        <v>12</v>
      </c>
      <c r="H63" s="7">
        <v>120</v>
      </c>
      <c r="I63" s="7"/>
      <c r="J63" s="3">
        <f>IF(Tabla22910111213[[#This Row],[MEDIO DE PAGO]]="EFECTIVO",J62+Tabla22910111213[[#This Row],[ENTRADA]]-Tabla22910111213[[#This Row],[SALIDA]],IF(Tabla22910111213[[#This Row],[MEDIO DE PAGO]]="","¿Medio de pago?",J62))</f>
        <v>564</v>
      </c>
    </row>
    <row r="64" spans="1:10" x14ac:dyDescent="0.25">
      <c r="A64" s="2" t="str">
        <f>TEXT(Tabla22910111213[[#This Row],[FECHA]],"mm/yyyy")</f>
        <v>01/2016</v>
      </c>
      <c r="B64" s="8">
        <v>42394</v>
      </c>
      <c r="C64" s="6" t="s">
        <v>33</v>
      </c>
      <c r="D64" s="6" t="s">
        <v>34</v>
      </c>
      <c r="E64" s="6" t="s">
        <v>114</v>
      </c>
      <c r="F64" s="4" t="s">
        <v>115</v>
      </c>
      <c r="G64" s="4" t="s">
        <v>12</v>
      </c>
      <c r="H64" s="7"/>
      <c r="I64" s="7">
        <v>5.7</v>
      </c>
      <c r="J64" s="3">
        <f>IF(Tabla22910111213[[#This Row],[MEDIO DE PAGO]]="EFECTIVO",J63+Tabla22910111213[[#This Row],[ENTRADA]]-Tabla22910111213[[#This Row],[SALIDA]],IF(Tabla22910111213[[#This Row],[MEDIO DE PAGO]]="","¿Medio de pago?",J63))</f>
        <v>558.29999999999995</v>
      </c>
    </row>
    <row r="65" spans="1:10" x14ac:dyDescent="0.25">
      <c r="A65" s="2" t="str">
        <f>TEXT(Tabla22910111213[[#This Row],[FECHA]],"mm/yyyy")</f>
        <v>01/2016</v>
      </c>
      <c r="B65" s="8">
        <v>42395</v>
      </c>
      <c r="C65" s="6" t="s">
        <v>33</v>
      </c>
      <c r="D65" s="6" t="s">
        <v>24</v>
      </c>
      <c r="E65" s="6" t="s">
        <v>116</v>
      </c>
      <c r="F65" s="4" t="s">
        <v>25</v>
      </c>
      <c r="G65" s="4" t="s">
        <v>12</v>
      </c>
      <c r="H65" s="7">
        <v>65</v>
      </c>
      <c r="I65" s="7"/>
      <c r="J65" s="3">
        <f>IF(Tabla22910111213[[#This Row],[MEDIO DE PAGO]]="EFECTIVO",J64+Tabla22910111213[[#This Row],[ENTRADA]]-Tabla22910111213[[#This Row],[SALIDA]],IF(Tabla22910111213[[#This Row],[MEDIO DE PAGO]]="","¿Medio de pago?",J64))</f>
        <v>623.29999999999995</v>
      </c>
    </row>
    <row r="66" spans="1:10" x14ac:dyDescent="0.25">
      <c r="A66" s="2" t="str">
        <f>TEXT(Tabla22910111213[[#This Row],[FECHA]],"mm/yyyy")</f>
        <v>01/2016</v>
      </c>
      <c r="B66" s="8">
        <v>42396</v>
      </c>
      <c r="C66" s="6" t="s">
        <v>33</v>
      </c>
      <c r="D66" s="6" t="s">
        <v>24</v>
      </c>
      <c r="E66" s="6" t="s">
        <v>117</v>
      </c>
      <c r="F66" s="4" t="s">
        <v>25</v>
      </c>
      <c r="G66" s="4" t="s">
        <v>12</v>
      </c>
      <c r="H66" s="7">
        <v>60</v>
      </c>
      <c r="I66" s="7"/>
      <c r="J66" s="3">
        <f>IF(Tabla22910111213[[#This Row],[MEDIO DE PAGO]]="EFECTIVO",J65+Tabla22910111213[[#This Row],[ENTRADA]]-Tabla22910111213[[#This Row],[SALIDA]],IF(Tabla22910111213[[#This Row],[MEDIO DE PAGO]]="","¿Medio de pago?",J65))</f>
        <v>683.3</v>
      </c>
    </row>
    <row r="67" spans="1:10" x14ac:dyDescent="0.25">
      <c r="A67" s="2" t="str">
        <f>TEXT(Tabla22910111213[[#This Row],[FECHA]],"mm/yyyy")</f>
        <v>01/2016</v>
      </c>
      <c r="B67" s="8">
        <v>42396</v>
      </c>
      <c r="C67" s="6" t="s">
        <v>33</v>
      </c>
      <c r="D67" s="6" t="s">
        <v>34</v>
      </c>
      <c r="E67" s="6" t="s">
        <v>118</v>
      </c>
      <c r="F67" s="4" t="s">
        <v>119</v>
      </c>
      <c r="G67" s="4" t="s">
        <v>12</v>
      </c>
      <c r="H67" s="7"/>
      <c r="I67" s="7">
        <v>51.4</v>
      </c>
      <c r="J67" s="3">
        <f>IF(Tabla22910111213[[#This Row],[MEDIO DE PAGO]]="EFECTIVO",J66+Tabla22910111213[[#This Row],[ENTRADA]]-Tabla22910111213[[#This Row],[SALIDA]],IF(Tabla22910111213[[#This Row],[MEDIO DE PAGO]]="","¿Medio de pago?",J66))</f>
        <v>631.9</v>
      </c>
    </row>
    <row r="68" spans="1:10" x14ac:dyDescent="0.25">
      <c r="A68" s="2" t="str">
        <f>TEXT(Tabla22910111213[[#This Row],[FECHA]],"mm/yyyy")</f>
        <v>01/2016</v>
      </c>
      <c r="B68" s="8">
        <v>42396</v>
      </c>
      <c r="C68" s="6" t="s">
        <v>33</v>
      </c>
      <c r="D68" s="6" t="s">
        <v>24</v>
      </c>
      <c r="E68" s="6" t="s">
        <v>120</v>
      </c>
      <c r="F68" s="4" t="s">
        <v>35</v>
      </c>
      <c r="G68" s="4" t="s">
        <v>13</v>
      </c>
      <c r="H68" s="7">
        <v>220</v>
      </c>
      <c r="I68" s="7"/>
      <c r="J68" s="3">
        <f>IF(Tabla22910111213[[#This Row],[MEDIO DE PAGO]]="EFECTIVO",J67+Tabla22910111213[[#This Row],[ENTRADA]]-Tabla22910111213[[#This Row],[SALIDA]],IF(Tabla22910111213[[#This Row],[MEDIO DE PAGO]]="","¿Medio de pago?",J67))</f>
        <v>631.9</v>
      </c>
    </row>
    <row r="69" spans="1:10" x14ac:dyDescent="0.25">
      <c r="A69" s="2" t="str">
        <f>TEXT(Tabla22910111213[[#This Row],[FECHA]],"mm/yyyy")</f>
        <v>01/2016</v>
      </c>
      <c r="B69" s="8">
        <v>42396</v>
      </c>
      <c r="C69" s="6" t="s">
        <v>33</v>
      </c>
      <c r="D69" s="6" t="s">
        <v>24</v>
      </c>
      <c r="E69" s="6" t="s">
        <v>121</v>
      </c>
      <c r="F69" s="4" t="s">
        <v>122</v>
      </c>
      <c r="G69" s="4" t="s">
        <v>13</v>
      </c>
      <c r="H69" s="7">
        <v>159.9</v>
      </c>
      <c r="I69" s="7"/>
      <c r="J69" s="3">
        <f>IF(Tabla22910111213[[#This Row],[MEDIO DE PAGO]]="EFECTIVO",J68+Tabla22910111213[[#This Row],[ENTRADA]]-Tabla22910111213[[#This Row],[SALIDA]],IF(Tabla22910111213[[#This Row],[MEDIO DE PAGO]]="","¿Medio de pago?",J68))</f>
        <v>631.9</v>
      </c>
    </row>
    <row r="70" spans="1:10" x14ac:dyDescent="0.25">
      <c r="A70" s="2" t="str">
        <f>TEXT(Tabla22910111213[[#This Row],[FECHA]],"mm/yyyy")</f>
        <v>01/2016</v>
      </c>
      <c r="B70" s="8">
        <v>42396</v>
      </c>
      <c r="C70" s="6" t="s">
        <v>18</v>
      </c>
      <c r="D70" s="6" t="s">
        <v>24</v>
      </c>
      <c r="E70" s="6" t="s">
        <v>123</v>
      </c>
      <c r="F70" s="4" t="s">
        <v>124</v>
      </c>
      <c r="G70" s="4" t="s">
        <v>13</v>
      </c>
      <c r="H70" s="7">
        <v>7.7</v>
      </c>
      <c r="I70" s="7"/>
      <c r="J70" s="3">
        <f>IF(Tabla22910111213[[#This Row],[MEDIO DE PAGO]]="EFECTIVO",J69+Tabla22910111213[[#This Row],[ENTRADA]]-Tabla22910111213[[#This Row],[SALIDA]],IF(Tabla22910111213[[#This Row],[MEDIO DE PAGO]]="","¿Medio de pago?",J69))</f>
        <v>631.9</v>
      </c>
    </row>
    <row r="71" spans="1:10" x14ac:dyDescent="0.25">
      <c r="A71" s="2" t="str">
        <f>TEXT(Tabla22910111213[[#This Row],[FECHA]],"mm/yyyy")</f>
        <v>01/2016</v>
      </c>
      <c r="B71" s="8">
        <v>42397</v>
      </c>
      <c r="C71" s="6" t="s">
        <v>33</v>
      </c>
      <c r="D71" s="6" t="s">
        <v>24</v>
      </c>
      <c r="E71" s="6" t="s">
        <v>125</v>
      </c>
      <c r="F71" s="4" t="s">
        <v>126</v>
      </c>
      <c r="G71" s="4" t="s">
        <v>13</v>
      </c>
      <c r="H71" s="7">
        <v>130</v>
      </c>
      <c r="I71" s="7"/>
      <c r="J71" s="3">
        <f>IF(Tabla22910111213[[#This Row],[MEDIO DE PAGO]]="EFECTIVO",J70+Tabla22910111213[[#This Row],[ENTRADA]]-Tabla22910111213[[#This Row],[SALIDA]],IF(Tabla22910111213[[#This Row],[MEDIO DE PAGO]]="","¿Medio de pago?",J70))</f>
        <v>631.9</v>
      </c>
    </row>
    <row r="72" spans="1:10" x14ac:dyDescent="0.25">
      <c r="A72" s="2" t="str">
        <f>TEXT(Tabla22910111213[[#This Row],[FECHA]],"mm/yyyy")</f>
        <v>01/2016</v>
      </c>
      <c r="B72" s="8">
        <v>42398</v>
      </c>
      <c r="C72" s="6" t="s">
        <v>33</v>
      </c>
      <c r="D72" s="6" t="s">
        <v>127</v>
      </c>
      <c r="E72" s="6" t="s">
        <v>128</v>
      </c>
      <c r="F72" s="4" t="s">
        <v>129</v>
      </c>
      <c r="G72" s="4" t="s">
        <v>12</v>
      </c>
      <c r="H72" s="7"/>
      <c r="I72" s="7">
        <v>30.8</v>
      </c>
      <c r="J72" s="3">
        <f>IF(Tabla22910111213[[#This Row],[MEDIO DE PAGO]]="EFECTIVO",J71+Tabla22910111213[[#This Row],[ENTRADA]]-Tabla22910111213[[#This Row],[SALIDA]],IF(Tabla22910111213[[#This Row],[MEDIO DE PAGO]]="","¿Medio de pago?",J71))</f>
        <v>601.1</v>
      </c>
    </row>
    <row r="73" spans="1:10" x14ac:dyDescent="0.25">
      <c r="A73" s="2" t="str">
        <f>TEXT(Tabla22910111213[[#This Row],[FECHA]],"mm/yyyy")</f>
        <v>01/2016</v>
      </c>
      <c r="B73" s="8">
        <v>42399</v>
      </c>
      <c r="C73" s="6" t="s">
        <v>33</v>
      </c>
      <c r="D73" s="6" t="s">
        <v>24</v>
      </c>
      <c r="E73" s="6" t="s">
        <v>132</v>
      </c>
      <c r="F73" s="4" t="s">
        <v>25</v>
      </c>
      <c r="G73" s="4" t="s">
        <v>12</v>
      </c>
      <c r="H73" s="7">
        <v>60</v>
      </c>
      <c r="I73" s="7"/>
      <c r="J73" s="3">
        <f>IF(Tabla22910111213[[#This Row],[MEDIO DE PAGO]]="EFECTIVO",J72+Tabla22910111213[[#This Row],[ENTRADA]]-Tabla22910111213[[#This Row],[SALIDA]],IF(Tabla22910111213[[#This Row],[MEDIO DE PAGO]]="","¿Medio de pago?",J72))</f>
        <v>661.1</v>
      </c>
    </row>
    <row r="74" spans="1:10" x14ac:dyDescent="0.25">
      <c r="A74" s="2" t="str">
        <f>TEXT(Tabla22910111213[[#This Row],[FECHA]],"mm/yyyy")</f>
        <v>01/2016</v>
      </c>
      <c r="B74" s="8">
        <v>42400</v>
      </c>
      <c r="C74" s="6" t="s">
        <v>18</v>
      </c>
      <c r="D74" s="6" t="s">
        <v>24</v>
      </c>
      <c r="E74" s="6" t="s">
        <v>131</v>
      </c>
      <c r="F74" s="4" t="s">
        <v>25</v>
      </c>
      <c r="G74" s="4" t="s">
        <v>13</v>
      </c>
      <c r="H74" s="7">
        <v>85</v>
      </c>
      <c r="I74" s="7"/>
      <c r="J74" s="3">
        <f>IF(Tabla22910111213[[#This Row],[MEDIO DE PAGO]]="EFECTIVO",J73+Tabla22910111213[[#This Row],[ENTRADA]]-Tabla22910111213[[#This Row],[SALIDA]],IF(Tabla22910111213[[#This Row],[MEDIO DE PAGO]]="","¿Medio de pago?",J73))</f>
        <v>661.1</v>
      </c>
    </row>
    <row r="75" spans="1:10" x14ac:dyDescent="0.25">
      <c r="A75" s="2" t="str">
        <f>TEXT(Tabla22910111213[[#This Row],[FECHA]],"mm/yyyy")</f>
        <v>01/2016</v>
      </c>
      <c r="B75" s="8">
        <v>42400</v>
      </c>
      <c r="C75" s="6" t="s">
        <v>33</v>
      </c>
      <c r="D75" s="6" t="s">
        <v>24</v>
      </c>
      <c r="E75" s="6" t="s">
        <v>133</v>
      </c>
      <c r="F75" s="4" t="s">
        <v>25</v>
      </c>
      <c r="G75" s="4" t="s">
        <v>12</v>
      </c>
      <c r="H75" s="7">
        <v>90</v>
      </c>
      <c r="I75" s="7"/>
      <c r="J75" s="3">
        <f>IF(Tabla22910111213[[#This Row],[MEDIO DE PAGO]]="EFECTIVO",J74+Tabla22910111213[[#This Row],[ENTRADA]]-Tabla22910111213[[#This Row],[SALIDA]],IF(Tabla22910111213[[#This Row],[MEDIO DE PAGO]]="","¿Medio de pago?",J74))</f>
        <v>751.1</v>
      </c>
    </row>
    <row r="76" spans="1:10" x14ac:dyDescent="0.25">
      <c r="A76" s="2" t="str">
        <f>TEXT(Tabla22910111213[[#This Row],[FECHA]],"mm/yyyy")</f>
        <v>01/2016</v>
      </c>
      <c r="B76" s="8">
        <v>42400</v>
      </c>
      <c r="C76" s="6" t="s">
        <v>33</v>
      </c>
      <c r="D76" s="6" t="s">
        <v>24</v>
      </c>
      <c r="E76" s="6" t="s">
        <v>130</v>
      </c>
      <c r="F76" s="4" t="s">
        <v>134</v>
      </c>
      <c r="G76" s="4" t="s">
        <v>13</v>
      </c>
      <c r="H76" s="7">
        <v>130</v>
      </c>
      <c r="I76" s="7"/>
      <c r="J76" s="3">
        <f>IF(Tabla22910111213[[#This Row],[MEDIO DE PAGO]]="EFECTIVO",J75+Tabla22910111213[[#This Row],[ENTRADA]]-Tabla22910111213[[#This Row],[SALIDA]],IF(Tabla22910111213[[#This Row],[MEDIO DE PAGO]]="","¿Medio de pago?",J75))</f>
        <v>751.1</v>
      </c>
    </row>
    <row r="77" spans="1:10" x14ac:dyDescent="0.25">
      <c r="A77" s="2" t="str">
        <f>TEXT(Tabla22910111213[[#This Row],[FECHA]],"mm/yyyy")</f>
        <v>01/2016</v>
      </c>
      <c r="B77" s="8">
        <v>42400</v>
      </c>
      <c r="C77" s="6" t="s">
        <v>33</v>
      </c>
      <c r="D77" s="6" t="s">
        <v>24</v>
      </c>
      <c r="E77" s="6" t="s">
        <v>135</v>
      </c>
      <c r="F77" s="4" t="s">
        <v>136</v>
      </c>
      <c r="G77" s="4" t="s">
        <v>12</v>
      </c>
      <c r="H77" s="7">
        <v>360</v>
      </c>
      <c r="I77" s="7"/>
      <c r="J77" s="3">
        <f>IF(Tabla22910111213[[#This Row],[MEDIO DE PAGO]]="EFECTIVO",J76+Tabla22910111213[[#This Row],[ENTRADA]]-Tabla22910111213[[#This Row],[SALIDA]],IF(Tabla22910111213[[#This Row],[MEDIO DE PAGO]]="","¿Medio de pago?",J76))</f>
        <v>1111.0999999999999</v>
      </c>
    </row>
  </sheetData>
  <mergeCells count="3">
    <mergeCell ref="A2:J2"/>
    <mergeCell ref="C4:E4"/>
    <mergeCell ref="H4:I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Tablas!$C$3:$C$9</xm:f>
          </x14:formula1>
          <xm:sqref>G6:G77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1"/>
  <sheetViews>
    <sheetView tabSelected="1" topLeftCell="B123" zoomScale="124" zoomScaleNormal="124" workbookViewId="0">
      <selection activeCell="J130" sqref="J130"/>
    </sheetView>
  </sheetViews>
  <sheetFormatPr baseColWidth="10" defaultRowHeight="15" x14ac:dyDescent="0.25"/>
  <cols>
    <col min="1" max="2" width="11.42578125" style="4"/>
    <col min="3" max="3" width="12.7109375" style="4" bestFit="1" customWidth="1"/>
    <col min="4" max="5" width="11.42578125" style="4"/>
    <col min="6" max="6" width="40.42578125" style="4" customWidth="1"/>
    <col min="7" max="7" width="17.7109375" style="4" customWidth="1"/>
    <col min="8" max="8" width="11.5703125" style="4" customWidth="1"/>
    <col min="9" max="9" width="11.42578125" style="4"/>
    <col min="10" max="10" width="16.5703125" style="4" customWidth="1"/>
    <col min="11" max="16384" width="11.42578125" style="4"/>
  </cols>
  <sheetData>
    <row r="2" spans="1:10" ht="23.25" x14ac:dyDescent="0.35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</row>
    <row r="4" spans="1:10" x14ac:dyDescent="0.25">
      <c r="A4" s="10"/>
      <c r="B4" s="10"/>
      <c r="C4" s="15" t="s">
        <v>3</v>
      </c>
      <c r="D4" s="16"/>
      <c r="E4" s="17"/>
      <c r="F4" s="10"/>
      <c r="G4" s="10"/>
      <c r="H4" s="15" t="s">
        <v>6</v>
      </c>
      <c r="I4" s="17"/>
      <c r="J4" s="10"/>
    </row>
    <row r="5" spans="1:10" x14ac:dyDescent="0.25">
      <c r="A5" s="5" t="s">
        <v>23</v>
      </c>
      <c r="B5" s="5" t="s">
        <v>1</v>
      </c>
      <c r="C5" s="5" t="s">
        <v>5</v>
      </c>
      <c r="D5" s="5" t="s">
        <v>2</v>
      </c>
      <c r="E5" s="5" t="s">
        <v>4</v>
      </c>
      <c r="F5" s="5" t="s">
        <v>11</v>
      </c>
      <c r="G5" s="5" t="s">
        <v>10</v>
      </c>
      <c r="H5" s="5" t="s">
        <v>8</v>
      </c>
      <c r="I5" s="5" t="s">
        <v>7</v>
      </c>
      <c r="J5" s="5" t="s">
        <v>9</v>
      </c>
    </row>
    <row r="6" spans="1:10" x14ac:dyDescent="0.25">
      <c r="A6" s="1" t="str">
        <f>TEXT(Tabla229101112[[#This Row],[FECHA]],"mm/yyyy")</f>
        <v>02/2016</v>
      </c>
      <c r="B6" s="8">
        <v>42401</v>
      </c>
      <c r="C6" s="6"/>
      <c r="D6" s="6"/>
      <c r="E6" s="6"/>
      <c r="F6" s="4" t="s">
        <v>22</v>
      </c>
      <c r="H6" s="7"/>
      <c r="I6" s="7"/>
      <c r="J6" s="11">
        <v>1111.0999999999999</v>
      </c>
    </row>
    <row r="7" spans="1:10" x14ac:dyDescent="0.25">
      <c r="A7" s="1" t="str">
        <f>TEXT(Tabla229101112[[#This Row],[FECHA]],"mm/yyyy")</f>
        <v>02/2016</v>
      </c>
      <c r="B7" s="8">
        <v>42401</v>
      </c>
      <c r="C7" s="6" t="s">
        <v>33</v>
      </c>
      <c r="D7" s="6" t="s">
        <v>24</v>
      </c>
      <c r="E7" s="6" t="s">
        <v>137</v>
      </c>
      <c r="F7" s="4" t="s">
        <v>25</v>
      </c>
      <c r="G7" s="4" t="s">
        <v>12</v>
      </c>
      <c r="H7" s="7">
        <v>60</v>
      </c>
      <c r="I7" s="7"/>
      <c r="J7" s="3">
        <f>IF(Tabla229101112[[#This Row],[MEDIO DE PAGO]]="EFECTIVO",J6+Tabla229101112[[#This Row],[ENTRADA]]-Tabla229101112[[#This Row],[SALIDA]],IF(Tabla229101112[[#This Row],[MEDIO DE PAGO]]="","¿Medio de pago?",J6))</f>
        <v>1171.0999999999999</v>
      </c>
    </row>
    <row r="8" spans="1:10" x14ac:dyDescent="0.25">
      <c r="A8" s="1" t="str">
        <f>TEXT(Tabla229101112[[#This Row],[FECHA]],"mm/yyyy")</f>
        <v>02/2016</v>
      </c>
      <c r="B8" s="8">
        <v>42401</v>
      </c>
      <c r="C8" s="6"/>
      <c r="D8" s="6"/>
      <c r="E8" s="6" t="s">
        <v>143</v>
      </c>
      <c r="F8" s="4" t="s">
        <v>138</v>
      </c>
      <c r="G8" s="4" t="s">
        <v>12</v>
      </c>
      <c r="H8" s="7"/>
      <c r="I8" s="7">
        <v>1100</v>
      </c>
      <c r="J8" s="3">
        <f>IF(Tabla229101112[[#This Row],[MEDIO DE PAGO]]="EFECTIVO",J7+Tabla229101112[[#This Row],[ENTRADA]]-Tabla229101112[[#This Row],[SALIDA]],IF(Tabla229101112[[#This Row],[MEDIO DE PAGO]]="","¿Medio de pago?",J7))</f>
        <v>71.099999999999909</v>
      </c>
    </row>
    <row r="9" spans="1:10" x14ac:dyDescent="0.25">
      <c r="A9" s="1" t="str">
        <f>TEXT(Tabla229101112[[#This Row],[FECHA]],"mm/yyyy")</f>
        <v>02/2016</v>
      </c>
      <c r="B9" s="8">
        <v>42401</v>
      </c>
      <c r="C9" s="6" t="s">
        <v>33</v>
      </c>
      <c r="D9" s="6" t="s">
        <v>24</v>
      </c>
      <c r="E9" s="6" t="s">
        <v>139</v>
      </c>
      <c r="F9" s="4" t="s">
        <v>126</v>
      </c>
      <c r="G9" s="4" t="s">
        <v>13</v>
      </c>
      <c r="H9" s="7">
        <v>130</v>
      </c>
      <c r="I9" s="7"/>
      <c r="J9" s="3">
        <f>IF(Tabla229101112[[#This Row],[MEDIO DE PAGO]]="EFECTIVO",J8+Tabla229101112[[#This Row],[ENTRADA]]-Tabla229101112[[#This Row],[SALIDA]],IF(Tabla229101112[[#This Row],[MEDIO DE PAGO]]="","¿Medio de pago?",J8))</f>
        <v>71.099999999999909</v>
      </c>
    </row>
    <row r="10" spans="1:10" x14ac:dyDescent="0.25">
      <c r="A10" s="1" t="str">
        <f>TEXT(Tabla229101112[[#This Row],[FECHA]],"mm/yyyy")</f>
        <v>02/2016</v>
      </c>
      <c r="B10" s="8">
        <v>42401</v>
      </c>
      <c r="C10" s="6" t="s">
        <v>140</v>
      </c>
      <c r="D10" s="6" t="s">
        <v>24</v>
      </c>
      <c r="E10" s="6" t="s">
        <v>141</v>
      </c>
      <c r="F10" s="4" t="s">
        <v>142</v>
      </c>
      <c r="G10" s="4" t="s">
        <v>12</v>
      </c>
      <c r="H10" s="7">
        <v>140</v>
      </c>
      <c r="I10" s="7"/>
      <c r="J10" s="3">
        <f>IF(Tabla229101112[[#This Row],[MEDIO DE PAGO]]="EFECTIVO",J9+Tabla229101112[[#This Row],[ENTRADA]]-Tabla229101112[[#This Row],[SALIDA]],IF(Tabla229101112[[#This Row],[MEDIO DE PAGO]]="","¿Medio de pago?",J9))</f>
        <v>211.09999999999991</v>
      </c>
    </row>
    <row r="11" spans="1:10" x14ac:dyDescent="0.25">
      <c r="A11" s="1" t="str">
        <f>TEXT(Tabla229101112[[#This Row],[FECHA]],"mm/yyyy")</f>
        <v>02/2016</v>
      </c>
      <c r="B11" s="8">
        <v>42402</v>
      </c>
      <c r="C11" s="6" t="s">
        <v>140</v>
      </c>
      <c r="D11" s="6" t="s">
        <v>24</v>
      </c>
      <c r="E11" s="6" t="s">
        <v>144</v>
      </c>
      <c r="F11" s="4" t="s">
        <v>126</v>
      </c>
      <c r="G11" s="4" t="s">
        <v>13</v>
      </c>
      <c r="H11" s="7">
        <v>230</v>
      </c>
      <c r="I11" s="7"/>
      <c r="J11" s="3">
        <f>IF(Tabla229101112[[#This Row],[MEDIO DE PAGO]]="EFECTIVO",J10+Tabla229101112[[#This Row],[ENTRADA]]-Tabla229101112[[#This Row],[SALIDA]],IF(Tabla229101112[[#This Row],[MEDIO DE PAGO]]="","¿Medio de pago?",J10))</f>
        <v>211.09999999999991</v>
      </c>
    </row>
    <row r="12" spans="1:10" x14ac:dyDescent="0.25">
      <c r="A12" s="1" t="str">
        <f>TEXT(Tabla229101112[[#This Row],[FECHA]],"mm/yyyy")</f>
        <v>02/2016</v>
      </c>
      <c r="B12" s="8">
        <v>42402</v>
      </c>
      <c r="C12" s="6" t="s">
        <v>33</v>
      </c>
      <c r="D12" s="6" t="s">
        <v>24</v>
      </c>
      <c r="E12" s="6" t="s">
        <v>145</v>
      </c>
      <c r="F12" s="4" t="s">
        <v>146</v>
      </c>
      <c r="G12" s="4" t="s">
        <v>12</v>
      </c>
      <c r="H12" s="7"/>
      <c r="I12" s="7">
        <v>42.5</v>
      </c>
      <c r="J12" s="3">
        <f>IF(Tabla229101112[[#This Row],[MEDIO DE PAGO]]="EFECTIVO",J11+Tabla229101112[[#This Row],[ENTRADA]]-Tabla229101112[[#This Row],[SALIDA]],IF(Tabla229101112[[#This Row],[MEDIO DE PAGO]]="","¿Medio de pago?",J11))</f>
        <v>168.59999999999991</v>
      </c>
    </row>
    <row r="13" spans="1:10" x14ac:dyDescent="0.25">
      <c r="A13" s="2" t="str">
        <f>TEXT(Tabla229101112[[#This Row],[FECHA]],"mm/yyyy")</f>
        <v>02/2016</v>
      </c>
      <c r="B13" s="8">
        <v>42403</v>
      </c>
      <c r="C13" s="6" t="s">
        <v>33</v>
      </c>
      <c r="D13" s="6" t="s">
        <v>24</v>
      </c>
      <c r="E13" s="6" t="s">
        <v>147</v>
      </c>
      <c r="F13" s="4" t="s">
        <v>25</v>
      </c>
      <c r="G13" s="4" t="s">
        <v>12</v>
      </c>
      <c r="H13" s="7">
        <v>60</v>
      </c>
      <c r="I13" s="7"/>
      <c r="J13" s="3">
        <f>IF(Tabla229101112[[#This Row],[MEDIO DE PAGO]]="EFECTIVO",J12+Tabla229101112[[#This Row],[ENTRADA]]-Tabla229101112[[#This Row],[SALIDA]],IF(Tabla229101112[[#This Row],[MEDIO DE PAGO]]="","¿Medio de pago?",J12))</f>
        <v>228.59999999999991</v>
      </c>
    </row>
    <row r="14" spans="1:10" x14ac:dyDescent="0.25">
      <c r="A14" s="2" t="str">
        <f>TEXT(Tabla229101112[[#This Row],[FECHA]],"mm/yyyy")</f>
        <v>02/2016</v>
      </c>
      <c r="B14" s="8">
        <v>42403</v>
      </c>
      <c r="C14" s="6" t="s">
        <v>33</v>
      </c>
      <c r="D14" s="6" t="s">
        <v>24</v>
      </c>
      <c r="E14" s="6" t="s">
        <v>148</v>
      </c>
      <c r="F14" s="4" t="s">
        <v>149</v>
      </c>
      <c r="G14" s="4" t="s">
        <v>13</v>
      </c>
      <c r="H14" s="7">
        <v>130</v>
      </c>
      <c r="I14" s="7"/>
      <c r="J14" s="3">
        <f>IF(Tabla229101112[[#This Row],[MEDIO DE PAGO]]="EFECTIVO",J13+Tabla229101112[[#This Row],[ENTRADA]]-Tabla229101112[[#This Row],[SALIDA]],IF(Tabla229101112[[#This Row],[MEDIO DE PAGO]]="","¿Medio de pago?",J13))</f>
        <v>228.59999999999991</v>
      </c>
    </row>
    <row r="15" spans="1:10" x14ac:dyDescent="0.25">
      <c r="A15" s="2" t="str">
        <f>TEXT(Tabla229101112[[#This Row],[FECHA]],"mm/yyyy")</f>
        <v>02/2016</v>
      </c>
      <c r="B15" s="8">
        <v>42403</v>
      </c>
      <c r="C15" s="6" t="s">
        <v>17</v>
      </c>
      <c r="D15" s="6" t="s">
        <v>24</v>
      </c>
      <c r="E15" s="6" t="s">
        <v>150</v>
      </c>
      <c r="F15" s="4" t="s">
        <v>136</v>
      </c>
      <c r="G15" s="4" t="s">
        <v>12</v>
      </c>
      <c r="H15" s="7">
        <v>760</v>
      </c>
      <c r="I15" s="7"/>
      <c r="J15" s="3">
        <f>IF(Tabla229101112[[#This Row],[MEDIO DE PAGO]]="EFECTIVO",J14+Tabla229101112[[#This Row],[ENTRADA]]-Tabla229101112[[#This Row],[SALIDA]],IF(Tabla229101112[[#This Row],[MEDIO DE PAGO]]="","¿Medio de pago?",J14))</f>
        <v>988.59999999999991</v>
      </c>
    </row>
    <row r="16" spans="1:10" x14ac:dyDescent="0.25">
      <c r="A16" s="2" t="str">
        <f>TEXT(Tabla229101112[[#This Row],[FECHA]],"mm/yyyy")</f>
        <v>02/2016</v>
      </c>
      <c r="B16" s="8">
        <v>42403</v>
      </c>
      <c r="C16" s="6"/>
      <c r="D16" s="6"/>
      <c r="E16" s="6" t="s">
        <v>156</v>
      </c>
      <c r="F16" s="4" t="s">
        <v>138</v>
      </c>
      <c r="G16" s="4" t="s">
        <v>12</v>
      </c>
      <c r="H16" s="7"/>
      <c r="I16" s="7">
        <v>800</v>
      </c>
      <c r="J16" s="3">
        <f>IF(Tabla229101112[[#This Row],[MEDIO DE PAGO]]="EFECTIVO",J15+Tabla229101112[[#This Row],[ENTRADA]]-Tabla229101112[[#This Row],[SALIDA]],IF(Tabla229101112[[#This Row],[MEDIO DE PAGO]]="","¿Medio de pago?",J15))</f>
        <v>188.59999999999991</v>
      </c>
    </row>
    <row r="17" spans="1:10" x14ac:dyDescent="0.25">
      <c r="A17" s="2" t="str">
        <f>TEXT(Tabla229101112[[#This Row],[FECHA]],"mm/yyyy")</f>
        <v>02/2016</v>
      </c>
      <c r="B17" s="8">
        <v>42403</v>
      </c>
      <c r="C17" s="6" t="s">
        <v>33</v>
      </c>
      <c r="D17" s="6" t="s">
        <v>24</v>
      </c>
      <c r="E17" s="6" t="s">
        <v>151</v>
      </c>
      <c r="F17" s="4" t="s">
        <v>126</v>
      </c>
      <c r="G17" s="4" t="s">
        <v>13</v>
      </c>
      <c r="H17" s="7">
        <v>130</v>
      </c>
      <c r="I17" s="7"/>
      <c r="J17" s="3">
        <f>IF(Tabla229101112[[#This Row],[MEDIO DE PAGO]]="EFECTIVO",J16+Tabla229101112[[#This Row],[ENTRADA]]-Tabla229101112[[#This Row],[SALIDA]],IF(Tabla229101112[[#This Row],[MEDIO DE PAGO]]="","¿Medio de pago?",J16))</f>
        <v>188.59999999999991</v>
      </c>
    </row>
    <row r="18" spans="1:10" x14ac:dyDescent="0.25">
      <c r="A18" s="2" t="str">
        <f>TEXT(Tabla229101112[[#This Row],[FECHA]],"mm/yyyy")</f>
        <v>02/2016</v>
      </c>
      <c r="B18" s="8">
        <v>42403</v>
      </c>
      <c r="C18" s="6" t="s">
        <v>140</v>
      </c>
      <c r="D18" s="6" t="s">
        <v>24</v>
      </c>
      <c r="E18" s="6" t="s">
        <v>152</v>
      </c>
      <c r="F18" s="4" t="s">
        <v>25</v>
      </c>
      <c r="G18" s="4" t="s">
        <v>13</v>
      </c>
      <c r="H18" s="7">
        <v>140</v>
      </c>
      <c r="I18" s="7"/>
      <c r="J18" s="3">
        <f>IF(Tabla229101112[[#This Row],[MEDIO DE PAGO]]="EFECTIVO",J17+Tabla229101112[[#This Row],[ENTRADA]]-Tabla229101112[[#This Row],[SALIDA]],IF(Tabla229101112[[#This Row],[MEDIO DE PAGO]]="","¿Medio de pago?",J17))</f>
        <v>188.59999999999991</v>
      </c>
    </row>
    <row r="19" spans="1:10" x14ac:dyDescent="0.25">
      <c r="A19" s="2" t="str">
        <f>TEXT(Tabla229101112[[#This Row],[FECHA]],"mm/yyyy")</f>
        <v>02/2016</v>
      </c>
      <c r="B19" s="8">
        <v>42404</v>
      </c>
      <c r="C19" s="6" t="s">
        <v>33</v>
      </c>
      <c r="D19" s="6" t="s">
        <v>24</v>
      </c>
      <c r="E19" s="6" t="s">
        <v>155</v>
      </c>
      <c r="F19" s="4" t="s">
        <v>153</v>
      </c>
      <c r="G19" s="4" t="s">
        <v>12</v>
      </c>
      <c r="H19" s="7">
        <v>218.2</v>
      </c>
      <c r="I19" s="7"/>
      <c r="J19" s="3">
        <f>IF(Tabla229101112[[#This Row],[MEDIO DE PAGO]]="EFECTIVO",J18+Tabla229101112[[#This Row],[ENTRADA]]-Tabla229101112[[#This Row],[SALIDA]],IF(Tabla229101112[[#This Row],[MEDIO DE PAGO]]="","¿Medio de pago?",J18))</f>
        <v>406.7999999999999</v>
      </c>
    </row>
    <row r="20" spans="1:10" x14ac:dyDescent="0.25">
      <c r="A20" s="2" t="str">
        <f>TEXT(Tabla229101112[[#This Row],[FECHA]],"mm/yyyy")</f>
        <v>02/2016</v>
      </c>
      <c r="B20" s="8">
        <v>42404</v>
      </c>
      <c r="C20" s="6" t="s">
        <v>33</v>
      </c>
      <c r="D20" s="6" t="s">
        <v>24</v>
      </c>
      <c r="E20" s="6" t="s">
        <v>154</v>
      </c>
      <c r="F20" s="4" t="s">
        <v>153</v>
      </c>
      <c r="G20" s="4" t="s">
        <v>12</v>
      </c>
      <c r="H20" s="7">
        <v>219.7</v>
      </c>
      <c r="I20" s="7"/>
      <c r="J20" s="3">
        <f>IF(Tabla229101112[[#This Row],[MEDIO DE PAGO]]="EFECTIVO",J19+Tabla229101112[[#This Row],[ENTRADA]]-Tabla229101112[[#This Row],[SALIDA]],IF(Tabla229101112[[#This Row],[MEDIO DE PAGO]]="","¿Medio de pago?",J19))</f>
        <v>626.49999999999989</v>
      </c>
    </row>
    <row r="21" spans="1:10" x14ac:dyDescent="0.25">
      <c r="A21" s="2" t="str">
        <f>TEXT(Tabla229101112[[#This Row],[FECHA]],"mm/yyyy")</f>
        <v>02/2016</v>
      </c>
      <c r="B21" s="8">
        <v>42404</v>
      </c>
      <c r="C21" s="6" t="s">
        <v>20</v>
      </c>
      <c r="D21" s="6"/>
      <c r="E21" s="6" t="s">
        <v>193</v>
      </c>
      <c r="F21" s="4" t="s">
        <v>138</v>
      </c>
      <c r="G21" s="4" t="s">
        <v>12</v>
      </c>
      <c r="H21" s="7"/>
      <c r="I21" s="7">
        <v>600</v>
      </c>
      <c r="J21" s="3">
        <f>IF(Tabla229101112[[#This Row],[MEDIO DE PAGO]]="EFECTIVO",J20+Tabla229101112[[#This Row],[ENTRADA]]-Tabla229101112[[#This Row],[SALIDA]],IF(Tabla229101112[[#This Row],[MEDIO DE PAGO]]="","¿Medio de pago?",J20))</f>
        <v>26.499999999999886</v>
      </c>
    </row>
    <row r="22" spans="1:10" x14ac:dyDescent="0.25">
      <c r="A22" s="2" t="str">
        <f ca="1">TEXT(Tabla229101112[[#This Row],[FECHA]],"mm/yyyy")</f>
        <v>03/2016</v>
      </c>
      <c r="B22" s="8">
        <f ca="1">TODAY()</f>
        <v>42430</v>
      </c>
      <c r="C22" s="6" t="s">
        <v>33</v>
      </c>
      <c r="D22" s="6" t="s">
        <v>24</v>
      </c>
      <c r="E22" s="6" t="s">
        <v>157</v>
      </c>
      <c r="F22" s="4" t="s">
        <v>35</v>
      </c>
      <c r="G22" s="4" t="s">
        <v>13</v>
      </c>
      <c r="H22" s="7">
        <v>220</v>
      </c>
      <c r="I22" s="7"/>
      <c r="J22" s="3">
        <f>IF(Tabla229101112[[#This Row],[MEDIO DE PAGO]]="EFECTIVO",J21+Tabla229101112[[#This Row],[ENTRADA]]-Tabla229101112[[#This Row],[SALIDA]],IF(Tabla229101112[[#This Row],[MEDIO DE PAGO]]="","¿Medio de pago?",J21))</f>
        <v>26.499999999999886</v>
      </c>
    </row>
    <row r="23" spans="1:10" x14ac:dyDescent="0.25">
      <c r="A23" s="2" t="str">
        <f>TEXT(Tabla229101112[[#This Row],[FECHA]],"mm/yyyy")</f>
        <v>02/2016</v>
      </c>
      <c r="B23" s="8">
        <v>42405</v>
      </c>
      <c r="C23" s="6" t="s">
        <v>33</v>
      </c>
      <c r="D23" s="6" t="s">
        <v>24</v>
      </c>
      <c r="E23" s="6" t="s">
        <v>158</v>
      </c>
      <c r="F23" s="4" t="s">
        <v>35</v>
      </c>
      <c r="G23" s="4" t="s">
        <v>12</v>
      </c>
      <c r="H23" s="7">
        <v>160</v>
      </c>
      <c r="I23" s="7"/>
      <c r="J23" s="3">
        <f>IF(Tabla229101112[[#This Row],[MEDIO DE PAGO]]="EFECTIVO",J22+Tabla229101112[[#This Row],[ENTRADA]]-Tabla229101112[[#This Row],[SALIDA]],IF(Tabla229101112[[#This Row],[MEDIO DE PAGO]]="","¿Medio de pago?",J22))</f>
        <v>186.49999999999989</v>
      </c>
    </row>
    <row r="24" spans="1:10" x14ac:dyDescent="0.25">
      <c r="A24" s="2" t="str">
        <f>TEXT(Tabla229101112[[#This Row],[FECHA]],"mm/yyyy")</f>
        <v>02/2016</v>
      </c>
      <c r="B24" s="8">
        <v>42405</v>
      </c>
      <c r="C24" s="6" t="s">
        <v>33</v>
      </c>
      <c r="D24" s="6" t="s">
        <v>24</v>
      </c>
      <c r="E24" s="6" t="s">
        <v>160</v>
      </c>
      <c r="F24" s="4" t="s">
        <v>159</v>
      </c>
      <c r="G24" s="4" t="s">
        <v>12</v>
      </c>
      <c r="H24" s="7">
        <v>78.8</v>
      </c>
      <c r="I24" s="7"/>
      <c r="J24" s="3">
        <f>IF(Tabla229101112[[#This Row],[MEDIO DE PAGO]]="EFECTIVO",J23+Tabla229101112[[#This Row],[ENTRADA]]-Tabla229101112[[#This Row],[SALIDA]],IF(Tabla229101112[[#This Row],[MEDIO DE PAGO]]="","¿Medio de pago?",J23))</f>
        <v>265.2999999999999</v>
      </c>
    </row>
    <row r="25" spans="1:10" x14ac:dyDescent="0.25">
      <c r="A25" s="2" t="str">
        <f>TEXT(Tabla229101112[[#This Row],[FECHA]],"mm/yyyy")</f>
        <v>02/2016</v>
      </c>
      <c r="B25" s="8">
        <v>42406</v>
      </c>
      <c r="C25" s="6" t="s">
        <v>33</v>
      </c>
      <c r="D25" s="6" t="s">
        <v>24</v>
      </c>
      <c r="E25" s="6" t="s">
        <v>161</v>
      </c>
      <c r="F25" s="4" t="s">
        <v>162</v>
      </c>
      <c r="G25" s="4" t="s">
        <v>13</v>
      </c>
      <c r="H25" s="7">
        <v>395</v>
      </c>
      <c r="I25" s="7"/>
      <c r="J25" s="3">
        <f>IF(Tabla229101112[[#This Row],[MEDIO DE PAGO]]="EFECTIVO",J24+Tabla229101112[[#This Row],[ENTRADA]]-Tabla229101112[[#This Row],[SALIDA]],IF(Tabla229101112[[#This Row],[MEDIO DE PAGO]]="","¿Medio de pago?",J24))</f>
        <v>265.2999999999999</v>
      </c>
    </row>
    <row r="26" spans="1:10" x14ac:dyDescent="0.25">
      <c r="A26" s="2" t="str">
        <f>TEXT(Tabla229101112[[#This Row],[FECHA]],"mm/yyyy")</f>
        <v>02/2016</v>
      </c>
      <c r="B26" s="8">
        <v>42406</v>
      </c>
      <c r="C26" s="6" t="s">
        <v>33</v>
      </c>
      <c r="D26" s="6" t="s">
        <v>24</v>
      </c>
      <c r="E26" s="6" t="s">
        <v>163</v>
      </c>
      <c r="F26" s="4" t="s">
        <v>164</v>
      </c>
      <c r="G26" s="4" t="s">
        <v>12</v>
      </c>
      <c r="H26" s="7">
        <v>13.5</v>
      </c>
      <c r="I26" s="7"/>
      <c r="J26" s="3">
        <f>IF(Tabla229101112[[#This Row],[MEDIO DE PAGO]]="EFECTIVO",J25+Tabla229101112[[#This Row],[ENTRADA]]-Tabla229101112[[#This Row],[SALIDA]],IF(Tabla229101112[[#This Row],[MEDIO DE PAGO]]="","¿Medio de pago?",J25))</f>
        <v>278.7999999999999</v>
      </c>
    </row>
    <row r="27" spans="1:10" x14ac:dyDescent="0.25">
      <c r="A27" s="2" t="str">
        <f>TEXT(Tabla229101112[[#This Row],[FECHA]],"mm/yyyy")</f>
        <v>02/2016</v>
      </c>
      <c r="B27" s="8">
        <v>42406</v>
      </c>
      <c r="C27" s="6" t="s">
        <v>33</v>
      </c>
      <c r="D27" s="6" t="s">
        <v>24</v>
      </c>
      <c r="E27" s="6" t="s">
        <v>165</v>
      </c>
      <c r="F27" s="4" t="s">
        <v>25</v>
      </c>
      <c r="G27" s="4" t="s">
        <v>12</v>
      </c>
      <c r="H27" s="7">
        <v>60</v>
      </c>
      <c r="I27" s="7"/>
      <c r="J27" s="3">
        <f>IF(Tabla229101112[[#This Row],[MEDIO DE PAGO]]="EFECTIVO",J26+Tabla229101112[[#This Row],[ENTRADA]]-Tabla229101112[[#This Row],[SALIDA]],IF(Tabla229101112[[#This Row],[MEDIO DE PAGO]]="","¿Medio de pago?",J26))</f>
        <v>338.7999999999999</v>
      </c>
    </row>
    <row r="28" spans="1:10" x14ac:dyDescent="0.25">
      <c r="A28" s="2" t="str">
        <f>TEXT(Tabla229101112[[#This Row],[FECHA]],"mm/yyyy")</f>
        <v>02/2016</v>
      </c>
      <c r="B28" s="8">
        <v>42406</v>
      </c>
      <c r="C28" s="6" t="s">
        <v>33</v>
      </c>
      <c r="D28" s="6" t="s">
        <v>59</v>
      </c>
      <c r="E28" s="6" t="s">
        <v>166</v>
      </c>
      <c r="F28" s="4" t="s">
        <v>167</v>
      </c>
      <c r="G28" s="4" t="s">
        <v>12</v>
      </c>
      <c r="H28" s="7"/>
      <c r="I28" s="7">
        <v>60</v>
      </c>
      <c r="J28" s="3">
        <f>IF(Tabla229101112[[#This Row],[MEDIO DE PAGO]]="EFECTIVO",J27+Tabla229101112[[#This Row],[ENTRADA]]-Tabla229101112[[#This Row],[SALIDA]],IF(Tabla229101112[[#This Row],[MEDIO DE PAGO]]="","¿Medio de pago?",J27))</f>
        <v>278.7999999999999</v>
      </c>
    </row>
    <row r="29" spans="1:10" x14ac:dyDescent="0.25">
      <c r="A29" s="2" t="str">
        <f>TEXT(Tabla229101112[[#This Row],[FECHA]],"mm/yyyy")</f>
        <v>02/2016</v>
      </c>
      <c r="B29" s="8">
        <v>42407</v>
      </c>
      <c r="C29" s="6" t="s">
        <v>33</v>
      </c>
      <c r="D29" s="6" t="s">
        <v>24</v>
      </c>
      <c r="E29" s="6" t="s">
        <v>168</v>
      </c>
      <c r="F29" s="4" t="s">
        <v>25</v>
      </c>
      <c r="G29" s="4" t="s">
        <v>12</v>
      </c>
      <c r="H29" s="7">
        <v>90</v>
      </c>
      <c r="I29" s="7"/>
      <c r="J29" s="3">
        <f>IF(Tabla229101112[[#This Row],[MEDIO DE PAGO]]="EFECTIVO",J28+Tabla229101112[[#This Row],[ENTRADA]]-Tabla229101112[[#This Row],[SALIDA]],IF(Tabla229101112[[#This Row],[MEDIO DE PAGO]]="","¿Medio de pago?",J28))</f>
        <v>368.7999999999999</v>
      </c>
    </row>
    <row r="30" spans="1:10" x14ac:dyDescent="0.25">
      <c r="A30" s="2" t="str">
        <f>TEXT(Tabla229101112[[#This Row],[FECHA]],"mm/yyyy")</f>
        <v>02/2016</v>
      </c>
      <c r="B30" s="8">
        <v>42407</v>
      </c>
      <c r="C30" s="6" t="s">
        <v>33</v>
      </c>
      <c r="D30" s="6" t="s">
        <v>24</v>
      </c>
      <c r="E30" s="6" t="s">
        <v>169</v>
      </c>
      <c r="F30" s="4" t="s">
        <v>25</v>
      </c>
      <c r="G30" s="4" t="s">
        <v>12</v>
      </c>
      <c r="H30" s="7">
        <v>140</v>
      </c>
      <c r="I30" s="7"/>
      <c r="J30" s="3">
        <f>IF(Tabla229101112[[#This Row],[MEDIO DE PAGO]]="EFECTIVO",J29+Tabla229101112[[#This Row],[ENTRADA]]-Tabla229101112[[#This Row],[SALIDA]],IF(Tabla229101112[[#This Row],[MEDIO DE PAGO]]="","¿Medio de pago?",J29))</f>
        <v>508.7999999999999</v>
      </c>
    </row>
    <row r="31" spans="1:10" x14ac:dyDescent="0.25">
      <c r="A31" s="2" t="str">
        <f>TEXT(Tabla229101112[[#This Row],[FECHA]],"mm/yyyy")</f>
        <v>02/2016</v>
      </c>
      <c r="B31" s="8">
        <v>42408</v>
      </c>
      <c r="C31" s="6" t="s">
        <v>33</v>
      </c>
      <c r="D31" s="6" t="s">
        <v>24</v>
      </c>
      <c r="E31" s="6" t="s">
        <v>170</v>
      </c>
      <c r="F31" s="4" t="s">
        <v>149</v>
      </c>
      <c r="G31" s="4" t="s">
        <v>13</v>
      </c>
      <c r="H31" s="7">
        <v>120</v>
      </c>
      <c r="I31" s="7"/>
      <c r="J31" s="3">
        <f>IF(Tabla229101112[[#This Row],[MEDIO DE PAGO]]="EFECTIVO",J30+Tabla229101112[[#This Row],[ENTRADA]]-Tabla229101112[[#This Row],[SALIDA]],IF(Tabla229101112[[#This Row],[MEDIO DE PAGO]]="","¿Medio de pago?",J30))</f>
        <v>508.7999999999999</v>
      </c>
    </row>
    <row r="32" spans="1:10" x14ac:dyDescent="0.25">
      <c r="A32" s="2" t="str">
        <f>TEXT(Tabla229101112[[#This Row],[FECHA]],"mm/yyyy")</f>
        <v>02/2016</v>
      </c>
      <c r="B32" s="8">
        <v>42409</v>
      </c>
      <c r="C32" s="6" t="s">
        <v>33</v>
      </c>
      <c r="D32" s="6" t="s">
        <v>24</v>
      </c>
      <c r="E32" s="6" t="s">
        <v>171</v>
      </c>
      <c r="F32" s="4" t="s">
        <v>25</v>
      </c>
      <c r="G32" s="4" t="s">
        <v>12</v>
      </c>
      <c r="H32" s="7">
        <v>80</v>
      </c>
      <c r="I32" s="7"/>
      <c r="J32" s="3">
        <f>IF(Tabla229101112[[#This Row],[MEDIO DE PAGO]]="EFECTIVO",J31+Tabla229101112[[#This Row],[ENTRADA]]-Tabla229101112[[#This Row],[SALIDA]],IF(Tabla229101112[[#This Row],[MEDIO DE PAGO]]="","¿Medio de pago?",J31))</f>
        <v>588.79999999999995</v>
      </c>
    </row>
    <row r="33" spans="1:10" x14ac:dyDescent="0.25">
      <c r="A33" s="2" t="str">
        <f>TEXT(Tabla229101112[[#This Row],[FECHA]],"mm/yyyy")</f>
        <v>02/2016</v>
      </c>
      <c r="B33" s="8">
        <v>42409</v>
      </c>
      <c r="C33" s="6" t="s">
        <v>33</v>
      </c>
      <c r="D33" s="6" t="s">
        <v>24</v>
      </c>
      <c r="E33" s="6" t="s">
        <v>172</v>
      </c>
      <c r="F33" s="4" t="s">
        <v>173</v>
      </c>
      <c r="G33" s="4" t="s">
        <v>13</v>
      </c>
      <c r="H33" s="7">
        <v>209.5</v>
      </c>
      <c r="I33" s="7"/>
      <c r="J33" s="3">
        <f>IF(Tabla229101112[[#This Row],[MEDIO DE PAGO]]="EFECTIVO",J32+Tabla229101112[[#This Row],[ENTRADA]]-Tabla229101112[[#This Row],[SALIDA]],IF(Tabla229101112[[#This Row],[MEDIO DE PAGO]]="","¿Medio de pago?",J32))</f>
        <v>588.79999999999995</v>
      </c>
    </row>
    <row r="34" spans="1:10" x14ac:dyDescent="0.25">
      <c r="A34" s="2" t="str">
        <f>TEXT(Tabla229101112[[#This Row],[FECHA]],"mm/yyyy")</f>
        <v>02/2016</v>
      </c>
      <c r="B34" s="8">
        <v>42410</v>
      </c>
      <c r="C34" s="6" t="s">
        <v>33</v>
      </c>
      <c r="D34" s="6" t="s">
        <v>24</v>
      </c>
      <c r="E34" s="6" t="s">
        <v>174</v>
      </c>
      <c r="F34" s="4" t="s">
        <v>25</v>
      </c>
      <c r="G34" s="4" t="s">
        <v>12</v>
      </c>
      <c r="H34" s="7">
        <v>60</v>
      </c>
      <c r="I34" s="7"/>
      <c r="J34" s="3">
        <f>IF(Tabla229101112[[#This Row],[MEDIO DE PAGO]]="EFECTIVO",J33+Tabla229101112[[#This Row],[ENTRADA]]-Tabla229101112[[#This Row],[SALIDA]],IF(Tabla229101112[[#This Row],[MEDIO DE PAGO]]="","¿Medio de pago?",J33))</f>
        <v>648.79999999999995</v>
      </c>
    </row>
    <row r="35" spans="1:10" x14ac:dyDescent="0.25">
      <c r="A35" s="2" t="str">
        <f>TEXT(Tabla229101112[[#This Row],[FECHA]],"mm/yyyy")</f>
        <v>02/2016</v>
      </c>
      <c r="B35" s="8">
        <v>42410</v>
      </c>
      <c r="C35" s="6" t="s">
        <v>33</v>
      </c>
      <c r="D35" s="6" t="s">
        <v>24</v>
      </c>
      <c r="E35" s="6" t="s">
        <v>175</v>
      </c>
      <c r="F35" s="4" t="s">
        <v>25</v>
      </c>
      <c r="G35" s="4" t="s">
        <v>12</v>
      </c>
      <c r="H35" s="7">
        <v>130</v>
      </c>
      <c r="I35" s="7"/>
      <c r="J35" s="3">
        <f>IF(Tabla229101112[[#This Row],[MEDIO DE PAGO]]="EFECTIVO",J34+Tabla229101112[[#This Row],[ENTRADA]]-Tabla229101112[[#This Row],[SALIDA]],IF(Tabla229101112[[#This Row],[MEDIO DE PAGO]]="","¿Medio de pago?",J34))</f>
        <v>778.8</v>
      </c>
    </row>
    <row r="36" spans="1:10" x14ac:dyDescent="0.25">
      <c r="A36" s="2" t="str">
        <f>TEXT(Tabla229101112[[#This Row],[FECHA]],"mm/yyyy")</f>
        <v>02/2016</v>
      </c>
      <c r="B36" s="8">
        <v>42411</v>
      </c>
      <c r="C36" s="6" t="s">
        <v>20</v>
      </c>
      <c r="D36" s="6"/>
      <c r="E36" s="6" t="s">
        <v>186</v>
      </c>
      <c r="F36" s="4" t="s">
        <v>138</v>
      </c>
      <c r="G36" s="4" t="s">
        <v>12</v>
      </c>
      <c r="H36" s="7"/>
      <c r="I36" s="7">
        <v>700</v>
      </c>
      <c r="J36" s="3">
        <f>IF(Tabla229101112[[#This Row],[MEDIO DE PAGO]]="EFECTIVO",J35+Tabla229101112[[#This Row],[ENTRADA]]-Tabla229101112[[#This Row],[SALIDA]],IF(Tabla229101112[[#This Row],[MEDIO DE PAGO]]="","¿Medio de pago?",J35))</f>
        <v>78.799999999999955</v>
      </c>
    </row>
    <row r="37" spans="1:10" x14ac:dyDescent="0.25">
      <c r="A37" s="2" t="str">
        <f ca="1">TEXT(Tabla229101112[[#This Row],[FECHA]],"mm/yyyy")</f>
        <v>03/2016</v>
      </c>
      <c r="B37" s="8">
        <f ca="1">TODAY()</f>
        <v>42430</v>
      </c>
      <c r="C37" s="6" t="s">
        <v>33</v>
      </c>
      <c r="D37" s="13" t="s">
        <v>24</v>
      </c>
      <c r="E37" s="6" t="s">
        <v>176</v>
      </c>
      <c r="F37" s="4" t="s">
        <v>25</v>
      </c>
      <c r="G37" s="4" t="s">
        <v>12</v>
      </c>
      <c r="H37" s="7">
        <v>80</v>
      </c>
      <c r="I37" s="7"/>
      <c r="J37" s="3">
        <f>IF(Tabla229101112[[#This Row],[MEDIO DE PAGO]]="EFECTIVO",J36+Tabla229101112[[#This Row],[ENTRADA]]-Tabla229101112[[#This Row],[SALIDA]],IF(Tabla229101112[[#This Row],[MEDIO DE PAGO]]="","¿Medio de pago?",J36))</f>
        <v>158.79999999999995</v>
      </c>
    </row>
    <row r="38" spans="1:10" x14ac:dyDescent="0.25">
      <c r="A38" s="2" t="str">
        <f>TEXT(Tabla229101112[[#This Row],[FECHA]],"mm/yyyy")</f>
        <v>02/2016</v>
      </c>
      <c r="B38" s="8">
        <v>42412</v>
      </c>
      <c r="C38" s="6" t="s">
        <v>33</v>
      </c>
      <c r="D38" s="6" t="s">
        <v>24</v>
      </c>
      <c r="E38" s="6" t="s">
        <v>177</v>
      </c>
      <c r="F38" s="4" t="s">
        <v>25</v>
      </c>
      <c r="G38" s="4" t="s">
        <v>12</v>
      </c>
      <c r="H38" s="7">
        <v>130</v>
      </c>
      <c r="I38" s="7"/>
      <c r="J38" s="3">
        <f>IF(Tabla229101112[[#This Row],[MEDIO DE PAGO]]="EFECTIVO",J37+Tabla229101112[[#This Row],[ENTRADA]]-Tabla229101112[[#This Row],[SALIDA]],IF(Tabla229101112[[#This Row],[MEDIO DE PAGO]]="","¿Medio de pago?",J37))</f>
        <v>288.79999999999995</v>
      </c>
    </row>
    <row r="39" spans="1:10" x14ac:dyDescent="0.25">
      <c r="A39" s="2" t="str">
        <f>TEXT(Tabla229101112[[#This Row],[FECHA]],"mm/yyyy")</f>
        <v>02/2016</v>
      </c>
      <c r="B39" s="8">
        <v>42412</v>
      </c>
      <c r="C39" s="6" t="s">
        <v>33</v>
      </c>
      <c r="D39" s="6" t="s">
        <v>24</v>
      </c>
      <c r="E39" s="6" t="s">
        <v>178</v>
      </c>
      <c r="F39" s="4" t="s">
        <v>25</v>
      </c>
      <c r="G39" s="4" t="s">
        <v>12</v>
      </c>
      <c r="H39" s="7">
        <v>120</v>
      </c>
      <c r="I39" s="7"/>
      <c r="J39" s="3">
        <f>IF(Tabla229101112[[#This Row],[MEDIO DE PAGO]]="EFECTIVO",J38+Tabla229101112[[#This Row],[ENTRADA]]-Tabla229101112[[#This Row],[SALIDA]],IF(Tabla229101112[[#This Row],[MEDIO DE PAGO]]="","¿Medio de pago?",J38))</f>
        <v>408.79999999999995</v>
      </c>
    </row>
    <row r="40" spans="1:10" x14ac:dyDescent="0.25">
      <c r="A40" s="2" t="str">
        <f>TEXT(Tabla229101112[[#This Row],[FECHA]],"mm/yyyy")</f>
        <v>02/2016</v>
      </c>
      <c r="B40" s="8">
        <v>42412</v>
      </c>
      <c r="C40" s="6" t="s">
        <v>33</v>
      </c>
      <c r="D40" s="6" t="s">
        <v>24</v>
      </c>
      <c r="E40" s="6" t="s">
        <v>179</v>
      </c>
      <c r="F40" s="4" t="s">
        <v>25</v>
      </c>
      <c r="G40" s="4" t="s">
        <v>12</v>
      </c>
      <c r="H40" s="7">
        <v>120</v>
      </c>
      <c r="I40" s="7"/>
      <c r="J40" s="3">
        <f>IF(Tabla229101112[[#This Row],[MEDIO DE PAGO]]="EFECTIVO",J39+Tabla229101112[[#This Row],[ENTRADA]]-Tabla229101112[[#This Row],[SALIDA]],IF(Tabla229101112[[#This Row],[MEDIO DE PAGO]]="","¿Medio de pago?",J39))</f>
        <v>528.79999999999995</v>
      </c>
    </row>
    <row r="41" spans="1:10" x14ac:dyDescent="0.25">
      <c r="A41" s="2" t="str">
        <f>TEXT(Tabla229101112[[#This Row],[FECHA]],"mm/yyyy")</f>
        <v>02/2016</v>
      </c>
      <c r="B41" s="8">
        <v>42412</v>
      </c>
      <c r="C41" s="6" t="s">
        <v>33</v>
      </c>
      <c r="D41" s="6" t="s">
        <v>24</v>
      </c>
      <c r="E41" s="6" t="s">
        <v>180</v>
      </c>
      <c r="F41" s="4" t="s">
        <v>181</v>
      </c>
      <c r="G41" s="4" t="s">
        <v>12</v>
      </c>
      <c r="H41" s="7">
        <v>102</v>
      </c>
      <c r="I41" s="7"/>
      <c r="J41" s="3">
        <f>IF(Tabla229101112[[#This Row],[MEDIO DE PAGO]]="EFECTIVO",J40+Tabla229101112[[#This Row],[ENTRADA]]-Tabla229101112[[#This Row],[SALIDA]],IF(Tabla229101112[[#This Row],[MEDIO DE PAGO]]="","¿Medio de pago?",J40))</f>
        <v>630.79999999999995</v>
      </c>
    </row>
    <row r="42" spans="1:10" x14ac:dyDescent="0.25">
      <c r="A42" s="2" t="str">
        <f>TEXT(Tabla229101112[[#This Row],[FECHA]],"mm/yyyy")</f>
        <v>02/2016</v>
      </c>
      <c r="B42" s="8">
        <v>42412</v>
      </c>
      <c r="C42" s="6" t="s">
        <v>33</v>
      </c>
      <c r="D42" s="6" t="s">
        <v>24</v>
      </c>
      <c r="E42" s="6" t="s">
        <v>182</v>
      </c>
      <c r="F42" s="4" t="s">
        <v>181</v>
      </c>
      <c r="G42" s="4" t="s">
        <v>12</v>
      </c>
      <c r="H42" s="7">
        <v>102</v>
      </c>
      <c r="I42" s="7"/>
      <c r="J42" s="3">
        <f>IF(Tabla229101112[[#This Row],[MEDIO DE PAGO]]="EFECTIVO",J41+Tabla229101112[[#This Row],[ENTRADA]]-Tabla229101112[[#This Row],[SALIDA]],IF(Tabla229101112[[#This Row],[MEDIO DE PAGO]]="","¿Medio de pago?",J41))</f>
        <v>732.8</v>
      </c>
    </row>
    <row r="43" spans="1:10" x14ac:dyDescent="0.25">
      <c r="A43" s="2" t="str">
        <f>TEXT(Tabla229101112[[#This Row],[FECHA]],"mm/yyyy")</f>
        <v>02/2016</v>
      </c>
      <c r="B43" s="8">
        <v>42412</v>
      </c>
      <c r="C43" s="6" t="s">
        <v>33</v>
      </c>
      <c r="D43" s="6" t="s">
        <v>24</v>
      </c>
      <c r="E43" s="6" t="s">
        <v>200</v>
      </c>
      <c r="F43" s="4" t="s">
        <v>181</v>
      </c>
      <c r="G43" s="4" t="s">
        <v>12</v>
      </c>
      <c r="H43" s="7">
        <v>102</v>
      </c>
      <c r="I43" s="7"/>
      <c r="J43" s="3">
        <f>IF(Tabla229101112[[#This Row],[MEDIO DE PAGO]]="EFECTIVO",J42+Tabla229101112[[#This Row],[ENTRADA]]-Tabla229101112[[#This Row],[SALIDA]],IF(Tabla229101112[[#This Row],[MEDIO DE PAGO]]="","¿Medio de pago?",J42))</f>
        <v>834.8</v>
      </c>
    </row>
    <row r="44" spans="1:10" x14ac:dyDescent="0.25">
      <c r="A44" s="2" t="str">
        <f>TEXT(Tabla229101112[[#This Row],[FECHA]],"mm/yyyy")</f>
        <v>02/2016</v>
      </c>
      <c r="B44" s="8">
        <v>42412</v>
      </c>
      <c r="C44" s="6" t="s">
        <v>33</v>
      </c>
      <c r="D44" s="6" t="s">
        <v>183</v>
      </c>
      <c r="E44" s="6" t="s">
        <v>184</v>
      </c>
      <c r="F44" s="4" t="s">
        <v>185</v>
      </c>
      <c r="G44" s="4" t="s">
        <v>12</v>
      </c>
      <c r="H44" s="7"/>
      <c r="I44" s="7">
        <v>70</v>
      </c>
      <c r="J44" s="3">
        <f>IF(Tabla229101112[[#This Row],[MEDIO DE PAGO]]="EFECTIVO",J43+Tabla229101112[[#This Row],[ENTRADA]]-Tabla229101112[[#This Row],[SALIDA]],IF(Tabla229101112[[#This Row],[MEDIO DE PAGO]]="","¿Medio de pago?",J43))</f>
        <v>764.8</v>
      </c>
    </row>
    <row r="45" spans="1:10" x14ac:dyDescent="0.25">
      <c r="A45" s="2" t="str">
        <f>TEXT(Tabla229101112[[#This Row],[FECHA]],"mm/yyyy")</f>
        <v>02/2016</v>
      </c>
      <c r="B45" s="8">
        <v>42413</v>
      </c>
      <c r="C45" s="6" t="s">
        <v>33</v>
      </c>
      <c r="D45" s="6" t="s">
        <v>24</v>
      </c>
      <c r="E45" s="6" t="s">
        <v>187</v>
      </c>
      <c r="F45" s="4" t="s">
        <v>25</v>
      </c>
      <c r="G45" s="4" t="s">
        <v>12</v>
      </c>
      <c r="H45" s="7">
        <v>130</v>
      </c>
      <c r="I45" s="7"/>
      <c r="J45" s="3">
        <f>IF(Tabla229101112[[#This Row],[MEDIO DE PAGO]]="EFECTIVO",J44+Tabla229101112[[#This Row],[ENTRADA]]-Tabla229101112[[#This Row],[SALIDA]],IF(Tabla229101112[[#This Row],[MEDIO DE PAGO]]="","¿Medio de pago?",J44))</f>
        <v>894.8</v>
      </c>
    </row>
    <row r="46" spans="1:10" x14ac:dyDescent="0.25">
      <c r="A46" s="2" t="str">
        <f>TEXT(Tabla229101112[[#This Row],[FECHA]],"mm/yyyy")</f>
        <v>02/2016</v>
      </c>
      <c r="B46" s="8">
        <v>42413</v>
      </c>
      <c r="C46" s="6" t="s">
        <v>20</v>
      </c>
      <c r="D46" s="6"/>
      <c r="E46" s="6" t="s">
        <v>289</v>
      </c>
      <c r="F46" s="4" t="s">
        <v>138</v>
      </c>
      <c r="G46" s="4" t="s">
        <v>12</v>
      </c>
      <c r="H46" s="7"/>
      <c r="I46" s="7">
        <v>850</v>
      </c>
      <c r="J46" s="3">
        <f>IF(Tabla229101112[[#This Row],[MEDIO DE PAGO]]="EFECTIVO",J45+Tabla229101112[[#This Row],[ENTRADA]]-Tabla229101112[[#This Row],[SALIDA]],IF(Tabla229101112[[#This Row],[MEDIO DE PAGO]]="","¿Medio de pago?",J45))</f>
        <v>44.799999999999955</v>
      </c>
    </row>
    <row r="47" spans="1:10" x14ac:dyDescent="0.25">
      <c r="A47" s="2" t="str">
        <f>TEXT(Tabla229101112[[#This Row],[FECHA]],"mm/yyyy")</f>
        <v>02/2016</v>
      </c>
      <c r="B47" s="8">
        <v>42413</v>
      </c>
      <c r="C47" s="6" t="s">
        <v>33</v>
      </c>
      <c r="D47" s="6" t="s">
        <v>24</v>
      </c>
      <c r="E47" s="6" t="s">
        <v>188</v>
      </c>
      <c r="F47" s="4" t="s">
        <v>25</v>
      </c>
      <c r="G47" s="4" t="s">
        <v>12</v>
      </c>
      <c r="H47" s="7">
        <v>120</v>
      </c>
      <c r="I47" s="7"/>
      <c r="J47" s="3">
        <f>IF(Tabla229101112[[#This Row],[MEDIO DE PAGO]]="EFECTIVO",J46+Tabla229101112[[#This Row],[ENTRADA]]-Tabla229101112[[#This Row],[SALIDA]],IF(Tabla229101112[[#This Row],[MEDIO DE PAGO]]="","¿Medio de pago?",J46))</f>
        <v>164.79999999999995</v>
      </c>
    </row>
    <row r="48" spans="1:10" x14ac:dyDescent="0.25">
      <c r="A48" s="2" t="str">
        <f>TEXT(Tabla229101112[[#This Row],[FECHA]],"mm/yyyy")</f>
        <v>02/2016</v>
      </c>
      <c r="B48" s="8">
        <v>42413</v>
      </c>
      <c r="C48" s="6" t="s">
        <v>33</v>
      </c>
      <c r="D48" s="6" t="s">
        <v>24</v>
      </c>
      <c r="E48" s="6" t="s">
        <v>189</v>
      </c>
      <c r="F48" s="4" t="s">
        <v>25</v>
      </c>
      <c r="G48" s="4" t="s">
        <v>12</v>
      </c>
      <c r="H48" s="7">
        <v>120</v>
      </c>
      <c r="I48" s="7"/>
      <c r="J48" s="3">
        <f>IF(Tabla229101112[[#This Row],[MEDIO DE PAGO]]="EFECTIVO",J47+Tabla229101112[[#This Row],[ENTRADA]]-Tabla229101112[[#This Row],[SALIDA]],IF(Tabla229101112[[#This Row],[MEDIO DE PAGO]]="","¿Medio de pago?",J47))</f>
        <v>284.79999999999995</v>
      </c>
    </row>
    <row r="49" spans="1:10" x14ac:dyDescent="0.25">
      <c r="A49" s="2" t="str">
        <f>TEXT(Tabla229101112[[#This Row],[FECHA]],"mm/yyyy")</f>
        <v>02/2016</v>
      </c>
      <c r="B49" s="8">
        <v>42413</v>
      </c>
      <c r="C49" s="6" t="s">
        <v>33</v>
      </c>
      <c r="D49" s="6" t="s">
        <v>24</v>
      </c>
      <c r="E49" s="6" t="s">
        <v>190</v>
      </c>
      <c r="F49" s="4" t="s">
        <v>25</v>
      </c>
      <c r="G49" s="4" t="s">
        <v>12</v>
      </c>
      <c r="H49" s="7">
        <v>40</v>
      </c>
      <c r="I49" s="7"/>
      <c r="J49" s="3">
        <f>IF(Tabla229101112[[#This Row],[MEDIO DE PAGO]]="EFECTIVO",J48+Tabla229101112[[#This Row],[ENTRADA]]-Tabla229101112[[#This Row],[SALIDA]],IF(Tabla229101112[[#This Row],[MEDIO DE PAGO]]="","¿Medio de pago?",J48))</f>
        <v>324.79999999999995</v>
      </c>
    </row>
    <row r="50" spans="1:10" x14ac:dyDescent="0.25">
      <c r="A50" s="2" t="str">
        <f>TEXT(Tabla229101112[[#This Row],[FECHA]],"mm/yyyy")</f>
        <v>02/2016</v>
      </c>
      <c r="B50" s="8">
        <v>42414</v>
      </c>
      <c r="C50" s="6" t="s">
        <v>140</v>
      </c>
      <c r="D50" s="6" t="s">
        <v>24</v>
      </c>
      <c r="E50" s="6" t="s">
        <v>191</v>
      </c>
      <c r="F50" s="4" t="s">
        <v>35</v>
      </c>
      <c r="G50" s="4" t="s">
        <v>12</v>
      </c>
      <c r="H50" s="7">
        <v>232</v>
      </c>
      <c r="I50" s="7"/>
      <c r="J50" s="3">
        <f>IF(Tabla229101112[[#This Row],[MEDIO DE PAGO]]="EFECTIVO",J49+Tabla229101112[[#This Row],[ENTRADA]]-Tabla229101112[[#This Row],[SALIDA]],IF(Tabla229101112[[#This Row],[MEDIO DE PAGO]]="","¿Medio de pago?",J49))</f>
        <v>556.79999999999995</v>
      </c>
    </row>
    <row r="51" spans="1:10" x14ac:dyDescent="0.25">
      <c r="A51" s="2" t="str">
        <f>TEXT(Tabla229101112[[#This Row],[FECHA]],"mm/yyyy")</f>
        <v>02/2016</v>
      </c>
      <c r="B51" s="8">
        <v>42414</v>
      </c>
      <c r="C51" s="6" t="s">
        <v>33</v>
      </c>
      <c r="D51" s="6" t="s">
        <v>24</v>
      </c>
      <c r="E51" s="6" t="s">
        <v>192</v>
      </c>
      <c r="F51" s="4" t="s">
        <v>25</v>
      </c>
      <c r="G51" s="4" t="s">
        <v>12</v>
      </c>
      <c r="H51" s="7">
        <v>90</v>
      </c>
      <c r="I51" s="7"/>
      <c r="J51" s="3">
        <f>IF(Tabla229101112[[#This Row],[MEDIO DE PAGO]]="EFECTIVO",J50+Tabla229101112[[#This Row],[ENTRADA]]-Tabla229101112[[#This Row],[SALIDA]],IF(Tabla229101112[[#This Row],[MEDIO DE PAGO]]="","¿Medio de pago?",J50))</f>
        <v>646.79999999999995</v>
      </c>
    </row>
    <row r="52" spans="1:10" x14ac:dyDescent="0.25">
      <c r="A52" s="2" t="str">
        <f>TEXT(Tabla229101112[[#This Row],[FECHA]],"mm/yyyy")</f>
        <v>02/2016</v>
      </c>
      <c r="B52" s="8">
        <v>42416</v>
      </c>
      <c r="C52" s="6" t="s">
        <v>33</v>
      </c>
      <c r="D52" s="6" t="s">
        <v>24</v>
      </c>
      <c r="E52" s="6" t="s">
        <v>194</v>
      </c>
      <c r="F52" s="4" t="s">
        <v>195</v>
      </c>
      <c r="G52" s="4" t="s">
        <v>26</v>
      </c>
      <c r="H52" s="7">
        <v>840</v>
      </c>
      <c r="I52" s="7"/>
      <c r="J52" s="3">
        <f>IF(Tabla229101112[[#This Row],[MEDIO DE PAGO]]="EFECTIVO",J51+Tabla229101112[[#This Row],[ENTRADA]]-Tabla229101112[[#This Row],[SALIDA]],IF(Tabla229101112[[#This Row],[MEDIO DE PAGO]]="","¿Medio de pago?",J51))</f>
        <v>646.79999999999995</v>
      </c>
    </row>
    <row r="53" spans="1:10" x14ac:dyDescent="0.25">
      <c r="A53" s="2" t="str">
        <f>TEXT(Tabla229101112[[#This Row],[FECHA]],"mm/yyyy")</f>
        <v>02/2016</v>
      </c>
      <c r="B53" s="8">
        <v>42416</v>
      </c>
      <c r="C53" s="6" t="s">
        <v>33</v>
      </c>
      <c r="D53" s="6" t="s">
        <v>24</v>
      </c>
      <c r="E53" s="6" t="s">
        <v>196</v>
      </c>
      <c r="F53" s="4" t="s">
        <v>197</v>
      </c>
      <c r="G53" s="4" t="s">
        <v>12</v>
      </c>
      <c r="H53" s="7">
        <v>86.5</v>
      </c>
      <c r="I53" s="7"/>
      <c r="J53" s="3">
        <f>IF(Tabla229101112[[#This Row],[MEDIO DE PAGO]]="EFECTIVO",J52+Tabla229101112[[#This Row],[ENTRADA]]-Tabla229101112[[#This Row],[SALIDA]],IF(Tabla229101112[[#This Row],[MEDIO DE PAGO]]="","¿Medio de pago?",J52))</f>
        <v>733.3</v>
      </c>
    </row>
    <row r="54" spans="1:10" x14ac:dyDescent="0.25">
      <c r="A54" s="2" t="str">
        <f>TEXT(Tabla229101112[[#This Row],[FECHA]],"mm/yyyy")</f>
        <v>02/2016</v>
      </c>
      <c r="B54" s="8">
        <v>42416</v>
      </c>
      <c r="C54" s="6" t="s">
        <v>33</v>
      </c>
      <c r="D54" s="6" t="s">
        <v>24</v>
      </c>
      <c r="E54" s="6" t="s">
        <v>198</v>
      </c>
      <c r="F54" s="4" t="s">
        <v>197</v>
      </c>
      <c r="G54" s="4" t="s">
        <v>12</v>
      </c>
      <c r="H54" s="7">
        <v>86.5</v>
      </c>
      <c r="I54" s="7"/>
      <c r="J54" s="12">
        <f>IF(Tabla229101112[[#This Row],[MEDIO DE PAGO]]="EFECTIVO",J53+Tabla229101112[[#This Row],[ENTRADA]]-Tabla229101112[[#This Row],[SALIDA]],IF(Tabla229101112[[#This Row],[MEDIO DE PAGO]]="","¿Medio de pago?",J53))</f>
        <v>819.8</v>
      </c>
    </row>
    <row r="55" spans="1:10" x14ac:dyDescent="0.25">
      <c r="A55" s="2" t="str">
        <f>TEXT(Tabla229101112[[#This Row],[FECHA]],"mm/yyyy")</f>
        <v>02/2016</v>
      </c>
      <c r="B55" s="8">
        <v>42416</v>
      </c>
      <c r="C55" s="6" t="s">
        <v>33</v>
      </c>
      <c r="D55" s="6" t="s">
        <v>24</v>
      </c>
      <c r="E55" s="6" t="s">
        <v>199</v>
      </c>
      <c r="F55" s="4" t="s">
        <v>197</v>
      </c>
      <c r="G55" s="4" t="s">
        <v>12</v>
      </c>
      <c r="H55" s="7">
        <v>86.5</v>
      </c>
      <c r="I55" s="7"/>
      <c r="J55" s="12">
        <f>IF(Tabla229101112[[#This Row],[MEDIO DE PAGO]]="EFECTIVO",J54+Tabla229101112[[#This Row],[ENTRADA]]-Tabla229101112[[#This Row],[SALIDA]],IF(Tabla229101112[[#This Row],[MEDIO DE PAGO]]="","¿Medio de pago?",J54))</f>
        <v>906.3</v>
      </c>
    </row>
    <row r="56" spans="1:10" x14ac:dyDescent="0.25">
      <c r="A56" s="2" t="str">
        <f>TEXT(Tabla229101112[[#This Row],[FECHA]],"mm/yyyy")</f>
        <v>02/2016</v>
      </c>
      <c r="B56" s="8">
        <v>42417</v>
      </c>
      <c r="C56" s="6" t="s">
        <v>33</v>
      </c>
      <c r="D56" s="6" t="s">
        <v>201</v>
      </c>
      <c r="E56" s="6"/>
      <c r="F56" s="4" t="s">
        <v>138</v>
      </c>
      <c r="G56" s="4" t="s">
        <v>12</v>
      </c>
      <c r="H56" s="7"/>
      <c r="I56" s="7">
        <v>700</v>
      </c>
      <c r="J56" s="12">
        <f>IF(Tabla229101112[[#This Row],[MEDIO DE PAGO]]="EFECTIVO",J55+Tabla229101112[[#This Row],[ENTRADA]]-Tabla229101112[[#This Row],[SALIDA]],IF(Tabla229101112[[#This Row],[MEDIO DE PAGO]]="","¿Medio de pago?",J55))</f>
        <v>206.29999999999995</v>
      </c>
    </row>
    <row r="57" spans="1:10" x14ac:dyDescent="0.25">
      <c r="A57" s="2" t="str">
        <f>TEXT(Tabla229101112[[#This Row],[FECHA]],"mm/yyyy")</f>
        <v>02/2016</v>
      </c>
      <c r="B57" s="8">
        <v>42417</v>
      </c>
      <c r="C57" s="6" t="s">
        <v>202</v>
      </c>
      <c r="D57" s="6" t="s">
        <v>203</v>
      </c>
      <c r="E57" s="6" t="s">
        <v>204</v>
      </c>
      <c r="F57" s="4" t="s">
        <v>205</v>
      </c>
      <c r="G57" s="4" t="s">
        <v>12</v>
      </c>
      <c r="H57" s="7"/>
      <c r="I57" s="7">
        <v>183.6</v>
      </c>
      <c r="J57" s="12">
        <f>IF(Tabla229101112[[#This Row],[MEDIO DE PAGO]]="EFECTIVO",J56+Tabla229101112[[#This Row],[ENTRADA]]-Tabla229101112[[#This Row],[SALIDA]],IF(Tabla229101112[[#This Row],[MEDIO DE PAGO]]="","¿Medio de pago?",J56))</f>
        <v>22.69999999999996</v>
      </c>
    </row>
    <row r="58" spans="1:10" x14ac:dyDescent="0.25">
      <c r="A58" s="2" t="str">
        <f>TEXT(Tabla229101112[[#This Row],[FECHA]],"mm/yyyy")</f>
        <v>02/2016</v>
      </c>
      <c r="B58" s="8">
        <v>42417</v>
      </c>
      <c r="C58" s="6" t="s">
        <v>33</v>
      </c>
      <c r="D58" s="6" t="s">
        <v>24</v>
      </c>
      <c r="E58" s="6" t="s">
        <v>208</v>
      </c>
      <c r="F58" s="4" t="s">
        <v>32</v>
      </c>
      <c r="G58" s="4" t="s">
        <v>12</v>
      </c>
      <c r="H58" s="7">
        <v>65</v>
      </c>
      <c r="I58" s="7"/>
      <c r="J58" s="12">
        <v>87.7</v>
      </c>
    </row>
    <row r="59" spans="1:10" x14ac:dyDescent="0.25">
      <c r="A59" s="2" t="str">
        <f>TEXT(Tabla229101112[[#This Row],[FECHA]],"mm/yyyy")</f>
        <v>02/2016</v>
      </c>
      <c r="B59" s="8">
        <v>42417</v>
      </c>
      <c r="C59" s="6" t="s">
        <v>140</v>
      </c>
      <c r="D59" s="6" t="s">
        <v>24</v>
      </c>
      <c r="E59" s="6" t="s">
        <v>206</v>
      </c>
      <c r="F59" s="4" t="s">
        <v>207</v>
      </c>
      <c r="G59" s="4" t="s">
        <v>12</v>
      </c>
      <c r="H59" s="7"/>
      <c r="I59" s="7">
        <v>51.8</v>
      </c>
      <c r="J59" s="12">
        <f>IF(Tabla229101112[[#This Row],[MEDIO DE PAGO]]="EFECTIVO",J58+Tabla229101112[[#This Row],[ENTRADA]]-Tabla229101112[[#This Row],[SALIDA]],IF(Tabla229101112[[#This Row],[MEDIO DE PAGO]]="","¿Medio de pago?",J58))</f>
        <v>35.900000000000006</v>
      </c>
    </row>
    <row r="60" spans="1:10" x14ac:dyDescent="0.25">
      <c r="A60" s="2" t="str">
        <f>TEXT(Tabla229101112[[#This Row],[FECHA]],"mm/yyyy")</f>
        <v>02/2016</v>
      </c>
      <c r="B60" s="8">
        <v>42417</v>
      </c>
      <c r="C60" s="6" t="s">
        <v>140</v>
      </c>
      <c r="D60" s="6" t="s">
        <v>24</v>
      </c>
      <c r="E60" s="6" t="s">
        <v>209</v>
      </c>
      <c r="F60" s="4" t="s">
        <v>210</v>
      </c>
      <c r="G60" s="4" t="s">
        <v>12</v>
      </c>
      <c r="H60" s="7">
        <v>10</v>
      </c>
      <c r="I60" s="7"/>
      <c r="J60" s="12">
        <f>IF(Tabla229101112[[#This Row],[MEDIO DE PAGO]]="EFECTIVO",J59+Tabla229101112[[#This Row],[ENTRADA]]-Tabla229101112[[#This Row],[SALIDA]],IF(Tabla229101112[[#This Row],[MEDIO DE PAGO]]="","¿Medio de pago?",J59))</f>
        <v>45.900000000000006</v>
      </c>
    </row>
    <row r="61" spans="1:10" x14ac:dyDescent="0.25">
      <c r="A61" s="2" t="str">
        <f>TEXT(Tabla229101112[[#This Row],[FECHA]],"mm/yyyy")</f>
        <v>02/2016</v>
      </c>
      <c r="B61" s="8">
        <v>42418</v>
      </c>
      <c r="C61" s="6" t="s">
        <v>33</v>
      </c>
      <c r="D61" s="6" t="s">
        <v>24</v>
      </c>
      <c r="E61" s="6" t="s">
        <v>211</v>
      </c>
      <c r="F61" s="4" t="s">
        <v>25</v>
      </c>
      <c r="G61" s="4" t="s">
        <v>12</v>
      </c>
      <c r="H61" s="7">
        <v>60</v>
      </c>
      <c r="I61" s="7"/>
      <c r="J61" s="12">
        <f>IF(Tabla229101112[[#This Row],[MEDIO DE PAGO]]="EFECTIVO",J60+Tabla229101112[[#This Row],[ENTRADA]]-Tabla229101112[[#This Row],[SALIDA]],IF(Tabla229101112[[#This Row],[MEDIO DE PAGO]]="","¿Medio de pago?",J60))</f>
        <v>105.9</v>
      </c>
    </row>
    <row r="62" spans="1:10" x14ac:dyDescent="0.25">
      <c r="A62" s="2" t="str">
        <f>TEXT(Tabla229101112[[#This Row],[FECHA]],"mm/yyyy")</f>
        <v>02/2016</v>
      </c>
      <c r="B62" s="8">
        <v>42418</v>
      </c>
      <c r="C62" s="6" t="s">
        <v>33</v>
      </c>
      <c r="D62" s="6" t="s">
        <v>24</v>
      </c>
      <c r="E62" s="6" t="s">
        <v>212</v>
      </c>
      <c r="F62" s="4" t="s">
        <v>213</v>
      </c>
      <c r="G62" s="4" t="s">
        <v>12</v>
      </c>
      <c r="H62" s="7">
        <v>96.6</v>
      </c>
      <c r="I62" s="7"/>
      <c r="J62" s="12">
        <f>IF(Tabla229101112[[#This Row],[MEDIO DE PAGO]]="EFECTIVO",J61+Tabla229101112[[#This Row],[ENTRADA]]-Tabla229101112[[#This Row],[SALIDA]],IF(Tabla229101112[[#This Row],[MEDIO DE PAGO]]="","¿Medio de pago?",J61))</f>
        <v>202.5</v>
      </c>
    </row>
    <row r="63" spans="1:10" x14ac:dyDescent="0.25">
      <c r="A63" s="2" t="str">
        <f>TEXT(Tabla229101112[[#This Row],[FECHA]],"mm/yyyy")</f>
        <v>02/2016</v>
      </c>
      <c r="B63" s="8">
        <v>42418</v>
      </c>
      <c r="C63" s="6" t="s">
        <v>33</v>
      </c>
      <c r="D63" s="6" t="s">
        <v>24</v>
      </c>
      <c r="E63" s="6" t="s">
        <v>214</v>
      </c>
      <c r="F63" s="4" t="s">
        <v>213</v>
      </c>
      <c r="G63" s="4" t="s">
        <v>12</v>
      </c>
      <c r="H63" s="7">
        <v>96.6</v>
      </c>
      <c r="I63" s="7"/>
      <c r="J63" s="12">
        <f>IF(Tabla229101112[[#This Row],[MEDIO DE PAGO]]="EFECTIVO",J62+Tabla229101112[[#This Row],[ENTRADA]]-Tabla229101112[[#This Row],[SALIDA]],IF(Tabla229101112[[#This Row],[MEDIO DE PAGO]]="","¿Medio de pago?",J62))</f>
        <v>299.10000000000002</v>
      </c>
    </row>
    <row r="64" spans="1:10" x14ac:dyDescent="0.25">
      <c r="A64" s="2" t="str">
        <f>TEXT(Tabla229101112[[#This Row],[FECHA]],"mm/yyyy")</f>
        <v>02/2016</v>
      </c>
      <c r="B64" s="8">
        <v>42418</v>
      </c>
      <c r="C64" s="6" t="s">
        <v>140</v>
      </c>
      <c r="D64" s="6" t="s">
        <v>215</v>
      </c>
      <c r="E64" s="6" t="s">
        <v>216</v>
      </c>
      <c r="F64" s="4" t="s">
        <v>217</v>
      </c>
      <c r="G64" s="4" t="s">
        <v>12</v>
      </c>
      <c r="H64" s="7"/>
      <c r="I64" s="7">
        <v>9.4</v>
      </c>
      <c r="J64" s="12">
        <f>IF(Tabla229101112[[#This Row],[MEDIO DE PAGO]]="EFECTIVO",J63+Tabla229101112[[#This Row],[ENTRADA]]-Tabla229101112[[#This Row],[SALIDA]],IF(Tabla229101112[[#This Row],[MEDIO DE PAGO]]="","¿Medio de pago?",J63))</f>
        <v>289.70000000000005</v>
      </c>
    </row>
    <row r="65" spans="1:10" x14ac:dyDescent="0.25">
      <c r="A65" s="2" t="str">
        <f>TEXT(Tabla229101112[[#This Row],[FECHA]],"mm/yyyy")</f>
        <v>02/2016</v>
      </c>
      <c r="B65" s="8">
        <v>42418</v>
      </c>
      <c r="C65" s="6" t="s">
        <v>20</v>
      </c>
      <c r="D65" s="6"/>
      <c r="E65" s="6" t="s">
        <v>290</v>
      </c>
      <c r="F65" s="4" t="s">
        <v>138</v>
      </c>
      <c r="G65" s="4" t="s">
        <v>12</v>
      </c>
      <c r="H65" s="7"/>
      <c r="I65" s="7">
        <v>200</v>
      </c>
      <c r="J65" s="12">
        <f>IF(Tabla229101112[[#This Row],[MEDIO DE PAGO]]="EFECTIVO",J64+Tabla229101112[[#This Row],[ENTRADA]]-Tabla229101112[[#This Row],[SALIDA]],IF(Tabla229101112[[#This Row],[MEDIO DE PAGO]]="","¿Medio de pago?",J64))</f>
        <v>89.700000000000045</v>
      </c>
    </row>
    <row r="66" spans="1:10" x14ac:dyDescent="0.25">
      <c r="A66" s="2" t="str">
        <f>TEXT(Tabla229101112[[#This Row],[FECHA]],"mm/yyyy")</f>
        <v>02/2016</v>
      </c>
      <c r="B66" s="8">
        <v>42418</v>
      </c>
      <c r="C66" s="6" t="s">
        <v>140</v>
      </c>
      <c r="D66" s="6" t="s">
        <v>24</v>
      </c>
      <c r="E66" s="6" t="s">
        <v>218</v>
      </c>
      <c r="F66" s="4" t="s">
        <v>210</v>
      </c>
      <c r="G66" s="4" t="s">
        <v>12</v>
      </c>
      <c r="H66" s="7">
        <v>10</v>
      </c>
      <c r="I66" s="7"/>
      <c r="J66" s="12">
        <f>IF(Tabla229101112[[#This Row],[MEDIO DE PAGO]]="EFECTIVO",J65+Tabla229101112[[#This Row],[ENTRADA]]-Tabla229101112[[#This Row],[SALIDA]],IF(Tabla229101112[[#This Row],[MEDIO DE PAGO]]="","¿Medio de pago?",J65))</f>
        <v>99.700000000000045</v>
      </c>
    </row>
    <row r="67" spans="1:10" x14ac:dyDescent="0.25">
      <c r="A67" s="2" t="str">
        <f>TEXT(Tabla229101112[[#This Row],[FECHA]],"mm/yyyy")</f>
        <v>02/2016</v>
      </c>
      <c r="B67" s="8">
        <v>42418</v>
      </c>
      <c r="C67" s="6" t="s">
        <v>33</v>
      </c>
      <c r="D67" s="6" t="s">
        <v>24</v>
      </c>
      <c r="E67" s="6" t="s">
        <v>219</v>
      </c>
      <c r="F67" s="4" t="s">
        <v>250</v>
      </c>
      <c r="G67" s="4" t="s">
        <v>12</v>
      </c>
      <c r="H67" s="7">
        <v>406</v>
      </c>
      <c r="I67" s="7"/>
      <c r="J67" s="12">
        <f>IF(Tabla229101112[[#This Row],[MEDIO DE PAGO]]="EFECTIVO",J66+Tabla229101112[[#This Row],[ENTRADA]]-Tabla229101112[[#This Row],[SALIDA]],IF(Tabla229101112[[#This Row],[MEDIO DE PAGO]]="","¿Medio de pago?",J66))</f>
        <v>505.70000000000005</v>
      </c>
    </row>
    <row r="68" spans="1:10" x14ac:dyDescent="0.25">
      <c r="A68" s="2" t="str">
        <f>TEXT(Tabla229101112[[#This Row],[FECHA]],"mm/yyyy")</f>
        <v>02/2016</v>
      </c>
      <c r="B68" s="8">
        <v>42418</v>
      </c>
      <c r="C68" s="6" t="s">
        <v>33</v>
      </c>
      <c r="D68" s="6" t="s">
        <v>24</v>
      </c>
      <c r="E68" s="6" t="s">
        <v>240</v>
      </c>
      <c r="F68" s="4" t="s">
        <v>251</v>
      </c>
      <c r="G68" s="4" t="s">
        <v>12</v>
      </c>
      <c r="H68" s="7">
        <v>203</v>
      </c>
      <c r="I68" s="7"/>
      <c r="J68" s="12">
        <f>IF(Tabla229101112[[#This Row],[MEDIO DE PAGO]]="EFECTIVO",J67+Tabla229101112[[#This Row],[ENTRADA]]-Tabla229101112[[#This Row],[SALIDA]],IF(Tabla229101112[[#This Row],[MEDIO DE PAGO]]="","¿Medio de pago?",J67))</f>
        <v>708.7</v>
      </c>
    </row>
    <row r="69" spans="1:10" x14ac:dyDescent="0.25">
      <c r="A69" s="2" t="str">
        <f>TEXT(Tabla229101112[[#This Row],[FECHA]],"mm/yyyy")</f>
        <v>02/2016</v>
      </c>
      <c r="B69" s="8">
        <v>42418</v>
      </c>
      <c r="C69" s="6" t="s">
        <v>33</v>
      </c>
      <c r="D69" s="6" t="s">
        <v>24</v>
      </c>
      <c r="E69" s="6" t="s">
        <v>220</v>
      </c>
      <c r="F69" s="4" t="s">
        <v>252</v>
      </c>
      <c r="G69" s="4" t="s">
        <v>12</v>
      </c>
      <c r="H69" s="7">
        <v>406</v>
      </c>
      <c r="I69" s="7"/>
      <c r="J69" s="12">
        <f>IF(Tabla229101112[[#This Row],[MEDIO DE PAGO]]="EFECTIVO",J68+Tabla229101112[[#This Row],[ENTRADA]]-Tabla229101112[[#This Row],[SALIDA]],IF(Tabla229101112[[#This Row],[MEDIO DE PAGO]]="","¿Medio de pago?",J68))</f>
        <v>1114.7</v>
      </c>
    </row>
    <row r="70" spans="1:10" x14ac:dyDescent="0.25">
      <c r="A70" s="2" t="str">
        <f>TEXT(Tabla229101112[[#This Row],[FECHA]],"mm/yyyy")</f>
        <v>02/2016</v>
      </c>
      <c r="B70" s="8">
        <v>42418</v>
      </c>
      <c r="C70" s="6" t="s">
        <v>33</v>
      </c>
      <c r="D70" s="6" t="s">
        <v>24</v>
      </c>
      <c r="E70" s="6" t="s">
        <v>241</v>
      </c>
      <c r="F70" s="4" t="s">
        <v>253</v>
      </c>
      <c r="G70" s="4" t="s">
        <v>12</v>
      </c>
      <c r="H70" s="7">
        <v>203</v>
      </c>
      <c r="I70" s="7"/>
      <c r="J70" s="12">
        <f>IF(Tabla229101112[[#This Row],[MEDIO DE PAGO]]="EFECTIVO",J69+Tabla229101112[[#This Row],[ENTRADA]]-Tabla229101112[[#This Row],[SALIDA]],IF(Tabla229101112[[#This Row],[MEDIO DE PAGO]]="","¿Medio de pago?",J69))</f>
        <v>1317.7</v>
      </c>
    </row>
    <row r="71" spans="1:10" x14ac:dyDescent="0.25">
      <c r="A71" s="2" t="str">
        <f>TEXT(Tabla229101112[[#This Row],[FECHA]],"mm/yyyy")</f>
        <v>02/2016</v>
      </c>
      <c r="B71" s="8">
        <v>42418</v>
      </c>
      <c r="C71" s="6" t="s">
        <v>33</v>
      </c>
      <c r="D71" s="6" t="s">
        <v>24</v>
      </c>
      <c r="E71" s="6" t="s">
        <v>221</v>
      </c>
      <c r="F71" s="4" t="s">
        <v>254</v>
      </c>
      <c r="G71" s="4" t="s">
        <v>12</v>
      </c>
      <c r="H71" s="7">
        <v>406</v>
      </c>
      <c r="I71" s="7"/>
      <c r="J71" s="12">
        <f>IF(Tabla229101112[[#This Row],[MEDIO DE PAGO]]="EFECTIVO",J70+Tabla229101112[[#This Row],[ENTRADA]]-Tabla229101112[[#This Row],[SALIDA]],IF(Tabla229101112[[#This Row],[MEDIO DE PAGO]]="","¿Medio de pago?",J70))</f>
        <v>1723.7</v>
      </c>
    </row>
    <row r="72" spans="1:10" x14ac:dyDescent="0.25">
      <c r="A72" s="2" t="str">
        <f>TEXT(Tabla229101112[[#This Row],[FECHA]],"mm/yyyy")</f>
        <v>02/2016</v>
      </c>
      <c r="B72" s="8">
        <v>42418</v>
      </c>
      <c r="C72" s="6" t="s">
        <v>20</v>
      </c>
      <c r="D72" s="6"/>
      <c r="E72" s="6" t="s">
        <v>290</v>
      </c>
      <c r="F72" s="4" t="s">
        <v>138</v>
      </c>
      <c r="G72" s="4" t="s">
        <v>12</v>
      </c>
      <c r="H72" s="7"/>
      <c r="I72" s="7">
        <v>1600</v>
      </c>
      <c r="J72" s="12">
        <f>IF(Tabla229101112[[#This Row],[MEDIO DE PAGO]]="EFECTIVO",J71+Tabla229101112[[#This Row],[ENTRADA]]-Tabla229101112[[#This Row],[SALIDA]],IF(Tabla229101112[[#This Row],[MEDIO DE PAGO]]="","¿Medio de pago?",J71))</f>
        <v>123.70000000000005</v>
      </c>
    </row>
    <row r="73" spans="1:10" x14ac:dyDescent="0.25">
      <c r="A73" s="2" t="str">
        <f>TEXT(Tabla229101112[[#This Row],[FECHA]],"mm/yyyy")</f>
        <v>02/2016</v>
      </c>
      <c r="B73" s="8">
        <v>42419</v>
      </c>
      <c r="C73" s="6" t="s">
        <v>33</v>
      </c>
      <c r="D73" s="6" t="s">
        <v>24</v>
      </c>
      <c r="E73" s="6" t="s">
        <v>238</v>
      </c>
      <c r="F73" s="4" t="s">
        <v>239</v>
      </c>
      <c r="G73" s="4" t="s">
        <v>13</v>
      </c>
      <c r="H73" s="7">
        <v>609</v>
      </c>
      <c r="I73" s="7"/>
      <c r="J73" s="12">
        <f>IF(Tabla229101112[[#This Row],[MEDIO DE PAGO]]="EFECTIVO",J72+Tabla229101112[[#This Row],[ENTRADA]]-Tabla229101112[[#This Row],[SALIDA]],IF(Tabla229101112[[#This Row],[MEDIO DE PAGO]]="","¿Medio de pago?",J72))</f>
        <v>123.70000000000005</v>
      </c>
    </row>
    <row r="74" spans="1:10" x14ac:dyDescent="0.25">
      <c r="A74" s="2" t="str">
        <f>TEXT(Tabla229101112[[#This Row],[FECHA]],"mm/yyyy")</f>
        <v>02/2016</v>
      </c>
      <c r="B74" s="8">
        <v>42419</v>
      </c>
      <c r="C74" s="6" t="s">
        <v>33</v>
      </c>
      <c r="D74" s="6" t="s">
        <v>24</v>
      </c>
      <c r="E74" s="6" t="s">
        <v>235</v>
      </c>
      <c r="F74" s="4" t="s">
        <v>237</v>
      </c>
      <c r="G74" s="4" t="s">
        <v>12</v>
      </c>
      <c r="H74" s="7">
        <v>304.5</v>
      </c>
      <c r="I74" s="7"/>
      <c r="J74" s="12">
        <f>IF(Tabla229101112[[#This Row],[MEDIO DE PAGO]]="EFECTIVO",J73+Tabla229101112[[#This Row],[ENTRADA]]-Tabla229101112[[#This Row],[SALIDA]],IF(Tabla229101112[[#This Row],[MEDIO DE PAGO]]="","¿Medio de pago?",J73))</f>
        <v>428.20000000000005</v>
      </c>
    </row>
    <row r="75" spans="1:10" x14ac:dyDescent="0.25">
      <c r="A75" s="2" t="str">
        <f>TEXT(Tabla229101112[[#This Row],[FECHA]],"mm/yyyy")</f>
        <v>02/2016</v>
      </c>
      <c r="B75" s="8">
        <v>42419</v>
      </c>
      <c r="C75" s="6" t="s">
        <v>33</v>
      </c>
      <c r="D75" s="6" t="s">
        <v>24</v>
      </c>
      <c r="E75" s="6" t="s">
        <v>236</v>
      </c>
      <c r="F75" s="4" t="s">
        <v>237</v>
      </c>
      <c r="G75" s="4" t="s">
        <v>12</v>
      </c>
      <c r="H75" s="7">
        <v>304.5</v>
      </c>
      <c r="I75" s="7"/>
      <c r="J75" s="12">
        <f>IF(Tabla229101112[[#This Row],[MEDIO DE PAGO]]="EFECTIVO",J74+Tabla229101112[[#This Row],[ENTRADA]]-Tabla229101112[[#This Row],[SALIDA]],IF(Tabla229101112[[#This Row],[MEDIO DE PAGO]]="","¿Medio de pago?",J74))</f>
        <v>732.7</v>
      </c>
    </row>
    <row r="76" spans="1:10" x14ac:dyDescent="0.25">
      <c r="A76" s="2" t="str">
        <f>TEXT(Tabla229101112[[#This Row],[FECHA]],"mm/yyyy")</f>
        <v>02/2016</v>
      </c>
      <c r="B76" s="8">
        <v>42419</v>
      </c>
      <c r="C76" s="6" t="s">
        <v>33</v>
      </c>
      <c r="D76" s="6" t="s">
        <v>222</v>
      </c>
      <c r="E76" s="6" t="s">
        <v>223</v>
      </c>
      <c r="F76" s="4" t="s">
        <v>224</v>
      </c>
      <c r="G76" s="4" t="s">
        <v>12</v>
      </c>
      <c r="H76" s="7"/>
      <c r="I76" s="7">
        <v>15.4</v>
      </c>
      <c r="J76" s="12">
        <f>IF(Tabla229101112[[#This Row],[MEDIO DE PAGO]]="EFECTIVO",J75+Tabla229101112[[#This Row],[ENTRADA]]-Tabla229101112[[#This Row],[SALIDA]],IF(Tabla229101112[[#This Row],[MEDIO DE PAGO]]="","¿Medio de pago?",J75))</f>
        <v>717.30000000000007</v>
      </c>
    </row>
    <row r="77" spans="1:10" x14ac:dyDescent="0.25">
      <c r="A77" s="2" t="str">
        <f>TEXT(Tabla229101112[[#This Row],[FECHA]],"mm/yyyy")</f>
        <v>02/2016</v>
      </c>
      <c r="B77" s="8">
        <v>42419</v>
      </c>
      <c r="C77" s="6" t="s">
        <v>33</v>
      </c>
      <c r="D77" s="6" t="s">
        <v>24</v>
      </c>
      <c r="E77" s="6" t="s">
        <v>225</v>
      </c>
      <c r="F77" s="4" t="s">
        <v>227</v>
      </c>
      <c r="G77" s="4" t="s">
        <v>12</v>
      </c>
      <c r="H77" s="7">
        <v>304.5</v>
      </c>
      <c r="I77" s="7"/>
      <c r="J77" s="12">
        <f>IF(Tabla229101112[[#This Row],[MEDIO DE PAGO]]="EFECTIVO",J76+Tabla229101112[[#This Row],[ENTRADA]]-Tabla229101112[[#This Row],[SALIDA]],IF(Tabla229101112[[#This Row],[MEDIO DE PAGO]]="","¿Medio de pago?",J76))</f>
        <v>1021.8000000000001</v>
      </c>
    </row>
    <row r="78" spans="1:10" x14ac:dyDescent="0.25">
      <c r="A78" s="2" t="str">
        <f>TEXT(Tabla229101112[[#This Row],[FECHA]],"mm/yyyy")</f>
        <v>02/2016</v>
      </c>
      <c r="B78" s="8">
        <v>42419</v>
      </c>
      <c r="C78" s="6" t="s">
        <v>33</v>
      </c>
      <c r="D78" s="6" t="s">
        <v>24</v>
      </c>
      <c r="E78" s="6" t="s">
        <v>226</v>
      </c>
      <c r="F78" s="4" t="s">
        <v>227</v>
      </c>
      <c r="G78" s="4" t="s">
        <v>12</v>
      </c>
      <c r="H78" s="7">
        <v>304.5</v>
      </c>
      <c r="I78" s="7"/>
      <c r="J78" s="12">
        <f>IF(Tabla229101112[[#This Row],[MEDIO DE PAGO]]="EFECTIVO",J77+Tabla229101112[[#This Row],[ENTRADA]]-Tabla229101112[[#This Row],[SALIDA]],IF(Tabla229101112[[#This Row],[MEDIO DE PAGO]]="","¿Medio de pago?",J77))</f>
        <v>1326.3000000000002</v>
      </c>
    </row>
    <row r="79" spans="1:10" x14ac:dyDescent="0.25">
      <c r="A79" s="2" t="str">
        <f>TEXT(Tabla229101112[[#This Row],[FECHA]],"mm/yyyy")</f>
        <v>02/2016</v>
      </c>
      <c r="B79" s="8">
        <v>42419</v>
      </c>
      <c r="C79" s="6" t="s">
        <v>33</v>
      </c>
      <c r="D79" s="6" t="s">
        <v>24</v>
      </c>
      <c r="E79" s="6" t="s">
        <v>280</v>
      </c>
      <c r="F79" s="4" t="s">
        <v>228</v>
      </c>
      <c r="G79" s="4" t="s">
        <v>12</v>
      </c>
      <c r="H79" s="7">
        <v>304.5</v>
      </c>
      <c r="I79" s="7"/>
      <c r="J79" s="12">
        <f>IF(Tabla229101112[[#This Row],[MEDIO DE PAGO]]="EFECTIVO",J78+Tabla229101112[[#This Row],[ENTRADA]]-Tabla229101112[[#This Row],[SALIDA]],IF(Tabla229101112[[#This Row],[MEDIO DE PAGO]]="","¿Medio de pago?",J78))</f>
        <v>1630.8000000000002</v>
      </c>
    </row>
    <row r="80" spans="1:10" x14ac:dyDescent="0.25">
      <c r="A80" s="2" t="str">
        <f>TEXT(Tabla229101112[[#This Row],[FECHA]],"mm/yyyy")</f>
        <v>02/2016</v>
      </c>
      <c r="B80" s="8">
        <v>42419</v>
      </c>
      <c r="C80" s="6" t="s">
        <v>33</v>
      </c>
      <c r="D80" s="6" t="s">
        <v>24</v>
      </c>
      <c r="E80" s="6" t="s">
        <v>281</v>
      </c>
      <c r="F80" s="4" t="s">
        <v>228</v>
      </c>
      <c r="G80" s="4" t="s">
        <v>12</v>
      </c>
      <c r="H80" s="7">
        <v>304.5</v>
      </c>
      <c r="I80" s="7"/>
      <c r="J80" s="12">
        <f>IF(Tabla229101112[[#This Row],[MEDIO DE PAGO]]="EFECTIVO",J79+Tabla229101112[[#This Row],[ENTRADA]]-Tabla229101112[[#This Row],[SALIDA]],IF(Tabla229101112[[#This Row],[MEDIO DE PAGO]]="","¿Medio de pago?",J79))</f>
        <v>1935.3000000000002</v>
      </c>
    </row>
    <row r="81" spans="1:10" x14ac:dyDescent="0.25">
      <c r="A81" s="2" t="str">
        <f>TEXT(Tabla229101112[[#This Row],[FECHA]],"mm/yyyy")</f>
        <v>02/2016</v>
      </c>
      <c r="B81" s="8">
        <v>42419</v>
      </c>
      <c r="C81" s="6" t="s">
        <v>140</v>
      </c>
      <c r="D81" s="6" t="s">
        <v>24</v>
      </c>
      <c r="E81" s="6" t="s">
        <v>229</v>
      </c>
      <c r="F81" s="4" t="s">
        <v>25</v>
      </c>
      <c r="G81" s="4" t="s">
        <v>12</v>
      </c>
      <c r="H81" s="7">
        <v>80</v>
      </c>
      <c r="I81" s="7"/>
      <c r="J81" s="12">
        <f>IF(Tabla229101112[[#This Row],[MEDIO DE PAGO]]="EFECTIVO",J80+Tabla229101112[[#This Row],[ENTRADA]]-Tabla229101112[[#This Row],[SALIDA]],IF(Tabla229101112[[#This Row],[MEDIO DE PAGO]]="","¿Medio de pago?",J80))</f>
        <v>2015.3000000000002</v>
      </c>
    </row>
    <row r="82" spans="1:10" x14ac:dyDescent="0.25">
      <c r="A82" s="2" t="str">
        <f>TEXT(Tabla229101112[[#This Row],[FECHA]],"mm/yyyy")</f>
        <v>02/2016</v>
      </c>
      <c r="B82" s="8">
        <v>42419</v>
      </c>
      <c r="C82" s="6" t="s">
        <v>33</v>
      </c>
      <c r="D82" s="6" t="s">
        <v>24</v>
      </c>
      <c r="E82" s="6" t="s">
        <v>230</v>
      </c>
      <c r="F82" s="4" t="s">
        <v>233</v>
      </c>
      <c r="G82" s="4" t="s">
        <v>12</v>
      </c>
      <c r="H82" s="7">
        <v>304.5</v>
      </c>
      <c r="I82" s="7"/>
      <c r="J82" s="12">
        <f>IF(Tabla229101112[[#This Row],[MEDIO DE PAGO]]="EFECTIVO",J81+Tabla229101112[[#This Row],[ENTRADA]]-Tabla229101112[[#This Row],[SALIDA]],IF(Tabla229101112[[#This Row],[MEDIO DE PAGO]]="","¿Medio de pago?",J81))</f>
        <v>2319.8000000000002</v>
      </c>
    </row>
    <row r="83" spans="1:10" x14ac:dyDescent="0.25">
      <c r="A83" s="2" t="str">
        <f>TEXT(Tabla229101112[[#This Row],[FECHA]],"mm/yyyy")</f>
        <v>02/2016</v>
      </c>
      <c r="B83" s="8">
        <v>42419</v>
      </c>
      <c r="C83" s="6" t="s">
        <v>33</v>
      </c>
      <c r="D83" s="6" t="s">
        <v>24</v>
      </c>
      <c r="E83" s="6" t="s">
        <v>231</v>
      </c>
      <c r="F83" s="4" t="s">
        <v>233</v>
      </c>
      <c r="G83" s="4" t="s">
        <v>12</v>
      </c>
      <c r="H83" s="7">
        <v>304.5</v>
      </c>
      <c r="I83" s="7"/>
      <c r="J83" s="12">
        <f>IF(Tabla229101112[[#This Row],[MEDIO DE PAGO]]="EFECTIVO",J82+Tabla229101112[[#This Row],[ENTRADA]]-Tabla229101112[[#This Row],[SALIDA]],IF(Tabla229101112[[#This Row],[MEDIO DE PAGO]]="","¿Medio de pago?",J82))</f>
        <v>2624.3</v>
      </c>
    </row>
    <row r="84" spans="1:10" x14ac:dyDescent="0.25">
      <c r="A84" s="2" t="str">
        <f>TEXT(Tabla229101112[[#This Row],[FECHA]],"mm/yyyy")</f>
        <v>02/2016</v>
      </c>
      <c r="B84" s="8">
        <v>42419</v>
      </c>
      <c r="C84" s="6" t="s">
        <v>20</v>
      </c>
      <c r="D84" s="6"/>
      <c r="E84" s="6" t="s">
        <v>288</v>
      </c>
      <c r="F84" s="4" t="s">
        <v>138</v>
      </c>
      <c r="G84" s="4" t="s">
        <v>12</v>
      </c>
      <c r="H84" s="7"/>
      <c r="I84" s="7">
        <v>2500</v>
      </c>
      <c r="J84" s="12">
        <f>IF(Tabla229101112[[#This Row],[MEDIO DE PAGO]]="EFECTIVO",J83+Tabla229101112[[#This Row],[ENTRADA]]-Tabla229101112[[#This Row],[SALIDA]],IF(Tabla229101112[[#This Row],[MEDIO DE PAGO]]="","¿Medio de pago?",J83))</f>
        <v>124.30000000000018</v>
      </c>
    </row>
    <row r="85" spans="1:10" x14ac:dyDescent="0.25">
      <c r="A85" s="2" t="str">
        <f>TEXT(Tabla229101112[[#This Row],[FECHA]],"mm/yyyy")</f>
        <v>02/2016</v>
      </c>
      <c r="B85" s="8">
        <v>42419</v>
      </c>
      <c r="C85" s="6" t="s">
        <v>140</v>
      </c>
      <c r="D85" s="6" t="s">
        <v>24</v>
      </c>
      <c r="E85" s="6" t="s">
        <v>232</v>
      </c>
      <c r="F85" s="4" t="s">
        <v>234</v>
      </c>
      <c r="G85" s="4" t="s">
        <v>12</v>
      </c>
      <c r="H85" s="7">
        <v>29</v>
      </c>
      <c r="I85" s="7"/>
      <c r="J85" s="12">
        <f>IF(Tabla229101112[[#This Row],[MEDIO DE PAGO]]="EFECTIVO",J84+Tabla229101112[[#This Row],[ENTRADA]]-Tabla229101112[[#This Row],[SALIDA]],IF(Tabla229101112[[#This Row],[MEDIO DE PAGO]]="","¿Medio de pago?",J84))</f>
        <v>153.30000000000018</v>
      </c>
    </row>
    <row r="86" spans="1:10" x14ac:dyDescent="0.25">
      <c r="A86" s="2" t="str">
        <f>TEXT(Tabla229101112[[#This Row],[FECHA]],"mm/yyyy")</f>
        <v>02/2016</v>
      </c>
      <c r="B86" s="8">
        <v>42420</v>
      </c>
      <c r="C86" s="6" t="s">
        <v>33</v>
      </c>
      <c r="D86" s="6" t="s">
        <v>24</v>
      </c>
      <c r="E86" s="6" t="s">
        <v>242</v>
      </c>
      <c r="F86" s="4" t="s">
        <v>243</v>
      </c>
      <c r="G86" s="4" t="s">
        <v>12</v>
      </c>
      <c r="H86" s="7">
        <v>96.6</v>
      </c>
      <c r="I86" s="7"/>
      <c r="J86" s="12">
        <f>IF(Tabla229101112[[#This Row],[MEDIO DE PAGO]]="EFECTIVO",J85+Tabla229101112[[#This Row],[ENTRADA]]-Tabla229101112[[#This Row],[SALIDA]],IF(Tabla229101112[[#This Row],[MEDIO DE PAGO]]="","¿Medio de pago?",J85))</f>
        <v>249.90000000000018</v>
      </c>
    </row>
    <row r="87" spans="1:10" x14ac:dyDescent="0.25">
      <c r="A87" s="2" t="str">
        <f>TEXT(Tabla229101112[[#This Row],[FECHA]],"mm/yyyy")</f>
        <v>02/2016</v>
      </c>
      <c r="B87" s="8">
        <v>42420</v>
      </c>
      <c r="C87" s="6" t="s">
        <v>33</v>
      </c>
      <c r="D87" s="6" t="s">
        <v>24</v>
      </c>
      <c r="E87" s="6" t="s">
        <v>244</v>
      </c>
      <c r="F87" s="4" t="s">
        <v>243</v>
      </c>
      <c r="G87" s="4" t="s">
        <v>12</v>
      </c>
      <c r="H87" s="7">
        <v>96.6</v>
      </c>
      <c r="I87" s="7"/>
      <c r="J87" s="12">
        <f>IF(Tabla229101112[[#This Row],[MEDIO DE PAGO]]="EFECTIVO",J86+Tabla229101112[[#This Row],[ENTRADA]]-Tabla229101112[[#This Row],[SALIDA]],IF(Tabla229101112[[#This Row],[MEDIO DE PAGO]]="","¿Medio de pago?",J86))</f>
        <v>346.50000000000017</v>
      </c>
    </row>
    <row r="88" spans="1:10" x14ac:dyDescent="0.25">
      <c r="A88" s="2" t="str">
        <f>TEXT(Tabla229101112[[#This Row],[FECHA]],"mm/yyyy")</f>
        <v>02/2016</v>
      </c>
      <c r="B88" s="8">
        <v>42420</v>
      </c>
      <c r="C88" s="6" t="s">
        <v>33</v>
      </c>
      <c r="D88" s="6" t="s">
        <v>24</v>
      </c>
      <c r="E88" s="6" t="s">
        <v>245</v>
      </c>
      <c r="F88" s="4" t="s">
        <v>249</v>
      </c>
      <c r="G88" s="4" t="s">
        <v>12</v>
      </c>
      <c r="H88" s="7">
        <v>304.5</v>
      </c>
      <c r="I88" s="7"/>
      <c r="J88" s="12">
        <f>IF(Tabla229101112[[#This Row],[MEDIO DE PAGO]]="EFECTIVO",J87+Tabla229101112[[#This Row],[ENTRADA]]-Tabla229101112[[#This Row],[SALIDA]],IF(Tabla229101112[[#This Row],[MEDIO DE PAGO]]="","¿Medio de pago?",J87))</f>
        <v>651.00000000000023</v>
      </c>
    </row>
    <row r="89" spans="1:10" x14ac:dyDescent="0.25">
      <c r="A89" s="2" t="str">
        <f>TEXT(Tabla229101112[[#This Row],[FECHA]],"mm/yyyy")</f>
        <v>02/2016</v>
      </c>
      <c r="B89" s="8">
        <v>42420</v>
      </c>
      <c r="C89" s="6" t="s">
        <v>33</v>
      </c>
      <c r="D89" s="6" t="s">
        <v>24</v>
      </c>
      <c r="E89" s="6" t="s">
        <v>246</v>
      </c>
      <c r="F89" s="4" t="s">
        <v>249</v>
      </c>
      <c r="G89" s="4" t="s">
        <v>12</v>
      </c>
      <c r="H89" s="7">
        <v>304.5</v>
      </c>
      <c r="I89" s="7"/>
      <c r="J89" s="12">
        <f>IF(Tabla229101112[[#This Row],[MEDIO DE PAGO]]="EFECTIVO",J88+Tabla229101112[[#This Row],[ENTRADA]]-Tabla229101112[[#This Row],[SALIDA]],IF(Tabla229101112[[#This Row],[MEDIO DE PAGO]]="","¿Medio de pago?",J88))</f>
        <v>955.50000000000023</v>
      </c>
    </row>
    <row r="90" spans="1:10" x14ac:dyDescent="0.25">
      <c r="A90" s="2" t="str">
        <f>TEXT(Tabla229101112[[#This Row],[FECHA]],"mm/yyyy")</f>
        <v>02/2016</v>
      </c>
      <c r="B90" s="8">
        <v>42420</v>
      </c>
      <c r="C90" s="6" t="s">
        <v>140</v>
      </c>
      <c r="D90" s="6" t="s">
        <v>24</v>
      </c>
      <c r="E90" s="6" t="s">
        <v>247</v>
      </c>
      <c r="F90" s="4" t="s">
        <v>248</v>
      </c>
      <c r="G90" s="4" t="s">
        <v>12</v>
      </c>
      <c r="H90" s="7">
        <v>31</v>
      </c>
      <c r="I90" s="7"/>
      <c r="J90" s="12">
        <f>IF(Tabla229101112[[#This Row],[MEDIO DE PAGO]]="EFECTIVO",J89+Tabla229101112[[#This Row],[ENTRADA]]-Tabla229101112[[#This Row],[SALIDA]],IF(Tabla229101112[[#This Row],[MEDIO DE PAGO]]="","¿Medio de pago?",J89))</f>
        <v>986.50000000000023</v>
      </c>
    </row>
    <row r="91" spans="1:10" x14ac:dyDescent="0.25">
      <c r="A91" s="2" t="str">
        <f>TEXT(Tabla229101112[[#This Row],[FECHA]],"mm/yyyy")</f>
        <v>02/2016</v>
      </c>
      <c r="B91" s="8">
        <v>42420</v>
      </c>
      <c r="C91" s="6" t="s">
        <v>33</v>
      </c>
      <c r="D91" s="6" t="s">
        <v>24</v>
      </c>
      <c r="E91" s="6" t="s">
        <v>255</v>
      </c>
      <c r="F91" s="4" t="s">
        <v>256</v>
      </c>
      <c r="G91" s="4" t="s">
        <v>12</v>
      </c>
      <c r="H91" s="7">
        <v>70</v>
      </c>
      <c r="I91" s="7"/>
      <c r="J91" s="12">
        <f>IF(Tabla229101112[[#This Row],[MEDIO DE PAGO]]="EFECTIVO",J90+Tabla229101112[[#This Row],[ENTRADA]]-Tabla229101112[[#This Row],[SALIDA]],IF(Tabla229101112[[#This Row],[MEDIO DE PAGO]]="","¿Medio de pago?",J90))</f>
        <v>1056.5000000000002</v>
      </c>
    </row>
    <row r="92" spans="1:10" x14ac:dyDescent="0.25">
      <c r="A92" s="2" t="str">
        <f>TEXT(Tabla229101112[[#This Row],[FECHA]],"mm/yyyy")</f>
        <v>02/2016</v>
      </c>
      <c r="B92" s="8">
        <v>42420</v>
      </c>
      <c r="C92" s="6" t="s">
        <v>33</v>
      </c>
      <c r="D92" s="6" t="s">
        <v>24</v>
      </c>
      <c r="E92" s="6" t="s">
        <v>257</v>
      </c>
      <c r="F92" s="4" t="s">
        <v>243</v>
      </c>
      <c r="G92" s="4" t="s">
        <v>12</v>
      </c>
      <c r="H92" s="7">
        <v>96.6</v>
      </c>
      <c r="I92" s="7"/>
      <c r="J92" s="12">
        <f>IF(Tabla229101112[[#This Row],[MEDIO DE PAGO]]="EFECTIVO",J91+Tabla229101112[[#This Row],[ENTRADA]]-Tabla229101112[[#This Row],[SALIDA]],IF(Tabla229101112[[#This Row],[MEDIO DE PAGO]]="","¿Medio de pago?",J91))</f>
        <v>1153.1000000000001</v>
      </c>
    </row>
    <row r="93" spans="1:10" x14ac:dyDescent="0.25">
      <c r="A93" s="2" t="str">
        <f>TEXT(Tabla229101112[[#This Row],[FECHA]],"mm/yyyy")</f>
        <v>02/2016</v>
      </c>
      <c r="B93" s="8">
        <v>42420</v>
      </c>
      <c r="C93" s="6" t="s">
        <v>33</v>
      </c>
      <c r="D93" s="6" t="s">
        <v>24</v>
      </c>
      <c r="E93" s="6" t="s">
        <v>258</v>
      </c>
      <c r="F93" s="4" t="s">
        <v>243</v>
      </c>
      <c r="G93" s="4" t="s">
        <v>12</v>
      </c>
      <c r="H93" s="7">
        <v>96.6</v>
      </c>
      <c r="I93" s="7"/>
      <c r="J93" s="12">
        <f>IF(Tabla229101112[[#This Row],[MEDIO DE PAGO]]="EFECTIVO",J92+Tabla229101112[[#This Row],[ENTRADA]]-Tabla229101112[[#This Row],[SALIDA]],IF(Tabla229101112[[#This Row],[MEDIO DE PAGO]]="","¿Medio de pago?",J92))</f>
        <v>1249.7</v>
      </c>
    </row>
    <row r="94" spans="1:10" x14ac:dyDescent="0.25">
      <c r="A94" s="2" t="str">
        <f>TEXT(Tabla229101112[[#This Row],[FECHA]],"mm/yyyy")</f>
        <v>02/2016</v>
      </c>
      <c r="B94" s="8">
        <v>42420</v>
      </c>
      <c r="C94" s="6" t="s">
        <v>33</v>
      </c>
      <c r="D94" s="6" t="s">
        <v>24</v>
      </c>
      <c r="E94" s="6" t="s">
        <v>259</v>
      </c>
      <c r="F94" s="4" t="s">
        <v>260</v>
      </c>
      <c r="G94" s="4" t="s">
        <v>12</v>
      </c>
      <c r="H94" s="7">
        <v>203</v>
      </c>
      <c r="I94" s="7"/>
      <c r="J94" s="12">
        <f>IF(Tabla229101112[[#This Row],[MEDIO DE PAGO]]="EFECTIVO",J93+Tabla229101112[[#This Row],[ENTRADA]]-Tabla229101112[[#This Row],[SALIDA]],IF(Tabla229101112[[#This Row],[MEDIO DE PAGO]]="","¿Medio de pago?",J93))</f>
        <v>1452.7</v>
      </c>
    </row>
    <row r="95" spans="1:10" x14ac:dyDescent="0.25">
      <c r="A95" s="2" t="str">
        <f>TEXT(Tabla229101112[[#This Row],[FECHA]],"mm/yyyy")</f>
        <v>02/2016</v>
      </c>
      <c r="B95" s="8">
        <v>42420</v>
      </c>
      <c r="C95" s="6" t="s">
        <v>33</v>
      </c>
      <c r="D95" s="6" t="s">
        <v>24</v>
      </c>
      <c r="E95" s="6" t="s">
        <v>261</v>
      </c>
      <c r="F95" s="4" t="s">
        <v>263</v>
      </c>
      <c r="G95" s="4" t="s">
        <v>12</v>
      </c>
      <c r="H95" s="7">
        <v>406</v>
      </c>
      <c r="I95" s="7"/>
      <c r="J95" s="12">
        <f>IF(Tabla229101112[[#This Row],[MEDIO DE PAGO]]="EFECTIVO",J94+Tabla229101112[[#This Row],[ENTRADA]]-Tabla229101112[[#This Row],[SALIDA]],IF(Tabla229101112[[#This Row],[MEDIO DE PAGO]]="","¿Medio de pago?",J94))</f>
        <v>1858.7</v>
      </c>
    </row>
    <row r="96" spans="1:10" x14ac:dyDescent="0.25">
      <c r="A96" s="2" t="str">
        <f>TEXT(Tabla229101112[[#This Row],[FECHA]],"mm/yyyy")</f>
        <v>02/2016</v>
      </c>
      <c r="B96" s="8">
        <v>42420</v>
      </c>
      <c r="C96" s="6" t="s">
        <v>33</v>
      </c>
      <c r="D96" s="6" t="s">
        <v>24</v>
      </c>
      <c r="E96" s="6" t="s">
        <v>262</v>
      </c>
      <c r="F96" s="4" t="s">
        <v>264</v>
      </c>
      <c r="G96" s="4" t="s">
        <v>12</v>
      </c>
      <c r="H96" s="7">
        <v>235.2</v>
      </c>
      <c r="I96" s="7"/>
      <c r="J96" s="12">
        <f>IF(Tabla229101112[[#This Row],[MEDIO DE PAGO]]="EFECTIVO",J95+Tabla229101112[[#This Row],[ENTRADA]]-Tabla229101112[[#This Row],[SALIDA]],IF(Tabla229101112[[#This Row],[MEDIO DE PAGO]]="","¿Medio de pago?",J95))</f>
        <v>2093.9</v>
      </c>
    </row>
    <row r="97" spans="1:10" x14ac:dyDescent="0.25">
      <c r="A97" s="2" t="str">
        <f>TEXT(Tabla229101112[[#This Row],[FECHA]],"mm/yyyy")</f>
        <v>02/2016</v>
      </c>
      <c r="B97" s="8">
        <v>42420</v>
      </c>
      <c r="C97" s="6" t="s">
        <v>33</v>
      </c>
      <c r="D97" s="6" t="s">
        <v>24</v>
      </c>
      <c r="E97" s="6" t="s">
        <v>265</v>
      </c>
      <c r="F97" s="4" t="s">
        <v>243</v>
      </c>
      <c r="G97" s="4" t="s">
        <v>12</v>
      </c>
      <c r="H97" s="7">
        <v>96.6</v>
      </c>
      <c r="I97" s="7"/>
      <c r="J97" s="12">
        <f>IF(Tabla229101112[[#This Row],[MEDIO DE PAGO]]="EFECTIVO",J96+Tabla229101112[[#This Row],[ENTRADA]]-Tabla229101112[[#This Row],[SALIDA]],IF(Tabla229101112[[#This Row],[MEDIO DE PAGO]]="","¿Medio de pago?",J96))</f>
        <v>2190.5</v>
      </c>
    </row>
    <row r="98" spans="1:10" x14ac:dyDescent="0.25">
      <c r="A98" s="2" t="str">
        <f>TEXT(Tabla229101112[[#This Row],[FECHA]],"mm/yyyy")</f>
        <v>02/2016</v>
      </c>
      <c r="B98" s="8">
        <v>42420</v>
      </c>
      <c r="C98" s="6" t="s">
        <v>33</v>
      </c>
      <c r="D98" s="6" t="s">
        <v>24</v>
      </c>
      <c r="E98" s="6" t="s">
        <v>266</v>
      </c>
      <c r="F98" s="4" t="s">
        <v>243</v>
      </c>
      <c r="G98" s="4" t="s">
        <v>12</v>
      </c>
      <c r="H98" s="7">
        <v>96.6</v>
      </c>
      <c r="I98" s="7"/>
      <c r="J98" s="12">
        <f>IF(Tabla229101112[[#This Row],[MEDIO DE PAGO]]="EFECTIVO",J97+Tabla229101112[[#This Row],[ENTRADA]]-Tabla229101112[[#This Row],[SALIDA]],IF(Tabla229101112[[#This Row],[MEDIO DE PAGO]]="","¿Medio de pago?",J97))</f>
        <v>2287.1</v>
      </c>
    </row>
    <row r="99" spans="1:10" x14ac:dyDescent="0.25">
      <c r="A99" s="2" t="str">
        <f>TEXT(Tabla229101112[[#This Row],[FECHA]],"mm/yyyy")</f>
        <v>02/2016</v>
      </c>
      <c r="B99" s="8">
        <v>42420</v>
      </c>
      <c r="C99" s="6" t="s">
        <v>33</v>
      </c>
      <c r="D99" s="6" t="s">
        <v>24</v>
      </c>
      <c r="E99" s="6" t="s">
        <v>267</v>
      </c>
      <c r="F99" s="4" t="s">
        <v>243</v>
      </c>
      <c r="G99" s="4" t="s">
        <v>12</v>
      </c>
      <c r="H99" s="7">
        <v>96.6</v>
      </c>
      <c r="I99" s="7"/>
      <c r="J99" s="12">
        <f>IF(Tabla229101112[[#This Row],[MEDIO DE PAGO]]="EFECTIVO",J98+Tabla229101112[[#This Row],[ENTRADA]]-Tabla229101112[[#This Row],[SALIDA]],IF(Tabla229101112[[#This Row],[MEDIO DE PAGO]]="","¿Medio de pago?",J98))</f>
        <v>2383.6999999999998</v>
      </c>
    </row>
    <row r="100" spans="1:10" x14ac:dyDescent="0.25">
      <c r="A100" s="2" t="str">
        <f>TEXT(Tabla229101112[[#This Row],[FECHA]],"mm/yyyy")</f>
        <v>02/2016</v>
      </c>
      <c r="B100" s="8">
        <v>42420</v>
      </c>
      <c r="C100" s="6" t="s">
        <v>33</v>
      </c>
      <c r="D100" s="6" t="s">
        <v>24</v>
      </c>
      <c r="E100" s="6" t="s">
        <v>268</v>
      </c>
      <c r="F100" s="4" t="s">
        <v>243</v>
      </c>
      <c r="G100" s="4" t="s">
        <v>12</v>
      </c>
      <c r="H100" s="7">
        <v>96.6</v>
      </c>
      <c r="I100" s="7"/>
      <c r="J100" s="12">
        <f>IF(Tabla229101112[[#This Row],[MEDIO DE PAGO]]="EFECTIVO",J99+Tabla229101112[[#This Row],[ENTRADA]]-Tabla229101112[[#This Row],[SALIDA]],IF(Tabla229101112[[#This Row],[MEDIO DE PAGO]]="","¿Medio de pago?",J99))</f>
        <v>2480.2999999999997</v>
      </c>
    </row>
    <row r="101" spans="1:10" x14ac:dyDescent="0.25">
      <c r="A101" s="2" t="str">
        <f>TEXT(Tabla229101112[[#This Row],[FECHA]],"mm/yyyy")</f>
        <v>02/2016</v>
      </c>
      <c r="B101" s="8">
        <v>42420</v>
      </c>
      <c r="C101" s="6" t="s">
        <v>33</v>
      </c>
      <c r="D101" s="6" t="s">
        <v>24</v>
      </c>
      <c r="E101" s="6" t="s">
        <v>269</v>
      </c>
      <c r="F101" s="4" t="s">
        <v>270</v>
      </c>
      <c r="G101" s="4" t="s">
        <v>12</v>
      </c>
      <c r="H101" s="7">
        <v>304.5</v>
      </c>
      <c r="I101" s="7"/>
      <c r="J101" s="12">
        <f>IF(Tabla229101112[[#This Row],[MEDIO DE PAGO]]="EFECTIVO",J100+Tabla229101112[[#This Row],[ENTRADA]]-Tabla229101112[[#This Row],[SALIDA]],IF(Tabla229101112[[#This Row],[MEDIO DE PAGO]]="","¿Medio de pago?",J100))</f>
        <v>2784.7999999999997</v>
      </c>
    </row>
    <row r="102" spans="1:10" x14ac:dyDescent="0.25">
      <c r="A102" s="2" t="str">
        <f>TEXT(Tabla229101112[[#This Row],[FECHA]],"mm/yyyy")</f>
        <v>02/2016</v>
      </c>
      <c r="B102" s="8">
        <v>42420</v>
      </c>
      <c r="C102" s="6" t="s">
        <v>33</v>
      </c>
      <c r="D102" s="6" t="s">
        <v>24</v>
      </c>
      <c r="E102" s="6" t="s">
        <v>272</v>
      </c>
      <c r="F102" s="4" t="s">
        <v>271</v>
      </c>
      <c r="G102" s="4" t="s">
        <v>12</v>
      </c>
      <c r="H102" s="7">
        <v>406</v>
      </c>
      <c r="I102" s="7"/>
      <c r="J102" s="12">
        <f>IF(Tabla229101112[[#This Row],[MEDIO DE PAGO]]="EFECTIVO",J101+Tabla229101112[[#This Row],[ENTRADA]]-Tabla229101112[[#This Row],[SALIDA]],IF(Tabla229101112[[#This Row],[MEDIO DE PAGO]]="","¿Medio de pago?",J101))</f>
        <v>3190.7999999999997</v>
      </c>
    </row>
    <row r="103" spans="1:10" x14ac:dyDescent="0.25">
      <c r="A103" s="2" t="str">
        <f>TEXT(Tabla229101112[[#This Row],[FECHA]],"mm/yyyy")</f>
        <v>02/2016</v>
      </c>
      <c r="B103" s="8">
        <v>42420</v>
      </c>
      <c r="C103" s="6" t="s">
        <v>33</v>
      </c>
      <c r="D103" s="6" t="s">
        <v>215</v>
      </c>
      <c r="E103" s="6" t="s">
        <v>273</v>
      </c>
      <c r="F103" s="4" t="s">
        <v>274</v>
      </c>
      <c r="G103" s="4" t="s">
        <v>12</v>
      </c>
      <c r="H103" s="7"/>
      <c r="I103" s="7">
        <v>17.899999999999999</v>
      </c>
      <c r="J103" s="12">
        <f>IF(Tabla229101112[[#This Row],[MEDIO DE PAGO]]="EFECTIVO",J102+Tabla229101112[[#This Row],[ENTRADA]]-Tabla229101112[[#This Row],[SALIDA]],IF(Tabla229101112[[#This Row],[MEDIO DE PAGO]]="","¿Medio de pago?",J102))</f>
        <v>3172.8999999999996</v>
      </c>
    </row>
    <row r="104" spans="1:10" x14ac:dyDescent="0.25">
      <c r="A104" s="2" t="str">
        <f>TEXT(Tabla229101112[[#This Row],[FECHA]],"mm/yyyy")</f>
        <v>02/2016</v>
      </c>
      <c r="B104" s="8">
        <v>42420</v>
      </c>
      <c r="C104" s="6" t="s">
        <v>33</v>
      </c>
      <c r="D104" s="6" t="s">
        <v>24</v>
      </c>
      <c r="E104" s="6" t="s">
        <v>275</v>
      </c>
      <c r="F104" s="4" t="s">
        <v>276</v>
      </c>
      <c r="G104" s="4" t="s">
        <v>12</v>
      </c>
      <c r="H104" s="7">
        <v>304.5</v>
      </c>
      <c r="I104" s="7"/>
      <c r="J104" s="12">
        <f>IF(Tabla229101112[[#This Row],[MEDIO DE PAGO]]="EFECTIVO",J103+Tabla229101112[[#This Row],[ENTRADA]]-Tabla229101112[[#This Row],[SALIDA]],IF(Tabla229101112[[#This Row],[MEDIO DE PAGO]]="","¿Medio de pago?",J103))</f>
        <v>3477.3999999999996</v>
      </c>
    </row>
    <row r="105" spans="1:10" x14ac:dyDescent="0.25">
      <c r="A105" s="2" t="str">
        <f>TEXT(Tabla229101112[[#This Row],[FECHA]],"mm/yyyy")</f>
        <v>02/2016</v>
      </c>
      <c r="B105" s="8">
        <v>42420</v>
      </c>
      <c r="C105" s="6" t="s">
        <v>33</v>
      </c>
      <c r="D105" s="6" t="s">
        <v>24</v>
      </c>
      <c r="E105" s="6" t="s">
        <v>277</v>
      </c>
      <c r="F105" s="4" t="s">
        <v>284</v>
      </c>
      <c r="G105" s="4" t="s">
        <v>12</v>
      </c>
      <c r="H105" s="7">
        <v>406</v>
      </c>
      <c r="I105" s="7"/>
      <c r="J105" s="12">
        <f>IF(Tabla229101112[[#This Row],[MEDIO DE PAGO]]="EFECTIVO",J104+Tabla229101112[[#This Row],[ENTRADA]]-Tabla229101112[[#This Row],[SALIDA]],IF(Tabla229101112[[#This Row],[MEDIO DE PAGO]]="","¿Medio de pago?",J104))</f>
        <v>3883.3999999999996</v>
      </c>
    </row>
    <row r="106" spans="1:10" x14ac:dyDescent="0.25">
      <c r="A106" s="2" t="str">
        <f>TEXT(Tabla229101112[[#This Row],[FECHA]],"mm/yyyy")</f>
        <v>02/2016</v>
      </c>
      <c r="B106" s="8">
        <v>42420</v>
      </c>
      <c r="C106" s="6" t="s">
        <v>33</v>
      </c>
      <c r="D106" s="6" t="s">
        <v>24</v>
      </c>
      <c r="E106" s="6" t="s">
        <v>278</v>
      </c>
      <c r="F106" s="4" t="s">
        <v>285</v>
      </c>
      <c r="G106" s="4" t="s">
        <v>12</v>
      </c>
      <c r="H106" s="7">
        <v>304.5</v>
      </c>
      <c r="I106" s="7"/>
      <c r="J106" s="12">
        <f>IF(Tabla229101112[[#This Row],[MEDIO DE PAGO]]="EFECTIVO",J105+Tabla229101112[[#This Row],[ENTRADA]]-Tabla229101112[[#This Row],[SALIDA]],IF(Tabla229101112[[#This Row],[MEDIO DE PAGO]]="","¿Medio de pago?",J105))</f>
        <v>4187.8999999999996</v>
      </c>
    </row>
    <row r="107" spans="1:10" x14ac:dyDescent="0.25">
      <c r="A107" s="2" t="str">
        <f>TEXT(Tabla229101112[[#This Row],[FECHA]],"mm/yyyy")</f>
        <v>02/2016</v>
      </c>
      <c r="B107" s="8">
        <v>42420</v>
      </c>
      <c r="C107" s="6" t="s">
        <v>33</v>
      </c>
      <c r="D107" s="6" t="s">
        <v>24</v>
      </c>
      <c r="E107" s="6" t="s">
        <v>279</v>
      </c>
      <c r="F107" s="4" t="s">
        <v>285</v>
      </c>
      <c r="G107" s="4" t="s">
        <v>12</v>
      </c>
      <c r="H107" s="7">
        <v>406</v>
      </c>
      <c r="I107" s="7"/>
      <c r="J107" s="12">
        <f>IF(Tabla229101112[[#This Row],[MEDIO DE PAGO]]="EFECTIVO",J106+Tabla229101112[[#This Row],[ENTRADA]]-Tabla229101112[[#This Row],[SALIDA]],IF(Tabla229101112[[#This Row],[MEDIO DE PAGO]]="","¿Medio de pago?",J106))</f>
        <v>4593.8999999999996</v>
      </c>
    </row>
    <row r="108" spans="1:10" x14ac:dyDescent="0.25">
      <c r="A108" s="2" t="str">
        <f>TEXT(Tabla229101112[[#This Row],[FECHA]],"mm/yyyy")</f>
        <v>02/2016</v>
      </c>
      <c r="B108" s="8">
        <v>42420</v>
      </c>
      <c r="C108" s="6" t="s">
        <v>140</v>
      </c>
      <c r="D108" s="6" t="s">
        <v>24</v>
      </c>
      <c r="E108" s="6" t="s">
        <v>282</v>
      </c>
      <c r="F108" s="4" t="s">
        <v>210</v>
      </c>
      <c r="G108" s="4" t="s">
        <v>12</v>
      </c>
      <c r="H108" s="7">
        <v>11</v>
      </c>
      <c r="I108" s="7"/>
      <c r="J108" s="12">
        <f>IF(Tabla229101112[[#This Row],[MEDIO DE PAGO]]="EFECTIVO",J107+Tabla229101112[[#This Row],[ENTRADA]]-Tabla229101112[[#This Row],[SALIDA]],IF(Tabla229101112[[#This Row],[MEDIO DE PAGO]]="","¿Medio de pago?",J107))</f>
        <v>4604.8999999999996</v>
      </c>
    </row>
    <row r="109" spans="1:10" x14ac:dyDescent="0.25">
      <c r="A109" s="2" t="str">
        <f>TEXT(Tabla229101112[[#This Row],[FECHA]],"mm/yyyy")</f>
        <v>01/1900</v>
      </c>
      <c r="B109" s="8">
        <v>21</v>
      </c>
      <c r="C109" s="6" t="s">
        <v>33</v>
      </c>
      <c r="D109" s="6" t="s">
        <v>24</v>
      </c>
      <c r="E109" s="6" t="s">
        <v>283</v>
      </c>
      <c r="F109" s="4" t="s">
        <v>25</v>
      </c>
      <c r="G109" s="4" t="s">
        <v>12</v>
      </c>
      <c r="H109" s="7">
        <v>90</v>
      </c>
      <c r="I109" s="7"/>
      <c r="J109" s="12">
        <f>IF(Tabla229101112[[#This Row],[MEDIO DE PAGO]]="EFECTIVO",J108+Tabla229101112[[#This Row],[ENTRADA]]-Tabla229101112[[#This Row],[SALIDA]],IF(Tabla229101112[[#This Row],[MEDIO DE PAGO]]="","¿Medio de pago?",J108))</f>
        <v>4694.8999999999996</v>
      </c>
    </row>
    <row r="110" spans="1:10" x14ac:dyDescent="0.25">
      <c r="A110" s="2" t="str">
        <f>TEXT(Tabla229101112[[#This Row],[FECHA]],"mm/yyyy")</f>
        <v>02/2016</v>
      </c>
      <c r="B110" s="8">
        <v>42421</v>
      </c>
      <c r="C110" s="6" t="s">
        <v>140</v>
      </c>
      <c r="D110" s="6" t="s">
        <v>24</v>
      </c>
      <c r="E110" s="6" t="s">
        <v>286</v>
      </c>
      <c r="F110" s="4" t="s">
        <v>287</v>
      </c>
      <c r="G110" s="4" t="s">
        <v>12</v>
      </c>
      <c r="H110" s="7">
        <v>227.5</v>
      </c>
      <c r="I110" s="7"/>
      <c r="J110" s="12">
        <f>IF(Tabla229101112[[#This Row],[MEDIO DE PAGO]]="EFECTIVO",J109+Tabla229101112[[#This Row],[ENTRADA]]-Tabla229101112[[#This Row],[SALIDA]],IF(Tabla229101112[[#This Row],[MEDIO DE PAGO]]="","¿Medio de pago?",J109))</f>
        <v>4922.3999999999996</v>
      </c>
    </row>
    <row r="111" spans="1:10" x14ac:dyDescent="0.25">
      <c r="A111" s="2" t="str">
        <f>TEXT(Tabla229101112[[#This Row],[FECHA]],"mm/yyyy")</f>
        <v>02/2016</v>
      </c>
      <c r="B111" s="8">
        <v>42422</v>
      </c>
      <c r="C111" s="6" t="s">
        <v>33</v>
      </c>
      <c r="D111" s="6" t="s">
        <v>24</v>
      </c>
      <c r="E111" s="6" t="s">
        <v>291</v>
      </c>
      <c r="F111" s="4" t="s">
        <v>25</v>
      </c>
      <c r="G111" s="4" t="s">
        <v>13</v>
      </c>
      <c r="H111" s="7">
        <v>1260</v>
      </c>
      <c r="I111" s="7"/>
      <c r="J111" s="12">
        <f>IF(Tabla229101112[[#This Row],[MEDIO DE PAGO]]="EFECTIVO",J110+Tabla229101112[[#This Row],[ENTRADA]]-Tabla229101112[[#This Row],[SALIDA]],IF(Tabla229101112[[#This Row],[MEDIO DE PAGO]]="","¿Medio de pago?",J110))</f>
        <v>4922.3999999999996</v>
      </c>
    </row>
    <row r="112" spans="1:10" x14ac:dyDescent="0.25">
      <c r="A112" s="2" t="str">
        <f>TEXT(Tabla229101112[[#This Row],[FECHA]],"mm/yyyy")</f>
        <v>02/2016</v>
      </c>
      <c r="B112" s="8">
        <v>42423</v>
      </c>
      <c r="C112" s="6" t="s">
        <v>33</v>
      </c>
      <c r="D112" s="6" t="s">
        <v>24</v>
      </c>
      <c r="E112" s="6" t="s">
        <v>297</v>
      </c>
      <c r="F112" s="4" t="s">
        <v>292</v>
      </c>
      <c r="G112" s="4" t="s">
        <v>26</v>
      </c>
      <c r="H112" s="7">
        <v>2080</v>
      </c>
      <c r="I112" s="7"/>
      <c r="J112" s="12">
        <f>IF(Tabla229101112[[#This Row],[MEDIO DE PAGO]]="EFECTIVO",J111+Tabla229101112[[#This Row],[ENTRADA]]-Tabla229101112[[#This Row],[SALIDA]],IF(Tabla229101112[[#This Row],[MEDIO DE PAGO]]="","¿Medio de pago?",J111))</f>
        <v>4922.3999999999996</v>
      </c>
    </row>
    <row r="113" spans="1:10" x14ac:dyDescent="0.25">
      <c r="A113" s="2" t="str">
        <f>TEXT(Tabla229101112[[#This Row],[FECHA]],"mm/yyyy")</f>
        <v>02/2016</v>
      </c>
      <c r="B113" s="8">
        <v>42423</v>
      </c>
      <c r="C113" s="6" t="s">
        <v>33</v>
      </c>
      <c r="D113" s="6" t="s">
        <v>24</v>
      </c>
      <c r="E113" s="6" t="s">
        <v>303</v>
      </c>
      <c r="F113" s="4" t="s">
        <v>298</v>
      </c>
      <c r="G113" s="4" t="s">
        <v>12</v>
      </c>
      <c r="H113" s="7">
        <v>190</v>
      </c>
      <c r="I113" s="7"/>
      <c r="J113" s="12">
        <f>IF(Tabla229101112[[#This Row],[MEDIO DE PAGO]]="EFECTIVO",J112+Tabla229101112[[#This Row],[ENTRADA]]-Tabla229101112[[#This Row],[SALIDA]],IF(Tabla229101112[[#This Row],[MEDIO DE PAGO]]="","¿Medio de pago?",J112))</f>
        <v>5112.3999999999996</v>
      </c>
    </row>
    <row r="114" spans="1:10" x14ac:dyDescent="0.25">
      <c r="A114" s="2" t="str">
        <f>TEXT(Tabla229101112[[#This Row],[FECHA]],"mm/yyyy")</f>
        <v>02/2016</v>
      </c>
      <c r="B114" s="8">
        <v>42423</v>
      </c>
      <c r="C114" s="6" t="s">
        <v>20</v>
      </c>
      <c r="D114" s="6"/>
      <c r="E114" s="6" t="s">
        <v>293</v>
      </c>
      <c r="F114" s="4" t="s">
        <v>138</v>
      </c>
      <c r="G114" s="4" t="s">
        <v>12</v>
      </c>
      <c r="H114" s="7"/>
      <c r="I114" s="7">
        <v>4950</v>
      </c>
      <c r="J114" s="12">
        <f>IF(Tabla229101112[[#This Row],[MEDIO DE PAGO]]="EFECTIVO",J113+Tabla229101112[[#This Row],[ENTRADA]]-Tabla229101112[[#This Row],[SALIDA]],IF(Tabla229101112[[#This Row],[MEDIO DE PAGO]]="","¿Medio de pago?",J113))</f>
        <v>162.39999999999964</v>
      </c>
    </row>
    <row r="115" spans="1:10" x14ac:dyDescent="0.25">
      <c r="A115" s="2" t="str">
        <f>TEXT(Tabla229101112[[#This Row],[FECHA]],"mm/yyyy")</f>
        <v>02/2016</v>
      </c>
      <c r="B115" s="8">
        <v>42423</v>
      </c>
      <c r="C115" s="6" t="s">
        <v>33</v>
      </c>
      <c r="D115" s="6" t="s">
        <v>24</v>
      </c>
      <c r="E115" s="6" t="s">
        <v>294</v>
      </c>
      <c r="F115" s="4" t="s">
        <v>295</v>
      </c>
      <c r="G115" s="4" t="s">
        <v>12</v>
      </c>
      <c r="H115" s="7">
        <v>70.8</v>
      </c>
      <c r="I115" s="7"/>
      <c r="J115" s="12">
        <f>IF(Tabla229101112[[#This Row],[MEDIO DE PAGO]]="EFECTIVO",J114+Tabla229101112[[#This Row],[ENTRADA]]-Tabla229101112[[#This Row],[SALIDA]],IF(Tabla229101112[[#This Row],[MEDIO DE PAGO]]="","¿Medio de pago?",J114))</f>
        <v>233.19999999999965</v>
      </c>
    </row>
    <row r="116" spans="1:10" x14ac:dyDescent="0.25">
      <c r="A116" s="2" t="str">
        <f>TEXT(Tabla229101112[[#This Row],[FECHA]],"mm/yyyy")</f>
        <v>02/2016</v>
      </c>
      <c r="B116" s="8">
        <v>42423</v>
      </c>
      <c r="C116" s="6" t="s">
        <v>33</v>
      </c>
      <c r="D116" s="6" t="s">
        <v>24</v>
      </c>
      <c r="E116" s="6" t="s">
        <v>296</v>
      </c>
      <c r="F116" s="4" t="s">
        <v>25</v>
      </c>
      <c r="G116" s="4" t="s">
        <v>12</v>
      </c>
      <c r="H116" s="7">
        <v>70</v>
      </c>
      <c r="I116" s="7"/>
      <c r="J116" s="12">
        <f>IF(Tabla229101112[[#This Row],[MEDIO DE PAGO]]="EFECTIVO",J115+Tabla229101112[[#This Row],[ENTRADA]]-Tabla229101112[[#This Row],[SALIDA]],IF(Tabla229101112[[#This Row],[MEDIO DE PAGO]]="","¿Medio de pago?",J115))</f>
        <v>303.19999999999965</v>
      </c>
    </row>
    <row r="117" spans="1:10" x14ac:dyDescent="0.25">
      <c r="A117" s="2" t="str">
        <f>TEXT(Tabla229101112[[#This Row],[FECHA]],"mm/yyyy")</f>
        <v>02/2016</v>
      </c>
      <c r="B117" s="8">
        <v>42423</v>
      </c>
      <c r="C117" s="6" t="s">
        <v>140</v>
      </c>
      <c r="D117" s="6" t="s">
        <v>299</v>
      </c>
      <c r="E117" s="6" t="s">
        <v>300</v>
      </c>
      <c r="F117" s="4" t="s">
        <v>301</v>
      </c>
      <c r="G117" s="4" t="s">
        <v>12</v>
      </c>
      <c r="H117" s="7"/>
      <c r="I117" s="7">
        <v>10.5</v>
      </c>
      <c r="J117" s="12">
        <f>IF(Tabla229101112[[#This Row],[MEDIO DE PAGO]]="EFECTIVO",J116+Tabla229101112[[#This Row],[ENTRADA]]-Tabla229101112[[#This Row],[SALIDA]],IF(Tabla229101112[[#This Row],[MEDIO DE PAGO]]="","¿Medio de pago?",J116))</f>
        <v>292.69999999999965</v>
      </c>
    </row>
    <row r="118" spans="1:10" x14ac:dyDescent="0.25">
      <c r="A118" s="2" t="str">
        <f>TEXT(Tabla229101112[[#This Row],[FECHA]],"mm/yyyy")</f>
        <v>02/2016</v>
      </c>
      <c r="B118" s="8">
        <v>42424</v>
      </c>
      <c r="C118" s="6" t="s">
        <v>33</v>
      </c>
      <c r="D118" s="6" t="s">
        <v>24</v>
      </c>
      <c r="E118" s="6" t="s">
        <v>302</v>
      </c>
      <c r="F118" s="4" t="s">
        <v>25</v>
      </c>
      <c r="G118" s="4" t="s">
        <v>13</v>
      </c>
      <c r="H118" s="7">
        <v>60</v>
      </c>
      <c r="I118" s="7"/>
      <c r="J118" s="12">
        <f>IF(Tabla229101112[[#This Row],[MEDIO DE PAGO]]="EFECTIVO",J117+Tabla229101112[[#This Row],[ENTRADA]]-Tabla229101112[[#This Row],[SALIDA]],IF(Tabla229101112[[#This Row],[MEDIO DE PAGO]]="","¿Medio de pago?",J117))</f>
        <v>292.69999999999965</v>
      </c>
    </row>
    <row r="119" spans="1:10" x14ac:dyDescent="0.25">
      <c r="A119" s="2" t="str">
        <f>TEXT(Tabla229101112[[#This Row],[FECHA]],"mm/yyyy")</f>
        <v>02/2016</v>
      </c>
      <c r="B119" s="8">
        <v>42424</v>
      </c>
      <c r="C119" s="6" t="s">
        <v>33</v>
      </c>
      <c r="D119" s="6" t="s">
        <v>24</v>
      </c>
      <c r="E119" s="6" t="s">
        <v>304</v>
      </c>
      <c r="F119" s="4" t="s">
        <v>306</v>
      </c>
      <c r="G119" s="4" t="s">
        <v>13</v>
      </c>
      <c r="H119" s="7">
        <v>200</v>
      </c>
      <c r="I119" s="7"/>
      <c r="J119" s="12">
        <f>IF(Tabla229101112[[#This Row],[MEDIO DE PAGO]]="EFECTIVO",J118+Tabla229101112[[#This Row],[ENTRADA]]-Tabla229101112[[#This Row],[SALIDA]],IF(Tabla229101112[[#This Row],[MEDIO DE PAGO]]="","¿Medio de pago?",J118))</f>
        <v>292.69999999999965</v>
      </c>
    </row>
    <row r="120" spans="1:10" x14ac:dyDescent="0.25">
      <c r="A120" s="2" t="str">
        <f>TEXT(Tabla229101112[[#This Row],[FECHA]],"mm/yyyy")</f>
        <v>02/2016</v>
      </c>
      <c r="B120" s="8">
        <v>42424</v>
      </c>
      <c r="C120" s="6" t="s">
        <v>33</v>
      </c>
      <c r="D120" s="6" t="s">
        <v>24</v>
      </c>
      <c r="E120" s="6" t="s">
        <v>304</v>
      </c>
      <c r="F120" s="4" t="s">
        <v>305</v>
      </c>
      <c r="G120" s="4" t="s">
        <v>12</v>
      </c>
      <c r="H120" s="7">
        <v>110</v>
      </c>
      <c r="I120" s="7"/>
      <c r="J120" s="12">
        <f>IF(Tabla229101112[[#This Row],[MEDIO DE PAGO]]="EFECTIVO",J119+Tabla229101112[[#This Row],[ENTRADA]]-Tabla229101112[[#This Row],[SALIDA]],IF(Tabla229101112[[#This Row],[MEDIO DE PAGO]]="","¿Medio de pago?",J119))</f>
        <v>402.69999999999965</v>
      </c>
    </row>
    <row r="121" spans="1:10" x14ac:dyDescent="0.25">
      <c r="A121" s="2" t="str">
        <f>TEXT(Tabla229101112[[#This Row],[FECHA]],"mm/yyyy")</f>
        <v>02/2016</v>
      </c>
      <c r="B121" s="8">
        <v>42425</v>
      </c>
      <c r="C121" s="6" t="s">
        <v>140</v>
      </c>
      <c r="D121" s="6" t="s">
        <v>24</v>
      </c>
      <c r="E121" s="6" t="s">
        <v>307</v>
      </c>
      <c r="F121" s="4" t="s">
        <v>25</v>
      </c>
      <c r="G121" s="4" t="s">
        <v>12</v>
      </c>
      <c r="H121" s="7">
        <v>160</v>
      </c>
      <c r="I121" s="7"/>
      <c r="J121" s="12">
        <f>IF(Tabla229101112[[#This Row],[MEDIO DE PAGO]]="EFECTIVO",J120+Tabla229101112[[#This Row],[ENTRADA]]-Tabla229101112[[#This Row],[SALIDA]],IF(Tabla229101112[[#This Row],[MEDIO DE PAGO]]="","¿Medio de pago?",J120))</f>
        <v>562.69999999999959</v>
      </c>
    </row>
    <row r="122" spans="1:10" x14ac:dyDescent="0.25">
      <c r="A122" s="2" t="str">
        <f>TEXT(Tabla229101112[[#This Row],[FECHA]],"mm/yyyy")</f>
        <v>02/2016</v>
      </c>
      <c r="B122" s="8">
        <v>42425</v>
      </c>
      <c r="C122" s="6" t="s">
        <v>140</v>
      </c>
      <c r="D122" s="6" t="s">
        <v>24</v>
      </c>
      <c r="E122" s="6" t="s">
        <v>308</v>
      </c>
      <c r="F122" s="4" t="s">
        <v>25</v>
      </c>
      <c r="G122" s="4" t="s">
        <v>13</v>
      </c>
      <c r="H122" s="7">
        <v>95</v>
      </c>
      <c r="I122" s="7"/>
      <c r="J122" s="12">
        <f>IF(Tabla229101112[[#This Row],[MEDIO DE PAGO]]="EFECTIVO",J121+Tabla229101112[[#This Row],[ENTRADA]]-Tabla229101112[[#This Row],[SALIDA]],IF(Tabla229101112[[#This Row],[MEDIO DE PAGO]]="","¿Medio de pago?",J121))</f>
        <v>562.69999999999959</v>
      </c>
    </row>
    <row r="123" spans="1:10" x14ac:dyDescent="0.25">
      <c r="A123" s="2" t="str">
        <f>TEXT(Tabla229101112[[#This Row],[FECHA]],"mm/yyyy")</f>
        <v>02/2016</v>
      </c>
      <c r="B123" s="8">
        <v>42425</v>
      </c>
      <c r="C123" s="6" t="s">
        <v>33</v>
      </c>
      <c r="D123" s="6" t="s">
        <v>24</v>
      </c>
      <c r="E123" s="6" t="s">
        <v>309</v>
      </c>
      <c r="F123" s="4" t="s">
        <v>310</v>
      </c>
      <c r="G123" s="4" t="s">
        <v>13</v>
      </c>
      <c r="H123" s="7">
        <v>204</v>
      </c>
      <c r="I123" s="7"/>
      <c r="J123" s="12">
        <f>IF(Tabla229101112[[#This Row],[MEDIO DE PAGO]]="EFECTIVO",J122+Tabla229101112[[#This Row],[ENTRADA]]-Tabla229101112[[#This Row],[SALIDA]],IF(Tabla229101112[[#This Row],[MEDIO DE PAGO]]="","¿Medio de pago?",J122))</f>
        <v>562.69999999999959</v>
      </c>
    </row>
    <row r="124" spans="1:10" x14ac:dyDescent="0.25">
      <c r="A124" s="2" t="str">
        <f>TEXT(Tabla229101112[[#This Row],[FECHA]],"mm/yyyy")</f>
        <v>02/2016</v>
      </c>
      <c r="B124" s="8">
        <v>42426</v>
      </c>
      <c r="C124" s="6" t="s">
        <v>33</v>
      </c>
      <c r="D124" s="6" t="s">
        <v>24</v>
      </c>
      <c r="E124" s="6" t="s">
        <v>311</v>
      </c>
      <c r="F124" s="4" t="s">
        <v>312</v>
      </c>
      <c r="G124" s="4" t="s">
        <v>12</v>
      </c>
      <c r="H124" s="7">
        <v>271</v>
      </c>
      <c r="I124" s="7"/>
      <c r="J124" s="12">
        <f>IF(Tabla229101112[[#This Row],[MEDIO DE PAGO]]="EFECTIVO",J123+Tabla229101112[[#This Row],[ENTRADA]]-Tabla229101112[[#This Row],[SALIDA]],IF(Tabla229101112[[#This Row],[MEDIO DE PAGO]]="","¿Medio de pago?",J123))</f>
        <v>833.69999999999959</v>
      </c>
    </row>
    <row r="125" spans="1:10" x14ac:dyDescent="0.25">
      <c r="A125" s="2" t="str">
        <f>TEXT(Tabla229101112[[#This Row],[FECHA]],"mm/yyyy")</f>
        <v>02/2016</v>
      </c>
      <c r="B125" s="8">
        <v>42427</v>
      </c>
      <c r="C125" s="6" t="s">
        <v>33</v>
      </c>
      <c r="D125" s="6" t="s">
        <v>24</v>
      </c>
      <c r="E125" s="6" t="s">
        <v>313</v>
      </c>
      <c r="F125" s="4" t="s">
        <v>319</v>
      </c>
      <c r="G125" s="4" t="s">
        <v>12</v>
      </c>
      <c r="H125" s="7">
        <v>79</v>
      </c>
      <c r="I125" s="7"/>
      <c r="J125" s="12">
        <f>IF(Tabla229101112[[#This Row],[MEDIO DE PAGO]]="EFECTIVO",J124+Tabla229101112[[#This Row],[ENTRADA]]-Tabla229101112[[#This Row],[SALIDA]],IF(Tabla229101112[[#This Row],[MEDIO DE PAGO]]="","¿Medio de pago?",J124))</f>
        <v>912.69999999999959</v>
      </c>
    </row>
    <row r="126" spans="1:10" x14ac:dyDescent="0.25">
      <c r="A126" s="2" t="str">
        <f>TEXT(Tabla229101112[[#This Row],[FECHA]],"mm/yyyy")</f>
        <v>02/2016</v>
      </c>
      <c r="B126" s="8">
        <v>42427</v>
      </c>
      <c r="C126" s="6" t="s">
        <v>33</v>
      </c>
      <c r="D126" s="6" t="s">
        <v>24</v>
      </c>
      <c r="E126" s="6" t="s">
        <v>314</v>
      </c>
      <c r="F126" s="4" t="s">
        <v>315</v>
      </c>
      <c r="G126" s="4" t="s">
        <v>12</v>
      </c>
      <c r="H126" s="7">
        <v>715</v>
      </c>
      <c r="I126" s="7"/>
      <c r="J126" s="12">
        <f>IF(Tabla229101112[[#This Row],[MEDIO DE PAGO]]="EFECTIVO",J125+Tabla229101112[[#This Row],[ENTRADA]]-Tabla229101112[[#This Row],[SALIDA]],IF(Tabla229101112[[#This Row],[MEDIO DE PAGO]]="","¿Medio de pago?",J125))</f>
        <v>1627.6999999999996</v>
      </c>
    </row>
    <row r="127" spans="1:10" x14ac:dyDescent="0.25">
      <c r="A127" s="2" t="str">
        <f>TEXT(Tabla229101112[[#This Row],[FECHA]],"mm/yyyy")</f>
        <v>02/2016</v>
      </c>
      <c r="B127" s="8">
        <v>42427</v>
      </c>
      <c r="C127" s="6" t="s">
        <v>33</v>
      </c>
      <c r="D127" s="6" t="s">
        <v>24</v>
      </c>
      <c r="E127" s="6" t="s">
        <v>316</v>
      </c>
      <c r="F127" s="4" t="s">
        <v>25</v>
      </c>
      <c r="G127" s="4" t="s">
        <v>12</v>
      </c>
      <c r="H127" s="7">
        <v>120</v>
      </c>
      <c r="I127" s="7"/>
      <c r="J127" s="12">
        <f>IF(Tabla229101112[[#This Row],[MEDIO DE PAGO]]="EFECTIVO",J126+Tabla229101112[[#This Row],[ENTRADA]]-Tabla229101112[[#This Row],[SALIDA]],IF(Tabla229101112[[#This Row],[MEDIO DE PAGO]]="","¿Medio de pago?",J126))</f>
        <v>1747.6999999999996</v>
      </c>
    </row>
    <row r="128" spans="1:10" x14ac:dyDescent="0.25">
      <c r="A128" s="2" t="str">
        <f>TEXT(Tabla229101112[[#This Row],[FECHA]],"mm/yyyy")</f>
        <v>02/2016</v>
      </c>
      <c r="B128" s="8">
        <v>42427</v>
      </c>
      <c r="C128" s="6" t="s">
        <v>20</v>
      </c>
      <c r="D128" s="6"/>
      <c r="E128" s="6"/>
      <c r="F128" s="4" t="s">
        <v>138</v>
      </c>
      <c r="G128" s="4" t="s">
        <v>12</v>
      </c>
      <c r="H128" s="7"/>
      <c r="I128" s="7">
        <v>1700</v>
      </c>
      <c r="J128" s="12">
        <f>IF(Tabla229101112[[#This Row],[MEDIO DE PAGO]]="EFECTIVO",J127+Tabla229101112[[#This Row],[ENTRADA]]-Tabla229101112[[#This Row],[SALIDA]],IF(Tabla229101112[[#This Row],[MEDIO DE PAGO]]="","¿Medio de pago?",J127))</f>
        <v>47.699999999999591</v>
      </c>
    </row>
    <row r="129" spans="1:10" x14ac:dyDescent="0.25">
      <c r="A129" s="2" t="str">
        <f>TEXT(Tabla229101112[[#This Row],[FECHA]],"mm/yyyy")</f>
        <v>02/2016</v>
      </c>
      <c r="B129" s="8">
        <v>42427</v>
      </c>
      <c r="C129" s="6" t="s">
        <v>33</v>
      </c>
      <c r="D129" s="6" t="s">
        <v>24</v>
      </c>
      <c r="E129" s="6" t="s">
        <v>318</v>
      </c>
      <c r="F129" s="4" t="s">
        <v>317</v>
      </c>
      <c r="G129" s="4" t="s">
        <v>12</v>
      </c>
      <c r="H129" s="7">
        <v>90</v>
      </c>
      <c r="I129" s="7"/>
      <c r="J129" s="12">
        <f>IF(Tabla229101112[[#This Row],[MEDIO DE PAGO]]="EFECTIVO",J128+Tabla229101112[[#This Row],[ENTRADA]]-Tabla229101112[[#This Row],[SALIDA]],IF(Tabla229101112[[#This Row],[MEDIO DE PAGO]]="","¿Medio de pago?",J128))</f>
        <v>137.69999999999959</v>
      </c>
    </row>
    <row r="130" spans="1:10" x14ac:dyDescent="0.25">
      <c r="A130" s="2" t="str">
        <f>TEXT(Tabla229101112[[#This Row],[FECHA]],"mm/yyyy")</f>
        <v>02/2016</v>
      </c>
      <c r="B130" s="8">
        <v>42429</v>
      </c>
      <c r="C130" s="6"/>
      <c r="D130" s="6"/>
      <c r="E130" s="6"/>
      <c r="F130" s="4" t="s">
        <v>320</v>
      </c>
      <c r="G130" s="4" t="s">
        <v>12</v>
      </c>
      <c r="H130" s="7"/>
      <c r="I130" s="7">
        <v>130</v>
      </c>
      <c r="J130" s="12">
        <f>IF(Tabla229101112[[#This Row],[MEDIO DE PAGO]]="EFECTIVO",J129+Tabla229101112[[#This Row],[ENTRADA]]-Tabla229101112[[#This Row],[SALIDA]],IF(Tabla229101112[[#This Row],[MEDIO DE PAGO]]="","¿Medio de pago?",J129))</f>
        <v>7.6999999999995907</v>
      </c>
    </row>
    <row r="131" spans="1:10" x14ac:dyDescent="0.25">
      <c r="A131" s="2" t="str">
        <f>TEXT(Tabla229101112[[#This Row],[FECHA]],"mm/yyyy")</f>
        <v>01/1900</v>
      </c>
      <c r="B131" s="8"/>
      <c r="C131" s="6"/>
      <c r="D131" s="6"/>
      <c r="E131" s="6"/>
      <c r="H131" s="7"/>
      <c r="I131" s="7"/>
      <c r="J131" s="12" t="str">
        <f>IF(Tabla229101112[[#This Row],[MEDIO DE PAGO]]="EFECTIVO",J130+Tabla229101112[[#This Row],[ENTRADA]]-Tabla229101112[[#This Row],[SALIDA]],IF(Tabla229101112[[#This Row],[MEDIO DE PAGO]]="","¿Medio de pago?",J130))</f>
        <v>¿Medio de pago?</v>
      </c>
    </row>
  </sheetData>
  <mergeCells count="3">
    <mergeCell ref="A2:J2"/>
    <mergeCell ref="C4:E4"/>
    <mergeCell ref="H4:I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Tablas!$A$3:$A$7</xm:f>
          </x14:formula1>
          <xm:sqref>C6:C131</xm:sqref>
        </x14:dataValidation>
        <x14:dataValidation type="list" allowBlank="1" showInputMessage="1" showErrorMessage="1">
          <x14:formula1>
            <xm:f>Tablas!$C$3:$C$9</xm:f>
          </x14:formula1>
          <xm:sqref>G6:G131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zoomScale="110" zoomScaleNormal="110" workbookViewId="0">
      <selection activeCell="I9" sqref="I9"/>
    </sheetView>
  </sheetViews>
  <sheetFormatPr baseColWidth="10" defaultRowHeight="15" x14ac:dyDescent="0.25"/>
  <cols>
    <col min="1" max="2" width="11.42578125" style="4"/>
    <col min="3" max="3" width="12.7109375" style="4" bestFit="1" customWidth="1"/>
    <col min="4" max="5" width="11.42578125" style="4"/>
    <col min="6" max="6" width="40.42578125" style="4" customWidth="1"/>
    <col min="7" max="7" width="17.7109375" style="4" customWidth="1"/>
    <col min="8" max="8" width="11.5703125" style="4" customWidth="1"/>
    <col min="9" max="9" width="11.42578125" style="4"/>
    <col min="10" max="10" width="16.5703125" style="4" customWidth="1"/>
    <col min="11" max="16384" width="11.42578125" style="4"/>
  </cols>
  <sheetData>
    <row r="2" spans="1:10" ht="23.25" x14ac:dyDescent="0.35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</row>
    <row r="4" spans="1:10" x14ac:dyDescent="0.25">
      <c r="A4" s="10"/>
      <c r="B4" s="10"/>
      <c r="C4" s="15" t="s">
        <v>3</v>
      </c>
      <c r="D4" s="16"/>
      <c r="E4" s="17"/>
      <c r="F4" s="10"/>
      <c r="G4" s="10"/>
      <c r="H4" s="15" t="s">
        <v>6</v>
      </c>
      <c r="I4" s="17"/>
      <c r="J4" s="10"/>
    </row>
    <row r="5" spans="1:10" x14ac:dyDescent="0.25">
      <c r="A5" s="5" t="s">
        <v>23</v>
      </c>
      <c r="B5" s="5" t="s">
        <v>1</v>
      </c>
      <c r="C5" s="5" t="s">
        <v>5</v>
      </c>
      <c r="D5" s="5" t="s">
        <v>2</v>
      </c>
      <c r="E5" s="5" t="s">
        <v>4</v>
      </c>
      <c r="F5" s="5" t="s">
        <v>11</v>
      </c>
      <c r="G5" s="5" t="s">
        <v>10</v>
      </c>
      <c r="H5" s="5" t="s">
        <v>8</v>
      </c>
      <c r="I5" s="5" t="s">
        <v>7</v>
      </c>
      <c r="J5" s="5" t="s">
        <v>9</v>
      </c>
    </row>
    <row r="6" spans="1:10" x14ac:dyDescent="0.25">
      <c r="A6" s="1" t="str">
        <f>TEXT(Tabla2291011[[#This Row],[FECHA]],"mm/yyyy")</f>
        <v>03/2016</v>
      </c>
      <c r="B6" s="8">
        <v>42430</v>
      </c>
      <c r="C6" s="6"/>
      <c r="D6" s="6"/>
      <c r="E6" s="6"/>
      <c r="F6" s="4" t="s">
        <v>22</v>
      </c>
      <c r="H6" s="7"/>
      <c r="I6" s="7"/>
      <c r="J6" s="11">
        <v>7.7</v>
      </c>
    </row>
    <row r="7" spans="1:10" x14ac:dyDescent="0.25">
      <c r="A7" s="1" t="str">
        <f>TEXT(Tabla2291011[[#This Row],[FECHA]],"mm/yyyy")</f>
        <v>03/2016</v>
      </c>
      <c r="B7" s="8">
        <v>42430</v>
      </c>
      <c r="C7" s="6" t="s">
        <v>33</v>
      </c>
      <c r="D7" s="6" t="s">
        <v>24</v>
      </c>
      <c r="E7" s="6" t="s">
        <v>321</v>
      </c>
      <c r="F7" s="4" t="s">
        <v>32</v>
      </c>
      <c r="G7" s="4" t="s">
        <v>12</v>
      </c>
      <c r="H7" s="7">
        <v>80</v>
      </c>
      <c r="I7" s="7"/>
      <c r="J7" s="3">
        <f>IF(Tabla2291011[[#This Row],[MEDIO DE PAGO]]="EFECTIVO",J6+Tabla2291011[[#This Row],[ENTRADA]]-Tabla2291011[[#This Row],[SALIDA]],IF(Tabla2291011[[#This Row],[MEDIO DE PAGO]]="","¿Medio de pago?",J6))</f>
        <v>87.7</v>
      </c>
    </row>
    <row r="8" spans="1:10" x14ac:dyDescent="0.25">
      <c r="A8" s="1" t="str">
        <f>TEXT(Tabla2291011[[#This Row],[FECHA]],"mm/yyyy")</f>
        <v>03/2016</v>
      </c>
      <c r="B8" s="8">
        <v>42430</v>
      </c>
      <c r="C8" s="6" t="s">
        <v>33</v>
      </c>
      <c r="D8" s="6" t="s">
        <v>24</v>
      </c>
      <c r="E8" s="6" t="s">
        <v>322</v>
      </c>
      <c r="F8" s="4" t="s">
        <v>32</v>
      </c>
      <c r="G8" s="4" t="s">
        <v>13</v>
      </c>
      <c r="H8" s="7">
        <v>100</v>
      </c>
      <c r="I8" s="7"/>
      <c r="J8" s="3">
        <f>IF(Tabla2291011[[#This Row],[MEDIO DE PAGO]]="EFECTIVO",J7+Tabla2291011[[#This Row],[ENTRADA]]-Tabla2291011[[#This Row],[SALIDA]],IF(Tabla2291011[[#This Row],[MEDIO DE PAGO]]="","¿Medio de pago?",J7))</f>
        <v>87.7</v>
      </c>
    </row>
    <row r="9" spans="1:10" x14ac:dyDescent="0.25">
      <c r="A9" s="1" t="str">
        <f>TEXT(Tabla2291011[[#This Row],[FECHA]],"mm/yyyy")</f>
        <v>03/2016</v>
      </c>
      <c r="B9" s="8">
        <v>42430</v>
      </c>
      <c r="C9" s="6" t="s">
        <v>33</v>
      </c>
      <c r="D9" s="6" t="s">
        <v>24</v>
      </c>
      <c r="E9" s="6" t="s">
        <v>323</v>
      </c>
      <c r="F9" s="4" t="s">
        <v>32</v>
      </c>
      <c r="G9" s="4" t="s">
        <v>13</v>
      </c>
      <c r="H9" s="7">
        <v>65</v>
      </c>
      <c r="I9" s="7"/>
      <c r="J9" s="3">
        <f>IF(Tabla2291011[[#This Row],[MEDIO DE PAGO]]="EFECTIVO",J8+Tabla2291011[[#This Row],[ENTRADA]]-Tabla2291011[[#This Row],[SALIDA]],IF(Tabla2291011[[#This Row],[MEDIO DE PAGO]]="","¿Medio de pago?",J8))</f>
        <v>87.7</v>
      </c>
    </row>
    <row r="10" spans="1:10" x14ac:dyDescent="0.25">
      <c r="A10" s="1" t="str">
        <f>TEXT(Tabla2291011[[#This Row],[FECHA]],"mm/yyyy")</f>
        <v>01/1900</v>
      </c>
      <c r="B10" s="8"/>
      <c r="C10" s="6"/>
      <c r="D10" s="6"/>
      <c r="E10" s="6"/>
      <c r="H10" s="7"/>
      <c r="I10" s="7"/>
      <c r="J10" s="3" t="str">
        <f>IF(Tabla2291011[[#This Row],[MEDIO DE PAGO]]="EFECTIVO",J9+Tabla2291011[[#This Row],[ENTRADA]]-Tabla2291011[[#This Row],[SALIDA]],IF(Tabla2291011[[#This Row],[MEDIO DE PAGO]]="","¿Medio de pago?",J9))</f>
        <v>¿Medio de pago?</v>
      </c>
    </row>
    <row r="11" spans="1:10" x14ac:dyDescent="0.25">
      <c r="A11" s="1" t="str">
        <f>TEXT(Tabla2291011[[#This Row],[FECHA]],"mm/yyyy")</f>
        <v>01/1900</v>
      </c>
      <c r="B11" s="8"/>
      <c r="C11" s="6"/>
      <c r="D11" s="6"/>
      <c r="E11" s="6"/>
      <c r="H11" s="7"/>
      <c r="I11" s="7"/>
      <c r="J11" s="3" t="str">
        <f>IF(Tabla2291011[[#This Row],[MEDIO DE PAGO]]="EFECTIVO",J10+Tabla2291011[[#This Row],[ENTRADA]]-Tabla2291011[[#This Row],[SALIDA]],IF(Tabla2291011[[#This Row],[MEDIO DE PAGO]]="","¿Medio de pago?",J10))</f>
        <v>¿Medio de pago?</v>
      </c>
    </row>
    <row r="12" spans="1:10" x14ac:dyDescent="0.25">
      <c r="A12" s="1" t="str">
        <f>TEXT(Tabla2291011[[#This Row],[FECHA]],"mm/yyyy")</f>
        <v>01/1900</v>
      </c>
      <c r="B12" s="8"/>
      <c r="C12" s="6"/>
      <c r="D12" s="6"/>
      <c r="E12" s="6"/>
      <c r="H12" s="7"/>
      <c r="I12" s="7"/>
      <c r="J12" s="3" t="str">
        <f>IF(Tabla2291011[[#This Row],[MEDIO DE PAGO]]="EFECTIVO",J11+Tabla2291011[[#This Row],[ENTRADA]]-Tabla2291011[[#This Row],[SALIDA]],IF(Tabla2291011[[#This Row],[MEDIO DE PAGO]]="","¿Medio de pago?",J11))</f>
        <v>¿Medio de pago?</v>
      </c>
    </row>
    <row r="13" spans="1:10" x14ac:dyDescent="0.25">
      <c r="A13" s="2" t="str">
        <f>TEXT(Tabla2291011[[#This Row],[FECHA]],"mm/yyyy")</f>
        <v>01/1900</v>
      </c>
      <c r="B13" s="8"/>
      <c r="C13" s="6"/>
      <c r="D13" s="6"/>
      <c r="E13" s="6"/>
      <c r="H13" s="7"/>
      <c r="I13" s="7"/>
      <c r="J13" s="3" t="str">
        <f>IF(Tabla2291011[[#This Row],[MEDIO DE PAGO]]="EFECTIVO",J12+Tabla2291011[[#This Row],[ENTRADA]]-Tabla2291011[[#This Row],[SALIDA]],IF(Tabla2291011[[#This Row],[MEDIO DE PAGO]]="","¿Medio de pago?",J12))</f>
        <v>¿Medio de pago?</v>
      </c>
    </row>
    <row r="14" spans="1:10" x14ac:dyDescent="0.25">
      <c r="A14" s="2" t="str">
        <f>TEXT(Tabla2291011[[#This Row],[FECHA]],"mm/yyyy")</f>
        <v>01/1900</v>
      </c>
      <c r="B14" s="8"/>
      <c r="C14" s="6"/>
      <c r="D14" s="6"/>
      <c r="E14" s="6"/>
      <c r="H14" s="7"/>
      <c r="I14" s="7"/>
      <c r="J14" s="3" t="str">
        <f>IF(Tabla2291011[[#This Row],[MEDIO DE PAGO]]="EFECTIVO",J13+Tabla2291011[[#This Row],[ENTRADA]]-Tabla2291011[[#This Row],[SALIDA]],IF(Tabla2291011[[#This Row],[MEDIO DE PAGO]]="","¿Medio de pago?",J13))</f>
        <v>¿Medio de pago?</v>
      </c>
    </row>
  </sheetData>
  <mergeCells count="3">
    <mergeCell ref="A2:J2"/>
    <mergeCell ref="C4:E4"/>
    <mergeCell ref="H4:I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Tablas!$C$3:$C$9</xm:f>
          </x14:formula1>
          <xm:sqref>G6:G14</xm:sqref>
        </x14:dataValidation>
        <x14:dataValidation type="list" allowBlank="1" showInputMessage="1" showErrorMessage="1">
          <x14:formula1>
            <xm:f>Tablas!$A$3:$A$7</xm:f>
          </x14:formula1>
          <xm:sqref>C6:C14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zoomScale="110" zoomScaleNormal="110" workbookViewId="0">
      <selection activeCell="B7" sqref="B7"/>
    </sheetView>
  </sheetViews>
  <sheetFormatPr baseColWidth="10" defaultRowHeight="15" x14ac:dyDescent="0.25"/>
  <cols>
    <col min="1" max="2" width="11.42578125" style="4"/>
    <col min="3" max="3" width="12.7109375" style="4" bestFit="1" customWidth="1"/>
    <col min="4" max="5" width="11.42578125" style="4"/>
    <col min="6" max="6" width="40.42578125" style="4" customWidth="1"/>
    <col min="7" max="7" width="17.7109375" style="4" customWidth="1"/>
    <col min="8" max="8" width="11.5703125" style="4" customWidth="1"/>
    <col min="9" max="9" width="11.42578125" style="4"/>
    <col min="10" max="10" width="16.5703125" style="4" customWidth="1"/>
    <col min="11" max="16384" width="11.42578125" style="4"/>
  </cols>
  <sheetData>
    <row r="2" spans="1:10" ht="23.25" x14ac:dyDescent="0.35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</row>
    <row r="4" spans="1:10" x14ac:dyDescent="0.25">
      <c r="A4" s="10"/>
      <c r="B4" s="10"/>
      <c r="C4" s="15" t="s">
        <v>3</v>
      </c>
      <c r="D4" s="16"/>
      <c r="E4" s="17"/>
      <c r="F4" s="10"/>
      <c r="G4" s="10"/>
      <c r="H4" s="15" t="s">
        <v>6</v>
      </c>
      <c r="I4" s="17"/>
      <c r="J4" s="10"/>
    </row>
    <row r="5" spans="1:10" x14ac:dyDescent="0.25">
      <c r="A5" s="5" t="s">
        <v>23</v>
      </c>
      <c r="B5" s="5" t="s">
        <v>1</v>
      </c>
      <c r="C5" s="5" t="s">
        <v>5</v>
      </c>
      <c r="D5" s="5" t="s">
        <v>2</v>
      </c>
      <c r="E5" s="5" t="s">
        <v>4</v>
      </c>
      <c r="F5" s="5" t="s">
        <v>11</v>
      </c>
      <c r="G5" s="5" t="s">
        <v>10</v>
      </c>
      <c r="H5" s="5" t="s">
        <v>8</v>
      </c>
      <c r="I5" s="5" t="s">
        <v>7</v>
      </c>
      <c r="J5" s="5" t="s">
        <v>9</v>
      </c>
    </row>
    <row r="6" spans="1:10" x14ac:dyDescent="0.25">
      <c r="A6" s="1" t="str">
        <f>TEXT(Tabla22910[[#This Row],[FECHA]],"mm/yyyy")</f>
        <v>04/2016</v>
      </c>
      <c r="B6" s="8">
        <v>42461</v>
      </c>
      <c r="C6" s="6"/>
      <c r="D6" s="6"/>
      <c r="E6" s="6"/>
      <c r="F6" s="4" t="s">
        <v>22</v>
      </c>
      <c r="H6" s="7"/>
      <c r="I6" s="7"/>
      <c r="J6" s="11">
        <v>0</v>
      </c>
    </row>
    <row r="7" spans="1:10" x14ac:dyDescent="0.25">
      <c r="A7" s="1" t="str">
        <f>TEXT(Tabla22910[[#This Row],[FECHA]],"mm/yyyy")</f>
        <v>01/1900</v>
      </c>
      <c r="B7" s="8"/>
      <c r="C7" s="6"/>
      <c r="D7" s="6"/>
      <c r="E7" s="6"/>
      <c r="H7" s="7"/>
      <c r="I7" s="7"/>
      <c r="J7" s="3" t="str">
        <f>IF(Tabla22910[[#This Row],[MEDIO DE PAGO]]="EFECTIVO",J6+Tabla22910[[#This Row],[ENTRADA]]-Tabla22910[[#This Row],[SALIDA]],IF(Tabla22910[[#This Row],[MEDIO DE PAGO]]="","¿Medio de pago?",J6))</f>
        <v>¿Medio de pago?</v>
      </c>
    </row>
    <row r="8" spans="1:10" x14ac:dyDescent="0.25">
      <c r="A8" s="1" t="str">
        <f>TEXT(Tabla22910[[#This Row],[FECHA]],"mm/yyyy")</f>
        <v>01/1900</v>
      </c>
      <c r="B8" s="8"/>
      <c r="C8" s="6"/>
      <c r="D8" s="6"/>
      <c r="E8" s="6"/>
      <c r="H8" s="7"/>
      <c r="I8" s="7"/>
      <c r="J8" s="3" t="str">
        <f>IF(Tabla22910[[#This Row],[MEDIO DE PAGO]]="EFECTIVO",J7+Tabla22910[[#This Row],[ENTRADA]]-Tabla22910[[#This Row],[SALIDA]],IF(Tabla22910[[#This Row],[MEDIO DE PAGO]]="","¿Medio de pago?",J7))</f>
        <v>¿Medio de pago?</v>
      </c>
    </row>
    <row r="9" spans="1:10" x14ac:dyDescent="0.25">
      <c r="A9" s="1" t="str">
        <f>TEXT(Tabla22910[[#This Row],[FECHA]],"mm/yyyy")</f>
        <v>01/1900</v>
      </c>
      <c r="B9" s="8"/>
      <c r="C9" s="6"/>
      <c r="D9" s="6"/>
      <c r="E9" s="6"/>
      <c r="H9" s="7"/>
      <c r="I9" s="7"/>
      <c r="J9" s="3" t="str">
        <f>IF(Tabla22910[[#This Row],[MEDIO DE PAGO]]="EFECTIVO",J8+Tabla22910[[#This Row],[ENTRADA]]-Tabla22910[[#This Row],[SALIDA]],IF(Tabla22910[[#This Row],[MEDIO DE PAGO]]="","¿Medio de pago?",J8))</f>
        <v>¿Medio de pago?</v>
      </c>
    </row>
    <row r="10" spans="1:10" x14ac:dyDescent="0.25">
      <c r="A10" s="1" t="str">
        <f>TEXT(Tabla22910[[#This Row],[FECHA]],"mm/yyyy")</f>
        <v>01/1900</v>
      </c>
      <c r="B10" s="8"/>
      <c r="C10" s="6"/>
      <c r="D10" s="6"/>
      <c r="E10" s="6"/>
      <c r="H10" s="7"/>
      <c r="I10" s="7"/>
      <c r="J10" s="3" t="str">
        <f>IF(Tabla22910[[#This Row],[MEDIO DE PAGO]]="EFECTIVO",J9+Tabla22910[[#This Row],[ENTRADA]]-Tabla22910[[#This Row],[SALIDA]],IF(Tabla22910[[#This Row],[MEDIO DE PAGO]]="","¿Medio de pago?",J9))</f>
        <v>¿Medio de pago?</v>
      </c>
    </row>
    <row r="11" spans="1:10" x14ac:dyDescent="0.25">
      <c r="A11" s="1" t="str">
        <f>TEXT(Tabla22910[[#This Row],[FECHA]],"mm/yyyy")</f>
        <v>01/1900</v>
      </c>
      <c r="B11" s="8"/>
      <c r="C11" s="6"/>
      <c r="D11" s="6"/>
      <c r="E11" s="6"/>
      <c r="H11" s="7"/>
      <c r="I11" s="7"/>
      <c r="J11" s="3" t="str">
        <f>IF(Tabla22910[[#This Row],[MEDIO DE PAGO]]="EFECTIVO",J10+Tabla22910[[#This Row],[ENTRADA]]-Tabla22910[[#This Row],[SALIDA]],IF(Tabla22910[[#This Row],[MEDIO DE PAGO]]="","¿Medio de pago?",J10))</f>
        <v>¿Medio de pago?</v>
      </c>
    </row>
    <row r="12" spans="1:10" x14ac:dyDescent="0.25">
      <c r="A12" s="1" t="str">
        <f>TEXT(Tabla22910[[#This Row],[FECHA]],"mm/yyyy")</f>
        <v>01/1900</v>
      </c>
      <c r="B12" s="8"/>
      <c r="C12" s="6"/>
      <c r="D12" s="6"/>
      <c r="E12" s="6"/>
      <c r="H12" s="7"/>
      <c r="I12" s="7"/>
      <c r="J12" s="3" t="str">
        <f>IF(Tabla22910[[#This Row],[MEDIO DE PAGO]]="EFECTIVO",J11+Tabla22910[[#This Row],[ENTRADA]]-Tabla22910[[#This Row],[SALIDA]],IF(Tabla22910[[#This Row],[MEDIO DE PAGO]]="","¿Medio de pago?",J11))</f>
        <v>¿Medio de pago?</v>
      </c>
    </row>
    <row r="13" spans="1:10" x14ac:dyDescent="0.25">
      <c r="A13" s="2" t="str">
        <f>TEXT(Tabla22910[[#This Row],[FECHA]],"mm/yyyy")</f>
        <v>01/1900</v>
      </c>
      <c r="B13" s="8"/>
      <c r="C13" s="6"/>
      <c r="D13" s="6"/>
      <c r="E13" s="6"/>
      <c r="H13" s="7"/>
      <c r="I13" s="7"/>
      <c r="J13" s="3" t="str">
        <f>IF(Tabla22910[[#This Row],[MEDIO DE PAGO]]="EFECTIVO",J12+Tabla22910[[#This Row],[ENTRADA]]-Tabla22910[[#This Row],[SALIDA]],IF(Tabla22910[[#This Row],[MEDIO DE PAGO]]="","¿Medio de pago?",J12))</f>
        <v>¿Medio de pago?</v>
      </c>
    </row>
    <row r="14" spans="1:10" x14ac:dyDescent="0.25">
      <c r="A14" s="2" t="str">
        <f>TEXT(Tabla22910[[#This Row],[FECHA]],"mm/yyyy")</f>
        <v>01/1900</v>
      </c>
      <c r="B14" s="8"/>
      <c r="C14" s="6"/>
      <c r="D14" s="6"/>
      <c r="E14" s="6"/>
      <c r="H14" s="7"/>
      <c r="I14" s="7"/>
      <c r="J14" s="3" t="str">
        <f>IF(Tabla22910[[#This Row],[MEDIO DE PAGO]]="EFECTIVO",J13+Tabla22910[[#This Row],[ENTRADA]]-Tabla22910[[#This Row],[SALIDA]],IF(Tabla22910[[#This Row],[MEDIO DE PAGO]]="","¿Medio de pago?",J13))</f>
        <v>¿Medio de pago?</v>
      </c>
    </row>
  </sheetData>
  <mergeCells count="3">
    <mergeCell ref="A2:J2"/>
    <mergeCell ref="C4:E4"/>
    <mergeCell ref="H4:I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Tablas!$A$3:$A$7</xm:f>
          </x14:formula1>
          <xm:sqref>C6:C14</xm:sqref>
        </x14:dataValidation>
        <x14:dataValidation type="list" allowBlank="1" showInputMessage="1" showErrorMessage="1">
          <x14:formula1>
            <xm:f>Tablas!$C$3:$C$9</xm:f>
          </x14:formula1>
          <xm:sqref>G6:G14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zoomScale="110" zoomScaleNormal="110" workbookViewId="0">
      <selection activeCell="B7" sqref="B7"/>
    </sheetView>
  </sheetViews>
  <sheetFormatPr baseColWidth="10" defaultRowHeight="15" x14ac:dyDescent="0.25"/>
  <cols>
    <col min="1" max="2" width="11.42578125" style="4"/>
    <col min="3" max="3" width="12.7109375" style="4" bestFit="1" customWidth="1"/>
    <col min="4" max="5" width="11.42578125" style="4"/>
    <col min="6" max="6" width="40.42578125" style="4" customWidth="1"/>
    <col min="7" max="7" width="17.7109375" style="4" customWidth="1"/>
    <col min="8" max="8" width="11.5703125" style="4" customWidth="1"/>
    <col min="9" max="9" width="11.42578125" style="4"/>
    <col min="10" max="10" width="16.5703125" style="4" customWidth="1"/>
    <col min="11" max="16384" width="11.42578125" style="4"/>
  </cols>
  <sheetData>
    <row r="2" spans="1:10" ht="23.25" x14ac:dyDescent="0.35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</row>
    <row r="4" spans="1:10" x14ac:dyDescent="0.25">
      <c r="A4" s="10"/>
      <c r="B4" s="10"/>
      <c r="C4" s="15" t="s">
        <v>3</v>
      </c>
      <c r="D4" s="16"/>
      <c r="E4" s="17"/>
      <c r="F4" s="10"/>
      <c r="G4" s="10"/>
      <c r="H4" s="15" t="s">
        <v>6</v>
      </c>
      <c r="I4" s="17"/>
      <c r="J4" s="10"/>
    </row>
    <row r="5" spans="1:10" x14ac:dyDescent="0.25">
      <c r="A5" s="5" t="s">
        <v>23</v>
      </c>
      <c r="B5" s="5" t="s">
        <v>1</v>
      </c>
      <c r="C5" s="5" t="s">
        <v>5</v>
      </c>
      <c r="D5" s="5" t="s">
        <v>2</v>
      </c>
      <c r="E5" s="5" t="s">
        <v>4</v>
      </c>
      <c r="F5" s="5" t="s">
        <v>11</v>
      </c>
      <c r="G5" s="5" t="s">
        <v>10</v>
      </c>
      <c r="H5" s="5" t="s">
        <v>8</v>
      </c>
      <c r="I5" s="5" t="s">
        <v>7</v>
      </c>
      <c r="J5" s="5" t="s">
        <v>9</v>
      </c>
    </row>
    <row r="6" spans="1:10" x14ac:dyDescent="0.25">
      <c r="A6" s="1" t="str">
        <f>TEXT(Tabla229[[#This Row],[FECHA]],"mm/yyyy")</f>
        <v>05/2016</v>
      </c>
      <c r="B6" s="8">
        <v>42491</v>
      </c>
      <c r="C6" s="6"/>
      <c r="D6" s="6"/>
      <c r="E6" s="6"/>
      <c r="F6" s="4" t="s">
        <v>22</v>
      </c>
      <c r="H6" s="7"/>
      <c r="I6" s="7"/>
      <c r="J6" s="11">
        <v>0</v>
      </c>
    </row>
    <row r="7" spans="1:10" x14ac:dyDescent="0.25">
      <c r="A7" s="1" t="str">
        <f>TEXT(Tabla229[[#This Row],[FECHA]],"mm/yyyy")</f>
        <v>01/1900</v>
      </c>
      <c r="B7" s="8"/>
      <c r="C7" s="6"/>
      <c r="D7" s="6"/>
      <c r="E7" s="6"/>
      <c r="H7" s="7"/>
      <c r="I7" s="7"/>
      <c r="J7" s="3" t="str">
        <f>IF(Tabla229[[#This Row],[MEDIO DE PAGO]]="EFECTIVO",J6+Tabla229[[#This Row],[ENTRADA]]-Tabla229[[#This Row],[SALIDA]],IF(Tabla229[[#This Row],[MEDIO DE PAGO]]="","¿Medio de pago?",J6))</f>
        <v>¿Medio de pago?</v>
      </c>
    </row>
    <row r="8" spans="1:10" x14ac:dyDescent="0.25">
      <c r="A8" s="1" t="str">
        <f>TEXT(Tabla229[[#This Row],[FECHA]],"mm/yyyy")</f>
        <v>01/1900</v>
      </c>
      <c r="B8" s="8"/>
      <c r="C8" s="6"/>
      <c r="D8" s="6"/>
      <c r="E8" s="6"/>
      <c r="H8" s="7"/>
      <c r="I8" s="7"/>
      <c r="J8" s="3" t="str">
        <f>IF(Tabla229[[#This Row],[MEDIO DE PAGO]]="EFECTIVO",J7+Tabla229[[#This Row],[ENTRADA]]-Tabla229[[#This Row],[SALIDA]],IF(Tabla229[[#This Row],[MEDIO DE PAGO]]="","¿Medio de pago?",J7))</f>
        <v>¿Medio de pago?</v>
      </c>
    </row>
    <row r="9" spans="1:10" x14ac:dyDescent="0.25">
      <c r="A9" s="1" t="str">
        <f>TEXT(Tabla229[[#This Row],[FECHA]],"mm/yyyy")</f>
        <v>01/1900</v>
      </c>
      <c r="B9" s="8"/>
      <c r="C9" s="6"/>
      <c r="D9" s="6"/>
      <c r="E9" s="6"/>
      <c r="H9" s="7"/>
      <c r="I9" s="7"/>
      <c r="J9" s="3" t="str">
        <f>IF(Tabla229[[#This Row],[MEDIO DE PAGO]]="EFECTIVO",J8+Tabla229[[#This Row],[ENTRADA]]-Tabla229[[#This Row],[SALIDA]],IF(Tabla229[[#This Row],[MEDIO DE PAGO]]="","¿Medio de pago?",J8))</f>
        <v>¿Medio de pago?</v>
      </c>
    </row>
    <row r="10" spans="1:10" x14ac:dyDescent="0.25">
      <c r="A10" s="1" t="str">
        <f>TEXT(Tabla229[[#This Row],[FECHA]],"mm/yyyy")</f>
        <v>01/1900</v>
      </c>
      <c r="B10" s="8"/>
      <c r="C10" s="6"/>
      <c r="D10" s="6"/>
      <c r="E10" s="6"/>
      <c r="H10" s="7"/>
      <c r="I10" s="7"/>
      <c r="J10" s="3" t="str">
        <f>IF(Tabla229[[#This Row],[MEDIO DE PAGO]]="EFECTIVO",J9+Tabla229[[#This Row],[ENTRADA]]-Tabla229[[#This Row],[SALIDA]],IF(Tabla229[[#This Row],[MEDIO DE PAGO]]="","¿Medio de pago?",J9))</f>
        <v>¿Medio de pago?</v>
      </c>
    </row>
    <row r="11" spans="1:10" x14ac:dyDescent="0.25">
      <c r="A11" s="1" t="str">
        <f>TEXT(Tabla229[[#This Row],[FECHA]],"mm/yyyy")</f>
        <v>01/1900</v>
      </c>
      <c r="B11" s="8"/>
      <c r="C11" s="6"/>
      <c r="D11" s="6"/>
      <c r="E11" s="6"/>
      <c r="H11" s="7"/>
      <c r="I11" s="7"/>
      <c r="J11" s="3" t="str">
        <f>IF(Tabla229[[#This Row],[MEDIO DE PAGO]]="EFECTIVO",J10+Tabla229[[#This Row],[ENTRADA]]-Tabla229[[#This Row],[SALIDA]],IF(Tabla229[[#This Row],[MEDIO DE PAGO]]="","¿Medio de pago?",J10))</f>
        <v>¿Medio de pago?</v>
      </c>
    </row>
    <row r="12" spans="1:10" x14ac:dyDescent="0.25">
      <c r="A12" s="1" t="str">
        <f>TEXT(Tabla229[[#This Row],[FECHA]],"mm/yyyy")</f>
        <v>01/1900</v>
      </c>
      <c r="B12" s="8"/>
      <c r="C12" s="6"/>
      <c r="D12" s="6"/>
      <c r="E12" s="6"/>
      <c r="H12" s="7"/>
      <c r="I12" s="7"/>
      <c r="J12" s="3" t="str">
        <f>IF(Tabla229[[#This Row],[MEDIO DE PAGO]]="EFECTIVO",J11+Tabla229[[#This Row],[ENTRADA]]-Tabla229[[#This Row],[SALIDA]],IF(Tabla229[[#This Row],[MEDIO DE PAGO]]="","¿Medio de pago?",J11))</f>
        <v>¿Medio de pago?</v>
      </c>
    </row>
    <row r="13" spans="1:10" x14ac:dyDescent="0.25">
      <c r="A13" s="2" t="str">
        <f>TEXT(Tabla229[[#This Row],[FECHA]],"mm/yyyy")</f>
        <v>01/1900</v>
      </c>
      <c r="B13" s="8"/>
      <c r="C13" s="6"/>
      <c r="D13" s="6"/>
      <c r="E13" s="6"/>
      <c r="H13" s="7"/>
      <c r="I13" s="7"/>
      <c r="J13" s="3" t="str">
        <f>IF(Tabla229[[#This Row],[MEDIO DE PAGO]]="EFECTIVO",J12+Tabla229[[#This Row],[ENTRADA]]-Tabla229[[#This Row],[SALIDA]],IF(Tabla229[[#This Row],[MEDIO DE PAGO]]="","¿Medio de pago?",J12))</f>
        <v>¿Medio de pago?</v>
      </c>
    </row>
    <row r="14" spans="1:10" x14ac:dyDescent="0.25">
      <c r="A14" s="2" t="str">
        <f>TEXT(Tabla229[[#This Row],[FECHA]],"mm/yyyy")</f>
        <v>01/1900</v>
      </c>
      <c r="B14" s="8"/>
      <c r="C14" s="6"/>
      <c r="D14" s="6"/>
      <c r="E14" s="6"/>
      <c r="H14" s="7"/>
      <c r="I14" s="7"/>
      <c r="J14" s="3" t="str">
        <f>IF(Tabla229[[#This Row],[MEDIO DE PAGO]]="EFECTIVO",J13+Tabla229[[#This Row],[ENTRADA]]-Tabla229[[#This Row],[SALIDA]],IF(Tabla229[[#This Row],[MEDIO DE PAGO]]="","¿Medio de pago?",J13))</f>
        <v>¿Medio de pago?</v>
      </c>
    </row>
  </sheetData>
  <mergeCells count="3">
    <mergeCell ref="A2:J2"/>
    <mergeCell ref="C4:E4"/>
    <mergeCell ref="H4:I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Tablas!$C$3:$C$9</xm:f>
          </x14:formula1>
          <xm:sqref>G6:G14</xm:sqref>
        </x14:dataValidation>
        <x14:dataValidation type="list" allowBlank="1" showInputMessage="1" showErrorMessage="1">
          <x14:formula1>
            <xm:f>Tablas!$A$3:$A$7</xm:f>
          </x14:formula1>
          <xm:sqref>C6:C14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zoomScale="110" zoomScaleNormal="110" workbookViewId="0">
      <selection activeCell="G14" sqref="G14"/>
    </sheetView>
  </sheetViews>
  <sheetFormatPr baseColWidth="10" defaultRowHeight="15" x14ac:dyDescent="0.25"/>
  <cols>
    <col min="1" max="2" width="11.42578125" style="4"/>
    <col min="3" max="3" width="12.7109375" style="4" bestFit="1" customWidth="1"/>
    <col min="4" max="5" width="11.42578125" style="4"/>
    <col min="6" max="6" width="40.42578125" style="4" customWidth="1"/>
    <col min="7" max="7" width="17.7109375" style="4" customWidth="1"/>
    <col min="8" max="8" width="11.5703125" style="4" customWidth="1"/>
    <col min="9" max="9" width="11.42578125" style="4"/>
    <col min="10" max="10" width="16.5703125" style="4" customWidth="1"/>
    <col min="11" max="16384" width="11.42578125" style="4"/>
  </cols>
  <sheetData>
    <row r="2" spans="1:10" ht="23.25" x14ac:dyDescent="0.35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</row>
    <row r="4" spans="1:10" x14ac:dyDescent="0.25">
      <c r="A4" s="9"/>
      <c r="B4" s="9"/>
      <c r="C4" s="15" t="s">
        <v>3</v>
      </c>
      <c r="D4" s="16"/>
      <c r="E4" s="17"/>
      <c r="F4" s="9"/>
      <c r="G4" s="9"/>
      <c r="H4" s="15" t="s">
        <v>6</v>
      </c>
      <c r="I4" s="17"/>
      <c r="J4" s="9"/>
    </row>
    <row r="5" spans="1:10" x14ac:dyDescent="0.25">
      <c r="A5" s="5" t="s">
        <v>23</v>
      </c>
      <c r="B5" s="5" t="s">
        <v>1</v>
      </c>
      <c r="C5" s="5" t="s">
        <v>5</v>
      </c>
      <c r="D5" s="5" t="s">
        <v>2</v>
      </c>
      <c r="E5" s="5" t="s">
        <v>4</v>
      </c>
      <c r="F5" s="5" t="s">
        <v>11</v>
      </c>
      <c r="G5" s="5" t="s">
        <v>10</v>
      </c>
      <c r="H5" s="5" t="s">
        <v>8</v>
      </c>
      <c r="I5" s="5" t="s">
        <v>7</v>
      </c>
      <c r="J5" s="5" t="s">
        <v>9</v>
      </c>
    </row>
    <row r="6" spans="1:10" x14ac:dyDescent="0.25">
      <c r="A6" s="1" t="str">
        <f>TEXT(Tabla22[[#This Row],[FECHA]],"mm/yyyy")</f>
        <v>06/2016</v>
      </c>
      <c r="B6" s="8">
        <v>42522</v>
      </c>
      <c r="C6" s="6"/>
      <c r="D6" s="6"/>
      <c r="E6" s="6"/>
      <c r="F6" s="4" t="s">
        <v>22</v>
      </c>
      <c r="H6" s="7"/>
      <c r="I6" s="7"/>
      <c r="J6" s="11">
        <v>0</v>
      </c>
    </row>
    <row r="7" spans="1:10" x14ac:dyDescent="0.25">
      <c r="A7" s="1" t="str">
        <f>TEXT(Tabla22[[#This Row],[FECHA]],"mm/yyyy")</f>
        <v>01/1900</v>
      </c>
      <c r="B7" s="8"/>
      <c r="C7" s="6"/>
      <c r="D7" s="6"/>
      <c r="E7" s="6"/>
      <c r="H7" s="7"/>
      <c r="I7" s="7"/>
      <c r="J7" s="3" t="str">
        <f>IF(Tabla22[[#This Row],[MEDIO DE PAGO]]="EFECTIVO",J6+Tabla22[[#This Row],[ENTRADA]]-Tabla22[[#This Row],[SALIDA]],IF(Tabla22[[#This Row],[MEDIO DE PAGO]]="","¿Medio de pago?",J6))</f>
        <v>¿Medio de pago?</v>
      </c>
    </row>
    <row r="8" spans="1:10" x14ac:dyDescent="0.25">
      <c r="A8" s="1" t="str">
        <f>TEXT(Tabla22[[#This Row],[FECHA]],"mm/yyyy")</f>
        <v>01/1900</v>
      </c>
      <c r="B8" s="8"/>
      <c r="C8" s="6"/>
      <c r="D8" s="6"/>
      <c r="E8" s="6"/>
      <c r="H8" s="7"/>
      <c r="I8" s="7"/>
      <c r="J8" s="3" t="str">
        <f>IF(Tabla22[[#This Row],[MEDIO DE PAGO]]="EFECTIVO",J7+Tabla22[[#This Row],[ENTRADA]]-Tabla22[[#This Row],[SALIDA]],IF(Tabla22[[#This Row],[MEDIO DE PAGO]]="","¿Medio de pago?",J7))</f>
        <v>¿Medio de pago?</v>
      </c>
    </row>
    <row r="9" spans="1:10" x14ac:dyDescent="0.25">
      <c r="A9" s="1" t="str">
        <f>TEXT(Tabla22[[#This Row],[FECHA]],"mm/yyyy")</f>
        <v>01/1900</v>
      </c>
      <c r="B9" s="8"/>
      <c r="C9" s="6"/>
      <c r="D9" s="6"/>
      <c r="E9" s="6"/>
      <c r="H9" s="7"/>
      <c r="I9" s="7"/>
      <c r="J9" s="3" t="str">
        <f>IF(Tabla22[[#This Row],[MEDIO DE PAGO]]="EFECTIVO",J8+Tabla22[[#This Row],[ENTRADA]]-Tabla22[[#This Row],[SALIDA]],IF(Tabla22[[#This Row],[MEDIO DE PAGO]]="","¿Medio de pago?",J8))</f>
        <v>¿Medio de pago?</v>
      </c>
    </row>
    <row r="10" spans="1:10" x14ac:dyDescent="0.25">
      <c r="A10" s="1" t="str">
        <f>TEXT(Tabla22[[#This Row],[FECHA]],"mm/yyyy")</f>
        <v>01/1900</v>
      </c>
      <c r="B10" s="8"/>
      <c r="C10" s="6"/>
      <c r="D10" s="6"/>
      <c r="E10" s="6"/>
      <c r="H10" s="7"/>
      <c r="I10" s="7"/>
      <c r="J10" s="3" t="str">
        <f>IF(Tabla22[[#This Row],[MEDIO DE PAGO]]="EFECTIVO",J9+Tabla22[[#This Row],[ENTRADA]]-Tabla22[[#This Row],[SALIDA]],IF(Tabla22[[#This Row],[MEDIO DE PAGO]]="","¿Medio de pago?",J9))</f>
        <v>¿Medio de pago?</v>
      </c>
    </row>
    <row r="11" spans="1:10" x14ac:dyDescent="0.25">
      <c r="A11" s="1" t="str">
        <f>TEXT(Tabla22[[#This Row],[FECHA]],"mm/yyyy")</f>
        <v>01/1900</v>
      </c>
      <c r="B11" s="8"/>
      <c r="C11" s="6"/>
      <c r="D11" s="6"/>
      <c r="E11" s="6"/>
      <c r="H11" s="7"/>
      <c r="I11" s="7"/>
      <c r="J11" s="3" t="str">
        <f>IF(Tabla22[[#This Row],[MEDIO DE PAGO]]="EFECTIVO",J10+Tabla22[[#This Row],[ENTRADA]]-Tabla22[[#This Row],[SALIDA]],IF(Tabla22[[#This Row],[MEDIO DE PAGO]]="","¿Medio de pago?",J10))</f>
        <v>¿Medio de pago?</v>
      </c>
    </row>
    <row r="12" spans="1:10" x14ac:dyDescent="0.25">
      <c r="A12" s="1" t="str">
        <f>TEXT(Tabla22[[#This Row],[FECHA]],"mm/yyyy")</f>
        <v>01/1900</v>
      </c>
      <c r="B12" s="8"/>
      <c r="C12" s="6"/>
      <c r="D12" s="6"/>
      <c r="E12" s="6"/>
      <c r="H12" s="7"/>
      <c r="I12" s="7"/>
      <c r="J12" s="3" t="str">
        <f>IF(Tabla22[[#This Row],[MEDIO DE PAGO]]="EFECTIVO",J11+Tabla22[[#This Row],[ENTRADA]]-Tabla22[[#This Row],[SALIDA]],IF(Tabla22[[#This Row],[MEDIO DE PAGO]]="","¿Medio de pago?",J11))</f>
        <v>¿Medio de pago?</v>
      </c>
    </row>
    <row r="13" spans="1:10" x14ac:dyDescent="0.25">
      <c r="A13" s="2" t="str">
        <f>TEXT(Tabla22[[#This Row],[FECHA]],"mm/yyyy")</f>
        <v>01/1900</v>
      </c>
      <c r="B13" s="8"/>
      <c r="C13" s="6"/>
      <c r="D13" s="6"/>
      <c r="E13" s="6"/>
      <c r="H13" s="7"/>
      <c r="I13" s="7"/>
      <c r="J13" s="3" t="str">
        <f>IF(Tabla22[[#This Row],[MEDIO DE PAGO]]="EFECTIVO",J12+Tabla22[[#This Row],[ENTRADA]]-Tabla22[[#This Row],[SALIDA]],IF(Tabla22[[#This Row],[MEDIO DE PAGO]]="","¿Medio de pago?",J12))</f>
        <v>¿Medio de pago?</v>
      </c>
    </row>
    <row r="14" spans="1:10" x14ac:dyDescent="0.25">
      <c r="A14" s="2" t="str">
        <f>TEXT(Tabla22[[#This Row],[FECHA]],"mm/yyyy")</f>
        <v>01/1900</v>
      </c>
      <c r="B14" s="8"/>
      <c r="C14" s="6"/>
      <c r="D14" s="6"/>
      <c r="E14" s="6"/>
      <c r="H14" s="7"/>
      <c r="I14" s="7"/>
      <c r="J14" s="3" t="str">
        <f>IF(Tabla22[[#This Row],[MEDIO DE PAGO]]="EFECTIVO",J13+Tabla22[[#This Row],[ENTRADA]]-Tabla22[[#This Row],[SALIDA]],IF(Tabla22[[#This Row],[MEDIO DE PAGO]]="","¿Medio de pago?",J13))</f>
        <v>¿Medio de pago?</v>
      </c>
    </row>
  </sheetData>
  <mergeCells count="3">
    <mergeCell ref="A2:J2"/>
    <mergeCell ref="C4:E4"/>
    <mergeCell ref="H4:I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Tablas!$A$3:$A$7</xm:f>
          </x14:formula1>
          <xm:sqref>C6:C14</xm:sqref>
        </x14:dataValidation>
        <x14:dataValidation type="list" allowBlank="1" showInputMessage="1" showErrorMessage="1">
          <x14:formula1>
            <xm:f>Tablas!$C$3:$C$9</xm:f>
          </x14:formula1>
          <xm:sqref>G6:G14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zoomScale="110" zoomScaleNormal="110" workbookViewId="0">
      <selection activeCell="B7" sqref="B7"/>
    </sheetView>
  </sheetViews>
  <sheetFormatPr baseColWidth="10" defaultRowHeight="15" x14ac:dyDescent="0.25"/>
  <cols>
    <col min="1" max="2" width="11.42578125" style="4"/>
    <col min="3" max="3" width="12.7109375" style="4" bestFit="1" customWidth="1"/>
    <col min="4" max="5" width="11.42578125" style="4"/>
    <col min="6" max="6" width="40.42578125" style="4" customWidth="1"/>
    <col min="7" max="7" width="17.7109375" style="4" customWidth="1"/>
    <col min="8" max="8" width="11.5703125" style="4" customWidth="1"/>
    <col min="9" max="9" width="11.42578125" style="4"/>
    <col min="10" max="10" width="16.5703125" style="4" customWidth="1"/>
    <col min="11" max="16384" width="11.42578125" style="4"/>
  </cols>
  <sheetData>
    <row r="2" spans="1:10" ht="23.25" x14ac:dyDescent="0.35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</row>
    <row r="4" spans="1:10" x14ac:dyDescent="0.25">
      <c r="A4" s="10"/>
      <c r="B4" s="10"/>
      <c r="C4" s="15" t="s">
        <v>3</v>
      </c>
      <c r="D4" s="16"/>
      <c r="E4" s="17"/>
      <c r="F4" s="10"/>
      <c r="G4" s="10"/>
      <c r="H4" s="15" t="s">
        <v>6</v>
      </c>
      <c r="I4" s="17"/>
      <c r="J4" s="10"/>
    </row>
    <row r="5" spans="1:10" x14ac:dyDescent="0.25">
      <c r="A5" s="5" t="s">
        <v>23</v>
      </c>
      <c r="B5" s="5" t="s">
        <v>1</v>
      </c>
      <c r="C5" s="5" t="s">
        <v>5</v>
      </c>
      <c r="D5" s="5" t="s">
        <v>2</v>
      </c>
      <c r="E5" s="5" t="s">
        <v>4</v>
      </c>
      <c r="F5" s="5" t="s">
        <v>11</v>
      </c>
      <c r="G5" s="5" t="s">
        <v>10</v>
      </c>
      <c r="H5" s="5" t="s">
        <v>8</v>
      </c>
      <c r="I5" s="5" t="s">
        <v>7</v>
      </c>
      <c r="J5" s="5" t="s">
        <v>9</v>
      </c>
    </row>
    <row r="6" spans="1:10" x14ac:dyDescent="0.25">
      <c r="A6" s="1" t="str">
        <f>TEXT(Tabla2214[[#This Row],[FECHA]],"mm/yyyy")</f>
        <v>07/2016</v>
      </c>
      <c r="B6" s="8">
        <v>42552</v>
      </c>
      <c r="C6" s="6"/>
      <c r="D6" s="6"/>
      <c r="E6" s="6"/>
      <c r="F6" s="4" t="s">
        <v>22</v>
      </c>
      <c r="H6" s="7"/>
      <c r="I6" s="7"/>
      <c r="J6" s="11">
        <v>0</v>
      </c>
    </row>
    <row r="7" spans="1:10" x14ac:dyDescent="0.25">
      <c r="A7" s="1" t="str">
        <f>TEXT(Tabla2214[[#This Row],[FECHA]],"mm/yyyy")</f>
        <v>01/1900</v>
      </c>
      <c r="B7" s="8"/>
      <c r="C7" s="6"/>
      <c r="D7" s="6"/>
      <c r="E7" s="6"/>
      <c r="H7" s="7"/>
      <c r="I7" s="7"/>
      <c r="J7" s="3" t="str">
        <f>IF(Tabla2214[[#This Row],[MEDIO DE PAGO]]="EFECTIVO",J6+Tabla2214[[#This Row],[ENTRADA]]-Tabla2214[[#This Row],[SALIDA]],IF(Tabla2214[[#This Row],[MEDIO DE PAGO]]="","¿Medio de pago?",J6))</f>
        <v>¿Medio de pago?</v>
      </c>
    </row>
    <row r="8" spans="1:10" x14ac:dyDescent="0.25">
      <c r="A8" s="1" t="str">
        <f>TEXT(Tabla2214[[#This Row],[FECHA]],"mm/yyyy")</f>
        <v>01/1900</v>
      </c>
      <c r="B8" s="8"/>
      <c r="C8" s="6"/>
      <c r="D8" s="6"/>
      <c r="E8" s="6"/>
      <c r="H8" s="7"/>
      <c r="I8" s="7"/>
      <c r="J8" s="3" t="str">
        <f>IF(Tabla2214[[#This Row],[MEDIO DE PAGO]]="EFECTIVO",J7+Tabla2214[[#This Row],[ENTRADA]]-Tabla2214[[#This Row],[SALIDA]],IF(Tabla2214[[#This Row],[MEDIO DE PAGO]]="","¿Medio de pago?",J7))</f>
        <v>¿Medio de pago?</v>
      </c>
    </row>
    <row r="9" spans="1:10" x14ac:dyDescent="0.25">
      <c r="A9" s="1" t="str">
        <f>TEXT(Tabla2214[[#This Row],[FECHA]],"mm/yyyy")</f>
        <v>01/1900</v>
      </c>
      <c r="B9" s="8"/>
      <c r="C9" s="6"/>
      <c r="D9" s="6"/>
      <c r="E9" s="6"/>
      <c r="H9" s="7"/>
      <c r="I9" s="7"/>
      <c r="J9" s="3" t="str">
        <f>IF(Tabla2214[[#This Row],[MEDIO DE PAGO]]="EFECTIVO",J8+Tabla2214[[#This Row],[ENTRADA]]-Tabla2214[[#This Row],[SALIDA]],IF(Tabla2214[[#This Row],[MEDIO DE PAGO]]="","¿Medio de pago?",J8))</f>
        <v>¿Medio de pago?</v>
      </c>
    </row>
    <row r="10" spans="1:10" x14ac:dyDescent="0.25">
      <c r="A10" s="1" t="str">
        <f>TEXT(Tabla2214[[#This Row],[FECHA]],"mm/yyyy")</f>
        <v>01/1900</v>
      </c>
      <c r="B10" s="8"/>
      <c r="C10" s="6"/>
      <c r="D10" s="6"/>
      <c r="E10" s="6"/>
      <c r="H10" s="7"/>
      <c r="I10" s="7"/>
      <c r="J10" s="3" t="str">
        <f>IF(Tabla2214[[#This Row],[MEDIO DE PAGO]]="EFECTIVO",J9+Tabla2214[[#This Row],[ENTRADA]]-Tabla2214[[#This Row],[SALIDA]],IF(Tabla2214[[#This Row],[MEDIO DE PAGO]]="","¿Medio de pago?",J9))</f>
        <v>¿Medio de pago?</v>
      </c>
    </row>
    <row r="11" spans="1:10" x14ac:dyDescent="0.25">
      <c r="A11" s="1" t="str">
        <f>TEXT(Tabla2214[[#This Row],[FECHA]],"mm/yyyy")</f>
        <v>01/1900</v>
      </c>
      <c r="B11" s="8"/>
      <c r="C11" s="6"/>
      <c r="D11" s="6"/>
      <c r="E11" s="6"/>
      <c r="H11" s="7"/>
      <c r="I11" s="7"/>
      <c r="J11" s="3" t="str">
        <f>IF(Tabla2214[[#This Row],[MEDIO DE PAGO]]="EFECTIVO",J10+Tabla2214[[#This Row],[ENTRADA]]-Tabla2214[[#This Row],[SALIDA]],IF(Tabla2214[[#This Row],[MEDIO DE PAGO]]="","¿Medio de pago?",J10))</f>
        <v>¿Medio de pago?</v>
      </c>
    </row>
    <row r="12" spans="1:10" x14ac:dyDescent="0.25">
      <c r="A12" s="1" t="str">
        <f>TEXT(Tabla2214[[#This Row],[FECHA]],"mm/yyyy")</f>
        <v>01/1900</v>
      </c>
      <c r="B12" s="8"/>
      <c r="C12" s="6"/>
      <c r="D12" s="6"/>
      <c r="E12" s="6"/>
      <c r="H12" s="7"/>
      <c r="I12" s="7"/>
      <c r="J12" s="3" t="str">
        <f>IF(Tabla2214[[#This Row],[MEDIO DE PAGO]]="EFECTIVO",J11+Tabla2214[[#This Row],[ENTRADA]]-Tabla2214[[#This Row],[SALIDA]],IF(Tabla2214[[#This Row],[MEDIO DE PAGO]]="","¿Medio de pago?",J11))</f>
        <v>¿Medio de pago?</v>
      </c>
    </row>
    <row r="13" spans="1:10" x14ac:dyDescent="0.25">
      <c r="A13" s="2" t="str">
        <f>TEXT(Tabla2214[[#This Row],[FECHA]],"mm/yyyy")</f>
        <v>01/1900</v>
      </c>
      <c r="B13" s="8"/>
      <c r="C13" s="6"/>
      <c r="D13" s="6"/>
      <c r="E13" s="6"/>
      <c r="H13" s="7"/>
      <c r="I13" s="7"/>
      <c r="J13" s="3" t="str">
        <f>IF(Tabla2214[[#This Row],[MEDIO DE PAGO]]="EFECTIVO",J12+Tabla2214[[#This Row],[ENTRADA]]-Tabla2214[[#This Row],[SALIDA]],IF(Tabla2214[[#This Row],[MEDIO DE PAGO]]="","¿Medio de pago?",J12))</f>
        <v>¿Medio de pago?</v>
      </c>
    </row>
    <row r="14" spans="1:10" x14ac:dyDescent="0.25">
      <c r="A14" s="2" t="str">
        <f>TEXT(Tabla2214[[#This Row],[FECHA]],"mm/yyyy")</f>
        <v>01/1900</v>
      </c>
      <c r="B14" s="8"/>
      <c r="C14" s="6"/>
      <c r="D14" s="6"/>
      <c r="E14" s="6"/>
      <c r="H14" s="7"/>
      <c r="I14" s="7"/>
      <c r="J14" s="3" t="str">
        <f>IF(Tabla2214[[#This Row],[MEDIO DE PAGO]]="EFECTIVO",J13+Tabla2214[[#This Row],[ENTRADA]]-Tabla2214[[#This Row],[SALIDA]],IF(Tabla2214[[#This Row],[MEDIO DE PAGO]]="","¿Medio de pago?",J13))</f>
        <v>¿Medio de pago?</v>
      </c>
    </row>
  </sheetData>
  <mergeCells count="3">
    <mergeCell ref="A2:J2"/>
    <mergeCell ref="C4:E4"/>
    <mergeCell ref="H4:I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Tablas!$C$3:$C$9</xm:f>
          </x14:formula1>
          <xm:sqref>G6:G14</xm:sqref>
        </x14:dataValidation>
        <x14:dataValidation type="list" allowBlank="1" showInputMessage="1" showErrorMessage="1">
          <x14:formula1>
            <xm:f>Tablas!$A$3:$A$7</xm:f>
          </x14:formula1>
          <xm:sqref>C6:C14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Tablas</vt:lpstr>
      <vt:lpstr>Enero</vt:lpstr>
      <vt:lpstr>Febrero</vt:lpstr>
      <vt:lpstr>Marzo</vt:lpstr>
      <vt:lpstr>Abril</vt:lpstr>
      <vt:lpstr>Mayo</vt:lpstr>
      <vt:lpstr>Junio</vt:lpstr>
      <vt:lpstr>Julio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2015-05-28T07:15:33Z</dcterms:created>
  <dcterms:modified xsi:type="dcterms:W3CDTF">2016-03-01T15:51:10Z</dcterms:modified>
</cp:coreProperties>
</file>