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1" activeTab="3"/>
  </bookViews>
  <sheets>
    <sheet name="Tablas" sheetId="2" state="hidden" r:id="rId1"/>
    <sheet name="Enero" sheetId="19" r:id="rId2"/>
    <sheet name="Febrero" sheetId="18" r:id="rId3"/>
    <sheet name="Marzo" sheetId="17" r:id="rId4"/>
    <sheet name="Abril" sheetId="16" r:id="rId5"/>
    <sheet name="Mayo" sheetId="15" r:id="rId6"/>
    <sheet name="Junio" sheetId="14" r:id="rId7"/>
    <sheet name="Julio" sheetId="13" r:id="rId8"/>
    <sheet name="Agosto" sheetId="12" r:id="rId9"/>
    <sheet name="Setiembre" sheetId="11" r:id="rId10"/>
    <sheet name="Octubre" sheetId="10" r:id="rId11"/>
    <sheet name="Noviembre" sheetId="9" r:id="rId12"/>
    <sheet name="Diciembre" sheetId="8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7" l="1"/>
  <c r="G8" i="17"/>
  <c r="G9" i="17"/>
  <c r="G10" i="17"/>
  <c r="G11" i="17"/>
  <c r="G12" i="17"/>
  <c r="G13" i="17"/>
  <c r="G14" i="17"/>
  <c r="G15" i="17"/>
  <c r="G16" i="17"/>
  <c r="G17" i="17"/>
  <c r="A177" i="18"/>
  <c r="G177" i="18"/>
  <c r="A176" i="18"/>
  <c r="A175" i="18" l="1"/>
  <c r="A174" i="18" l="1"/>
  <c r="A173" i="18"/>
  <c r="A172" i="18"/>
  <c r="A171" i="18" l="1"/>
  <c r="A170" i="18"/>
  <c r="A169" i="18" l="1"/>
  <c r="A165" i="18"/>
  <c r="A166" i="18"/>
  <c r="A167" i="18"/>
  <c r="A168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 l="1"/>
  <c r="A152" i="18"/>
  <c r="A151" i="18"/>
  <c r="A150" i="18"/>
  <c r="A149" i="18"/>
  <c r="A148" i="18"/>
  <c r="A147" i="18"/>
  <c r="A146" i="18"/>
  <c r="A145" i="18"/>
  <c r="A144" i="18" l="1"/>
  <c r="A143" i="18"/>
  <c r="A142" i="18"/>
  <c r="A141" i="18"/>
  <c r="A140" i="18" l="1"/>
  <c r="A139" i="18"/>
  <c r="A138" i="18"/>
  <c r="A137" i="18"/>
  <c r="G137" i="18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 l="1"/>
  <c r="A113" i="18"/>
  <c r="A112" i="18"/>
  <c r="A111" i="18"/>
  <c r="A110" i="18" l="1"/>
  <c r="A109" i="18"/>
  <c r="A108" i="18"/>
  <c r="A107" i="18"/>
  <c r="A106" i="18"/>
  <c r="A105" i="18"/>
  <c r="A104" i="18"/>
  <c r="A103" i="18"/>
  <c r="A102" i="18"/>
  <c r="A101" i="18" l="1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 l="1"/>
  <c r="A70" i="18"/>
  <c r="A69" i="18"/>
  <c r="A68" i="18"/>
  <c r="A67" i="18"/>
  <c r="A66" i="18"/>
  <c r="A65" i="18"/>
  <c r="A64" i="18" l="1"/>
  <c r="A63" i="18"/>
  <c r="A62" i="18"/>
  <c r="A61" i="18" l="1"/>
  <c r="A60" i="18" l="1"/>
  <c r="A59" i="18"/>
  <c r="A58" i="18" l="1"/>
  <c r="A57" i="18"/>
  <c r="A56" i="18"/>
  <c r="A55" i="18"/>
  <c r="A54" i="18" l="1"/>
  <c r="A53" i="18"/>
  <c r="A52" i="18"/>
  <c r="A51" i="18"/>
  <c r="A50" i="18"/>
  <c r="A49" i="18"/>
  <c r="A48" i="18"/>
  <c r="A45" i="18"/>
  <c r="A47" i="18"/>
  <c r="A46" i="18"/>
  <c r="A44" i="18" l="1"/>
  <c r="A43" i="18" l="1"/>
  <c r="A42" i="18" l="1"/>
  <c r="A41" i="18" l="1"/>
  <c r="A40" i="18"/>
  <c r="A39" i="18"/>
  <c r="A38" i="18"/>
  <c r="A37" i="18"/>
  <c r="A36" i="18" l="1"/>
  <c r="A35" i="18"/>
  <c r="A34" i="18"/>
  <c r="A33" i="18"/>
  <c r="A32" i="18"/>
  <c r="A31" i="18" l="1"/>
  <c r="A30" i="18"/>
  <c r="A29" i="18"/>
  <c r="A28" i="18" l="1"/>
  <c r="A27" i="18" l="1"/>
  <c r="A26" i="18"/>
  <c r="A25" i="18" l="1"/>
  <c r="A24" i="18"/>
  <c r="A23" i="18" l="1"/>
  <c r="A22" i="18" l="1"/>
  <c r="A21" i="18" l="1"/>
  <c r="A20" i="18"/>
  <c r="A19" i="18"/>
  <c r="A18" i="18" l="1"/>
  <c r="A172" i="19" l="1"/>
  <c r="G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 l="1"/>
  <c r="A156" i="19"/>
  <c r="A155" i="19"/>
  <c r="G155" i="19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A154" i="19"/>
  <c r="A153" i="19"/>
  <c r="A152" i="19" l="1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G140" i="19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 l="1"/>
  <c r="A122" i="19"/>
  <c r="A121" i="19"/>
  <c r="A120" i="19"/>
  <c r="A119" i="19"/>
  <c r="G119" i="19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A118" i="19"/>
  <c r="A117" i="19"/>
  <c r="A116" i="19"/>
  <c r="A115" i="19" l="1"/>
  <c r="A114" i="19"/>
  <c r="A113" i="19" l="1"/>
  <c r="A112" i="19"/>
  <c r="A111" i="19"/>
  <c r="A110" i="19"/>
  <c r="A109" i="19"/>
  <c r="A108" i="19" l="1"/>
  <c r="A107" i="19"/>
  <c r="A106" i="19" l="1"/>
  <c r="A105" i="19" l="1"/>
  <c r="A104" i="19"/>
  <c r="A103" i="19" l="1"/>
  <c r="A102" i="19"/>
  <c r="A101" i="19" l="1"/>
  <c r="A100" i="19" l="1"/>
  <c r="A99" i="19"/>
  <c r="A98" i="19"/>
  <c r="A97" i="19"/>
  <c r="A96" i="19"/>
  <c r="A95" i="19"/>
  <c r="A94" i="19"/>
  <c r="A93" i="19" l="1"/>
  <c r="A92" i="19"/>
  <c r="A91" i="19"/>
  <c r="A90" i="19"/>
  <c r="A89" i="19"/>
  <c r="A88" i="19"/>
  <c r="A87" i="19"/>
  <c r="A86" i="19"/>
  <c r="A85" i="19"/>
  <c r="A84" i="19"/>
  <c r="A83" i="19"/>
  <c r="A82" i="19" l="1"/>
  <c r="A81" i="19"/>
  <c r="A80" i="19"/>
  <c r="A79" i="19"/>
  <c r="A78" i="19" l="1"/>
  <c r="A77" i="19"/>
  <c r="A76" i="19" l="1"/>
  <c r="A75" i="19"/>
  <c r="A74" i="19"/>
  <c r="A73" i="19"/>
  <c r="A72" i="19"/>
  <c r="A71" i="19"/>
  <c r="A70" i="19"/>
  <c r="A69" i="19"/>
  <c r="A68" i="19" l="1"/>
  <c r="A67" i="19"/>
  <c r="A66" i="19"/>
  <c r="A65" i="19" l="1"/>
  <c r="A64" i="19" l="1"/>
  <c r="A63" i="19" l="1"/>
  <c r="A62" i="19"/>
  <c r="A61" i="19"/>
  <c r="A60" i="19" l="1"/>
  <c r="A59" i="19" l="1"/>
  <c r="A18" i="19" l="1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17" i="19" l="1"/>
  <c r="A16" i="19"/>
  <c r="A15" i="19"/>
  <c r="A14" i="19"/>
  <c r="A13" i="19"/>
  <c r="A12" i="19"/>
  <c r="A11" i="19"/>
  <c r="A10" i="19"/>
  <c r="A9" i="19"/>
  <c r="A8" i="19"/>
  <c r="G7" i="19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A7" i="19"/>
  <c r="A6" i="19"/>
  <c r="A17" i="18"/>
  <c r="A16" i="18"/>
  <c r="A15" i="18"/>
  <c r="A14" i="18"/>
  <c r="A13" i="18"/>
  <c r="A12" i="18"/>
  <c r="A11" i="18"/>
  <c r="A10" i="18"/>
  <c r="A9" i="18"/>
  <c r="A8" i="18"/>
  <c r="G7" i="18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A7" i="18"/>
  <c r="A6" i="18"/>
  <c r="A17" i="17"/>
  <c r="A16" i="17"/>
  <c r="A15" i="17"/>
  <c r="A14" i="17"/>
  <c r="A13" i="17"/>
  <c r="A12" i="17"/>
  <c r="A11" i="17"/>
  <c r="A10" i="17"/>
  <c r="A9" i="17"/>
  <c r="A8" i="17"/>
  <c r="A7" i="17"/>
  <c r="A6" i="17"/>
  <c r="G17" i="16"/>
  <c r="A17" i="16"/>
  <c r="G16" i="16"/>
  <c r="A16" i="16"/>
  <c r="G15" i="16"/>
  <c r="A15" i="16"/>
  <c r="G14" i="16"/>
  <c r="A14" i="16"/>
  <c r="G13" i="16"/>
  <c r="A13" i="16"/>
  <c r="G12" i="16"/>
  <c r="A12" i="16"/>
  <c r="G11" i="16"/>
  <c r="A11" i="16"/>
  <c r="G10" i="16"/>
  <c r="A10" i="16"/>
  <c r="G9" i="16"/>
  <c r="A9" i="16"/>
  <c r="G8" i="16"/>
  <c r="A8" i="16"/>
  <c r="G7" i="16"/>
  <c r="A7" i="16"/>
  <c r="A6" i="16"/>
  <c r="G17" i="15"/>
  <c r="A17" i="15"/>
  <c r="G16" i="15"/>
  <c r="A16" i="15"/>
  <c r="G15" i="15"/>
  <c r="A15" i="15"/>
  <c r="G14" i="15"/>
  <c r="A14" i="15"/>
  <c r="G13" i="15"/>
  <c r="A13" i="15"/>
  <c r="G12" i="15"/>
  <c r="A12" i="15"/>
  <c r="G11" i="15"/>
  <c r="A11" i="15"/>
  <c r="G10" i="15"/>
  <c r="A10" i="15"/>
  <c r="G9" i="15"/>
  <c r="A9" i="15"/>
  <c r="G8" i="15"/>
  <c r="A8" i="15"/>
  <c r="G7" i="15"/>
  <c r="A7" i="15"/>
  <c r="A6" i="15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G8" i="14"/>
  <c r="A8" i="14"/>
  <c r="G7" i="14"/>
  <c r="A7" i="14"/>
  <c r="A6" i="14"/>
  <c r="G17" i="13"/>
  <c r="A17" i="13"/>
  <c r="G16" i="13"/>
  <c r="A16" i="13"/>
  <c r="G15" i="13"/>
  <c r="A15" i="13"/>
  <c r="G14" i="13"/>
  <c r="A14" i="13"/>
  <c r="G13" i="13"/>
  <c r="A13" i="13"/>
  <c r="G12" i="13"/>
  <c r="A12" i="13"/>
  <c r="G11" i="13"/>
  <c r="A11" i="13"/>
  <c r="G10" i="13"/>
  <c r="A10" i="13"/>
  <c r="G9" i="13"/>
  <c r="A9" i="13"/>
  <c r="G8" i="13"/>
  <c r="A8" i="13"/>
  <c r="G7" i="13"/>
  <c r="A7" i="13"/>
  <c r="A6" i="13"/>
  <c r="G17" i="12"/>
  <c r="A17" i="12"/>
  <c r="G16" i="12"/>
  <c r="A16" i="12"/>
  <c r="G15" i="12"/>
  <c r="A15" i="12"/>
  <c r="G14" i="12"/>
  <c r="A14" i="12"/>
  <c r="G13" i="12"/>
  <c r="A13" i="12"/>
  <c r="G12" i="12"/>
  <c r="A12" i="12"/>
  <c r="G11" i="12"/>
  <c r="A11" i="12"/>
  <c r="G10" i="12"/>
  <c r="A10" i="12"/>
  <c r="G9" i="12"/>
  <c r="A9" i="12"/>
  <c r="G8" i="12"/>
  <c r="A8" i="12"/>
  <c r="G7" i="12"/>
  <c r="A7" i="12"/>
  <c r="A6" i="12"/>
  <c r="G17" i="11"/>
  <c r="A17" i="11"/>
  <c r="G16" i="11"/>
  <c r="A16" i="11"/>
  <c r="G15" i="11"/>
  <c r="A15" i="11"/>
  <c r="G14" i="11"/>
  <c r="A14" i="11"/>
  <c r="G13" i="11"/>
  <c r="A13" i="11"/>
  <c r="G12" i="11"/>
  <c r="A12" i="11"/>
  <c r="G11" i="11"/>
  <c r="A11" i="11"/>
  <c r="G10" i="11"/>
  <c r="A10" i="11"/>
  <c r="G9" i="11"/>
  <c r="A9" i="11"/>
  <c r="G8" i="11"/>
  <c r="A8" i="11"/>
  <c r="G7" i="11"/>
  <c r="A7" i="11"/>
  <c r="A6" i="11"/>
  <c r="G17" i="10"/>
  <c r="A17" i="10"/>
  <c r="G16" i="10"/>
  <c r="A16" i="10"/>
  <c r="G15" i="10"/>
  <c r="A15" i="10"/>
  <c r="G14" i="10"/>
  <c r="A14" i="10"/>
  <c r="G13" i="10"/>
  <c r="A13" i="10"/>
  <c r="G12" i="10"/>
  <c r="A12" i="10"/>
  <c r="G11" i="10"/>
  <c r="A11" i="10"/>
  <c r="G10" i="10"/>
  <c r="A10" i="10"/>
  <c r="G9" i="10"/>
  <c r="A9" i="10"/>
  <c r="G8" i="10"/>
  <c r="A8" i="10"/>
  <c r="G7" i="10"/>
  <c r="A7" i="10"/>
  <c r="A6" i="10"/>
  <c r="G17" i="9"/>
  <c r="A17" i="9"/>
  <c r="G16" i="9"/>
  <c r="A16" i="9"/>
  <c r="G15" i="9"/>
  <c r="A15" i="9"/>
  <c r="G14" i="9"/>
  <c r="A14" i="9"/>
  <c r="G13" i="9"/>
  <c r="A13" i="9"/>
  <c r="G12" i="9"/>
  <c r="A12" i="9"/>
  <c r="G11" i="9"/>
  <c r="A11" i="9"/>
  <c r="G10" i="9"/>
  <c r="A10" i="9"/>
  <c r="G9" i="9"/>
  <c r="A9" i="9"/>
  <c r="G8" i="9"/>
  <c r="A8" i="9"/>
  <c r="G7" i="9"/>
  <c r="A7" i="9"/>
  <c r="A6" i="9"/>
  <c r="G45" i="18" l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A17" i="8"/>
  <c r="A16" i="8"/>
  <c r="A15" i="8"/>
  <c r="A14" i="8"/>
  <c r="A13" i="8"/>
  <c r="A12" i="8"/>
  <c r="A11" i="8"/>
  <c r="A10" i="8"/>
  <c r="A9" i="8"/>
  <c r="A8" i="8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A7" i="8"/>
  <c r="A6" i="8"/>
</calcChain>
</file>

<file path=xl/sharedStrings.xml><?xml version="1.0" encoding="utf-8"?>
<sst xmlns="http://schemas.openxmlformats.org/spreadsheetml/2006/main" count="809" uniqueCount="183">
  <si>
    <t>CAJA 02</t>
  </si>
  <si>
    <t>PERIODO</t>
  </si>
  <si>
    <t>FECHA</t>
  </si>
  <si>
    <t>DECRIPCIÓN DEL SERVICIO / PRODUCTO</t>
  </si>
  <si>
    <t>MEDIO DE PAGO</t>
  </si>
  <si>
    <t xml:space="preserve">ENTRADA </t>
  </si>
  <si>
    <t>SALIDA</t>
  </si>
  <si>
    <t>SALDO DE CAJA</t>
  </si>
  <si>
    <t>MONTO S/.</t>
  </si>
  <si>
    <t>TIPO DE COMPROBANTE DE PAGO</t>
  </si>
  <si>
    <t>Factura</t>
  </si>
  <si>
    <t>EFECTIVO</t>
  </si>
  <si>
    <t>Boleta</t>
  </si>
  <si>
    <t>VISA</t>
  </si>
  <si>
    <t>Ticket</t>
  </si>
  <si>
    <t>MASTERCARD</t>
  </si>
  <si>
    <t>Doc. Banco</t>
  </si>
  <si>
    <t>AMEX</t>
  </si>
  <si>
    <t>Recibo</t>
  </si>
  <si>
    <t>pan</t>
  </si>
  <si>
    <t>menu</t>
  </si>
  <si>
    <t>1 coca cola</t>
  </si>
  <si>
    <t>agua</t>
  </si>
  <si>
    <t>1 desayuno</t>
  </si>
  <si>
    <t>SALDO INICIAL</t>
  </si>
  <si>
    <t>Hospedaje x 2 dias</t>
  </si>
  <si>
    <t>jabon</t>
  </si>
  <si>
    <t>sporade</t>
  </si>
  <si>
    <t>Hospedaje x 1 dia + consumo</t>
  </si>
  <si>
    <t>inka kola</t>
  </si>
  <si>
    <t>Menu</t>
  </si>
  <si>
    <t>galleta casino</t>
  </si>
  <si>
    <t>Coca Cola</t>
  </si>
  <si>
    <t>DINERS</t>
  </si>
  <si>
    <t>Shampos y Acondicionadores</t>
  </si>
  <si>
    <t>Shampo + Acondicionador</t>
  </si>
  <si>
    <t>Pago x 1 dia de trabajo (wilder)</t>
  </si>
  <si>
    <t>Acondicionador + Shampos + Jabon</t>
  </si>
  <si>
    <t>galleta vainilla + agua</t>
  </si>
  <si>
    <t>agua + galleta vainilla</t>
  </si>
  <si>
    <t>galleta vainilla+ agua</t>
  </si>
  <si>
    <t>Sporade  + Agua</t>
  </si>
  <si>
    <t>Hospedaje x 1 dia 3 habitaciones</t>
  </si>
  <si>
    <t>3 shampoo</t>
  </si>
  <si>
    <t xml:space="preserve">Shampos </t>
  </si>
  <si>
    <t>2 Cervezas + 3 cigarros</t>
  </si>
  <si>
    <t>Consumo hab. 7</t>
  </si>
  <si>
    <t>2 cervezas rubias</t>
  </si>
  <si>
    <t>Hospedaje x 1 dia hab.21</t>
  </si>
  <si>
    <t>4 cervezas en lata</t>
  </si>
  <si>
    <t>Cigarros</t>
  </si>
  <si>
    <t>cerveza + cigarro</t>
  </si>
  <si>
    <t>Hospedaje hab. 3</t>
  </si>
  <si>
    <t>transferencia a cja o1 x factura</t>
  </si>
  <si>
    <t>Transferencia a caja 01 x boleta</t>
  </si>
  <si>
    <t>consumo hab. # 21</t>
  </si>
  <si>
    <t>consumo hab. # 05</t>
  </si>
  <si>
    <t xml:space="preserve">gaseosa </t>
  </si>
  <si>
    <t>Hospedaje x 1 dia x 2 hab</t>
  </si>
  <si>
    <t>adicional de hospedaje hab.# 11</t>
  </si>
  <si>
    <t>pago a sr. Pablo x arreglo de cable cochera</t>
  </si>
  <si>
    <t>Deposito a cta cte ( 18494 )</t>
  </si>
  <si>
    <t>Servicio de Movilidad</t>
  </si>
  <si>
    <t>Hospedaje x 3 dias</t>
  </si>
  <si>
    <t xml:space="preserve">Prestamo al sr Peralta </t>
  </si>
  <si>
    <t>shampo</t>
  </si>
  <si>
    <t>Pasaje Gasfitero</t>
  </si>
  <si>
    <t>3 inka kola</t>
  </si>
  <si>
    <t>Hospedaje x 1 dia</t>
  </si>
  <si>
    <t>pago a sr Juan x arreglo de tuberia agua ( calle )</t>
  </si>
  <si>
    <t>pago a sr chino</t>
  </si>
  <si>
    <t>turismo</t>
  </si>
  <si>
    <t>Consumo hab. # 08-A , 25</t>
  </si>
  <si>
    <t>Accesorio baño hab. # 21</t>
  </si>
  <si>
    <t>DrinkT</t>
  </si>
  <si>
    <t>Shampo</t>
  </si>
  <si>
    <t>Pan</t>
  </si>
  <si>
    <t>1 agua + 1 generade</t>
  </si>
  <si>
    <t>Pago a sr. Ruperto ( electricista )</t>
  </si>
  <si>
    <t>Hospedaje x 1 dia Hab. 27</t>
  </si>
  <si>
    <t>Gaseosas</t>
  </si>
  <si>
    <t>Transferencia a cja # 01 x F/ 1146</t>
  </si>
  <si>
    <t>1 jabon</t>
  </si>
  <si>
    <t>2 cervezas</t>
  </si>
  <si>
    <t>2 shampos</t>
  </si>
  <si>
    <t>Hospedaje x 1 dia hab #7</t>
  </si>
  <si>
    <t>2 aguas</t>
  </si>
  <si>
    <t>Hospedaje x 2 dias + 1 coca cola</t>
  </si>
  <si>
    <t>consumo hab. # 22</t>
  </si>
  <si>
    <t>Taxi ( 2480 )</t>
  </si>
  <si>
    <t>Deposito a cta cte ( 19325 )</t>
  </si>
  <si>
    <t xml:space="preserve">Adelanto a Bryan </t>
  </si>
  <si>
    <t>consumo hab. # 20</t>
  </si>
  <si>
    <t>taxi ( 2481 )</t>
  </si>
  <si>
    <t>Christian, piña ,papaya,huevos,bolsas,azucar,anis</t>
  </si>
  <si>
    <t>Pago por colocacion de tablas (sr Peralta)</t>
  </si>
  <si>
    <t>Hospedaje x 1 dia + 3 aguas</t>
  </si>
  <si>
    <t>PAN</t>
  </si>
  <si>
    <t>Pago a Wilder por 1/2  dia d trabajo</t>
  </si>
  <si>
    <t>pago x trabajo en arreglo de cochera .( tablas )</t>
  </si>
  <si>
    <t>Adicional de hospedaje hab. # 22 y 01</t>
  </si>
  <si>
    <t>Renovador de madera</t>
  </si>
  <si>
    <t>Consumo hab.# 03</t>
  </si>
  <si>
    <t>Hospedaje x 3 dias Hab. 7</t>
  </si>
  <si>
    <t>Hospedaje hab.21</t>
  </si>
  <si>
    <t>consumo hab # 03</t>
  </si>
  <si>
    <t>consumo hab #21</t>
  </si>
  <si>
    <t>Hospedaje x 1 dia hab.27</t>
  </si>
  <si>
    <t>Transferencia a caja 01 x factura</t>
  </si>
  <si>
    <t>Consumo hab. # 03</t>
  </si>
  <si>
    <t>1 galleta , 1 coca cola</t>
  </si>
  <si>
    <t>3 aguas , 2 coca cola</t>
  </si>
  <si>
    <t>Deposito a cta cte ( 20155 )</t>
  </si>
  <si>
    <t>Pago a sr. Juan trabajo en casa sr. Peralta</t>
  </si>
  <si>
    <t>gaseosa</t>
  </si>
  <si>
    <t>Hospedaje x horas</t>
  </si>
  <si>
    <t>1 agua</t>
  </si>
  <si>
    <t>Deposito a cta cte  ( 20306 )</t>
  </si>
  <si>
    <t xml:space="preserve">1 gaseosa grande </t>
  </si>
  <si>
    <t>Lavanderia</t>
  </si>
  <si>
    <t>Pago a wilder por 1/2 dia de trabajo</t>
  </si>
  <si>
    <t>Consumo hab. # 01</t>
  </si>
  <si>
    <t>Agua y Gaseosa</t>
  </si>
  <si>
    <t>Habitación x horas</t>
  </si>
  <si>
    <t>Prestamo a sr Peralta</t>
  </si>
  <si>
    <t xml:space="preserve">Pago a Wilder x 1/2 dia de trababjo </t>
  </si>
  <si>
    <t>Consumo hab. # 16</t>
  </si>
  <si>
    <t>Consumo hab.# 16</t>
  </si>
  <si>
    <t>piña,papaya,azucar,huevos,cinta pasa cable,bolsas.</t>
  </si>
  <si>
    <t>pago a wilder x 1 dia de trabajo</t>
  </si>
  <si>
    <t xml:space="preserve">Devolvio Sr Peralta </t>
  </si>
  <si>
    <t>Consumo hab.#06</t>
  </si>
  <si>
    <t xml:space="preserve">Hospedaje x 1 dia </t>
  </si>
  <si>
    <t xml:space="preserve">Agua </t>
  </si>
  <si>
    <t>2 shampoos</t>
  </si>
  <si>
    <t>2 polladas (Miguel )</t>
  </si>
  <si>
    <t>Adicional de F:1203</t>
  </si>
  <si>
    <t>Transferencia a caja 01 x f/1204</t>
  </si>
  <si>
    <t>Hospedaje x 6 1/2 dias x 3 habitaciones + consumo</t>
  </si>
  <si>
    <t>shampoo</t>
  </si>
  <si>
    <t>1 sporade</t>
  </si>
  <si>
    <t>1 agua mas 1 sporade</t>
  </si>
  <si>
    <t>pasaje pago de agua</t>
  </si>
  <si>
    <t>Hospedaje x 1 dia 1/2 + consumo</t>
  </si>
  <si>
    <t>1 sporade + 1 shampoo + 1 agua</t>
  </si>
  <si>
    <t>Hospedaje x 2 dias + consumo</t>
  </si>
  <si>
    <t>lavanderia</t>
  </si>
  <si>
    <t>pago a wilder x 1 dia 1/2 de trabajo</t>
  </si>
  <si>
    <t>Shampoo</t>
  </si>
  <si>
    <t>1 gaseosa mas 1 agua</t>
  </si>
  <si>
    <t>2 galletas casino</t>
  </si>
  <si>
    <t>Pago  a wilder x 1 dia de trabajo</t>
  </si>
  <si>
    <t>1 agua + 1 jugo</t>
  </si>
  <si>
    <t>consumo # 23</t>
  </si>
  <si>
    <t>lavanderia # 20</t>
  </si>
  <si>
    <t>consumo # 27</t>
  </si>
  <si>
    <t>1 gatorade</t>
  </si>
  <si>
    <t>1 kolynos</t>
  </si>
  <si>
    <t>consumo # 18</t>
  </si>
  <si>
    <t>Consumo hab. # 15</t>
  </si>
  <si>
    <t>cerveza lata mas 1 agua</t>
  </si>
  <si>
    <t>consumo hab #28</t>
  </si>
  <si>
    <t>transferencia a caja 01 x f/ 1259</t>
  </si>
  <si>
    <t>piña ,papaya, pasaje</t>
  </si>
  <si>
    <t>mototaxi recojo de mesas y sillas</t>
  </si>
  <si>
    <t>Deposito a cta cte ( 20898 )</t>
  </si>
  <si>
    <t>Deposito a cta cte ( 21187 )</t>
  </si>
  <si>
    <t>cinta y pasaje</t>
  </si>
  <si>
    <t>Reparacion de cortinas , surcido, ojales y pasajes</t>
  </si>
  <si>
    <t>Pago a wilder x 1 dia de trabajo</t>
  </si>
  <si>
    <t>Consumo hab #11</t>
  </si>
  <si>
    <t>Compras de piña,papaya,azucar,huevo</t>
  </si>
  <si>
    <t>Gaseosa</t>
  </si>
  <si>
    <t>Pago a wilder por 1 dia de trabajo</t>
  </si>
  <si>
    <t>hospedaje x 1 dia x 2 habitaciones mas consumo</t>
  </si>
  <si>
    <t xml:space="preserve">Hospedaje x 3 dias </t>
  </si>
  <si>
    <t>Vigencia Poder Inversiones CMD para Luz</t>
  </si>
  <si>
    <t>Copias</t>
  </si>
  <si>
    <t>Pasajes Chris</t>
  </si>
  <si>
    <t>Consumo hab. # 02</t>
  </si>
  <si>
    <t>TRANSFERENCIA DE CAJA 1 ANULAC FAC. N° 1200</t>
  </si>
  <si>
    <t>consumo hab. # 26</t>
  </si>
  <si>
    <t>1 shampoo , 1 acondicionador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</si>
</sst>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NumberFormat="1" applyFill="1"/>
    <xf numFmtId="43" fontId="0" fillId="3" borderId="0" xfId="1" applyFont="1" applyFill="1"/>
    <xf numFmtId="43" fontId="0" fillId="0" borderId="0" xfId="1" applyFont="1"/>
    <xf numFmtId="43" fontId="0" fillId="4" borderId="0" xfId="1" applyFont="1" applyFill="1"/>
    <xf numFmtId="43" fontId="0" fillId="5" borderId="0" xfId="1" applyFont="1" applyFill="1"/>
    <xf numFmtId="18" fontId="0" fillId="0" borderId="0" xfId="0" applyNumberFormat="1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25">
    <dxf>
      <numFmt numFmtId="35" formatCode="_ * #,##0.00_ ;_ * \-#,##0.00_ ;_ * &quot;-&quot;??_ ;_ @_ 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Tabla1810111213" displayName="Tabla1810111213" ref="A5:G172" totalsRowShown="0" headerRowDxfId="24">
  <autoFilter ref="A5:G17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23">
      <calculatedColumnFormula>TEXT(Tabla1810111213[[#This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IF(Tabla1810111213[[#This Row],[MEDIO DE PAGO]]="EFECTIVO",G5+Tabla1810111213[[#This Row],[ENTRADA ]]-Tabla1810111213[[#This Row],[SALIDA]],IF(Tabla1810111213[[#This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a183" displayName="Tabla183" ref="A5:G17" totalsRowShown="0" headerRowDxfId="6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5">
      <calculatedColumnFormula>TEXT(Tabla183[[#This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IF(Tabla183[[#This Row],[MEDIO DE PAGO]]="EFECTIVO",G5+Tabla183[[#This Row],[ENTRADA ]]-Tabla183[[#This Row],[SALIDA]],IF(Tabla183[[#This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" name="Tabla182" displayName="Tabla182" ref="A5:G17" totalsRowShown="0" headerRowDxfId="4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3">
      <calculatedColumnFormula>TEXT(Tabla182[[#This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IF(Tabla182[[#This Row],[MEDIO DE PAGO]]="EFECTIVO",G5+Tabla182[[#This Row],[ENTRADA ]]-Tabla182[[#This Row],[SALIDA]],IF(Tabla182[[#This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7" name="Tabla18" displayName="Tabla18" ref="A5:G17" totalsRowShown="0" headerRowDxfId="2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">
      <calculatedColumnFormula>TEXT(Tabla18[[#This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IF(Tabla18[[#This Row],[MEDIO DE PAGO]]="EFECTIVO",G5+Tabla18[[#This Row],[ENTRADA ]]-Tabla18[[#This Row],[SALIDA]],IF(Tabla18[[#This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Tabla18101112" displayName="Tabla18101112" ref="A5:G177" totalsRowShown="0" headerRowDxfId="22">
  <autoFilter ref="A5:G17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21">
      <calculatedColumnFormula>TEXT(Tabla18101112[[#This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IF(Tabla18101112[[#This Row],[MEDIO DE PAGO]]="EFECTIVO",G5+Tabla18101112[[#This Row],[ENTRADA ]]-Tabla18101112[[#This Row],[SALIDA]],IF(Tabla18101112[[#This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0" name="Tabla181011" displayName="Tabla181011" ref="A5:G17" totalsRowShown="0" headerRowDxfId="20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9">
      <calculatedColumnFormula>TEXT(Tabla181011[[#This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DxfId="0" dataCellStyle="Millares">
      <calculatedColumnFormula>IF(Tabla181011[[#This Row],[MEDIO DE PAGO]]="EFECTIVO",G5+Tabla181011[[#This Row],[ENTRADA ]]-Tabla181011[[#This Row],[SALIDA]],IF(Tabla181011[[#This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9" name="Tabla1810" displayName="Tabla1810" ref="A5:G17" totalsRowShown="0" headerRowDxfId="18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7">
      <calculatedColumnFormula>TEXT(Tabla1810[[#This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IF(Tabla1810[[#This Row],[MEDIO DE PAGO]]="EFECTIVO",G5+Tabla1810[[#This Row],[ENTRADA ]]-Tabla1810[[#This Row],[SALIDA]],IF(Tabla1810[[#This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Tabla189" displayName="Tabla189" ref="A5:G17" totalsRowShown="0" headerRowDxfId="16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5">
      <calculatedColumnFormula>TEXT(Tabla189[[#This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IF(Tabla189[[#This Row],[MEDIO DE PAGO]]="EFECTIVO",G5+Tabla189[[#This Row],[ENTRADA ]]-Tabla189[[#This Row],[SALIDA]],IF(Tabla189[[#This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6" name="Tabla187" displayName="Tabla187" ref="A5:G17" totalsRowShown="0" headerRowDxfId="14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3">
      <calculatedColumnFormula>TEXT(Tabla187[[#This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IF(Tabla187[[#This Row],[MEDIO DE PAGO]]="EFECTIVO",G5+Tabla187[[#This Row],[ENTRADA ]]-Tabla187[[#This Row],[SALIDA]],IF(Tabla187[[#This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5" name="Tabla186" displayName="Tabla186" ref="A5:G17" totalsRowShown="0" headerRowDxfId="12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11">
      <calculatedColumnFormula>TEXT(Tabla186[[#This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IF(Tabla186[[#This Row],[MEDIO DE PAGO]]="EFECTIVO",G5+Tabla186[[#This Row],[ENTRADA ]]-Tabla186[[#This Row],[SALIDA]],IF(Tabla186[[#This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4" name="Tabla185" displayName="Tabla185" ref="A5:G17" totalsRowShown="0" headerRowDxfId="10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9">
      <calculatedColumnFormula>TEXT(Tabla185[[#This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IF(Tabla185[[#This Row],[MEDIO DE PAGO]]="EFECTIVO",G5+Tabla185[[#This Row],[ENTRADA ]]-Tabla185[[#This Row],[SALIDA]],IF(Tabla185[[#This Row],[MEDIO DE PAGO]]="","¿Medio de pago?",G5))</calculatedColumnFormula>
    </tableColumn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3" name="Tabla184" displayName="Tabla184" ref="A5:G17" totalsRowShown="0" headerRowDxfId="8">
  <autoFilter ref="A5: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ERIODO" dataDxfId="7">
      <calculatedColumnFormula>TEXT(Tabla184[[#This Row],[FECHA]],"mm-yyyy")</calculatedColumnFormula>
    </tableColumn>
    <tableColumn id="2" name="FECHA"/>
    <tableColumn id="3" name="DECRIPCIÓN DEL SERVICIO / PRODUCTO"/>
    <tableColumn id="4" name="MEDIO DE PAGO"/>
    <tableColumn id="5" name="ENTRADA " dataCellStyle="Millares"/>
    <tableColumn id="6" name="SALIDA" dataCellStyle="Millares"/>
    <tableColumn id="7" name="SALDO DE CAJA" dataCellStyle="Millares">
      <calculatedColumnFormula>IF(Tabla184[[#This Row],[MEDIO DE PAGO]]="EFECTIVO",G5+Tabla184[[#This Row],[ENTRADA ]]-Tabla184[[#This Row],[SALIDA]],IF(Tabla184[[#This Row],[MEDIO DE PAGO]]="","¿Medio de pago?",G5))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0" sqref="D20"/>
    </sheetView>
  </sheetViews>
  <sheetFormatPr baseColWidth="10" defaultRowHeight="15" x14ac:dyDescent="0.25"/>
  <sheetData>
    <row r="1" spans="1:3" x14ac:dyDescent="0.25">
      <c r="A1" t="s">
        <v>9</v>
      </c>
    </row>
    <row r="3" spans="1:3" x14ac:dyDescent="0.25">
      <c r="A3" t="s">
        <v>10</v>
      </c>
      <c r="C3" t="s">
        <v>11</v>
      </c>
    </row>
    <row r="4" spans="1:3" x14ac:dyDescent="0.25">
      <c r="A4" t="s">
        <v>12</v>
      </c>
      <c r="C4" t="s">
        <v>13</v>
      </c>
    </row>
    <row r="5" spans="1:3" x14ac:dyDescent="0.25">
      <c r="A5" t="s">
        <v>14</v>
      </c>
      <c r="C5" t="s">
        <v>15</v>
      </c>
    </row>
    <row r="6" spans="1:3" x14ac:dyDescent="0.25">
      <c r="A6" t="s">
        <v>16</v>
      </c>
      <c r="C6" t="s">
        <v>17</v>
      </c>
    </row>
    <row r="7" spans="1:3" x14ac:dyDescent="0.25">
      <c r="A7" t="s">
        <v>18</v>
      </c>
      <c r="C7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4" sqref="C14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TEXT(Tabla184[[#This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TEXT(Tabla184[[#This Row],[FECHA]],"mm-yyyy")</f>
        <v>01-1900</v>
      </c>
      <c r="B7" s="3"/>
      <c r="E7" s="8"/>
      <c r="F7" s="8"/>
      <c r="G7" s="7" t="str">
        <f>IF(Tabla184[[#This Row],[MEDIO DE PAGO]]="EFECTIVO",G6+Tabla184[[#This Row],[ENTRADA ]]-Tabla184[[#This Row],[SALIDA]],IF(Tabla184[[#This Row],[MEDIO DE PAGO]]="","¿Medio de pago?",G6))</f>
        <v>¿Medio de pago?</v>
      </c>
    </row>
    <row r="8" spans="1:7" x14ac:dyDescent="0.25">
      <c r="A8" s="5" t="str">
        <f>TEXT(Tabla184[[#This Row],[FECHA]],"mm-yyyy")</f>
        <v>01-1900</v>
      </c>
      <c r="B8" s="3"/>
      <c r="E8" s="8"/>
      <c r="F8" s="8"/>
      <c r="G8" s="7" t="str">
        <f>IF(Tabla184[[#This Row],[MEDIO DE PAGO]]="EFECTIVO",G7+Tabla184[[#This Row],[ENTRADA ]]-Tabla184[[#This Row],[SALIDA]],IF(Tabla184[[#This Row],[MEDIO DE PAGO]]="","¿Medio de pago?",G7))</f>
        <v>¿Medio de pago?</v>
      </c>
    </row>
    <row r="9" spans="1:7" x14ac:dyDescent="0.25">
      <c r="A9" s="5" t="str">
        <f>TEXT(Tabla184[[#This Row],[FECHA]],"mm-yyyy")</f>
        <v>01-1900</v>
      </c>
      <c r="B9" s="3"/>
      <c r="E9" s="8"/>
      <c r="F9" s="8"/>
      <c r="G9" s="7" t="str">
        <f>IF(Tabla184[[#This Row],[MEDIO DE PAGO]]="EFECTIVO",G8+Tabla184[[#This Row],[ENTRADA ]]-Tabla184[[#This Row],[SALIDA]],IF(Tabla184[[#This Row],[MEDIO DE PAGO]]="","¿Medio de pago?",G8))</f>
        <v>¿Medio de pago?</v>
      </c>
    </row>
    <row r="10" spans="1:7" x14ac:dyDescent="0.25">
      <c r="A10" s="6" t="str">
        <f>TEXT(Tabla184[[#This Row],[FECHA]],"mm-yyyy")</f>
        <v>01-1900</v>
      </c>
      <c r="B10" s="3"/>
      <c r="E10" s="8"/>
      <c r="F10" s="8"/>
      <c r="G10" s="7" t="str">
        <f>IF(Tabla184[[#This Row],[MEDIO DE PAGO]]="EFECTIVO",G9+Tabla184[[#This Row],[ENTRADA ]]-Tabla184[[#This Row],[SALIDA]],IF(Tabla184[[#This Row],[MEDIO DE PAGO]]="","¿Medio de pago?",G9))</f>
        <v>¿Medio de pago?</v>
      </c>
    </row>
    <row r="11" spans="1:7" x14ac:dyDescent="0.25">
      <c r="A11" s="6" t="str">
        <f>TEXT(Tabla184[[#This Row],[FECHA]],"mm-yyyy")</f>
        <v>01-1900</v>
      </c>
      <c r="B11" s="3"/>
      <c r="E11" s="8"/>
      <c r="F11" s="8"/>
      <c r="G11" s="7" t="str">
        <f>IF(Tabla184[[#This Row],[MEDIO DE PAGO]]="EFECTIVO",G10+Tabla184[[#This Row],[ENTRADA ]]-Tabla184[[#This Row],[SALIDA]],IF(Tabla184[[#This Row],[MEDIO DE PAGO]]="","¿Medio de pago?",G10))</f>
        <v>¿Medio de pago?</v>
      </c>
    </row>
    <row r="12" spans="1:7" x14ac:dyDescent="0.25">
      <c r="A12" s="6" t="str">
        <f>TEXT(Tabla184[[#This Row],[FECHA]],"mm-yyyy")</f>
        <v>01-1900</v>
      </c>
      <c r="B12" s="3"/>
      <c r="E12" s="8"/>
      <c r="F12" s="8"/>
      <c r="G12" s="7" t="str">
        <f>IF(Tabla184[[#This Row],[MEDIO DE PAGO]]="EFECTIVO",G11+Tabla184[[#This Row],[ENTRADA ]]-Tabla184[[#This Row],[SALIDA]],IF(Tabla184[[#This Row],[MEDIO DE PAGO]]="","¿Medio de pago?",G11))</f>
        <v>¿Medio de pago?</v>
      </c>
    </row>
    <row r="13" spans="1:7" x14ac:dyDescent="0.25">
      <c r="A13" s="6" t="str">
        <f>TEXT(Tabla184[[#This Row],[FECHA]],"mm-yyyy")</f>
        <v>01-1900</v>
      </c>
      <c r="B13" s="3"/>
      <c r="E13" s="8"/>
      <c r="F13" s="8"/>
      <c r="G13" s="7" t="str">
        <f>IF(Tabla184[[#This Row],[MEDIO DE PAGO]]="EFECTIVO",G12+Tabla184[[#This Row],[ENTRADA ]]-Tabla184[[#This Row],[SALIDA]],IF(Tabla184[[#This Row],[MEDIO DE PAGO]]="","¿Medio de pago?",G12))</f>
        <v>¿Medio de pago?</v>
      </c>
    </row>
    <row r="14" spans="1:7" x14ac:dyDescent="0.25">
      <c r="A14" s="6" t="str">
        <f>TEXT(Tabla184[[#This Row],[FECHA]],"mm-yyyy")</f>
        <v>01-1900</v>
      </c>
      <c r="B14" s="3"/>
      <c r="E14" s="8"/>
      <c r="F14" s="8"/>
      <c r="G14" s="7" t="str">
        <f>IF(Tabla184[[#This Row],[MEDIO DE PAGO]]="EFECTIVO",G13+Tabla184[[#This Row],[ENTRADA ]]-Tabla184[[#This Row],[SALIDA]],IF(Tabla184[[#This Row],[MEDIO DE PAGO]]="","¿Medio de pago?",G13))</f>
        <v>¿Medio de pago?</v>
      </c>
    </row>
    <row r="15" spans="1:7" x14ac:dyDescent="0.25">
      <c r="A15" s="6" t="str">
        <f>TEXT(Tabla184[[#This Row],[FECHA]],"mm-yyyy")</f>
        <v>01-1900</v>
      </c>
      <c r="B15" s="3"/>
      <c r="E15" s="8"/>
      <c r="F15" s="8"/>
      <c r="G15" s="7" t="str">
        <f>IF(Tabla184[[#This Row],[MEDIO DE PAGO]]="EFECTIVO",G14+Tabla184[[#This Row],[ENTRADA ]]-Tabla184[[#This Row],[SALIDA]],IF(Tabla184[[#This Row],[MEDIO DE PAGO]]="","¿Medio de pago?",G14))</f>
        <v>¿Medio de pago?</v>
      </c>
    </row>
    <row r="16" spans="1:7" x14ac:dyDescent="0.25">
      <c r="A16" s="6" t="str">
        <f>TEXT(Tabla184[[#This Row],[FECHA]],"mm-yyyy")</f>
        <v>01-1900</v>
      </c>
      <c r="B16" s="3"/>
      <c r="E16" s="8"/>
      <c r="F16" s="8"/>
      <c r="G16" s="7" t="str">
        <f>IF(Tabla184[[#This Row],[MEDIO DE PAGO]]="EFECTIVO",G15+Tabla184[[#This Row],[ENTRADA ]]-Tabla184[[#This Row],[SALIDA]],IF(Tabla184[[#This Row],[MEDIO DE PAGO]]="","¿Medio de pago?",G15))</f>
        <v>¿Medio de pago?</v>
      </c>
    </row>
    <row r="17" spans="1:7" x14ac:dyDescent="0.25">
      <c r="A17" s="6" t="str">
        <f>TEXT(Tabla184[[#This Row],[FECHA]],"mm-yyyy")</f>
        <v>01-1900</v>
      </c>
      <c r="B17" s="3"/>
      <c r="E17" s="8"/>
      <c r="F17" s="8"/>
      <c r="G17" s="7" t="str">
        <f>IF(Tabla184[[#This Row],[MEDIO DE PAGO]]="EFECTIVO",G16+Tabla184[[#This Row],[ENTRADA ]]-Tabla184[[#This Row],[SALIDA]],IF(Tabla184[[#This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5" sqref="C15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TEXT(Tabla183[[#This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TEXT(Tabla183[[#This Row],[FECHA]],"mm-yyyy")</f>
        <v>01-1900</v>
      </c>
      <c r="B7" s="3"/>
      <c r="E7" s="8"/>
      <c r="F7" s="8"/>
      <c r="G7" s="7" t="str">
        <f>IF(Tabla183[[#This Row],[MEDIO DE PAGO]]="EFECTIVO",G6+Tabla183[[#This Row],[ENTRADA ]]-Tabla183[[#This Row],[SALIDA]],IF(Tabla183[[#This Row],[MEDIO DE PAGO]]="","¿Medio de pago?",G6))</f>
        <v>¿Medio de pago?</v>
      </c>
    </row>
    <row r="8" spans="1:7" x14ac:dyDescent="0.25">
      <c r="A8" s="5" t="str">
        <f>TEXT(Tabla183[[#This Row],[FECHA]],"mm-yyyy")</f>
        <v>01-1900</v>
      </c>
      <c r="B8" s="3"/>
      <c r="E8" s="8"/>
      <c r="F8" s="8"/>
      <c r="G8" s="7" t="str">
        <f>IF(Tabla183[[#This Row],[MEDIO DE PAGO]]="EFECTIVO",G7+Tabla183[[#This Row],[ENTRADA ]]-Tabla183[[#This Row],[SALIDA]],IF(Tabla183[[#This Row],[MEDIO DE PAGO]]="","¿Medio de pago?",G7))</f>
        <v>¿Medio de pago?</v>
      </c>
    </row>
    <row r="9" spans="1:7" x14ac:dyDescent="0.25">
      <c r="A9" s="5" t="str">
        <f>TEXT(Tabla183[[#This Row],[FECHA]],"mm-yyyy")</f>
        <v>01-1900</v>
      </c>
      <c r="B9" s="3"/>
      <c r="E9" s="8"/>
      <c r="F9" s="8"/>
      <c r="G9" s="7" t="str">
        <f>IF(Tabla183[[#This Row],[MEDIO DE PAGO]]="EFECTIVO",G8+Tabla183[[#This Row],[ENTRADA ]]-Tabla183[[#This Row],[SALIDA]],IF(Tabla183[[#This Row],[MEDIO DE PAGO]]="","¿Medio de pago?",G8))</f>
        <v>¿Medio de pago?</v>
      </c>
    </row>
    <row r="10" spans="1:7" x14ac:dyDescent="0.25">
      <c r="A10" s="6" t="str">
        <f>TEXT(Tabla183[[#This Row],[FECHA]],"mm-yyyy")</f>
        <v>01-1900</v>
      </c>
      <c r="B10" s="3"/>
      <c r="E10" s="8"/>
      <c r="F10" s="8"/>
      <c r="G10" s="7" t="str">
        <f>IF(Tabla183[[#This Row],[MEDIO DE PAGO]]="EFECTIVO",G9+Tabla183[[#This Row],[ENTRADA ]]-Tabla183[[#This Row],[SALIDA]],IF(Tabla183[[#This Row],[MEDIO DE PAGO]]="","¿Medio de pago?",G9))</f>
        <v>¿Medio de pago?</v>
      </c>
    </row>
    <row r="11" spans="1:7" x14ac:dyDescent="0.25">
      <c r="A11" s="6" t="str">
        <f>TEXT(Tabla183[[#This Row],[FECHA]],"mm-yyyy")</f>
        <v>01-1900</v>
      </c>
      <c r="B11" s="3"/>
      <c r="E11" s="8"/>
      <c r="F11" s="8"/>
      <c r="G11" s="7" t="str">
        <f>IF(Tabla183[[#This Row],[MEDIO DE PAGO]]="EFECTIVO",G10+Tabla183[[#This Row],[ENTRADA ]]-Tabla183[[#This Row],[SALIDA]],IF(Tabla183[[#This Row],[MEDIO DE PAGO]]="","¿Medio de pago?",G10))</f>
        <v>¿Medio de pago?</v>
      </c>
    </row>
    <row r="12" spans="1:7" x14ac:dyDescent="0.25">
      <c r="A12" s="6" t="str">
        <f>TEXT(Tabla183[[#This Row],[FECHA]],"mm-yyyy")</f>
        <v>01-1900</v>
      </c>
      <c r="B12" s="3"/>
      <c r="E12" s="8"/>
      <c r="F12" s="8"/>
      <c r="G12" s="7" t="str">
        <f>IF(Tabla183[[#This Row],[MEDIO DE PAGO]]="EFECTIVO",G11+Tabla183[[#This Row],[ENTRADA ]]-Tabla183[[#This Row],[SALIDA]],IF(Tabla183[[#This Row],[MEDIO DE PAGO]]="","¿Medio de pago?",G11))</f>
        <v>¿Medio de pago?</v>
      </c>
    </row>
    <row r="13" spans="1:7" x14ac:dyDescent="0.25">
      <c r="A13" s="6" t="str">
        <f>TEXT(Tabla183[[#This Row],[FECHA]],"mm-yyyy")</f>
        <v>01-1900</v>
      </c>
      <c r="B13" s="3"/>
      <c r="E13" s="8"/>
      <c r="F13" s="8"/>
      <c r="G13" s="7" t="str">
        <f>IF(Tabla183[[#This Row],[MEDIO DE PAGO]]="EFECTIVO",G12+Tabla183[[#This Row],[ENTRADA ]]-Tabla183[[#This Row],[SALIDA]],IF(Tabla183[[#This Row],[MEDIO DE PAGO]]="","¿Medio de pago?",G12))</f>
        <v>¿Medio de pago?</v>
      </c>
    </row>
    <row r="14" spans="1:7" x14ac:dyDescent="0.25">
      <c r="A14" s="6" t="str">
        <f>TEXT(Tabla183[[#This Row],[FECHA]],"mm-yyyy")</f>
        <v>01-1900</v>
      </c>
      <c r="B14" s="3"/>
      <c r="E14" s="8"/>
      <c r="F14" s="8"/>
      <c r="G14" s="7" t="str">
        <f>IF(Tabla183[[#This Row],[MEDIO DE PAGO]]="EFECTIVO",G13+Tabla183[[#This Row],[ENTRADA ]]-Tabla183[[#This Row],[SALIDA]],IF(Tabla183[[#This Row],[MEDIO DE PAGO]]="","¿Medio de pago?",G13))</f>
        <v>¿Medio de pago?</v>
      </c>
    </row>
    <row r="15" spans="1:7" x14ac:dyDescent="0.25">
      <c r="A15" s="6" t="str">
        <f>TEXT(Tabla183[[#This Row],[FECHA]],"mm-yyyy")</f>
        <v>01-1900</v>
      </c>
      <c r="B15" s="3"/>
      <c r="E15" s="8"/>
      <c r="F15" s="8"/>
      <c r="G15" s="7" t="str">
        <f>IF(Tabla183[[#This Row],[MEDIO DE PAGO]]="EFECTIVO",G14+Tabla183[[#This Row],[ENTRADA ]]-Tabla183[[#This Row],[SALIDA]],IF(Tabla183[[#This Row],[MEDIO DE PAGO]]="","¿Medio de pago?",G14))</f>
        <v>¿Medio de pago?</v>
      </c>
    </row>
    <row r="16" spans="1:7" x14ac:dyDescent="0.25">
      <c r="A16" s="6" t="str">
        <f>TEXT(Tabla183[[#This Row],[FECHA]],"mm-yyyy")</f>
        <v>01-1900</v>
      </c>
      <c r="B16" s="3"/>
      <c r="E16" s="8"/>
      <c r="F16" s="8"/>
      <c r="G16" s="7" t="str">
        <f>IF(Tabla183[[#This Row],[MEDIO DE PAGO]]="EFECTIVO",G15+Tabla183[[#This Row],[ENTRADA ]]-Tabla183[[#This Row],[SALIDA]],IF(Tabla183[[#This Row],[MEDIO DE PAGO]]="","¿Medio de pago?",G15))</f>
        <v>¿Medio de pago?</v>
      </c>
    </row>
    <row r="17" spans="1:7" x14ac:dyDescent="0.25">
      <c r="A17" s="6" t="str">
        <f>TEXT(Tabla183[[#This Row],[FECHA]],"mm-yyyy")</f>
        <v>01-1900</v>
      </c>
      <c r="B17" s="3"/>
      <c r="E17" s="8"/>
      <c r="F17" s="8"/>
      <c r="G17" s="7" t="str">
        <f>IF(Tabla183[[#This Row],[MEDIO DE PAGO]]="EFECTIVO",G16+Tabla183[[#This Row],[ENTRADA ]]-Tabla183[[#This Row],[SALIDA]],IF(Tabla183[[#This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5" sqref="C15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TEXT(Tabla182[[#This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TEXT(Tabla182[[#This Row],[FECHA]],"mm-yyyy")</f>
        <v>01-1900</v>
      </c>
      <c r="B7" s="3"/>
      <c r="E7" s="8"/>
      <c r="F7" s="8"/>
      <c r="G7" s="7" t="str">
        <f>IF(Tabla182[[#This Row],[MEDIO DE PAGO]]="EFECTIVO",G6+Tabla182[[#This Row],[ENTRADA ]]-Tabla182[[#This Row],[SALIDA]],IF(Tabla182[[#This Row],[MEDIO DE PAGO]]="","¿Medio de pago?",G6))</f>
        <v>¿Medio de pago?</v>
      </c>
    </row>
    <row r="8" spans="1:7" x14ac:dyDescent="0.25">
      <c r="A8" s="5" t="str">
        <f>TEXT(Tabla182[[#This Row],[FECHA]],"mm-yyyy")</f>
        <v>01-1900</v>
      </c>
      <c r="B8" s="3"/>
      <c r="E8" s="8"/>
      <c r="F8" s="8"/>
      <c r="G8" s="7" t="str">
        <f>IF(Tabla182[[#This Row],[MEDIO DE PAGO]]="EFECTIVO",G7+Tabla182[[#This Row],[ENTRADA ]]-Tabla182[[#This Row],[SALIDA]],IF(Tabla182[[#This Row],[MEDIO DE PAGO]]="","¿Medio de pago?",G7))</f>
        <v>¿Medio de pago?</v>
      </c>
    </row>
    <row r="9" spans="1:7" x14ac:dyDescent="0.25">
      <c r="A9" s="5" t="str">
        <f>TEXT(Tabla182[[#This Row],[FECHA]],"mm-yyyy")</f>
        <v>01-1900</v>
      </c>
      <c r="B9" s="3"/>
      <c r="E9" s="8"/>
      <c r="F9" s="8"/>
      <c r="G9" s="7" t="str">
        <f>IF(Tabla182[[#This Row],[MEDIO DE PAGO]]="EFECTIVO",G8+Tabla182[[#This Row],[ENTRADA ]]-Tabla182[[#This Row],[SALIDA]],IF(Tabla182[[#This Row],[MEDIO DE PAGO]]="","¿Medio de pago?",G8))</f>
        <v>¿Medio de pago?</v>
      </c>
    </row>
    <row r="10" spans="1:7" x14ac:dyDescent="0.25">
      <c r="A10" s="6" t="str">
        <f>TEXT(Tabla182[[#This Row],[FECHA]],"mm-yyyy")</f>
        <v>01-1900</v>
      </c>
      <c r="B10" s="3"/>
      <c r="E10" s="8"/>
      <c r="F10" s="8"/>
      <c r="G10" s="7" t="str">
        <f>IF(Tabla182[[#This Row],[MEDIO DE PAGO]]="EFECTIVO",G9+Tabla182[[#This Row],[ENTRADA ]]-Tabla182[[#This Row],[SALIDA]],IF(Tabla182[[#This Row],[MEDIO DE PAGO]]="","¿Medio de pago?",G9))</f>
        <v>¿Medio de pago?</v>
      </c>
    </row>
    <row r="11" spans="1:7" x14ac:dyDescent="0.25">
      <c r="A11" s="6" t="str">
        <f>TEXT(Tabla182[[#This Row],[FECHA]],"mm-yyyy")</f>
        <v>01-1900</v>
      </c>
      <c r="B11" s="3"/>
      <c r="E11" s="8"/>
      <c r="F11" s="8"/>
      <c r="G11" s="7" t="str">
        <f>IF(Tabla182[[#This Row],[MEDIO DE PAGO]]="EFECTIVO",G10+Tabla182[[#This Row],[ENTRADA ]]-Tabla182[[#This Row],[SALIDA]],IF(Tabla182[[#This Row],[MEDIO DE PAGO]]="","¿Medio de pago?",G10))</f>
        <v>¿Medio de pago?</v>
      </c>
    </row>
    <row r="12" spans="1:7" x14ac:dyDescent="0.25">
      <c r="A12" s="6" t="str">
        <f>TEXT(Tabla182[[#This Row],[FECHA]],"mm-yyyy")</f>
        <v>01-1900</v>
      </c>
      <c r="B12" s="3"/>
      <c r="E12" s="8"/>
      <c r="F12" s="8"/>
      <c r="G12" s="7" t="str">
        <f>IF(Tabla182[[#This Row],[MEDIO DE PAGO]]="EFECTIVO",G11+Tabla182[[#This Row],[ENTRADA ]]-Tabla182[[#This Row],[SALIDA]],IF(Tabla182[[#This Row],[MEDIO DE PAGO]]="","¿Medio de pago?",G11))</f>
        <v>¿Medio de pago?</v>
      </c>
    </row>
    <row r="13" spans="1:7" x14ac:dyDescent="0.25">
      <c r="A13" s="6" t="str">
        <f>TEXT(Tabla182[[#This Row],[FECHA]],"mm-yyyy")</f>
        <v>01-1900</v>
      </c>
      <c r="B13" s="3"/>
      <c r="E13" s="8"/>
      <c r="F13" s="8"/>
      <c r="G13" s="7" t="str">
        <f>IF(Tabla182[[#This Row],[MEDIO DE PAGO]]="EFECTIVO",G12+Tabla182[[#This Row],[ENTRADA ]]-Tabla182[[#This Row],[SALIDA]],IF(Tabla182[[#This Row],[MEDIO DE PAGO]]="","¿Medio de pago?",G12))</f>
        <v>¿Medio de pago?</v>
      </c>
    </row>
    <row r="14" spans="1:7" x14ac:dyDescent="0.25">
      <c r="A14" s="6" t="str">
        <f>TEXT(Tabla182[[#This Row],[FECHA]],"mm-yyyy")</f>
        <v>01-1900</v>
      </c>
      <c r="B14" s="3"/>
      <c r="E14" s="8"/>
      <c r="F14" s="8"/>
      <c r="G14" s="7" t="str">
        <f>IF(Tabla182[[#This Row],[MEDIO DE PAGO]]="EFECTIVO",G13+Tabla182[[#This Row],[ENTRADA ]]-Tabla182[[#This Row],[SALIDA]],IF(Tabla182[[#This Row],[MEDIO DE PAGO]]="","¿Medio de pago?",G13))</f>
        <v>¿Medio de pago?</v>
      </c>
    </row>
    <row r="15" spans="1:7" x14ac:dyDescent="0.25">
      <c r="A15" s="6" t="str">
        <f>TEXT(Tabla182[[#This Row],[FECHA]],"mm-yyyy")</f>
        <v>01-1900</v>
      </c>
      <c r="B15" s="3"/>
      <c r="E15" s="8"/>
      <c r="F15" s="8"/>
      <c r="G15" s="7" t="str">
        <f>IF(Tabla182[[#This Row],[MEDIO DE PAGO]]="EFECTIVO",G14+Tabla182[[#This Row],[ENTRADA ]]-Tabla182[[#This Row],[SALIDA]],IF(Tabla182[[#This Row],[MEDIO DE PAGO]]="","¿Medio de pago?",G14))</f>
        <v>¿Medio de pago?</v>
      </c>
    </row>
    <row r="16" spans="1:7" x14ac:dyDescent="0.25">
      <c r="A16" s="6" t="str">
        <f>TEXT(Tabla182[[#This Row],[FECHA]],"mm-yyyy")</f>
        <v>01-1900</v>
      </c>
      <c r="B16" s="3"/>
      <c r="E16" s="8"/>
      <c r="F16" s="8"/>
      <c r="G16" s="7" t="str">
        <f>IF(Tabla182[[#This Row],[MEDIO DE PAGO]]="EFECTIVO",G15+Tabla182[[#This Row],[ENTRADA ]]-Tabla182[[#This Row],[SALIDA]],IF(Tabla182[[#This Row],[MEDIO DE PAGO]]="","¿Medio de pago?",G15))</f>
        <v>¿Medio de pago?</v>
      </c>
    </row>
    <row r="17" spans="1:7" x14ac:dyDescent="0.25">
      <c r="A17" s="6" t="str">
        <f>TEXT(Tabla182[[#This Row],[FECHA]],"mm-yyyy")</f>
        <v>01-1900</v>
      </c>
      <c r="B17" s="3"/>
      <c r="E17" s="8"/>
      <c r="F17" s="8"/>
      <c r="G17" s="7" t="str">
        <f>IF(Tabla182[[#This Row],[MEDIO DE PAGO]]="EFECTIVO",G16+Tabla182[[#This Row],[ENTRADA ]]-Tabla182[[#This Row],[SALIDA]],IF(Tabla182[[#This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B7" sqref="B7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TEXT(Tabla18[[#This Row],[FECHA]],"mm-yyyy")</f>
        <v>01-1900</v>
      </c>
      <c r="B7" s="3"/>
      <c r="E7" s="8"/>
      <c r="F7" s="8"/>
      <c r="G7" s="7" t="str">
        <f>IF(Tabla18[[#This Row],[MEDIO DE PAGO]]="EFECTIVO",G6+Tabla18[[#This Row],[ENTRADA ]]-Tabla18[[#This Row],[SALIDA]],IF(Tabla18[[#This Row],[MEDIO DE PAGO]]="","¿Medio de pago?",G6))</f>
        <v>¿Medio de pago?</v>
      </c>
    </row>
    <row r="8" spans="1:7" x14ac:dyDescent="0.25">
      <c r="A8" s="5" t="str">
        <f>TEXT(Tabla18[[#This Row],[FECHA]],"mm-yyyy")</f>
        <v>01-1900</v>
      </c>
      <c r="B8" s="3"/>
      <c r="E8" s="8"/>
      <c r="F8" s="8"/>
      <c r="G8" s="7" t="str">
        <f>IF(Tabla18[[#This Row],[MEDIO DE PAGO]]="EFECTIVO",G7+Tabla18[[#This Row],[ENTRADA ]]-Tabla18[[#This Row],[SALIDA]],IF(Tabla18[[#This Row],[MEDIO DE PAGO]]="","¿Medio de pago?",G7))</f>
        <v>¿Medio de pago?</v>
      </c>
    </row>
    <row r="9" spans="1:7" x14ac:dyDescent="0.25">
      <c r="A9" s="5" t="str">
        <f>TEXT(Tabla18[[#This Row],[FECHA]],"mm-yyyy")</f>
        <v>01-1900</v>
      </c>
      <c r="B9" s="3"/>
      <c r="E9" s="8"/>
      <c r="F9" s="8"/>
      <c r="G9" s="7" t="str">
        <f>IF(Tabla18[[#This Row],[MEDIO DE PAGO]]="EFECTIVO",G8+Tabla18[[#This Row],[ENTRADA ]]-Tabla18[[#This Row],[SALIDA]],IF(Tabla18[[#This Row],[MEDIO DE PAGO]]="","¿Medio de pago?",G8))</f>
        <v>¿Medio de pago?</v>
      </c>
    </row>
    <row r="10" spans="1:7" x14ac:dyDescent="0.25">
      <c r="A10" s="6" t="str">
        <f>TEXT(Tabla18[[#This Row],[FECHA]],"mm-yyyy")</f>
        <v>01-1900</v>
      </c>
      <c r="B10" s="3"/>
      <c r="E10" s="8"/>
      <c r="F10" s="8"/>
      <c r="G10" s="7" t="str">
        <f>IF(Tabla18[[#This Row],[MEDIO DE PAGO]]="EFECTIVO",G9+Tabla18[[#This Row],[ENTRADA ]]-Tabla18[[#This Row],[SALIDA]],IF(Tabla18[[#This Row],[MEDIO DE PAGO]]="","¿Medio de pago?",G9))</f>
        <v>¿Medio de pago?</v>
      </c>
    </row>
    <row r="11" spans="1:7" x14ac:dyDescent="0.25">
      <c r="A11" s="6" t="str">
        <f>TEXT(Tabla18[[#This Row],[FECHA]],"mm-yyyy")</f>
        <v>01-1900</v>
      </c>
      <c r="B11" s="3"/>
      <c r="E11" s="8"/>
      <c r="F11" s="8"/>
      <c r="G11" s="7" t="str">
        <f>IF(Tabla18[[#This Row],[MEDIO DE PAGO]]="EFECTIVO",G10+Tabla18[[#This Row],[ENTRADA ]]-Tabla18[[#This Row],[SALIDA]],IF(Tabla18[[#This Row],[MEDIO DE PAGO]]="","¿Medio de pago?",G10))</f>
        <v>¿Medio de pago?</v>
      </c>
    </row>
    <row r="12" spans="1:7" x14ac:dyDescent="0.25">
      <c r="A12" s="6" t="str">
        <f>TEXT(Tabla18[[#This Row],[FECHA]],"mm-yyyy")</f>
        <v>01-1900</v>
      </c>
      <c r="B12" s="3"/>
      <c r="E12" s="8"/>
      <c r="F12" s="8"/>
      <c r="G12" s="7" t="str">
        <f>IF(Tabla18[[#This Row],[MEDIO DE PAGO]]="EFECTIVO",G11+Tabla18[[#This Row],[ENTRADA ]]-Tabla18[[#This Row],[SALIDA]],IF(Tabla18[[#This Row],[MEDIO DE PAGO]]="","¿Medio de pago?",G11))</f>
        <v>¿Medio de pago?</v>
      </c>
    </row>
    <row r="13" spans="1:7" x14ac:dyDescent="0.25">
      <c r="A13" s="6" t="str">
        <f>TEXT(Tabla18[[#This Row],[FECHA]],"mm-yyyy")</f>
        <v>01-1900</v>
      </c>
      <c r="B13" s="3"/>
      <c r="E13" s="8"/>
      <c r="F13" s="8"/>
      <c r="G13" s="7" t="str">
        <f>IF(Tabla18[[#This Row],[MEDIO DE PAGO]]="EFECTIVO",G12+Tabla18[[#This Row],[ENTRADA ]]-Tabla18[[#This Row],[SALIDA]],IF(Tabla18[[#This Row],[MEDIO DE PAGO]]="","¿Medio de pago?",G12))</f>
        <v>¿Medio de pago?</v>
      </c>
    </row>
    <row r="14" spans="1:7" x14ac:dyDescent="0.25">
      <c r="A14" s="6" t="str">
        <f>TEXT(Tabla18[[#This Row],[FECHA]],"mm-yyyy")</f>
        <v>01-1900</v>
      </c>
      <c r="B14" s="3"/>
      <c r="E14" s="8"/>
      <c r="F14" s="8"/>
      <c r="G14" s="7" t="str">
        <f>IF(Tabla18[[#This Row],[MEDIO DE PAGO]]="EFECTIVO",G13+Tabla18[[#This Row],[ENTRADA ]]-Tabla18[[#This Row],[SALIDA]],IF(Tabla18[[#This Row],[MEDIO DE PAGO]]="","¿Medio de pago?",G13))</f>
        <v>¿Medio de pago?</v>
      </c>
    </row>
    <row r="15" spans="1:7" x14ac:dyDescent="0.25">
      <c r="A15" s="6" t="str">
        <f>TEXT(Tabla18[[#This Row],[FECHA]],"mm-yyyy")</f>
        <v>01-1900</v>
      </c>
      <c r="B15" s="3"/>
      <c r="E15" s="8"/>
      <c r="F15" s="8"/>
      <c r="G15" s="7" t="str">
        <f>IF(Tabla18[[#This Row],[MEDIO DE PAGO]]="EFECTIVO",G14+Tabla18[[#This Row],[ENTRADA ]]-Tabla18[[#This Row],[SALIDA]],IF(Tabla18[[#This Row],[MEDIO DE PAGO]]="","¿Medio de pago?",G14))</f>
        <v>¿Medio de pago?</v>
      </c>
    </row>
    <row r="16" spans="1:7" x14ac:dyDescent="0.25">
      <c r="A16" s="6" t="str">
        <f>TEXT(Tabla18[[#This Row],[FECHA]],"mm-yyyy")</f>
        <v>01-1900</v>
      </c>
      <c r="B16" s="3"/>
      <c r="E16" s="8"/>
      <c r="F16" s="8"/>
      <c r="G16" s="7" t="str">
        <f>IF(Tabla18[[#This Row],[MEDIO DE PAGO]]="EFECTIVO",G15+Tabla18[[#This Row],[ENTRADA ]]-Tabla18[[#This Row],[SALIDA]],IF(Tabla18[[#This Row],[MEDIO DE PAGO]]="","¿Medio de pago?",G15))</f>
        <v>¿Medio de pago?</v>
      </c>
    </row>
    <row r="17" spans="1:7" x14ac:dyDescent="0.25">
      <c r="A17" s="6" t="str">
        <f>TEXT(Tabla18[[#This Row],[FECHA]],"mm-yyyy")</f>
        <v>01-1900</v>
      </c>
      <c r="B17" s="3"/>
      <c r="E17" s="8"/>
      <c r="F17" s="8"/>
      <c r="G17" s="7" t="str">
        <f>IF(Tabla18[[#This Row],[MEDIO DE PAGO]]="EFECTIVO",G16+Tabla18[[#This Row],[ENTRADA ]]-Tabla18[[#This Row],[SALIDA]],IF(Tabla18[[#This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2"/>
  <sheetViews>
    <sheetView topLeftCell="A158" zoomScale="130" zoomScaleNormal="130" workbookViewId="0">
      <selection activeCell="C174" sqref="C174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TEXT(Tabla1810111213[[#This Row],[FECHA]],"mm-yyyy")</f>
        <v>01-2016</v>
      </c>
      <c r="B6" s="3">
        <v>42370</v>
      </c>
      <c r="C6" t="s">
        <v>24</v>
      </c>
      <c r="E6" s="8"/>
      <c r="F6" s="8"/>
      <c r="G6" s="9">
        <v>248.5</v>
      </c>
    </row>
    <row r="7" spans="1:7" x14ac:dyDescent="0.25">
      <c r="A7" s="5" t="str">
        <f>TEXT(Tabla1810111213[[#This Row],[FECHA]],"mm-yyyy")</f>
        <v>01-2016</v>
      </c>
      <c r="B7" s="3">
        <v>42370</v>
      </c>
      <c r="C7" t="s">
        <v>27</v>
      </c>
      <c r="D7" t="s">
        <v>11</v>
      </c>
      <c r="E7" s="8">
        <v>2.5</v>
      </c>
      <c r="F7" s="8"/>
      <c r="G7" s="7">
        <f>IF(Tabla1810111213[[#This Row],[MEDIO DE PAGO]]="EFECTIVO",G6+Tabla1810111213[[#This Row],[ENTRADA ]]-Tabla1810111213[[#This Row],[SALIDA]],IF(Tabla1810111213[[#This Row],[MEDIO DE PAGO]]="","¿Medio de pago?",G6))</f>
        <v>251</v>
      </c>
    </row>
    <row r="8" spans="1:7" x14ac:dyDescent="0.25">
      <c r="A8" s="5" t="str">
        <f>TEXT(Tabla1810111213[[#This Row],[FECHA]],"mm-yyyy")</f>
        <v>01-2016</v>
      </c>
      <c r="B8" s="3">
        <v>42370</v>
      </c>
      <c r="C8" t="s">
        <v>34</v>
      </c>
      <c r="D8" t="s">
        <v>11</v>
      </c>
      <c r="E8" s="8">
        <v>7</v>
      </c>
      <c r="F8" s="8"/>
      <c r="G8" s="7">
        <f>IF(Tabla1810111213[[#This Row],[MEDIO DE PAGO]]="EFECTIVO",G7+Tabla1810111213[[#This Row],[ENTRADA ]]-Tabla1810111213[[#This Row],[SALIDA]],IF(Tabla1810111213[[#This Row],[MEDIO DE PAGO]]="","¿Medio de pago?",G7))</f>
        <v>258</v>
      </c>
    </row>
    <row r="9" spans="1:7" x14ac:dyDescent="0.25">
      <c r="A9" s="5" t="str">
        <f>TEXT(Tabla1810111213[[#This Row],[FECHA]],"mm-yyyy")</f>
        <v>01-2016</v>
      </c>
      <c r="B9" s="3">
        <v>42370</v>
      </c>
      <c r="C9" t="s">
        <v>35</v>
      </c>
      <c r="D9" t="s">
        <v>11</v>
      </c>
      <c r="E9" s="8">
        <v>2</v>
      </c>
      <c r="F9" s="8"/>
      <c r="G9" s="7">
        <f>IF(Tabla1810111213[[#This Row],[MEDIO DE PAGO]]="EFECTIVO",G8+Tabla1810111213[[#This Row],[ENTRADA ]]-Tabla1810111213[[#This Row],[SALIDA]],IF(Tabla1810111213[[#This Row],[MEDIO DE PAGO]]="","¿Medio de pago?",G8))</f>
        <v>260</v>
      </c>
    </row>
    <row r="10" spans="1:7" x14ac:dyDescent="0.25">
      <c r="A10" s="6" t="str">
        <f>TEXT(Tabla1810111213[[#This Row],[FECHA]],"mm-yyyy")</f>
        <v>01-2016</v>
      </c>
      <c r="B10" s="3">
        <v>42370</v>
      </c>
      <c r="C10" t="s">
        <v>20</v>
      </c>
      <c r="D10" t="s">
        <v>11</v>
      </c>
      <c r="E10" s="8"/>
      <c r="F10" s="8">
        <v>5</v>
      </c>
      <c r="G10" s="7">
        <f>IF(Tabla1810111213[[#This Row],[MEDIO DE PAGO]]="EFECTIVO",G9+Tabla1810111213[[#This Row],[ENTRADA ]]-Tabla1810111213[[#This Row],[SALIDA]],IF(Tabla1810111213[[#This Row],[MEDIO DE PAGO]]="","¿Medio de pago?",G9))</f>
        <v>255</v>
      </c>
    </row>
    <row r="11" spans="1:7" x14ac:dyDescent="0.25">
      <c r="A11" s="6" t="str">
        <f>TEXT(Tabla1810111213[[#This Row],[FECHA]],"mm-yyyy")</f>
        <v>01-2016</v>
      </c>
      <c r="B11" s="3">
        <v>42370</v>
      </c>
      <c r="C11" t="s">
        <v>36</v>
      </c>
      <c r="D11" t="s">
        <v>11</v>
      </c>
      <c r="E11" s="8"/>
      <c r="F11" s="8">
        <v>30</v>
      </c>
      <c r="G11" s="7">
        <f>IF(Tabla1810111213[[#This Row],[MEDIO DE PAGO]]="EFECTIVO",G10+Tabla1810111213[[#This Row],[ENTRADA ]]-Tabla1810111213[[#This Row],[SALIDA]],IF(Tabla1810111213[[#This Row],[MEDIO DE PAGO]]="","¿Medio de pago?",G10))</f>
        <v>225</v>
      </c>
    </row>
    <row r="12" spans="1:7" x14ac:dyDescent="0.25">
      <c r="A12" s="6" t="str">
        <f>TEXT(Tabla1810111213[[#This Row],[FECHA]],"mm-yyyy")</f>
        <v>01-2016</v>
      </c>
      <c r="B12" s="3">
        <v>42370</v>
      </c>
      <c r="C12" t="s">
        <v>37</v>
      </c>
      <c r="D12" t="s">
        <v>11</v>
      </c>
      <c r="E12" s="8">
        <v>7.5</v>
      </c>
      <c r="F12" s="8"/>
      <c r="G12" s="7">
        <f>IF(Tabla1810111213[[#This Row],[MEDIO DE PAGO]]="EFECTIVO",G11+Tabla1810111213[[#This Row],[ENTRADA ]]-Tabla1810111213[[#This Row],[SALIDA]],IF(Tabla1810111213[[#This Row],[MEDIO DE PAGO]]="","¿Medio de pago?",G11))</f>
        <v>232.5</v>
      </c>
    </row>
    <row r="13" spans="1:7" x14ac:dyDescent="0.25">
      <c r="A13" s="6" t="str">
        <f>TEXT(Tabla1810111213[[#This Row],[FECHA]],"mm-yyyy")</f>
        <v>01-2016</v>
      </c>
      <c r="B13" s="3">
        <v>42370</v>
      </c>
      <c r="C13" t="s">
        <v>38</v>
      </c>
      <c r="D13" t="s">
        <v>11</v>
      </c>
      <c r="E13" s="8">
        <v>3.5</v>
      </c>
      <c r="F13" s="8"/>
      <c r="G13" s="7">
        <f>IF(Tabla1810111213[[#This Row],[MEDIO DE PAGO]]="EFECTIVO",G12+Tabla1810111213[[#This Row],[ENTRADA ]]-Tabla1810111213[[#This Row],[SALIDA]],IF(Tabla1810111213[[#This Row],[MEDIO DE PAGO]]="","¿Medio de pago?",G12))</f>
        <v>236</v>
      </c>
    </row>
    <row r="14" spans="1:7" x14ac:dyDescent="0.25">
      <c r="A14" s="6" t="str">
        <f>TEXT(Tabla1810111213[[#This Row],[FECHA]],"mm-yyyy")</f>
        <v>01-2016</v>
      </c>
      <c r="B14" s="3">
        <v>42370</v>
      </c>
      <c r="C14" t="s">
        <v>39</v>
      </c>
      <c r="D14" t="s">
        <v>11</v>
      </c>
      <c r="E14" s="8">
        <v>3.5</v>
      </c>
      <c r="F14" s="8"/>
      <c r="G14" s="7">
        <f>IF(Tabla1810111213[[#This Row],[MEDIO DE PAGO]]="EFECTIVO",G13+Tabla1810111213[[#This Row],[ENTRADA ]]-Tabla1810111213[[#This Row],[SALIDA]],IF(Tabla1810111213[[#This Row],[MEDIO DE PAGO]]="","¿Medio de pago?",G13))</f>
        <v>239.5</v>
      </c>
    </row>
    <row r="15" spans="1:7" x14ac:dyDescent="0.25">
      <c r="A15" s="6" t="str">
        <f>TEXT(Tabla1810111213[[#This Row],[FECHA]],"mm-yyyy")</f>
        <v>01-2016</v>
      </c>
      <c r="B15" s="3">
        <v>42370</v>
      </c>
      <c r="C15" t="s">
        <v>40</v>
      </c>
      <c r="D15" t="s">
        <v>11</v>
      </c>
      <c r="E15" s="8">
        <v>3.5</v>
      </c>
      <c r="F15" s="8"/>
      <c r="G15" s="7">
        <f>IF(Tabla1810111213[[#This Row],[MEDIO DE PAGO]]="EFECTIVO",G14+Tabla1810111213[[#This Row],[ENTRADA ]]-Tabla1810111213[[#This Row],[SALIDA]],IF(Tabla1810111213[[#This Row],[MEDIO DE PAGO]]="","¿Medio de pago?",G14))</f>
        <v>243</v>
      </c>
    </row>
    <row r="16" spans="1:7" x14ac:dyDescent="0.25">
      <c r="A16" s="6" t="str">
        <f>TEXT(Tabla1810111213[[#This Row],[FECHA]],"mm-yyyy")</f>
        <v>01-2016</v>
      </c>
      <c r="B16" s="3">
        <v>42370</v>
      </c>
      <c r="C16" t="s">
        <v>31</v>
      </c>
      <c r="D16" t="s">
        <v>11</v>
      </c>
      <c r="E16" s="8">
        <v>1.5</v>
      </c>
      <c r="F16" s="8"/>
      <c r="G16" s="7">
        <f>IF(Tabla1810111213[[#This Row],[MEDIO DE PAGO]]="EFECTIVO",G15+Tabla1810111213[[#This Row],[ENTRADA ]]-Tabla1810111213[[#This Row],[SALIDA]],IF(Tabla1810111213[[#This Row],[MEDIO DE PAGO]]="","¿Medio de pago?",G15))</f>
        <v>244.5</v>
      </c>
    </row>
    <row r="17" spans="1:7" x14ac:dyDescent="0.25">
      <c r="A17" s="6" t="str">
        <f>TEXT(Tabla1810111213[[#This Row],[FECHA]],"mm-yyyy")</f>
        <v>01-2016</v>
      </c>
      <c r="B17" s="3">
        <v>42371</v>
      </c>
      <c r="C17" t="s">
        <v>41</v>
      </c>
      <c r="D17" t="s">
        <v>11</v>
      </c>
      <c r="E17" s="8">
        <v>5</v>
      </c>
      <c r="F17" s="8"/>
      <c r="G17" s="7">
        <f>IF(Tabla1810111213[[#This Row],[MEDIO DE PAGO]]="EFECTIVO",G16+Tabla1810111213[[#This Row],[ENTRADA ]]-Tabla1810111213[[#This Row],[SALIDA]],IF(Tabla1810111213[[#This Row],[MEDIO DE PAGO]]="","¿Medio de pago?",G16))</f>
        <v>249.5</v>
      </c>
    </row>
    <row r="18" spans="1:7" x14ac:dyDescent="0.25">
      <c r="A18" s="6" t="str">
        <f>TEXT(Tabla1810111213[[#This Row],[FECHA]],"mm-yyyy")</f>
        <v>01-2016</v>
      </c>
      <c r="B18" s="3">
        <v>42371</v>
      </c>
      <c r="C18" t="s">
        <v>42</v>
      </c>
      <c r="D18" t="s">
        <v>11</v>
      </c>
      <c r="E18" s="8">
        <v>500</v>
      </c>
      <c r="F18" s="8"/>
      <c r="G18" s="10">
        <f>IF(Tabla1810111213[[#This Row],[MEDIO DE PAGO]]="EFECTIVO",G17+Tabla1810111213[[#This Row],[ENTRADA ]]-Tabla1810111213[[#This Row],[SALIDA]],IF(Tabla1810111213[[#This Row],[MEDIO DE PAGO]]="","¿Medio de pago?",G17))</f>
        <v>749.5</v>
      </c>
    </row>
    <row r="19" spans="1:7" x14ac:dyDescent="0.25">
      <c r="A19" s="6" t="str">
        <f>TEXT(Tabla1810111213[[#This Row],[FECHA]],"mm-yyyy")</f>
        <v>01-2016</v>
      </c>
      <c r="B19" s="3">
        <v>42371</v>
      </c>
      <c r="C19" t="s">
        <v>19</v>
      </c>
      <c r="D19" t="s">
        <v>11</v>
      </c>
      <c r="E19" s="8"/>
      <c r="F19" s="8">
        <v>5</v>
      </c>
      <c r="G19" s="10">
        <f>IF(Tabla1810111213[[#This Row],[MEDIO DE PAGO]]="EFECTIVO",G18+Tabla1810111213[[#This Row],[ENTRADA ]]-Tabla1810111213[[#This Row],[SALIDA]],IF(Tabla1810111213[[#This Row],[MEDIO DE PAGO]]="","¿Medio de pago?",G18))</f>
        <v>744.5</v>
      </c>
    </row>
    <row r="20" spans="1:7" x14ac:dyDescent="0.25">
      <c r="A20" s="6" t="str">
        <f>TEXT(Tabla1810111213[[#This Row],[FECHA]],"mm-yyyy")</f>
        <v>01-2016</v>
      </c>
      <c r="B20" s="3">
        <v>42371</v>
      </c>
      <c r="C20" t="s">
        <v>20</v>
      </c>
      <c r="D20" t="s">
        <v>11</v>
      </c>
      <c r="E20" s="8"/>
      <c r="F20" s="8">
        <v>5</v>
      </c>
      <c r="G20" s="10">
        <f>IF(Tabla1810111213[[#This Row],[MEDIO DE PAGO]]="EFECTIVO",G19+Tabla1810111213[[#This Row],[ENTRADA ]]-Tabla1810111213[[#This Row],[SALIDA]],IF(Tabla1810111213[[#This Row],[MEDIO DE PAGO]]="","¿Medio de pago?",G19))</f>
        <v>739.5</v>
      </c>
    </row>
    <row r="21" spans="1:7" x14ac:dyDescent="0.25">
      <c r="A21" s="6" t="str">
        <f>TEXT(Tabla1810111213[[#This Row],[FECHA]],"mm-yyyy")</f>
        <v>01-2016</v>
      </c>
      <c r="B21" s="3">
        <v>42371</v>
      </c>
      <c r="C21" t="s">
        <v>43</v>
      </c>
      <c r="D21" t="s">
        <v>11</v>
      </c>
      <c r="E21" s="8">
        <v>3</v>
      </c>
      <c r="F21" s="8"/>
      <c r="G21" s="10">
        <f>IF(Tabla1810111213[[#This Row],[MEDIO DE PAGO]]="EFECTIVO",G20+Tabla1810111213[[#This Row],[ENTRADA ]]-Tabla1810111213[[#This Row],[SALIDA]],IF(Tabla1810111213[[#This Row],[MEDIO DE PAGO]]="","¿Medio de pago?",G20))</f>
        <v>742.5</v>
      </c>
    </row>
    <row r="22" spans="1:7" x14ac:dyDescent="0.25">
      <c r="A22" s="6" t="str">
        <f>TEXT(Tabla1810111213[[#This Row],[FECHA]],"mm-yyyy")</f>
        <v>01-2016</v>
      </c>
      <c r="B22" s="3">
        <v>42371</v>
      </c>
      <c r="C22" t="s">
        <v>26</v>
      </c>
      <c r="D22" t="s">
        <v>11</v>
      </c>
      <c r="E22" s="8">
        <v>1</v>
      </c>
      <c r="F22" s="8"/>
      <c r="G22" s="10">
        <f>IF(Tabla1810111213[[#This Row],[MEDIO DE PAGO]]="EFECTIVO",G21+Tabla1810111213[[#This Row],[ENTRADA ]]-Tabla1810111213[[#This Row],[SALIDA]],IF(Tabla1810111213[[#This Row],[MEDIO DE PAGO]]="","¿Medio de pago?",G21))</f>
        <v>743.5</v>
      </c>
    </row>
    <row r="23" spans="1:7" x14ac:dyDescent="0.25">
      <c r="A23" s="6" t="str">
        <f>TEXT(Tabla1810111213[[#This Row],[FECHA]],"mm-yyyy")</f>
        <v>01-2016</v>
      </c>
      <c r="B23" s="3">
        <v>42371</v>
      </c>
      <c r="C23" t="s">
        <v>44</v>
      </c>
      <c r="D23" t="s">
        <v>11</v>
      </c>
      <c r="E23" s="8">
        <v>2</v>
      </c>
      <c r="F23" s="8"/>
      <c r="G23" s="10">
        <f>IF(Tabla1810111213[[#This Row],[MEDIO DE PAGO]]="EFECTIVO",G22+Tabla1810111213[[#This Row],[ENTRADA ]]-Tabla1810111213[[#This Row],[SALIDA]],IF(Tabla1810111213[[#This Row],[MEDIO DE PAGO]]="","¿Medio de pago?",G22))</f>
        <v>745.5</v>
      </c>
    </row>
    <row r="24" spans="1:7" x14ac:dyDescent="0.25">
      <c r="A24" s="6" t="str">
        <f>TEXT(Tabla1810111213[[#This Row],[FECHA]],"mm-yyyy")</f>
        <v>01-2016</v>
      </c>
      <c r="B24" s="3">
        <v>42371</v>
      </c>
      <c r="C24" t="s">
        <v>45</v>
      </c>
      <c r="D24" t="s">
        <v>11</v>
      </c>
      <c r="E24" s="8">
        <v>18</v>
      </c>
      <c r="F24" s="8"/>
      <c r="G24" s="10">
        <f>IF(Tabla1810111213[[#This Row],[MEDIO DE PAGO]]="EFECTIVO",G23+Tabla1810111213[[#This Row],[ENTRADA ]]-Tabla1810111213[[#This Row],[SALIDA]],IF(Tabla1810111213[[#This Row],[MEDIO DE PAGO]]="","¿Medio de pago?",G23))</f>
        <v>763.5</v>
      </c>
    </row>
    <row r="25" spans="1:7" x14ac:dyDescent="0.25">
      <c r="A25" s="6" t="str">
        <f>TEXT(Tabla1810111213[[#This Row],[FECHA]],"mm-yyyy")</f>
        <v>01-2016</v>
      </c>
      <c r="B25" s="3">
        <v>42371</v>
      </c>
      <c r="C25" t="s">
        <v>22</v>
      </c>
      <c r="D25" t="s">
        <v>11</v>
      </c>
      <c r="E25" s="8">
        <v>2.5</v>
      </c>
      <c r="F25" s="8"/>
      <c r="G25" s="10">
        <f>IF(Tabla1810111213[[#This Row],[MEDIO DE PAGO]]="EFECTIVO",G24+Tabla1810111213[[#This Row],[ENTRADA ]]-Tabla1810111213[[#This Row],[SALIDA]],IF(Tabla1810111213[[#This Row],[MEDIO DE PAGO]]="","¿Medio de pago?",G24))</f>
        <v>766</v>
      </c>
    </row>
    <row r="26" spans="1:7" x14ac:dyDescent="0.25">
      <c r="A26" s="6" t="str">
        <f>TEXT(Tabla1810111213[[#This Row],[FECHA]],"mm-yyyy")</f>
        <v>01-2016</v>
      </c>
      <c r="B26" s="3">
        <v>42371</v>
      </c>
      <c r="C26" t="s">
        <v>46</v>
      </c>
      <c r="D26" t="s">
        <v>11</v>
      </c>
      <c r="E26" s="8">
        <v>5</v>
      </c>
      <c r="F26" s="8"/>
      <c r="G26" s="10">
        <f>IF(Tabla1810111213[[#This Row],[MEDIO DE PAGO]]="EFECTIVO",G25+Tabla1810111213[[#This Row],[ENTRADA ]]-Tabla1810111213[[#This Row],[SALIDA]],IF(Tabla1810111213[[#This Row],[MEDIO DE PAGO]]="","¿Medio de pago?",G25))</f>
        <v>771</v>
      </c>
    </row>
    <row r="27" spans="1:7" x14ac:dyDescent="0.25">
      <c r="A27" s="6" t="str">
        <f>TEXT(Tabla1810111213[[#This Row],[FECHA]],"mm-yyyy")</f>
        <v>01-2016</v>
      </c>
      <c r="B27" s="3">
        <v>42371</v>
      </c>
      <c r="C27" t="s">
        <v>47</v>
      </c>
      <c r="D27" t="s">
        <v>11</v>
      </c>
      <c r="E27" s="8">
        <v>15</v>
      </c>
      <c r="F27" s="8"/>
      <c r="G27" s="10">
        <f>IF(Tabla1810111213[[#This Row],[MEDIO DE PAGO]]="EFECTIVO",G26+Tabla1810111213[[#This Row],[ENTRADA ]]-Tabla1810111213[[#This Row],[SALIDA]],IF(Tabla1810111213[[#This Row],[MEDIO DE PAGO]]="","¿Medio de pago?",G26))</f>
        <v>786</v>
      </c>
    </row>
    <row r="28" spans="1:7" x14ac:dyDescent="0.25">
      <c r="A28" s="6" t="str">
        <f>TEXT(Tabla1810111213[[#This Row],[FECHA]],"mm-yyyy")</f>
        <v>01-2016</v>
      </c>
      <c r="B28" s="3">
        <v>42371</v>
      </c>
      <c r="C28" t="s">
        <v>48</v>
      </c>
      <c r="D28" t="s">
        <v>11</v>
      </c>
      <c r="E28" s="8">
        <v>160</v>
      </c>
      <c r="F28" s="8"/>
      <c r="G28" s="10">
        <f>IF(Tabla1810111213[[#This Row],[MEDIO DE PAGO]]="EFECTIVO",G27+Tabla1810111213[[#This Row],[ENTRADA ]]-Tabla1810111213[[#This Row],[SALIDA]],IF(Tabla1810111213[[#This Row],[MEDIO DE PAGO]]="","¿Medio de pago?",G27))</f>
        <v>946</v>
      </c>
    </row>
    <row r="29" spans="1:7" x14ac:dyDescent="0.25">
      <c r="A29" s="6" t="str">
        <f>TEXT(Tabla1810111213[[#This Row],[FECHA]],"mm-yyyy")</f>
        <v>01-2016</v>
      </c>
      <c r="B29" s="3">
        <v>42372</v>
      </c>
      <c r="C29" t="s">
        <v>49</v>
      </c>
      <c r="D29" t="s">
        <v>11</v>
      </c>
      <c r="E29" s="8">
        <v>20</v>
      </c>
      <c r="F29" s="8"/>
      <c r="G29" s="10">
        <f>IF(Tabla1810111213[[#This Row],[MEDIO DE PAGO]]="EFECTIVO",G28+Tabla1810111213[[#This Row],[ENTRADA ]]-Tabla1810111213[[#This Row],[SALIDA]],IF(Tabla1810111213[[#This Row],[MEDIO DE PAGO]]="","¿Medio de pago?",G28))</f>
        <v>966</v>
      </c>
    </row>
    <row r="30" spans="1:7" x14ac:dyDescent="0.25">
      <c r="A30" s="6" t="str">
        <f>TEXT(Tabla1810111213[[#This Row],[FECHA]],"mm-yyyy")</f>
        <v>01-2016</v>
      </c>
      <c r="B30" s="3">
        <v>42372</v>
      </c>
      <c r="C30" t="s">
        <v>29</v>
      </c>
      <c r="D30" t="s">
        <v>11</v>
      </c>
      <c r="E30" s="8">
        <v>2.5</v>
      </c>
      <c r="F30" s="8"/>
      <c r="G30" s="10">
        <f>IF(Tabla1810111213[[#This Row],[MEDIO DE PAGO]]="EFECTIVO",G29+Tabla1810111213[[#This Row],[ENTRADA ]]-Tabla1810111213[[#This Row],[SALIDA]],IF(Tabla1810111213[[#This Row],[MEDIO DE PAGO]]="","¿Medio de pago?",G29))</f>
        <v>968.5</v>
      </c>
    </row>
    <row r="31" spans="1:7" x14ac:dyDescent="0.25">
      <c r="A31" s="6" t="str">
        <f>TEXT(Tabla1810111213[[#This Row],[FECHA]],"mm-yyyy")</f>
        <v>01-2016</v>
      </c>
      <c r="B31" s="3">
        <v>42372</v>
      </c>
      <c r="C31" t="s">
        <v>49</v>
      </c>
      <c r="D31" t="s">
        <v>11</v>
      </c>
      <c r="E31" s="8">
        <v>20</v>
      </c>
      <c r="F31" s="8"/>
      <c r="G31" s="10">
        <f>IF(Tabla1810111213[[#This Row],[MEDIO DE PAGO]]="EFECTIVO",G30+Tabla1810111213[[#This Row],[ENTRADA ]]-Tabla1810111213[[#This Row],[SALIDA]],IF(Tabla1810111213[[#This Row],[MEDIO DE PAGO]]="","¿Medio de pago?",G30))</f>
        <v>988.5</v>
      </c>
    </row>
    <row r="32" spans="1:7" x14ac:dyDescent="0.25">
      <c r="A32" s="6" t="str">
        <f>TEXT(Tabla1810111213[[#This Row],[FECHA]],"mm-yyyy")</f>
        <v>01-2016</v>
      </c>
      <c r="B32" s="3">
        <v>42372</v>
      </c>
      <c r="C32" t="s">
        <v>50</v>
      </c>
      <c r="D32" t="s">
        <v>11</v>
      </c>
      <c r="E32" s="8">
        <v>3</v>
      </c>
      <c r="F32" s="8"/>
      <c r="G32" s="10">
        <f>IF(Tabla1810111213[[#This Row],[MEDIO DE PAGO]]="EFECTIVO",G31+Tabla1810111213[[#This Row],[ENTRADA ]]-Tabla1810111213[[#This Row],[SALIDA]],IF(Tabla1810111213[[#This Row],[MEDIO DE PAGO]]="","¿Medio de pago?",G31))</f>
        <v>991.5</v>
      </c>
    </row>
    <row r="33" spans="1:7" x14ac:dyDescent="0.25">
      <c r="A33" s="6" t="str">
        <f>TEXT(Tabla1810111213[[#This Row],[FECHA]],"mm-yyyy")</f>
        <v>01-2016</v>
      </c>
      <c r="B33" s="3">
        <v>42372</v>
      </c>
      <c r="C33" t="s">
        <v>51</v>
      </c>
      <c r="D33" t="s">
        <v>11</v>
      </c>
      <c r="E33" s="8">
        <v>10</v>
      </c>
      <c r="F33" s="8"/>
      <c r="G33" s="10">
        <f>IF(Tabla1810111213[[#This Row],[MEDIO DE PAGO]]="EFECTIVO",G32+Tabla1810111213[[#This Row],[ENTRADA ]]-Tabla1810111213[[#This Row],[SALIDA]],IF(Tabla1810111213[[#This Row],[MEDIO DE PAGO]]="","¿Medio de pago?",G32))</f>
        <v>1001.5</v>
      </c>
    </row>
    <row r="34" spans="1:7" x14ac:dyDescent="0.25">
      <c r="A34" s="6" t="str">
        <f>TEXT(Tabla1810111213[[#This Row],[FECHA]],"mm-yyyy")</f>
        <v>01-2016</v>
      </c>
      <c r="B34" s="3">
        <v>42372</v>
      </c>
      <c r="C34" t="s">
        <v>52</v>
      </c>
      <c r="D34" t="s">
        <v>11</v>
      </c>
      <c r="E34" s="8">
        <v>75</v>
      </c>
      <c r="F34" s="8"/>
      <c r="G34" s="10">
        <f>IF(Tabla1810111213[[#This Row],[MEDIO DE PAGO]]="EFECTIVO",G33+Tabla1810111213[[#This Row],[ENTRADA ]]-Tabla1810111213[[#This Row],[SALIDA]],IF(Tabla1810111213[[#This Row],[MEDIO DE PAGO]]="","¿Medio de pago?",G33))</f>
        <v>1076.5</v>
      </c>
    </row>
    <row r="35" spans="1:7" x14ac:dyDescent="0.25">
      <c r="A35" s="6" t="str">
        <f>TEXT(Tabla1810111213[[#This Row],[FECHA]],"mm-yyyy")</f>
        <v>01-2016</v>
      </c>
      <c r="B35" s="3">
        <v>42372</v>
      </c>
      <c r="C35" t="s">
        <v>28</v>
      </c>
      <c r="D35" t="s">
        <v>13</v>
      </c>
      <c r="E35" s="8">
        <v>140</v>
      </c>
      <c r="F35" s="8"/>
      <c r="G35" s="10">
        <f>IF(Tabla1810111213[[#This Row],[MEDIO DE PAGO]]="EFECTIVO",G34+Tabla1810111213[[#This Row],[ENTRADA ]]-Tabla1810111213[[#This Row],[SALIDA]],IF(Tabla1810111213[[#This Row],[MEDIO DE PAGO]]="","¿Medio de pago?",G34))</f>
        <v>1076.5</v>
      </c>
    </row>
    <row r="36" spans="1:7" x14ac:dyDescent="0.25">
      <c r="A36" s="6" t="str">
        <f>TEXT(Tabla1810111213[[#This Row],[FECHA]],"mm-yyyy")</f>
        <v>01-2016</v>
      </c>
      <c r="B36" s="3">
        <v>42372</v>
      </c>
      <c r="C36" t="s">
        <v>53</v>
      </c>
      <c r="D36" t="s">
        <v>11</v>
      </c>
      <c r="E36" s="8"/>
      <c r="F36" s="8">
        <v>270</v>
      </c>
      <c r="G36" s="10">
        <f>IF(Tabla1810111213[[#This Row],[MEDIO DE PAGO]]="EFECTIVO",G35+Tabla1810111213[[#This Row],[ENTRADA ]]-Tabla1810111213[[#This Row],[SALIDA]],IF(Tabla1810111213[[#This Row],[MEDIO DE PAGO]]="","¿Medio de pago?",G35))</f>
        <v>806.5</v>
      </c>
    </row>
    <row r="37" spans="1:7" x14ac:dyDescent="0.25">
      <c r="A37" s="6" t="str">
        <f>TEXT(Tabla1810111213[[#This Row],[FECHA]],"mm-yyyy")</f>
        <v>01-2016</v>
      </c>
      <c r="B37" s="3">
        <v>42372</v>
      </c>
      <c r="C37" t="s">
        <v>54</v>
      </c>
      <c r="D37" t="s">
        <v>11</v>
      </c>
      <c r="E37" s="8"/>
      <c r="F37" s="8">
        <v>75</v>
      </c>
      <c r="G37" s="10">
        <f>IF(Tabla1810111213[[#This Row],[MEDIO DE PAGO]]="EFECTIVO",G36+Tabla1810111213[[#This Row],[ENTRADA ]]-Tabla1810111213[[#This Row],[SALIDA]],IF(Tabla1810111213[[#This Row],[MEDIO DE PAGO]]="","¿Medio de pago?",G36))</f>
        <v>731.5</v>
      </c>
    </row>
    <row r="38" spans="1:7" x14ac:dyDescent="0.25">
      <c r="A38" s="6" t="str">
        <f>TEXT(Tabla1810111213[[#This Row],[FECHA]],"mm-yyyy")</f>
        <v>01-2016</v>
      </c>
      <c r="B38" s="3">
        <v>42372</v>
      </c>
      <c r="C38" t="s">
        <v>19</v>
      </c>
      <c r="D38" t="s">
        <v>11</v>
      </c>
      <c r="E38" s="8"/>
      <c r="F38" s="8">
        <v>7</v>
      </c>
      <c r="G38" s="10">
        <f>IF(Tabla1810111213[[#This Row],[MEDIO DE PAGO]]="EFECTIVO",G37+Tabla1810111213[[#This Row],[ENTRADA ]]-Tabla1810111213[[#This Row],[SALIDA]],IF(Tabla1810111213[[#This Row],[MEDIO DE PAGO]]="","¿Medio de pago?",G37))</f>
        <v>724.5</v>
      </c>
    </row>
    <row r="39" spans="1:7" x14ac:dyDescent="0.25">
      <c r="A39" s="6" t="str">
        <f>TEXT(Tabla1810111213[[#This Row],[FECHA]],"mm-yyyy")</f>
        <v>01-2016</v>
      </c>
      <c r="B39" s="3">
        <v>42372</v>
      </c>
      <c r="C39" t="s">
        <v>25</v>
      </c>
      <c r="D39" t="s">
        <v>11</v>
      </c>
      <c r="E39" s="8">
        <v>360</v>
      </c>
      <c r="F39" s="8"/>
      <c r="G39" s="10">
        <f>IF(Tabla1810111213[[#This Row],[MEDIO DE PAGO]]="EFECTIVO",G38+Tabla1810111213[[#This Row],[ENTRADA ]]-Tabla1810111213[[#This Row],[SALIDA]],IF(Tabla1810111213[[#This Row],[MEDIO DE PAGO]]="","¿Medio de pago?",G38))</f>
        <v>1084.5</v>
      </c>
    </row>
    <row r="40" spans="1:7" x14ac:dyDescent="0.25">
      <c r="A40" s="6" t="str">
        <f>TEXT(Tabla1810111213[[#This Row],[FECHA]],"mm-yyyy")</f>
        <v>01-2016</v>
      </c>
      <c r="B40" s="3">
        <v>42372</v>
      </c>
      <c r="C40" t="s">
        <v>42</v>
      </c>
      <c r="D40" t="s">
        <v>11</v>
      </c>
      <c r="E40" s="8">
        <v>400</v>
      </c>
      <c r="F40" s="8"/>
      <c r="G40" s="10">
        <f>IF(Tabla1810111213[[#This Row],[MEDIO DE PAGO]]="EFECTIVO",G39+Tabla1810111213[[#This Row],[ENTRADA ]]-Tabla1810111213[[#This Row],[SALIDA]],IF(Tabla1810111213[[#This Row],[MEDIO DE PAGO]]="","¿Medio de pago?",G39))</f>
        <v>1484.5</v>
      </c>
    </row>
    <row r="41" spans="1:7" x14ac:dyDescent="0.25">
      <c r="A41" s="6" t="str">
        <f>TEXT(Tabla1810111213[[#This Row],[FECHA]],"mm-yyyy")</f>
        <v>01-2016</v>
      </c>
      <c r="B41" s="3">
        <v>42372</v>
      </c>
      <c r="C41" t="s">
        <v>55</v>
      </c>
      <c r="D41" t="s">
        <v>11</v>
      </c>
      <c r="E41" s="8">
        <v>18</v>
      </c>
      <c r="F41" s="8"/>
      <c r="G41" s="10">
        <f>IF(Tabla1810111213[[#This Row],[MEDIO DE PAGO]]="EFECTIVO",G40+Tabla1810111213[[#This Row],[ENTRADA ]]-Tabla1810111213[[#This Row],[SALIDA]],IF(Tabla1810111213[[#This Row],[MEDIO DE PAGO]]="","¿Medio de pago?",G40))</f>
        <v>1502.5</v>
      </c>
    </row>
    <row r="42" spans="1:7" x14ac:dyDescent="0.25">
      <c r="A42" s="6" t="str">
        <f>TEXT(Tabla1810111213[[#This Row],[FECHA]],"mm-yyyy")</f>
        <v>01-2016</v>
      </c>
      <c r="B42" s="3">
        <v>42372</v>
      </c>
      <c r="C42" t="s">
        <v>20</v>
      </c>
      <c r="D42" t="s">
        <v>11</v>
      </c>
      <c r="E42" s="8"/>
      <c r="F42" s="8">
        <v>5</v>
      </c>
      <c r="G42" s="10">
        <f>IF(Tabla1810111213[[#This Row],[MEDIO DE PAGO]]="EFECTIVO",G41+Tabla1810111213[[#This Row],[ENTRADA ]]-Tabla1810111213[[#This Row],[SALIDA]],IF(Tabla1810111213[[#This Row],[MEDIO DE PAGO]]="","¿Medio de pago?",G41))</f>
        <v>1497.5</v>
      </c>
    </row>
    <row r="43" spans="1:7" x14ac:dyDescent="0.25">
      <c r="A43" s="6" t="str">
        <f>TEXT(Tabla1810111213[[#This Row],[FECHA]],"mm-yyyy")</f>
        <v>01-2016</v>
      </c>
      <c r="B43" s="3">
        <v>42372</v>
      </c>
      <c r="C43" t="s">
        <v>56</v>
      </c>
      <c r="D43" t="s">
        <v>11</v>
      </c>
      <c r="E43" s="8">
        <v>2</v>
      </c>
      <c r="F43" s="8"/>
      <c r="G43" s="10">
        <f>IF(Tabla1810111213[[#This Row],[MEDIO DE PAGO]]="EFECTIVO",G42+Tabla1810111213[[#This Row],[ENTRADA ]]-Tabla1810111213[[#This Row],[SALIDA]],IF(Tabla1810111213[[#This Row],[MEDIO DE PAGO]]="","¿Medio de pago?",G42))</f>
        <v>1499.5</v>
      </c>
    </row>
    <row r="44" spans="1:7" x14ac:dyDescent="0.25">
      <c r="A44" s="6" t="str">
        <f>TEXT(Tabla1810111213[[#This Row],[FECHA]],"mm-yyyy")</f>
        <v>01-2016</v>
      </c>
      <c r="B44" s="3">
        <v>42373</v>
      </c>
      <c r="C44" t="s">
        <v>57</v>
      </c>
      <c r="D44" t="s">
        <v>11</v>
      </c>
      <c r="E44" s="8">
        <v>2.5</v>
      </c>
      <c r="F44" s="8"/>
      <c r="G44" s="10">
        <f>IF(Tabla1810111213[[#This Row],[MEDIO DE PAGO]]="EFECTIVO",G43+Tabla1810111213[[#This Row],[ENTRADA ]]-Tabla1810111213[[#This Row],[SALIDA]],IF(Tabla1810111213[[#This Row],[MEDIO DE PAGO]]="","¿Medio de pago?",G43))</f>
        <v>1502</v>
      </c>
    </row>
    <row r="45" spans="1:7" x14ac:dyDescent="0.25">
      <c r="A45" s="6" t="str">
        <f>TEXT(Tabla1810111213[[#This Row],[FECHA]],"mm-yyyy")</f>
        <v>01-2016</v>
      </c>
      <c r="B45" s="3">
        <v>42373</v>
      </c>
      <c r="C45" t="s">
        <v>19</v>
      </c>
      <c r="D45" t="s">
        <v>11</v>
      </c>
      <c r="E45" s="8"/>
      <c r="F45" s="8">
        <v>1.5</v>
      </c>
      <c r="G45" s="10">
        <f>IF(Tabla1810111213[[#This Row],[MEDIO DE PAGO]]="EFECTIVO",G44+Tabla1810111213[[#This Row],[ENTRADA ]]-Tabla1810111213[[#This Row],[SALIDA]],IF(Tabla1810111213[[#This Row],[MEDIO DE PAGO]]="","¿Medio de pago?",G44))</f>
        <v>1500.5</v>
      </c>
    </row>
    <row r="46" spans="1:7" x14ac:dyDescent="0.25">
      <c r="A46" s="6" t="str">
        <f>TEXT(Tabla1810111213[[#This Row],[FECHA]],"mm-yyyy")</f>
        <v>01-2016</v>
      </c>
      <c r="B46" s="3">
        <v>42373</v>
      </c>
      <c r="C46" t="s">
        <v>61</v>
      </c>
      <c r="D46" t="s">
        <v>11</v>
      </c>
      <c r="E46" s="8"/>
      <c r="F46" s="8">
        <v>1300</v>
      </c>
      <c r="G46" s="10">
        <f>IF(Tabla1810111213[[#This Row],[MEDIO DE PAGO]]="EFECTIVO",G45+Tabla1810111213[[#This Row],[ENTRADA ]]-Tabla1810111213[[#This Row],[SALIDA]],IF(Tabla1810111213[[#This Row],[MEDIO DE PAGO]]="","¿Medio de pago?",G45))</f>
        <v>200.5</v>
      </c>
    </row>
    <row r="47" spans="1:7" x14ac:dyDescent="0.25">
      <c r="A47" s="6" t="str">
        <f>TEXT(Tabla1810111213[[#This Row],[FECHA]],"mm-yyyy")</f>
        <v>01-2016</v>
      </c>
      <c r="B47" s="3">
        <v>42373</v>
      </c>
      <c r="C47" t="s">
        <v>20</v>
      </c>
      <c r="D47" t="s">
        <v>11</v>
      </c>
      <c r="E47" s="8"/>
      <c r="F47" s="8">
        <v>5</v>
      </c>
      <c r="G47" s="10">
        <f>IF(Tabla1810111213[[#This Row],[MEDIO DE PAGO]]="EFECTIVO",G46+Tabla1810111213[[#This Row],[ENTRADA ]]-Tabla1810111213[[#This Row],[SALIDA]],IF(Tabla1810111213[[#This Row],[MEDIO DE PAGO]]="","¿Medio de pago?",G46))</f>
        <v>195.5</v>
      </c>
    </row>
    <row r="48" spans="1:7" x14ac:dyDescent="0.25">
      <c r="A48" s="6" t="str">
        <f>TEXT(Tabla1810111213[[#This Row],[FECHA]],"mm-yyyy")</f>
        <v>01-2016</v>
      </c>
      <c r="B48" s="3">
        <v>42373</v>
      </c>
      <c r="C48" t="s">
        <v>58</v>
      </c>
      <c r="D48" t="s">
        <v>11</v>
      </c>
      <c r="E48" s="8">
        <v>180</v>
      </c>
      <c r="F48" s="8"/>
      <c r="G48" s="10">
        <f>IF(Tabla1810111213[[#This Row],[MEDIO DE PAGO]]="EFECTIVO",G47+Tabla1810111213[[#This Row],[ENTRADA ]]-Tabla1810111213[[#This Row],[SALIDA]],IF(Tabla1810111213[[#This Row],[MEDIO DE PAGO]]="","¿Medio de pago?",G47))</f>
        <v>375.5</v>
      </c>
    </row>
    <row r="49" spans="1:7" x14ac:dyDescent="0.25">
      <c r="A49" s="6" t="str">
        <f>TEXT(Tabla1810111213[[#This Row],[FECHA]],"mm-yyyy")</f>
        <v>01-2016</v>
      </c>
      <c r="B49" s="3">
        <v>42374</v>
      </c>
      <c r="C49" t="s">
        <v>19</v>
      </c>
      <c r="D49" t="s">
        <v>11</v>
      </c>
      <c r="E49" s="8"/>
      <c r="F49" s="8">
        <v>2</v>
      </c>
      <c r="G49" s="10">
        <f>IF(Tabla1810111213[[#This Row],[MEDIO DE PAGO]]="EFECTIVO",G48+Tabla1810111213[[#This Row],[ENTRADA ]]-Tabla1810111213[[#This Row],[SALIDA]],IF(Tabla1810111213[[#This Row],[MEDIO DE PAGO]]="","¿Medio de pago?",G48))</f>
        <v>373.5</v>
      </c>
    </row>
    <row r="50" spans="1:7" x14ac:dyDescent="0.25">
      <c r="A50" s="6" t="str">
        <f>TEXT(Tabla1810111213[[#This Row],[FECHA]],"mm-yyyy")</f>
        <v>01-2016</v>
      </c>
      <c r="B50" s="3">
        <v>42374</v>
      </c>
      <c r="C50" t="s">
        <v>32</v>
      </c>
      <c r="D50" t="s">
        <v>11</v>
      </c>
      <c r="E50" s="8">
        <v>2.5</v>
      </c>
      <c r="F50" s="8"/>
      <c r="G50" s="10">
        <f>IF(Tabla1810111213[[#This Row],[MEDIO DE PAGO]]="EFECTIVO",G49+Tabla1810111213[[#This Row],[ENTRADA ]]-Tabla1810111213[[#This Row],[SALIDA]],IF(Tabla1810111213[[#This Row],[MEDIO DE PAGO]]="","¿Medio de pago?",G49))</f>
        <v>376</v>
      </c>
    </row>
    <row r="51" spans="1:7" x14ac:dyDescent="0.25">
      <c r="A51" s="6" t="str">
        <f>TEXT(Tabla1810111213[[#This Row],[FECHA]],"mm-yyyy")</f>
        <v>01-2016</v>
      </c>
      <c r="B51" s="3">
        <v>42374</v>
      </c>
      <c r="C51" t="s">
        <v>30</v>
      </c>
      <c r="D51" t="s">
        <v>11</v>
      </c>
      <c r="E51" s="8"/>
      <c r="F51" s="8">
        <v>5</v>
      </c>
      <c r="G51" s="10">
        <f>IF(Tabla1810111213[[#This Row],[MEDIO DE PAGO]]="EFECTIVO",G50+Tabla1810111213[[#This Row],[ENTRADA ]]-Tabla1810111213[[#This Row],[SALIDA]],IF(Tabla1810111213[[#This Row],[MEDIO DE PAGO]]="","¿Medio de pago?",G50))</f>
        <v>371</v>
      </c>
    </row>
    <row r="52" spans="1:7" x14ac:dyDescent="0.25">
      <c r="A52" s="6" t="str">
        <f>TEXT(Tabla1810111213[[#This Row],[FECHA]],"mm-yyyy")</f>
        <v>01-2016</v>
      </c>
      <c r="B52" s="3">
        <v>42375</v>
      </c>
      <c r="C52" t="s">
        <v>19</v>
      </c>
      <c r="D52" t="s">
        <v>11</v>
      </c>
      <c r="E52" s="8"/>
      <c r="F52" s="8">
        <v>1.5</v>
      </c>
      <c r="G52" s="10">
        <f>IF(Tabla1810111213[[#This Row],[MEDIO DE PAGO]]="EFECTIVO",G51+Tabla1810111213[[#This Row],[ENTRADA ]]-Tabla1810111213[[#This Row],[SALIDA]],IF(Tabla1810111213[[#This Row],[MEDIO DE PAGO]]="","¿Medio de pago?",G51))</f>
        <v>369.5</v>
      </c>
    </row>
    <row r="53" spans="1:7" x14ac:dyDescent="0.25">
      <c r="A53" s="6" t="str">
        <f>TEXT(Tabla1810111213[[#This Row],[FECHA]],"mm-yyyy")</f>
        <v>01-2016</v>
      </c>
      <c r="B53" s="3">
        <v>42375</v>
      </c>
      <c r="C53" t="s">
        <v>59</v>
      </c>
      <c r="D53" t="s">
        <v>13</v>
      </c>
      <c r="E53" s="8">
        <v>80</v>
      </c>
      <c r="F53" s="8"/>
      <c r="G53" s="10">
        <f>IF(Tabla1810111213[[#This Row],[MEDIO DE PAGO]]="EFECTIVO",G52+Tabla1810111213[[#This Row],[ENTRADA ]]-Tabla1810111213[[#This Row],[SALIDA]],IF(Tabla1810111213[[#This Row],[MEDIO DE PAGO]]="","¿Medio de pago?",G52))</f>
        <v>369.5</v>
      </c>
    </row>
    <row r="54" spans="1:7" x14ac:dyDescent="0.25">
      <c r="A54" s="6" t="str">
        <f>TEXT(Tabla1810111213[[#This Row],[FECHA]],"mm-yyyy")</f>
        <v>01-2016</v>
      </c>
      <c r="B54" s="3">
        <v>42375</v>
      </c>
      <c r="C54" t="s">
        <v>20</v>
      </c>
      <c r="D54" t="s">
        <v>11</v>
      </c>
      <c r="E54" s="8"/>
      <c r="F54" s="8">
        <v>5</v>
      </c>
      <c r="G54" s="10">
        <f>IF(Tabla1810111213[[#This Row],[MEDIO DE PAGO]]="EFECTIVO",G53+Tabla1810111213[[#This Row],[ENTRADA ]]-Tabla1810111213[[#This Row],[SALIDA]],IF(Tabla1810111213[[#This Row],[MEDIO DE PAGO]]="","¿Medio de pago?",G53))</f>
        <v>364.5</v>
      </c>
    </row>
    <row r="55" spans="1:7" x14ac:dyDescent="0.25">
      <c r="A55" s="6" t="str">
        <f>TEXT(Tabla1810111213[[#This Row],[FECHA]],"mm-yyyy")</f>
        <v>01-2016</v>
      </c>
      <c r="B55" s="3">
        <v>42375</v>
      </c>
      <c r="C55" t="s">
        <v>60</v>
      </c>
      <c r="D55" t="s">
        <v>11</v>
      </c>
      <c r="E55" s="8"/>
      <c r="F55" s="8">
        <v>70</v>
      </c>
      <c r="G55" s="10">
        <f>IF(Tabla1810111213[[#This Row],[MEDIO DE PAGO]]="EFECTIVO",G54+Tabla1810111213[[#This Row],[ENTRADA ]]-Tabla1810111213[[#This Row],[SALIDA]],IF(Tabla1810111213[[#This Row],[MEDIO DE PAGO]]="","¿Medio de pago?",G54))</f>
        <v>294.5</v>
      </c>
    </row>
    <row r="56" spans="1:7" x14ac:dyDescent="0.25">
      <c r="A56" s="6" t="str">
        <f>TEXT(Tabla1810111213[[#This Row],[FECHA]],"mm-yyyy")</f>
        <v>01-2016</v>
      </c>
      <c r="B56" s="3">
        <v>42375</v>
      </c>
      <c r="C56" t="s">
        <v>21</v>
      </c>
      <c r="D56" t="s">
        <v>11</v>
      </c>
      <c r="E56" s="8">
        <v>2.5</v>
      </c>
      <c r="F56" s="8"/>
      <c r="G56" s="10">
        <f>IF(Tabla1810111213[[#This Row],[MEDIO DE PAGO]]="EFECTIVO",G55+Tabla1810111213[[#This Row],[ENTRADA ]]-Tabla1810111213[[#This Row],[SALIDA]],IF(Tabla1810111213[[#This Row],[MEDIO DE PAGO]]="","¿Medio de pago?",G55))</f>
        <v>297</v>
      </c>
    </row>
    <row r="57" spans="1:7" x14ac:dyDescent="0.25">
      <c r="A57" s="6" t="str">
        <f>TEXT(Tabla1810111213[[#This Row],[FECHA]],"mm-yyyy")</f>
        <v>01-2016</v>
      </c>
      <c r="B57" s="3">
        <v>42376</v>
      </c>
      <c r="C57" t="s">
        <v>19</v>
      </c>
      <c r="D57" t="s">
        <v>11</v>
      </c>
      <c r="E57" s="8"/>
      <c r="F57" s="8">
        <v>1.5</v>
      </c>
      <c r="G57" s="10">
        <f>IF(Tabla1810111213[[#This Row],[MEDIO DE PAGO]]="EFECTIVO",G56+Tabla1810111213[[#This Row],[ENTRADA ]]-Tabla1810111213[[#This Row],[SALIDA]],IF(Tabla1810111213[[#This Row],[MEDIO DE PAGO]]="","¿Medio de pago?",G56))</f>
        <v>295.5</v>
      </c>
    </row>
    <row r="58" spans="1:7" x14ac:dyDescent="0.25">
      <c r="A58" s="6" t="str">
        <f>TEXT(Tabla1810111213[[#This Row],[FECHA]],"mm-yyyy")</f>
        <v>01-2016</v>
      </c>
      <c r="B58" s="3">
        <v>42376</v>
      </c>
      <c r="C58" t="s">
        <v>23</v>
      </c>
      <c r="D58" t="s">
        <v>11</v>
      </c>
      <c r="E58" s="8">
        <v>7</v>
      </c>
      <c r="F58" s="8"/>
      <c r="G58" s="10">
        <f>IF(Tabla1810111213[[#This Row],[MEDIO DE PAGO]]="EFECTIVO",G57+Tabla1810111213[[#This Row],[ENTRADA ]]-Tabla1810111213[[#This Row],[SALIDA]],IF(Tabla1810111213[[#This Row],[MEDIO DE PAGO]]="","¿Medio de pago?",G57))</f>
        <v>302.5</v>
      </c>
    </row>
    <row r="59" spans="1:7" x14ac:dyDescent="0.25">
      <c r="A59" s="6" t="str">
        <f>TEXT(Tabla1810111213[[#This Row],[FECHA]],"mm-yyyy")</f>
        <v>01-2016</v>
      </c>
      <c r="B59" s="3">
        <v>42376</v>
      </c>
      <c r="C59" t="s">
        <v>20</v>
      </c>
      <c r="D59" t="s">
        <v>11</v>
      </c>
      <c r="E59" s="8"/>
      <c r="F59" s="8">
        <v>5</v>
      </c>
      <c r="G59" s="10">
        <f>IF(Tabla1810111213[[#This Row],[MEDIO DE PAGO]]="EFECTIVO",G58+Tabla1810111213[[#This Row],[ENTRADA ]]-Tabla1810111213[[#This Row],[SALIDA]],IF(Tabla1810111213[[#This Row],[MEDIO DE PAGO]]="","¿Medio de pago?",G58))</f>
        <v>297.5</v>
      </c>
    </row>
    <row r="60" spans="1:7" x14ac:dyDescent="0.25">
      <c r="A60" s="6" t="str">
        <f>TEXT(Tabla1810111213[[#This Row],[FECHA]],"mm-yyyy")</f>
        <v>01-2016</v>
      </c>
      <c r="B60" s="3">
        <v>42376</v>
      </c>
      <c r="C60" t="s">
        <v>62</v>
      </c>
      <c r="D60" t="s">
        <v>11</v>
      </c>
      <c r="E60" s="8">
        <v>2.2000000000000002</v>
      </c>
      <c r="F60" s="8"/>
      <c r="G60" s="10">
        <f>IF(Tabla1810111213[[#This Row],[MEDIO DE PAGO]]="EFECTIVO",G59+Tabla1810111213[[#This Row],[ENTRADA ]]-Tabla1810111213[[#This Row],[SALIDA]],IF(Tabla1810111213[[#This Row],[MEDIO DE PAGO]]="","¿Medio de pago?",G59))</f>
        <v>299.7</v>
      </c>
    </row>
    <row r="61" spans="1:7" x14ac:dyDescent="0.25">
      <c r="A61" s="6" t="str">
        <f>TEXT(Tabla1810111213[[#This Row],[FECHA]],"mm-yyyy")</f>
        <v>01-2016</v>
      </c>
      <c r="B61" s="3">
        <v>42377</v>
      </c>
      <c r="C61" t="s">
        <v>19</v>
      </c>
      <c r="D61" t="s">
        <v>11</v>
      </c>
      <c r="E61" s="8"/>
      <c r="F61" s="8">
        <v>0.6</v>
      </c>
      <c r="G61" s="10">
        <f>IF(Tabla1810111213[[#This Row],[MEDIO DE PAGO]]="EFECTIVO",G60+Tabla1810111213[[#This Row],[ENTRADA ]]-Tabla1810111213[[#This Row],[SALIDA]],IF(Tabla1810111213[[#This Row],[MEDIO DE PAGO]]="","¿Medio de pago?",G60))</f>
        <v>299.09999999999997</v>
      </c>
    </row>
    <row r="62" spans="1:7" x14ac:dyDescent="0.25">
      <c r="A62" s="6" t="str">
        <f>TEXT(Tabla1810111213[[#This Row],[FECHA]],"mm-yyyy")</f>
        <v>01-2016</v>
      </c>
      <c r="B62" s="3">
        <v>42377</v>
      </c>
      <c r="C62" t="s">
        <v>63</v>
      </c>
      <c r="D62" t="s">
        <v>11</v>
      </c>
      <c r="E62" s="8">
        <v>120</v>
      </c>
      <c r="F62" s="8"/>
      <c r="G62" s="10">
        <f>IF(Tabla1810111213[[#This Row],[MEDIO DE PAGO]]="EFECTIVO",G61+Tabla1810111213[[#This Row],[ENTRADA ]]-Tabla1810111213[[#This Row],[SALIDA]],IF(Tabla1810111213[[#This Row],[MEDIO DE PAGO]]="","¿Medio de pago?",G61))</f>
        <v>419.09999999999997</v>
      </c>
    </row>
    <row r="63" spans="1:7" x14ac:dyDescent="0.25">
      <c r="A63" s="6" t="str">
        <f>TEXT(Tabla1810111213[[#This Row],[FECHA]],"mm-yyyy")</f>
        <v>01-2016</v>
      </c>
      <c r="B63" s="3">
        <v>42377</v>
      </c>
      <c r="C63" t="s">
        <v>20</v>
      </c>
      <c r="D63" t="s">
        <v>11</v>
      </c>
      <c r="E63" s="8"/>
      <c r="F63" s="8">
        <v>5</v>
      </c>
      <c r="G63" s="10">
        <f>IF(Tabla1810111213[[#This Row],[MEDIO DE PAGO]]="EFECTIVO",G62+Tabla1810111213[[#This Row],[ENTRADA ]]-Tabla1810111213[[#This Row],[SALIDA]],IF(Tabla1810111213[[#This Row],[MEDIO DE PAGO]]="","¿Medio de pago?",G62))</f>
        <v>414.09999999999997</v>
      </c>
    </row>
    <row r="64" spans="1:7" x14ac:dyDescent="0.25">
      <c r="A64" s="6" t="str">
        <f>TEXT(Tabla1810111213[[#This Row],[FECHA]],"mm-yyyy")</f>
        <v>01-2016</v>
      </c>
      <c r="B64" s="3">
        <v>42377</v>
      </c>
      <c r="C64" t="s">
        <v>64</v>
      </c>
      <c r="D64" t="s">
        <v>11</v>
      </c>
      <c r="E64" s="8"/>
      <c r="F64" s="8">
        <v>15</v>
      </c>
      <c r="G64" s="10">
        <f>IF(Tabla1810111213[[#This Row],[MEDIO DE PAGO]]="EFECTIVO",G63+Tabla1810111213[[#This Row],[ENTRADA ]]-Tabla1810111213[[#This Row],[SALIDA]],IF(Tabla1810111213[[#This Row],[MEDIO DE PAGO]]="","¿Medio de pago?",G63))</f>
        <v>399.09999999999997</v>
      </c>
    </row>
    <row r="65" spans="1:7" x14ac:dyDescent="0.25">
      <c r="A65" s="6" t="str">
        <f>TEXT(Tabla1810111213[[#This Row],[FECHA]],"mm-yyyy")</f>
        <v>01-2016</v>
      </c>
      <c r="B65" s="3">
        <v>42377</v>
      </c>
      <c r="C65" t="s">
        <v>65</v>
      </c>
      <c r="D65" t="s">
        <v>11</v>
      </c>
      <c r="E65" s="8">
        <v>1</v>
      </c>
      <c r="F65" s="8"/>
      <c r="G65" s="10">
        <f>IF(Tabla1810111213[[#This Row],[MEDIO DE PAGO]]="EFECTIVO",G64+Tabla1810111213[[#This Row],[ENTRADA ]]-Tabla1810111213[[#This Row],[SALIDA]],IF(Tabla1810111213[[#This Row],[MEDIO DE PAGO]]="","¿Medio de pago?",G64))</f>
        <v>400.09999999999997</v>
      </c>
    </row>
    <row r="66" spans="1:7" x14ac:dyDescent="0.25">
      <c r="A66" s="6" t="str">
        <f>TEXT(Tabla1810111213[[#This Row],[FECHA]],"mm-yyyy")</f>
        <v>01-2016</v>
      </c>
      <c r="B66" s="3">
        <v>42378</v>
      </c>
      <c r="C66" t="s">
        <v>19</v>
      </c>
      <c r="D66" t="s">
        <v>11</v>
      </c>
      <c r="E66" s="8"/>
      <c r="F66" s="8">
        <v>2.2999999999999998</v>
      </c>
      <c r="G66" s="10">
        <f>IF(Tabla1810111213[[#This Row],[MEDIO DE PAGO]]="EFECTIVO",G65+Tabla1810111213[[#This Row],[ENTRADA ]]-Tabla1810111213[[#This Row],[SALIDA]],IF(Tabla1810111213[[#This Row],[MEDIO DE PAGO]]="","¿Medio de pago?",G65))</f>
        <v>397.79999999999995</v>
      </c>
    </row>
    <row r="67" spans="1:7" x14ac:dyDescent="0.25">
      <c r="A67" s="6" t="str">
        <f>TEXT(Tabla1810111213[[#This Row],[FECHA]],"mm-yyyy")</f>
        <v>01-2016</v>
      </c>
      <c r="B67" s="3">
        <v>42378</v>
      </c>
      <c r="C67" t="s">
        <v>27</v>
      </c>
      <c r="D67" t="s">
        <v>11</v>
      </c>
      <c r="E67" s="8">
        <v>2.5</v>
      </c>
      <c r="F67" s="8"/>
      <c r="G67" s="10">
        <f>IF(Tabla1810111213[[#This Row],[MEDIO DE PAGO]]="EFECTIVO",G66+Tabla1810111213[[#This Row],[ENTRADA ]]-Tabla1810111213[[#This Row],[SALIDA]],IF(Tabla1810111213[[#This Row],[MEDIO DE PAGO]]="","¿Medio de pago?",G66))</f>
        <v>400.29999999999995</v>
      </c>
    </row>
    <row r="68" spans="1:7" x14ac:dyDescent="0.25">
      <c r="A68" s="6" t="str">
        <f>TEXT(Tabla1810111213[[#This Row],[FECHA]],"mm-yyyy")</f>
        <v>01-2016</v>
      </c>
      <c r="B68" s="3">
        <v>42378</v>
      </c>
      <c r="C68" t="s">
        <v>66</v>
      </c>
      <c r="D68" t="s">
        <v>11</v>
      </c>
      <c r="E68" s="8"/>
      <c r="F68" s="8">
        <v>5</v>
      </c>
      <c r="G68" s="10">
        <f>IF(Tabla1810111213[[#This Row],[MEDIO DE PAGO]]="EFECTIVO",G67+Tabla1810111213[[#This Row],[ENTRADA ]]-Tabla1810111213[[#This Row],[SALIDA]],IF(Tabla1810111213[[#This Row],[MEDIO DE PAGO]]="","¿Medio de pago?",G67))</f>
        <v>395.29999999999995</v>
      </c>
    </row>
    <row r="69" spans="1:7" x14ac:dyDescent="0.25">
      <c r="A69" s="6" t="str">
        <f>TEXT(Tabla1810111213[[#This Row],[FECHA]],"mm-yyyy")</f>
        <v>01-2016</v>
      </c>
      <c r="B69" s="3">
        <v>42378</v>
      </c>
      <c r="C69" t="s">
        <v>20</v>
      </c>
      <c r="D69" t="s">
        <v>11</v>
      </c>
      <c r="E69" s="8"/>
      <c r="F69" s="8">
        <v>5</v>
      </c>
      <c r="G69" s="8">
        <f>IF(Tabla1810111213[[#This Row],[MEDIO DE PAGO]]="EFECTIVO",G68+Tabla1810111213[[#This Row],[ENTRADA ]]-Tabla1810111213[[#This Row],[SALIDA]],IF(Tabla1810111213[[#This Row],[MEDIO DE PAGO]]="","¿Medio de pago?",G68))</f>
        <v>390.29999999999995</v>
      </c>
    </row>
    <row r="70" spans="1:7" x14ac:dyDescent="0.25">
      <c r="A70" s="6" t="str">
        <f>TEXT(Tabla1810111213[[#This Row],[FECHA]],"mm-yyyy")</f>
        <v>01-2016</v>
      </c>
      <c r="B70" s="3">
        <v>42379</v>
      </c>
      <c r="C70" t="s">
        <v>19</v>
      </c>
      <c r="D70" t="s">
        <v>11</v>
      </c>
      <c r="E70" s="8"/>
      <c r="F70" s="8">
        <v>1</v>
      </c>
      <c r="G70" s="8">
        <f>IF(Tabla1810111213[[#This Row],[MEDIO DE PAGO]]="EFECTIVO",G69+Tabla1810111213[[#This Row],[ENTRADA ]]-Tabla1810111213[[#This Row],[SALIDA]],IF(Tabla1810111213[[#This Row],[MEDIO DE PAGO]]="","¿Medio de pago?",G69))</f>
        <v>389.29999999999995</v>
      </c>
    </row>
    <row r="71" spans="1:7" x14ac:dyDescent="0.25">
      <c r="A71" s="6" t="str">
        <f>TEXT(Tabla1810111213[[#This Row],[FECHA]],"mm-yyyy")</f>
        <v>01-2016</v>
      </c>
      <c r="B71" s="3">
        <v>42379</v>
      </c>
      <c r="C71" t="s">
        <v>20</v>
      </c>
      <c r="D71" t="s">
        <v>11</v>
      </c>
      <c r="E71" s="8"/>
      <c r="F71" s="8">
        <v>5</v>
      </c>
      <c r="G71" s="8">
        <f>IF(Tabla1810111213[[#This Row],[MEDIO DE PAGO]]="EFECTIVO",G70+Tabla1810111213[[#This Row],[ENTRADA ]]-Tabla1810111213[[#This Row],[SALIDA]],IF(Tabla1810111213[[#This Row],[MEDIO DE PAGO]]="","¿Medio de pago?",G70))</f>
        <v>384.29999999999995</v>
      </c>
    </row>
    <row r="72" spans="1:7" x14ac:dyDescent="0.25">
      <c r="A72" s="6" t="str">
        <f>TEXT(Tabla1810111213[[#This Row],[FECHA]],"mm-yyyy")</f>
        <v>01-2016</v>
      </c>
      <c r="B72" s="3">
        <v>42379</v>
      </c>
      <c r="C72" t="s">
        <v>67</v>
      </c>
      <c r="D72" t="s">
        <v>11</v>
      </c>
      <c r="E72" s="8">
        <v>7.5</v>
      </c>
      <c r="F72" s="8"/>
      <c r="G72" s="8">
        <f>IF(Tabla1810111213[[#This Row],[MEDIO DE PAGO]]="EFECTIVO",G71+Tabla1810111213[[#This Row],[ENTRADA ]]-Tabla1810111213[[#This Row],[SALIDA]],IF(Tabla1810111213[[#This Row],[MEDIO DE PAGO]]="","¿Medio de pago?",G71))</f>
        <v>391.79999999999995</v>
      </c>
    </row>
    <row r="73" spans="1:7" x14ac:dyDescent="0.25">
      <c r="A73" s="6" t="str">
        <f>TEXT(Tabla1810111213[[#This Row],[FECHA]],"mm-yyyy")</f>
        <v>01-2016</v>
      </c>
      <c r="B73" s="3">
        <v>42379</v>
      </c>
      <c r="C73" t="s">
        <v>68</v>
      </c>
      <c r="D73" t="s">
        <v>11</v>
      </c>
      <c r="E73" s="8">
        <v>123</v>
      </c>
      <c r="F73" s="8"/>
      <c r="G73" s="8">
        <f>IF(Tabla1810111213[[#This Row],[MEDIO DE PAGO]]="EFECTIVO",G72+Tabla1810111213[[#This Row],[ENTRADA ]]-Tabla1810111213[[#This Row],[SALIDA]],IF(Tabla1810111213[[#This Row],[MEDIO DE PAGO]]="","¿Medio de pago?",G72))</f>
        <v>514.79999999999995</v>
      </c>
    </row>
    <row r="74" spans="1:7" x14ac:dyDescent="0.25">
      <c r="A74" s="6" t="str">
        <f>TEXT(Tabla1810111213[[#This Row],[FECHA]],"mm-yyyy")</f>
        <v>01-2016</v>
      </c>
      <c r="B74" s="3">
        <v>42379</v>
      </c>
      <c r="C74" t="s">
        <v>69</v>
      </c>
      <c r="D74" t="s">
        <v>11</v>
      </c>
      <c r="E74" s="8"/>
      <c r="F74" s="8">
        <v>50</v>
      </c>
      <c r="G74" s="8">
        <f>IF(Tabla1810111213[[#This Row],[MEDIO DE PAGO]]="EFECTIVO",G73+Tabla1810111213[[#This Row],[ENTRADA ]]-Tabla1810111213[[#This Row],[SALIDA]],IF(Tabla1810111213[[#This Row],[MEDIO DE PAGO]]="","¿Medio de pago?",G73))</f>
        <v>464.79999999999995</v>
      </c>
    </row>
    <row r="75" spans="1:7" x14ac:dyDescent="0.25">
      <c r="A75" s="6" t="str">
        <f>TEXT(Tabla1810111213[[#This Row],[FECHA]],"mm-yyyy")</f>
        <v>01-2016</v>
      </c>
      <c r="B75" s="3">
        <v>42379</v>
      </c>
      <c r="C75" t="s">
        <v>70</v>
      </c>
      <c r="D75" t="s">
        <v>11</v>
      </c>
      <c r="E75" s="8"/>
      <c r="F75" s="8">
        <v>15</v>
      </c>
      <c r="G75" s="8">
        <f>IF(Tabla1810111213[[#This Row],[MEDIO DE PAGO]]="EFECTIVO",G74+Tabla1810111213[[#This Row],[ENTRADA ]]-Tabla1810111213[[#This Row],[SALIDA]],IF(Tabla1810111213[[#This Row],[MEDIO DE PAGO]]="","¿Medio de pago?",G74))</f>
        <v>449.79999999999995</v>
      </c>
    </row>
    <row r="76" spans="1:7" x14ac:dyDescent="0.25">
      <c r="A76" s="6" t="str">
        <f>TEXT(Tabla1810111213[[#This Row],[FECHA]],"mm-yyyy")</f>
        <v>01-2016</v>
      </c>
      <c r="B76" s="3">
        <v>42380</v>
      </c>
      <c r="C76" t="s">
        <v>19</v>
      </c>
      <c r="D76" t="s">
        <v>11</v>
      </c>
      <c r="E76" s="8"/>
      <c r="F76" s="8">
        <v>1</v>
      </c>
      <c r="G76" s="8">
        <f>IF(Tabla1810111213[[#This Row],[MEDIO DE PAGO]]="EFECTIVO",G75+Tabla1810111213[[#This Row],[ENTRADA ]]-Tabla1810111213[[#This Row],[SALIDA]],IF(Tabla1810111213[[#This Row],[MEDIO DE PAGO]]="","¿Medio de pago?",G75))</f>
        <v>448.79999999999995</v>
      </c>
    </row>
    <row r="77" spans="1:7" x14ac:dyDescent="0.25">
      <c r="A77" s="6" t="str">
        <f>TEXT(Tabla1810111213[[#This Row],[FECHA]],"mm-yyyy")</f>
        <v>01-2016</v>
      </c>
      <c r="B77" s="3">
        <v>42380</v>
      </c>
      <c r="C77" t="s">
        <v>20</v>
      </c>
      <c r="D77" t="s">
        <v>11</v>
      </c>
      <c r="E77" s="8"/>
      <c r="F77" s="8">
        <v>5</v>
      </c>
      <c r="G77" s="8">
        <f>IF(Tabla1810111213[[#This Row],[MEDIO DE PAGO]]="EFECTIVO",G76+Tabla1810111213[[#This Row],[ENTRADA ]]-Tabla1810111213[[#This Row],[SALIDA]],IF(Tabla1810111213[[#This Row],[MEDIO DE PAGO]]="","¿Medio de pago?",G76))</f>
        <v>443.79999999999995</v>
      </c>
    </row>
    <row r="78" spans="1:7" x14ac:dyDescent="0.25">
      <c r="A78" s="6" t="str">
        <f>TEXT(Tabla1810111213[[#This Row],[FECHA]],"mm-yyyy")</f>
        <v>01-2016</v>
      </c>
      <c r="B78" s="3">
        <v>42381</v>
      </c>
      <c r="C78" t="s">
        <v>19</v>
      </c>
      <c r="D78" t="s">
        <v>11</v>
      </c>
      <c r="E78" s="8"/>
      <c r="F78" s="8">
        <v>1</v>
      </c>
      <c r="G78" s="8">
        <f>IF(Tabla1810111213[[#This Row],[MEDIO DE PAGO]]="EFECTIVO",G77+Tabla1810111213[[#This Row],[ENTRADA ]]-Tabla1810111213[[#This Row],[SALIDA]],IF(Tabla1810111213[[#This Row],[MEDIO DE PAGO]]="","¿Medio de pago?",G77))</f>
        <v>442.79999999999995</v>
      </c>
    </row>
    <row r="79" spans="1:7" x14ac:dyDescent="0.25">
      <c r="A79" s="6" t="str">
        <f>TEXT(Tabla1810111213[[#This Row],[FECHA]],"mm-yyyy")</f>
        <v>01-2016</v>
      </c>
      <c r="B79" s="3">
        <v>42381</v>
      </c>
      <c r="C79" t="s">
        <v>20</v>
      </c>
      <c r="D79" t="s">
        <v>11</v>
      </c>
      <c r="E79" s="8"/>
      <c r="F79" s="8">
        <v>5</v>
      </c>
      <c r="G79" s="8">
        <f>IF(Tabla1810111213[[#This Row],[MEDIO DE PAGO]]="EFECTIVO",G78+Tabla1810111213[[#This Row],[ENTRADA ]]-Tabla1810111213[[#This Row],[SALIDA]],IF(Tabla1810111213[[#This Row],[MEDIO DE PAGO]]="","¿Medio de pago?",G78))</f>
        <v>437.79999999999995</v>
      </c>
    </row>
    <row r="80" spans="1:7" x14ac:dyDescent="0.25">
      <c r="A80" s="6" t="str">
        <f>TEXT(Tabla1810111213[[#This Row],[FECHA]],"mm-yyyy")</f>
        <v>01-2016</v>
      </c>
      <c r="B80" s="3">
        <v>42381</v>
      </c>
      <c r="C80" t="s">
        <v>71</v>
      </c>
      <c r="D80" t="s">
        <v>11</v>
      </c>
      <c r="E80" s="8"/>
      <c r="F80" s="8">
        <v>20</v>
      </c>
      <c r="G80" s="8">
        <f>IF(Tabla1810111213[[#This Row],[MEDIO DE PAGO]]="EFECTIVO",G79+Tabla1810111213[[#This Row],[ENTRADA ]]-Tabla1810111213[[#This Row],[SALIDA]],IF(Tabla1810111213[[#This Row],[MEDIO DE PAGO]]="","¿Medio de pago?",G79))</f>
        <v>417.79999999999995</v>
      </c>
    </row>
    <row r="81" spans="1:7" x14ac:dyDescent="0.25">
      <c r="A81" s="6" t="str">
        <f>TEXT(Tabla1810111213[[#This Row],[FECHA]],"mm-yyyy")</f>
        <v>01-2016</v>
      </c>
      <c r="B81" s="3">
        <v>42381</v>
      </c>
      <c r="C81" t="s">
        <v>22</v>
      </c>
      <c r="D81" t="s">
        <v>11</v>
      </c>
      <c r="E81" s="8">
        <v>2.5</v>
      </c>
      <c r="F81" s="8"/>
      <c r="G81" s="8">
        <f>IF(Tabla1810111213[[#This Row],[MEDIO DE PAGO]]="EFECTIVO",G80+Tabla1810111213[[#This Row],[ENTRADA ]]-Tabla1810111213[[#This Row],[SALIDA]],IF(Tabla1810111213[[#This Row],[MEDIO DE PAGO]]="","¿Medio de pago?",G80))</f>
        <v>420.29999999999995</v>
      </c>
    </row>
    <row r="82" spans="1:7" x14ac:dyDescent="0.25">
      <c r="A82" s="6" t="str">
        <f>TEXT(Tabla1810111213[[#This Row],[FECHA]],"mm-yyyy")</f>
        <v>01-2016</v>
      </c>
      <c r="B82" s="3">
        <v>42382</v>
      </c>
      <c r="C82" t="s">
        <v>19</v>
      </c>
      <c r="D82" t="s">
        <v>11</v>
      </c>
      <c r="E82" s="8"/>
      <c r="F82" s="8">
        <v>2</v>
      </c>
      <c r="G82" s="8">
        <f>IF(Tabla1810111213[[#This Row],[MEDIO DE PAGO]]="EFECTIVO",G81+Tabla1810111213[[#This Row],[ENTRADA ]]-Tabla1810111213[[#This Row],[SALIDA]],IF(Tabla1810111213[[#This Row],[MEDIO DE PAGO]]="","¿Medio de pago?",G81))</f>
        <v>418.29999999999995</v>
      </c>
    </row>
    <row r="83" spans="1:7" x14ac:dyDescent="0.25">
      <c r="A83" s="6" t="str">
        <f>TEXT(Tabla1810111213[[#This Row],[FECHA]],"mm-yyyy")</f>
        <v>01-2016</v>
      </c>
      <c r="B83" s="3">
        <v>42382</v>
      </c>
      <c r="C83" t="s">
        <v>72</v>
      </c>
      <c r="D83" t="s">
        <v>11</v>
      </c>
      <c r="E83" s="8">
        <v>10.5</v>
      </c>
      <c r="F83" s="8"/>
      <c r="G83" s="8">
        <f>IF(Tabla1810111213[[#This Row],[MEDIO DE PAGO]]="EFECTIVO",G82+Tabla1810111213[[#This Row],[ENTRADA ]]-Tabla1810111213[[#This Row],[SALIDA]],IF(Tabla1810111213[[#This Row],[MEDIO DE PAGO]]="","¿Medio de pago?",G82))</f>
        <v>428.79999999999995</v>
      </c>
    </row>
    <row r="84" spans="1:7" x14ac:dyDescent="0.25">
      <c r="A84" s="6" t="str">
        <f>TEXT(Tabla1810111213[[#This Row],[FECHA]],"mm-yyyy")</f>
        <v>01-2016</v>
      </c>
      <c r="B84" s="3">
        <v>42382</v>
      </c>
      <c r="C84" t="s">
        <v>20</v>
      </c>
      <c r="D84" t="s">
        <v>11</v>
      </c>
      <c r="E84" s="8"/>
      <c r="F84" s="8">
        <v>5</v>
      </c>
      <c r="G84" s="8">
        <f>IF(Tabla1810111213[[#This Row],[MEDIO DE PAGO]]="EFECTIVO",G83+Tabla1810111213[[#This Row],[ENTRADA ]]-Tabla1810111213[[#This Row],[SALIDA]],IF(Tabla1810111213[[#This Row],[MEDIO DE PAGO]]="","¿Medio de pago?",G83))</f>
        <v>423.79999999999995</v>
      </c>
    </row>
    <row r="85" spans="1:7" x14ac:dyDescent="0.25">
      <c r="A85" s="6" t="str">
        <f>TEXT(Tabla1810111213[[#This Row],[FECHA]],"mm-yyyy")</f>
        <v>01-2016</v>
      </c>
      <c r="B85" s="3">
        <v>42382</v>
      </c>
      <c r="C85" t="s">
        <v>73</v>
      </c>
      <c r="D85" t="s">
        <v>11</v>
      </c>
      <c r="E85" s="8"/>
      <c r="F85" s="8">
        <v>2.5</v>
      </c>
      <c r="G85" s="8">
        <f>IF(Tabla1810111213[[#This Row],[MEDIO DE PAGO]]="EFECTIVO",G84+Tabla1810111213[[#This Row],[ENTRADA ]]-Tabla1810111213[[#This Row],[SALIDA]],IF(Tabla1810111213[[#This Row],[MEDIO DE PAGO]]="","¿Medio de pago?",G84))</f>
        <v>421.29999999999995</v>
      </c>
    </row>
    <row r="86" spans="1:7" x14ac:dyDescent="0.25">
      <c r="A86" s="6" t="str">
        <f>TEXT(Tabla1810111213[[#This Row],[FECHA]],"mm-yyyy")</f>
        <v>01-2016</v>
      </c>
      <c r="B86" s="3">
        <v>42382</v>
      </c>
      <c r="C86" t="s">
        <v>74</v>
      </c>
      <c r="D86" t="s">
        <v>11</v>
      </c>
      <c r="E86" s="8">
        <v>2.5</v>
      </c>
      <c r="F86" s="8"/>
      <c r="G86" s="8">
        <f>IF(Tabla1810111213[[#This Row],[MEDIO DE PAGO]]="EFECTIVO",G85+Tabla1810111213[[#This Row],[ENTRADA ]]-Tabla1810111213[[#This Row],[SALIDA]],IF(Tabla1810111213[[#This Row],[MEDIO DE PAGO]]="","¿Medio de pago?",G85))</f>
        <v>423.79999999999995</v>
      </c>
    </row>
    <row r="87" spans="1:7" x14ac:dyDescent="0.25">
      <c r="A87" s="6" t="str">
        <f>TEXT(Tabla1810111213[[#This Row],[FECHA]],"mm-yyyy")</f>
        <v>01-2016</v>
      </c>
      <c r="B87" s="3">
        <v>42382</v>
      </c>
      <c r="C87" t="s">
        <v>75</v>
      </c>
      <c r="D87" t="s">
        <v>11</v>
      </c>
      <c r="E87" s="8">
        <v>1</v>
      </c>
      <c r="F87" s="8"/>
      <c r="G87" s="8">
        <f>IF(Tabla1810111213[[#This Row],[MEDIO DE PAGO]]="EFECTIVO",G86+Tabla1810111213[[#This Row],[ENTRADA ]]-Tabla1810111213[[#This Row],[SALIDA]],IF(Tabla1810111213[[#This Row],[MEDIO DE PAGO]]="","¿Medio de pago?",G86))</f>
        <v>424.79999999999995</v>
      </c>
    </row>
    <row r="88" spans="1:7" x14ac:dyDescent="0.25">
      <c r="A88" s="6" t="str">
        <f>TEXT(Tabla1810111213[[#This Row],[FECHA]],"mm-yyyy")</f>
        <v>01-2016</v>
      </c>
      <c r="B88" s="3">
        <v>42383</v>
      </c>
      <c r="C88" t="s">
        <v>76</v>
      </c>
      <c r="D88" t="s">
        <v>11</v>
      </c>
      <c r="E88" s="8"/>
      <c r="F88" s="8">
        <v>1</v>
      </c>
      <c r="G88" s="8">
        <f>IF(Tabla1810111213[[#This Row],[MEDIO DE PAGO]]="EFECTIVO",G87+Tabla1810111213[[#This Row],[ENTRADA ]]-Tabla1810111213[[#This Row],[SALIDA]],IF(Tabla1810111213[[#This Row],[MEDIO DE PAGO]]="","¿Medio de pago?",G87))</f>
        <v>423.79999999999995</v>
      </c>
    </row>
    <row r="89" spans="1:7" x14ac:dyDescent="0.25">
      <c r="A89" s="6" t="str">
        <f>TEXT(Tabla1810111213[[#This Row],[FECHA]],"mm-yyyy")</f>
        <v>01-2016</v>
      </c>
      <c r="B89" s="3">
        <v>42383</v>
      </c>
      <c r="C89" t="s">
        <v>56</v>
      </c>
      <c r="D89" t="s">
        <v>11</v>
      </c>
      <c r="E89" s="8">
        <v>5</v>
      </c>
      <c r="F89" s="8"/>
      <c r="G89" s="8">
        <f>IF(Tabla1810111213[[#This Row],[MEDIO DE PAGO]]="EFECTIVO",G88+Tabla1810111213[[#This Row],[ENTRADA ]]-Tabla1810111213[[#This Row],[SALIDA]],IF(Tabla1810111213[[#This Row],[MEDIO DE PAGO]]="","¿Medio de pago?",G88))</f>
        <v>428.79999999999995</v>
      </c>
    </row>
    <row r="90" spans="1:7" x14ac:dyDescent="0.25">
      <c r="A90" s="6" t="str">
        <f>TEXT(Tabla1810111213[[#This Row],[FECHA]],"mm-yyyy")</f>
        <v>01-2016</v>
      </c>
      <c r="B90" s="3">
        <v>42383</v>
      </c>
      <c r="C90" t="s">
        <v>20</v>
      </c>
      <c r="D90" t="s">
        <v>11</v>
      </c>
      <c r="E90" s="8"/>
      <c r="F90" s="8">
        <v>5</v>
      </c>
      <c r="G90" s="8">
        <f>IF(Tabla1810111213[[#This Row],[MEDIO DE PAGO]]="EFECTIVO",G89+Tabla1810111213[[#This Row],[ENTRADA ]]-Tabla1810111213[[#This Row],[SALIDA]],IF(Tabla1810111213[[#This Row],[MEDIO DE PAGO]]="","¿Medio de pago?",G89))</f>
        <v>423.79999999999995</v>
      </c>
    </row>
    <row r="91" spans="1:7" x14ac:dyDescent="0.25">
      <c r="A91" s="6" t="str">
        <f>TEXT(Tabla1810111213[[#This Row],[FECHA]],"mm-yyyy")</f>
        <v>01-2016</v>
      </c>
      <c r="B91" s="3">
        <v>42383</v>
      </c>
      <c r="C91" t="s">
        <v>77</v>
      </c>
      <c r="D91" t="s">
        <v>11</v>
      </c>
      <c r="E91" s="8">
        <v>5</v>
      </c>
      <c r="F91" s="8"/>
      <c r="G91" s="8">
        <f>IF(Tabla1810111213[[#This Row],[MEDIO DE PAGO]]="EFECTIVO",G90+Tabla1810111213[[#This Row],[ENTRADA ]]-Tabla1810111213[[#This Row],[SALIDA]],IF(Tabla1810111213[[#This Row],[MEDIO DE PAGO]]="","¿Medio de pago?",G90))</f>
        <v>428.79999999999995</v>
      </c>
    </row>
    <row r="92" spans="1:7" x14ac:dyDescent="0.25">
      <c r="A92" s="6" t="str">
        <f>TEXT(Tabla1810111213[[#This Row],[FECHA]],"mm-yyyy")</f>
        <v>01-2016</v>
      </c>
      <c r="B92" s="3">
        <v>42383</v>
      </c>
      <c r="C92" t="s">
        <v>21</v>
      </c>
      <c r="D92" t="s">
        <v>11</v>
      </c>
      <c r="E92" s="8">
        <v>2.5</v>
      </c>
      <c r="F92" s="8"/>
      <c r="G92" s="8">
        <f>IF(Tabla1810111213[[#This Row],[MEDIO DE PAGO]]="EFECTIVO",G91+Tabla1810111213[[#This Row],[ENTRADA ]]-Tabla1810111213[[#This Row],[SALIDA]],IF(Tabla1810111213[[#This Row],[MEDIO DE PAGO]]="","¿Medio de pago?",G91))</f>
        <v>431.29999999999995</v>
      </c>
    </row>
    <row r="93" spans="1:7" x14ac:dyDescent="0.25">
      <c r="A93" s="6" t="str">
        <f>TEXT(Tabla1810111213[[#This Row],[FECHA]],"mm-yyyy")</f>
        <v>01-2016</v>
      </c>
      <c r="B93" s="3">
        <v>42383</v>
      </c>
      <c r="C93" t="s">
        <v>78</v>
      </c>
      <c r="D93" t="s">
        <v>11</v>
      </c>
      <c r="E93" s="8"/>
      <c r="F93" s="8">
        <v>350</v>
      </c>
      <c r="G93" s="8">
        <f>IF(Tabla1810111213[[#This Row],[MEDIO DE PAGO]]="EFECTIVO",G92+Tabla1810111213[[#This Row],[ENTRADA ]]-Tabla1810111213[[#This Row],[SALIDA]],IF(Tabla1810111213[[#This Row],[MEDIO DE PAGO]]="","¿Medio de pago?",G92))</f>
        <v>81.299999999999955</v>
      </c>
    </row>
    <row r="94" spans="1:7" x14ac:dyDescent="0.25">
      <c r="A94" s="6" t="str">
        <f>TEXT(Tabla1810111213[[#This Row],[FECHA]],"mm-yyyy")</f>
        <v>01-2016</v>
      </c>
      <c r="B94" s="3">
        <v>42384</v>
      </c>
      <c r="C94" t="s">
        <v>19</v>
      </c>
      <c r="D94" t="s">
        <v>11</v>
      </c>
      <c r="E94" s="8"/>
      <c r="F94" s="8">
        <v>1</v>
      </c>
      <c r="G94" s="8">
        <f>IF(Tabla1810111213[[#This Row],[MEDIO DE PAGO]]="EFECTIVO",G93+Tabla1810111213[[#This Row],[ENTRADA ]]-Tabla1810111213[[#This Row],[SALIDA]],IF(Tabla1810111213[[#This Row],[MEDIO DE PAGO]]="","¿Medio de pago?",G93))</f>
        <v>80.299999999999955</v>
      </c>
    </row>
    <row r="95" spans="1:7" x14ac:dyDescent="0.25">
      <c r="A95" s="6" t="str">
        <f>TEXT(Tabla1810111213[[#This Row],[FECHA]],"mm-yyyy")</f>
        <v>01-2016</v>
      </c>
      <c r="B95" s="3">
        <v>42384</v>
      </c>
      <c r="C95" t="s">
        <v>20</v>
      </c>
      <c r="D95" t="s">
        <v>11</v>
      </c>
      <c r="E95" s="8"/>
      <c r="F95" s="8">
        <v>5</v>
      </c>
      <c r="G95" s="8">
        <f>IF(Tabla1810111213[[#This Row],[MEDIO DE PAGO]]="EFECTIVO",G94+Tabla1810111213[[#This Row],[ENTRADA ]]-Tabla1810111213[[#This Row],[SALIDA]],IF(Tabla1810111213[[#This Row],[MEDIO DE PAGO]]="","¿Medio de pago?",G94))</f>
        <v>75.299999999999955</v>
      </c>
    </row>
    <row r="96" spans="1:7" x14ac:dyDescent="0.25">
      <c r="A96" s="6" t="str">
        <f>TEXT(Tabla1810111213[[#This Row],[FECHA]],"mm-yyyy")</f>
        <v>01-2016</v>
      </c>
      <c r="B96" s="3">
        <v>42384</v>
      </c>
      <c r="C96" t="s">
        <v>25</v>
      </c>
      <c r="D96" t="s">
        <v>11</v>
      </c>
      <c r="E96" s="8">
        <v>80</v>
      </c>
      <c r="F96" s="8"/>
      <c r="G96" s="8">
        <f>IF(Tabla1810111213[[#This Row],[MEDIO DE PAGO]]="EFECTIVO",G95+Tabla1810111213[[#This Row],[ENTRADA ]]-Tabla1810111213[[#This Row],[SALIDA]],IF(Tabla1810111213[[#This Row],[MEDIO DE PAGO]]="","¿Medio de pago?",G95))</f>
        <v>155.29999999999995</v>
      </c>
    </row>
    <row r="97" spans="1:7" x14ac:dyDescent="0.25">
      <c r="A97" s="6" t="str">
        <f>TEXT(Tabla1810111213[[#This Row],[FECHA]],"mm-yyyy")</f>
        <v>01-2016</v>
      </c>
      <c r="B97" s="3">
        <v>42385</v>
      </c>
      <c r="C97" t="s">
        <v>79</v>
      </c>
      <c r="D97" t="s">
        <v>11</v>
      </c>
      <c r="E97" s="8">
        <v>90</v>
      </c>
      <c r="F97" s="8"/>
      <c r="G97" s="8">
        <f>IF(Tabla1810111213[[#This Row],[MEDIO DE PAGO]]="EFECTIVO",G96+Tabla1810111213[[#This Row],[ENTRADA ]]-Tabla1810111213[[#This Row],[SALIDA]],IF(Tabla1810111213[[#This Row],[MEDIO DE PAGO]]="","¿Medio de pago?",G96))</f>
        <v>245.29999999999995</v>
      </c>
    </row>
    <row r="98" spans="1:7" x14ac:dyDescent="0.25">
      <c r="A98" s="6" t="str">
        <f>TEXT(Tabla1810111213[[#This Row],[FECHA]],"mm-yyyy")</f>
        <v>01-2016</v>
      </c>
      <c r="B98" s="3">
        <v>42385</v>
      </c>
      <c r="C98" t="s">
        <v>80</v>
      </c>
      <c r="D98" t="s">
        <v>11</v>
      </c>
      <c r="E98" s="8">
        <v>5</v>
      </c>
      <c r="F98" s="8"/>
      <c r="G98" s="8">
        <f>IF(Tabla1810111213[[#This Row],[MEDIO DE PAGO]]="EFECTIVO",G97+Tabla1810111213[[#This Row],[ENTRADA ]]-Tabla1810111213[[#This Row],[SALIDA]],IF(Tabla1810111213[[#This Row],[MEDIO DE PAGO]]="","¿Medio de pago?",G97))</f>
        <v>250.29999999999995</v>
      </c>
    </row>
    <row r="99" spans="1:7" x14ac:dyDescent="0.25">
      <c r="A99" s="6" t="str">
        <f>TEXT(Tabla1810111213[[#This Row],[FECHA]],"mm-yyyy")</f>
        <v>01-2016</v>
      </c>
      <c r="B99" s="3">
        <v>42385</v>
      </c>
      <c r="C99" t="s">
        <v>19</v>
      </c>
      <c r="D99" t="s">
        <v>11</v>
      </c>
      <c r="E99" s="8"/>
      <c r="F99" s="8">
        <v>0.8</v>
      </c>
      <c r="G99" s="8">
        <f>IF(Tabla1810111213[[#This Row],[MEDIO DE PAGO]]="EFECTIVO",G98+Tabla1810111213[[#This Row],[ENTRADA ]]-Tabla1810111213[[#This Row],[SALIDA]],IF(Tabla1810111213[[#This Row],[MEDIO DE PAGO]]="","¿Medio de pago?",G98))</f>
        <v>249.49999999999994</v>
      </c>
    </row>
    <row r="100" spans="1:7" x14ac:dyDescent="0.25">
      <c r="A100" s="6" t="str">
        <f>TEXT(Tabla1810111213[[#This Row],[FECHA]],"mm-yyyy")</f>
        <v>01-2016</v>
      </c>
      <c r="B100" s="3">
        <v>42385</v>
      </c>
      <c r="C100" t="s">
        <v>81</v>
      </c>
      <c r="D100" t="s">
        <v>11</v>
      </c>
      <c r="E100" s="8"/>
      <c r="F100" s="8">
        <v>90</v>
      </c>
      <c r="G100" s="8">
        <f>IF(Tabla1810111213[[#This Row],[MEDIO DE PAGO]]="EFECTIVO",G99+Tabla1810111213[[#This Row],[ENTRADA ]]-Tabla1810111213[[#This Row],[SALIDA]],IF(Tabla1810111213[[#This Row],[MEDIO DE PAGO]]="","¿Medio de pago?",G99))</f>
        <v>159.49999999999994</v>
      </c>
    </row>
    <row r="101" spans="1:7" x14ac:dyDescent="0.25">
      <c r="A101" s="6" t="str">
        <f>TEXT(Tabla1810111213[[#This Row],[FECHA]],"mm-yyyy")</f>
        <v>01-2016</v>
      </c>
      <c r="B101" s="3">
        <v>42385</v>
      </c>
      <c r="C101" t="s">
        <v>20</v>
      </c>
      <c r="D101" t="s">
        <v>11</v>
      </c>
      <c r="E101" s="8"/>
      <c r="F101" s="8">
        <v>5</v>
      </c>
      <c r="G101" s="8">
        <f>IF(Tabla1810111213[[#This Row],[MEDIO DE PAGO]]="EFECTIVO",G100+Tabla1810111213[[#This Row],[ENTRADA ]]-Tabla1810111213[[#This Row],[SALIDA]],IF(Tabla1810111213[[#This Row],[MEDIO DE PAGO]]="","¿Medio de pago?",G100))</f>
        <v>154.49999999999994</v>
      </c>
    </row>
    <row r="102" spans="1:7" x14ac:dyDescent="0.25">
      <c r="A102" s="6" t="str">
        <f>TEXT(Tabla1810111213[[#This Row],[FECHA]],"mm-yyyy")</f>
        <v>01-2016</v>
      </c>
      <c r="B102" s="3">
        <v>42385</v>
      </c>
      <c r="C102" t="s">
        <v>68</v>
      </c>
      <c r="D102" t="s">
        <v>11</v>
      </c>
      <c r="E102" s="8">
        <v>65</v>
      </c>
      <c r="F102" s="8"/>
      <c r="G102" s="8">
        <f>IF(Tabla1810111213[[#This Row],[MEDIO DE PAGO]]="EFECTIVO",G101+Tabla1810111213[[#This Row],[ENTRADA ]]-Tabla1810111213[[#This Row],[SALIDA]],IF(Tabla1810111213[[#This Row],[MEDIO DE PAGO]]="","¿Medio de pago?",G101))</f>
        <v>219.49999999999994</v>
      </c>
    </row>
    <row r="103" spans="1:7" x14ac:dyDescent="0.25">
      <c r="A103" s="6" t="str">
        <f>TEXT(Tabla1810111213[[#This Row],[FECHA]],"mm-yyyy")</f>
        <v>01-2016</v>
      </c>
      <c r="B103" s="3">
        <v>42385</v>
      </c>
      <c r="C103" t="s">
        <v>82</v>
      </c>
      <c r="D103" t="s">
        <v>11</v>
      </c>
      <c r="E103" s="8">
        <v>2.5</v>
      </c>
      <c r="F103" s="8"/>
      <c r="G103" s="8">
        <f>IF(Tabla1810111213[[#This Row],[MEDIO DE PAGO]]="EFECTIVO",G102+Tabla1810111213[[#This Row],[ENTRADA ]]-Tabla1810111213[[#This Row],[SALIDA]],IF(Tabla1810111213[[#This Row],[MEDIO DE PAGO]]="","¿Medio de pago?",G102))</f>
        <v>221.99999999999994</v>
      </c>
    </row>
    <row r="104" spans="1:7" x14ac:dyDescent="0.25">
      <c r="A104" s="6" t="str">
        <f>TEXT(Tabla1810111213[[#This Row],[FECHA]],"mm-yyyy")</f>
        <v>01-2016</v>
      </c>
      <c r="B104" s="3">
        <v>42386</v>
      </c>
      <c r="C104" t="s">
        <v>19</v>
      </c>
      <c r="D104" t="s">
        <v>11</v>
      </c>
      <c r="E104" s="8"/>
      <c r="F104" s="8">
        <v>3</v>
      </c>
      <c r="G104" s="8">
        <f>IF(Tabla1810111213[[#This Row],[MEDIO DE PAGO]]="EFECTIVO",G103+Tabla1810111213[[#This Row],[ENTRADA ]]-Tabla1810111213[[#This Row],[SALIDA]],IF(Tabla1810111213[[#This Row],[MEDIO DE PAGO]]="","¿Medio de pago?",G103))</f>
        <v>218.99999999999994</v>
      </c>
    </row>
    <row r="105" spans="1:7" x14ac:dyDescent="0.25">
      <c r="A105" s="6" t="str">
        <f>TEXT(Tabla1810111213[[#This Row],[FECHA]],"mm-yyyy")</f>
        <v>01-2016</v>
      </c>
      <c r="B105" s="3">
        <v>42386</v>
      </c>
      <c r="C105" t="s">
        <v>68</v>
      </c>
      <c r="D105" t="s">
        <v>11</v>
      </c>
      <c r="E105" s="8">
        <v>80</v>
      </c>
      <c r="F105" s="8"/>
      <c r="G105" s="8">
        <f>IF(Tabla1810111213[[#This Row],[MEDIO DE PAGO]]="EFECTIVO",G104+Tabla1810111213[[#This Row],[ENTRADA ]]-Tabla1810111213[[#This Row],[SALIDA]],IF(Tabla1810111213[[#This Row],[MEDIO DE PAGO]]="","¿Medio de pago?",G104))</f>
        <v>298.99999999999994</v>
      </c>
    </row>
    <row r="106" spans="1:7" x14ac:dyDescent="0.25">
      <c r="A106" s="6" t="str">
        <f>TEXT(Tabla1810111213[[#This Row],[FECHA]],"mm-yyyy")</f>
        <v>01-2016</v>
      </c>
      <c r="B106" s="3">
        <v>42386</v>
      </c>
      <c r="C106" t="s">
        <v>20</v>
      </c>
      <c r="D106" t="s">
        <v>11</v>
      </c>
      <c r="E106" s="8"/>
      <c r="F106" s="8">
        <v>5</v>
      </c>
      <c r="G106" s="8">
        <f>IF(Tabla1810111213[[#This Row],[MEDIO DE PAGO]]="EFECTIVO",G105+Tabla1810111213[[#This Row],[ENTRADA ]]-Tabla1810111213[[#This Row],[SALIDA]],IF(Tabla1810111213[[#This Row],[MEDIO DE PAGO]]="","¿Medio de pago?",G105))</f>
        <v>293.99999999999994</v>
      </c>
    </row>
    <row r="107" spans="1:7" x14ac:dyDescent="0.25">
      <c r="A107" s="6" t="str">
        <f>TEXT(Tabla1810111213[[#This Row],[FECHA]],"mm-yyyy")</f>
        <v>01-2016</v>
      </c>
      <c r="B107" s="3">
        <v>42386</v>
      </c>
      <c r="C107" t="s">
        <v>83</v>
      </c>
      <c r="D107" t="s">
        <v>11</v>
      </c>
      <c r="E107" s="8">
        <v>15</v>
      </c>
      <c r="F107" s="8"/>
      <c r="G107" s="8">
        <f>IF(Tabla1810111213[[#This Row],[MEDIO DE PAGO]]="EFECTIVO",G106+Tabla1810111213[[#This Row],[ENTRADA ]]-Tabla1810111213[[#This Row],[SALIDA]],IF(Tabla1810111213[[#This Row],[MEDIO DE PAGO]]="","¿Medio de pago?",G106))</f>
        <v>308.99999999999994</v>
      </c>
    </row>
    <row r="108" spans="1:7" x14ac:dyDescent="0.25">
      <c r="A108" s="6" t="str">
        <f>TEXT(Tabla1810111213[[#This Row],[FECHA]],"mm-yyyy")</f>
        <v>01-2016</v>
      </c>
      <c r="B108" s="3">
        <v>42386</v>
      </c>
      <c r="C108" t="s">
        <v>47</v>
      </c>
      <c r="D108" t="s">
        <v>11</v>
      </c>
      <c r="E108" s="8">
        <v>15</v>
      </c>
      <c r="F108" s="8"/>
      <c r="G108" s="8">
        <f>IF(Tabla1810111213[[#This Row],[MEDIO DE PAGO]]="EFECTIVO",G107+Tabla1810111213[[#This Row],[ENTRADA ]]-Tabla1810111213[[#This Row],[SALIDA]],IF(Tabla1810111213[[#This Row],[MEDIO DE PAGO]]="","¿Medio de pago?",G107))</f>
        <v>323.99999999999994</v>
      </c>
    </row>
    <row r="109" spans="1:7" x14ac:dyDescent="0.25">
      <c r="A109" s="6" t="str">
        <f>TEXT(Tabla1810111213[[#This Row],[FECHA]],"mm-yyyy")</f>
        <v>01-2016</v>
      </c>
      <c r="B109" s="3">
        <v>42386</v>
      </c>
      <c r="C109" t="s">
        <v>84</v>
      </c>
      <c r="D109" t="s">
        <v>11</v>
      </c>
      <c r="E109" s="8">
        <v>2</v>
      </c>
      <c r="F109" s="8"/>
      <c r="G109" s="8">
        <f>IF(Tabla1810111213[[#This Row],[MEDIO DE PAGO]]="EFECTIVO",G108+Tabla1810111213[[#This Row],[ENTRADA ]]-Tabla1810111213[[#This Row],[SALIDA]],IF(Tabla1810111213[[#This Row],[MEDIO DE PAGO]]="","¿Medio de pago?",G108))</f>
        <v>325.99999999999994</v>
      </c>
    </row>
    <row r="110" spans="1:7" x14ac:dyDescent="0.25">
      <c r="A110" s="6" t="str">
        <f>TEXT(Tabla1810111213[[#This Row],[FECHA]],"mm-yyyy")</f>
        <v>01-2016</v>
      </c>
      <c r="B110" s="3">
        <v>42386</v>
      </c>
      <c r="C110" t="s">
        <v>84</v>
      </c>
      <c r="D110" t="s">
        <v>11</v>
      </c>
      <c r="E110" s="8">
        <v>2</v>
      </c>
      <c r="F110" s="8"/>
      <c r="G110" s="8">
        <f>IF(Tabla1810111213[[#This Row],[MEDIO DE PAGO]]="EFECTIVO",G109+Tabla1810111213[[#This Row],[ENTRADA ]]-Tabla1810111213[[#This Row],[SALIDA]],IF(Tabla1810111213[[#This Row],[MEDIO DE PAGO]]="","¿Medio de pago?",G109))</f>
        <v>327.99999999999994</v>
      </c>
    </row>
    <row r="111" spans="1:7" x14ac:dyDescent="0.25">
      <c r="A111" s="6" t="str">
        <f>TEXT(Tabla1810111213[[#This Row],[FECHA]],"mm-yyyy")</f>
        <v>01-2016</v>
      </c>
      <c r="B111" s="3">
        <v>42386</v>
      </c>
      <c r="C111" t="s">
        <v>85</v>
      </c>
      <c r="D111" t="s">
        <v>11</v>
      </c>
      <c r="E111" s="8">
        <v>65</v>
      </c>
      <c r="F111" s="8"/>
      <c r="G111" s="8">
        <f>IF(Tabla1810111213[[#This Row],[MEDIO DE PAGO]]="EFECTIVO",G110+Tabla1810111213[[#This Row],[ENTRADA ]]-Tabla1810111213[[#This Row],[SALIDA]],IF(Tabla1810111213[[#This Row],[MEDIO DE PAGO]]="","¿Medio de pago?",G110))</f>
        <v>392.99999999999994</v>
      </c>
    </row>
    <row r="112" spans="1:7" x14ac:dyDescent="0.25">
      <c r="A112" s="6" t="str">
        <f>TEXT(Tabla1810111213[[#This Row],[FECHA]],"mm-yyyy")</f>
        <v>01-2016</v>
      </c>
      <c r="B112" s="3">
        <v>42386</v>
      </c>
      <c r="C112" t="s">
        <v>86</v>
      </c>
      <c r="D112" t="s">
        <v>11</v>
      </c>
      <c r="E112" s="8">
        <v>5</v>
      </c>
      <c r="F112" s="8"/>
      <c r="G112" s="8">
        <f>IF(Tabla1810111213[[#This Row],[MEDIO DE PAGO]]="EFECTIVO",G111+Tabla1810111213[[#This Row],[ENTRADA ]]-Tabla1810111213[[#This Row],[SALIDA]],IF(Tabla1810111213[[#This Row],[MEDIO DE PAGO]]="","¿Medio de pago?",G111))</f>
        <v>397.99999999999994</v>
      </c>
    </row>
    <row r="113" spans="1:7" x14ac:dyDescent="0.25">
      <c r="A113" s="6" t="str">
        <f>TEXT(Tabla1810111213[[#This Row],[FECHA]],"mm-yyyy")</f>
        <v>01-2016</v>
      </c>
      <c r="B113" s="3">
        <v>42387</v>
      </c>
      <c r="C113" t="s">
        <v>19</v>
      </c>
      <c r="D113" t="s">
        <v>11</v>
      </c>
      <c r="E113" s="8"/>
      <c r="F113" s="8">
        <v>2.5</v>
      </c>
      <c r="G113" s="8">
        <f>IF(Tabla1810111213[[#This Row],[MEDIO DE PAGO]]="EFECTIVO",G112+Tabla1810111213[[#This Row],[ENTRADA ]]-Tabla1810111213[[#This Row],[SALIDA]],IF(Tabla1810111213[[#This Row],[MEDIO DE PAGO]]="","¿Medio de pago?",G112))</f>
        <v>395.49999999999994</v>
      </c>
    </row>
    <row r="114" spans="1:7" x14ac:dyDescent="0.25">
      <c r="A114" s="6" t="str">
        <f>TEXT(Tabla1810111213[[#This Row],[FECHA]],"mm-yyyy")</f>
        <v>01-2016</v>
      </c>
      <c r="B114" s="3">
        <v>42387</v>
      </c>
      <c r="C114" t="s">
        <v>87</v>
      </c>
      <c r="D114" t="s">
        <v>15</v>
      </c>
      <c r="E114" s="8">
        <v>262.5</v>
      </c>
      <c r="F114" s="8"/>
      <c r="G114" s="8">
        <f>IF(Tabla1810111213[[#This Row],[MEDIO DE PAGO]]="EFECTIVO",G113+Tabla1810111213[[#This Row],[ENTRADA ]]-Tabla1810111213[[#This Row],[SALIDA]],IF(Tabla1810111213[[#This Row],[MEDIO DE PAGO]]="","¿Medio de pago?",G113))</f>
        <v>395.49999999999994</v>
      </c>
    </row>
    <row r="115" spans="1:7" x14ac:dyDescent="0.25">
      <c r="A115" s="6" t="str">
        <f>TEXT(Tabla1810111213[[#This Row],[FECHA]],"mm-yyyy")</f>
        <v>01-2016</v>
      </c>
      <c r="B115" s="3">
        <v>42387</v>
      </c>
      <c r="C115" t="s">
        <v>25</v>
      </c>
      <c r="D115" t="s">
        <v>11</v>
      </c>
      <c r="E115" s="8">
        <v>170</v>
      </c>
      <c r="F115" s="8"/>
      <c r="G115" s="8">
        <f>IF(Tabla1810111213[[#This Row],[MEDIO DE PAGO]]="EFECTIVO",G114+Tabla1810111213[[#This Row],[ENTRADA ]]-Tabla1810111213[[#This Row],[SALIDA]],IF(Tabla1810111213[[#This Row],[MEDIO DE PAGO]]="","¿Medio de pago?",G114))</f>
        <v>565.5</v>
      </c>
    </row>
    <row r="116" spans="1:7" x14ac:dyDescent="0.25">
      <c r="A116" s="6" t="str">
        <f>TEXT(Tabla1810111213[[#This Row],[FECHA]],"mm-yyyy")</f>
        <v>01-2016</v>
      </c>
      <c r="B116" s="3">
        <v>42387</v>
      </c>
      <c r="C116" t="s">
        <v>20</v>
      </c>
      <c r="D116" t="s">
        <v>11</v>
      </c>
      <c r="E116" s="8"/>
      <c r="F116" s="8">
        <v>5</v>
      </c>
      <c r="G116" s="8">
        <f>IF(Tabla1810111213[[#This Row],[MEDIO DE PAGO]]="EFECTIVO",G115+Tabla1810111213[[#This Row],[ENTRADA ]]-Tabla1810111213[[#This Row],[SALIDA]],IF(Tabla1810111213[[#This Row],[MEDIO DE PAGO]]="","¿Medio de pago?",G115))</f>
        <v>560.5</v>
      </c>
    </row>
    <row r="117" spans="1:7" x14ac:dyDescent="0.25">
      <c r="A117" s="6" t="str">
        <f>TEXT(Tabla1810111213[[#This Row],[FECHA]],"mm-yyyy")</f>
        <v>01-2016</v>
      </c>
      <c r="B117" s="3">
        <v>42387</v>
      </c>
      <c r="C117" t="s">
        <v>90</v>
      </c>
      <c r="D117" t="s">
        <v>11</v>
      </c>
      <c r="E117" s="8"/>
      <c r="F117" s="8">
        <v>350</v>
      </c>
      <c r="G117" s="8">
        <f>IF(Tabla1810111213[[#This Row],[MEDIO DE PAGO]]="EFECTIVO",G116+Tabla1810111213[[#This Row],[ENTRADA ]]-Tabla1810111213[[#This Row],[SALIDA]],IF(Tabla1810111213[[#This Row],[MEDIO DE PAGO]]="","¿Medio de pago?",G116))</f>
        <v>210.5</v>
      </c>
    </row>
    <row r="118" spans="1:7" x14ac:dyDescent="0.25">
      <c r="A118" s="6" t="str">
        <f>TEXT(Tabla1810111213[[#This Row],[FECHA]],"mm-yyyy")</f>
        <v>01-2016</v>
      </c>
      <c r="B118" s="3">
        <v>42388</v>
      </c>
      <c r="C118" t="s">
        <v>19</v>
      </c>
      <c r="D118" t="s">
        <v>11</v>
      </c>
      <c r="E118" s="8"/>
      <c r="F118" s="8">
        <v>2</v>
      </c>
      <c r="G118" s="8">
        <v>208.5</v>
      </c>
    </row>
    <row r="119" spans="1:7" x14ac:dyDescent="0.25">
      <c r="A119" s="6" t="str">
        <f>TEXT(Tabla1810111213[[#This Row],[FECHA]],"mm-yyyy")</f>
        <v>01-2016</v>
      </c>
      <c r="B119" s="3">
        <v>42388</v>
      </c>
      <c r="C119" t="s">
        <v>88</v>
      </c>
      <c r="D119" t="s">
        <v>11</v>
      </c>
      <c r="E119" s="8">
        <v>9</v>
      </c>
      <c r="F119" s="8"/>
      <c r="G119" s="8">
        <f>IF(Tabla1810111213[[#This Row],[MEDIO DE PAGO]]="EFECTIVO",G118+Tabla1810111213[[#This Row],[ENTRADA ]]-Tabla1810111213[[#This Row],[SALIDA]],IF(Tabla1810111213[[#This Row],[MEDIO DE PAGO]]="","¿Medio de pago?",G118))</f>
        <v>217.5</v>
      </c>
    </row>
    <row r="120" spans="1:7" x14ac:dyDescent="0.25">
      <c r="A120" s="6" t="str">
        <f>TEXT(Tabla1810111213[[#This Row],[FECHA]],"mm-yyyy")</f>
        <v>01-2016</v>
      </c>
      <c r="B120" s="3">
        <v>42388</v>
      </c>
      <c r="C120" t="s">
        <v>89</v>
      </c>
      <c r="D120" t="s">
        <v>11</v>
      </c>
      <c r="E120" s="8">
        <v>12</v>
      </c>
      <c r="F120" s="8"/>
      <c r="G120" s="8">
        <f>IF(Tabla1810111213[[#This Row],[MEDIO DE PAGO]]="EFECTIVO",G119+Tabla1810111213[[#This Row],[ENTRADA ]]-Tabla1810111213[[#This Row],[SALIDA]],IF(Tabla1810111213[[#This Row],[MEDIO DE PAGO]]="","¿Medio de pago?",G119))</f>
        <v>229.5</v>
      </c>
    </row>
    <row r="121" spans="1:7" x14ac:dyDescent="0.25">
      <c r="A121" s="6" t="str">
        <f>TEXT(Tabla1810111213[[#This Row],[FECHA]],"mm-yyyy")</f>
        <v>01-2016</v>
      </c>
      <c r="B121" s="3">
        <v>42388</v>
      </c>
      <c r="C121" t="s">
        <v>91</v>
      </c>
      <c r="D121" t="s">
        <v>11</v>
      </c>
      <c r="E121" s="8"/>
      <c r="F121" s="8">
        <v>50</v>
      </c>
      <c r="G121" s="8">
        <f>IF(Tabla1810111213[[#This Row],[MEDIO DE PAGO]]="EFECTIVO",G120+Tabla1810111213[[#This Row],[ENTRADA ]]-Tabla1810111213[[#This Row],[SALIDA]],IF(Tabla1810111213[[#This Row],[MEDIO DE PAGO]]="","¿Medio de pago?",G120))</f>
        <v>179.5</v>
      </c>
    </row>
    <row r="122" spans="1:7" x14ac:dyDescent="0.25">
      <c r="A122" s="6" t="str">
        <f>TEXT(Tabla1810111213[[#This Row],[FECHA]],"mm-yyyy")</f>
        <v>01-2016</v>
      </c>
      <c r="B122" s="3">
        <v>42388</v>
      </c>
      <c r="C122" t="s">
        <v>20</v>
      </c>
      <c r="D122" t="s">
        <v>11</v>
      </c>
      <c r="E122" s="8"/>
      <c r="F122" s="8">
        <v>5</v>
      </c>
      <c r="G122" s="8">
        <f>IF(Tabla1810111213[[#This Row],[MEDIO DE PAGO]]="EFECTIVO",G121+Tabla1810111213[[#This Row],[ENTRADA ]]-Tabla1810111213[[#This Row],[SALIDA]],IF(Tabla1810111213[[#This Row],[MEDIO DE PAGO]]="","¿Medio de pago?",G121))</f>
        <v>174.5</v>
      </c>
    </row>
    <row r="123" spans="1:7" x14ac:dyDescent="0.25">
      <c r="A123" s="6" t="str">
        <f>TEXT(Tabla1810111213[[#This Row],[FECHA]],"mm-yyyy")</f>
        <v>01-2016</v>
      </c>
      <c r="B123" s="3">
        <v>42389</v>
      </c>
      <c r="C123" t="s">
        <v>19</v>
      </c>
      <c r="D123" t="s">
        <v>11</v>
      </c>
      <c r="E123" s="8"/>
      <c r="F123" s="8">
        <v>1</v>
      </c>
      <c r="G123" s="8">
        <f>IF(Tabla1810111213[[#This Row],[MEDIO DE PAGO]]="EFECTIVO",G122+Tabla1810111213[[#This Row],[ENTRADA ]]-Tabla1810111213[[#This Row],[SALIDA]],IF(Tabla1810111213[[#This Row],[MEDIO DE PAGO]]="","¿Medio de pago?",G122))</f>
        <v>173.5</v>
      </c>
    </row>
    <row r="124" spans="1:7" x14ac:dyDescent="0.25">
      <c r="A124" s="6" t="str">
        <f>TEXT(Tabla1810111213[[#This Row],[FECHA]],"mm-yyyy")</f>
        <v>01-2016</v>
      </c>
      <c r="B124" s="3">
        <v>42389</v>
      </c>
      <c r="C124" t="s">
        <v>20</v>
      </c>
      <c r="D124" t="s">
        <v>11</v>
      </c>
      <c r="E124" s="8"/>
      <c r="F124" s="8">
        <v>5</v>
      </c>
      <c r="G124" s="8">
        <f>IF(Tabla1810111213[[#This Row],[MEDIO DE PAGO]]="EFECTIVO",G123+Tabla1810111213[[#This Row],[ENTRADA ]]-Tabla1810111213[[#This Row],[SALIDA]],IF(Tabla1810111213[[#This Row],[MEDIO DE PAGO]]="","¿Medio de pago?",G123))</f>
        <v>168.5</v>
      </c>
    </row>
    <row r="125" spans="1:7" x14ac:dyDescent="0.25">
      <c r="A125" s="6" t="str">
        <f>TEXT(Tabla1810111213[[#This Row],[FECHA]],"mm-yyyy")</f>
        <v>01-2016</v>
      </c>
      <c r="B125" s="3">
        <v>42390</v>
      </c>
      <c r="C125" t="s">
        <v>19</v>
      </c>
      <c r="D125" t="s">
        <v>11</v>
      </c>
      <c r="E125" s="8"/>
      <c r="F125" s="8">
        <v>2</v>
      </c>
      <c r="G125" s="8">
        <f>IF(Tabla1810111213[[#This Row],[MEDIO DE PAGO]]="EFECTIVO",G124+Tabla1810111213[[#This Row],[ENTRADA ]]-Tabla1810111213[[#This Row],[SALIDA]],IF(Tabla1810111213[[#This Row],[MEDIO DE PAGO]]="","¿Medio de pago?",G124))</f>
        <v>166.5</v>
      </c>
    </row>
    <row r="126" spans="1:7" x14ac:dyDescent="0.25">
      <c r="A126" s="6" t="str">
        <f>TEXT(Tabla1810111213[[#This Row],[FECHA]],"mm-yyyy")</f>
        <v>01-2016</v>
      </c>
      <c r="B126" s="3">
        <v>42390</v>
      </c>
      <c r="C126" t="s">
        <v>92</v>
      </c>
      <c r="D126" t="s">
        <v>11</v>
      </c>
      <c r="E126" s="8">
        <v>1</v>
      </c>
      <c r="F126" s="8"/>
      <c r="G126" s="8">
        <f>IF(Tabla1810111213[[#This Row],[MEDIO DE PAGO]]="EFECTIVO",G125+Tabla1810111213[[#This Row],[ENTRADA ]]-Tabla1810111213[[#This Row],[SALIDA]],IF(Tabla1810111213[[#This Row],[MEDIO DE PAGO]]="","¿Medio de pago?",G125))</f>
        <v>167.5</v>
      </c>
    </row>
    <row r="127" spans="1:7" x14ac:dyDescent="0.25">
      <c r="A127" s="6" t="str">
        <f>TEXT(Tabla1810111213[[#This Row],[FECHA]],"mm-yyyy")</f>
        <v>01-2016</v>
      </c>
      <c r="B127" s="3">
        <v>42390</v>
      </c>
      <c r="C127" t="s">
        <v>93</v>
      </c>
      <c r="D127" t="s">
        <v>11</v>
      </c>
      <c r="E127" s="8">
        <v>10</v>
      </c>
      <c r="F127" s="8"/>
      <c r="G127" s="8">
        <f>IF(Tabla1810111213[[#This Row],[MEDIO DE PAGO]]="EFECTIVO",G126+Tabla1810111213[[#This Row],[ENTRADA ]]-Tabla1810111213[[#This Row],[SALIDA]],IF(Tabla1810111213[[#This Row],[MEDIO DE PAGO]]="","¿Medio de pago?",G126))</f>
        <v>177.5</v>
      </c>
    </row>
    <row r="128" spans="1:7" x14ac:dyDescent="0.25">
      <c r="A128" s="6" t="str">
        <f>TEXT(Tabla1810111213[[#This Row],[FECHA]],"mm-yyyy")</f>
        <v>01-2016</v>
      </c>
      <c r="B128" s="3">
        <v>42390</v>
      </c>
      <c r="C128" t="s">
        <v>94</v>
      </c>
      <c r="D128" t="s">
        <v>11</v>
      </c>
      <c r="E128" s="8"/>
      <c r="F128" s="8">
        <v>100</v>
      </c>
      <c r="G128" s="8">
        <f>IF(Tabla1810111213[[#This Row],[MEDIO DE PAGO]]="EFECTIVO",G127+Tabla1810111213[[#This Row],[ENTRADA ]]-Tabla1810111213[[#This Row],[SALIDA]],IF(Tabla1810111213[[#This Row],[MEDIO DE PAGO]]="","¿Medio de pago?",G127))</f>
        <v>77.5</v>
      </c>
    </row>
    <row r="129" spans="1:7" x14ac:dyDescent="0.25">
      <c r="A129" s="6" t="str">
        <f>TEXT(Tabla1810111213[[#This Row],[FECHA]],"mm-yyyy")</f>
        <v>01-2016</v>
      </c>
      <c r="B129" s="3">
        <v>42390</v>
      </c>
      <c r="C129" t="s">
        <v>20</v>
      </c>
      <c r="D129" t="s">
        <v>11</v>
      </c>
      <c r="E129" s="8"/>
      <c r="F129" s="8">
        <v>5</v>
      </c>
      <c r="G129" s="8">
        <f>IF(Tabla1810111213[[#This Row],[MEDIO DE PAGO]]="EFECTIVO",G128+Tabla1810111213[[#This Row],[ENTRADA ]]-Tabla1810111213[[#This Row],[SALIDA]],IF(Tabla1810111213[[#This Row],[MEDIO DE PAGO]]="","¿Medio de pago?",G128))</f>
        <v>72.5</v>
      </c>
    </row>
    <row r="130" spans="1:7" x14ac:dyDescent="0.25">
      <c r="A130" s="6" t="str">
        <f>TEXT(Tabla1810111213[[#This Row],[FECHA]],"mm-yyyy")</f>
        <v>01-2016</v>
      </c>
      <c r="B130" s="3">
        <v>42390</v>
      </c>
      <c r="C130" t="s">
        <v>99</v>
      </c>
      <c r="D130" t="s">
        <v>11</v>
      </c>
      <c r="E130" s="8"/>
      <c r="F130" s="8">
        <v>30</v>
      </c>
      <c r="G130" s="8">
        <f>IF(Tabla1810111213[[#This Row],[MEDIO DE PAGO]]="EFECTIVO",G129+Tabla1810111213[[#This Row],[ENTRADA ]]-Tabla1810111213[[#This Row],[SALIDA]],IF(Tabla1810111213[[#This Row],[MEDIO DE PAGO]]="","¿Medio de pago?",G129))</f>
        <v>42.5</v>
      </c>
    </row>
    <row r="131" spans="1:7" x14ac:dyDescent="0.25">
      <c r="A131" s="6" t="str">
        <f>TEXT(Tabla1810111213[[#This Row],[FECHA]],"mm-yyyy")</f>
        <v>01-2016</v>
      </c>
      <c r="B131" s="3">
        <v>42391</v>
      </c>
      <c r="C131" t="s">
        <v>19</v>
      </c>
      <c r="D131" t="s">
        <v>11</v>
      </c>
      <c r="E131" s="8"/>
      <c r="F131" s="8">
        <v>1</v>
      </c>
      <c r="G131" s="8">
        <f>IF(Tabla1810111213[[#This Row],[MEDIO DE PAGO]]="EFECTIVO",G130+Tabla1810111213[[#This Row],[ENTRADA ]]-Tabla1810111213[[#This Row],[SALIDA]],IF(Tabla1810111213[[#This Row],[MEDIO DE PAGO]]="","¿Medio de pago?",G130))</f>
        <v>41.5</v>
      </c>
    </row>
    <row r="132" spans="1:7" x14ac:dyDescent="0.25">
      <c r="A132" s="6" t="str">
        <f>TEXT(Tabla1810111213[[#This Row],[FECHA]],"mm-yyyy")</f>
        <v>01-2016</v>
      </c>
      <c r="B132" s="3">
        <v>42391</v>
      </c>
      <c r="C132" t="s">
        <v>63</v>
      </c>
      <c r="D132" t="s">
        <v>11</v>
      </c>
      <c r="E132" s="8">
        <v>120</v>
      </c>
      <c r="F132" s="8"/>
      <c r="G132" s="8">
        <f>IF(Tabla1810111213[[#This Row],[MEDIO DE PAGO]]="EFECTIVO",G131+Tabla1810111213[[#This Row],[ENTRADA ]]-Tabla1810111213[[#This Row],[SALIDA]],IF(Tabla1810111213[[#This Row],[MEDIO DE PAGO]]="","¿Medio de pago?",G131))</f>
        <v>161.5</v>
      </c>
    </row>
    <row r="133" spans="1:7" x14ac:dyDescent="0.25">
      <c r="A133" s="6" t="str">
        <f>TEXT(Tabla1810111213[[#This Row],[FECHA]],"mm-yyyy")</f>
        <v>01-2016</v>
      </c>
      <c r="B133" s="3">
        <v>42391</v>
      </c>
      <c r="C133" t="s">
        <v>62</v>
      </c>
      <c r="D133" t="s">
        <v>11</v>
      </c>
      <c r="E133" s="8">
        <v>4.4000000000000004</v>
      </c>
      <c r="F133" s="8"/>
      <c r="G133" s="8">
        <f>IF(Tabla1810111213[[#This Row],[MEDIO DE PAGO]]="EFECTIVO",G132+Tabla1810111213[[#This Row],[ENTRADA ]]-Tabla1810111213[[#This Row],[SALIDA]],IF(Tabla1810111213[[#This Row],[MEDIO DE PAGO]]="","¿Medio de pago?",G132))</f>
        <v>165.9</v>
      </c>
    </row>
    <row r="134" spans="1:7" x14ac:dyDescent="0.25">
      <c r="A134" s="6" t="str">
        <f>TEXT(Tabla1810111213[[#This Row],[FECHA]],"mm-yyyy")</f>
        <v>01-2016</v>
      </c>
      <c r="B134" s="3">
        <v>42391</v>
      </c>
      <c r="C134" t="s">
        <v>20</v>
      </c>
      <c r="D134" t="s">
        <v>11</v>
      </c>
      <c r="E134" s="8"/>
      <c r="F134" s="8">
        <v>5</v>
      </c>
      <c r="G134" s="8">
        <f>IF(Tabla1810111213[[#This Row],[MEDIO DE PAGO]]="EFECTIVO",G133+Tabla1810111213[[#This Row],[ENTRADA ]]-Tabla1810111213[[#This Row],[SALIDA]],IF(Tabla1810111213[[#This Row],[MEDIO DE PAGO]]="","¿Medio de pago?",G133))</f>
        <v>160.9</v>
      </c>
    </row>
    <row r="135" spans="1:7" x14ac:dyDescent="0.25">
      <c r="A135" s="6" t="str">
        <f>TEXT(Tabla1810111213[[#This Row],[FECHA]],"mm-yyyy")</f>
        <v>01-2016</v>
      </c>
      <c r="B135" s="3">
        <v>42392</v>
      </c>
      <c r="C135" t="s">
        <v>19</v>
      </c>
      <c r="D135" t="s">
        <v>11</v>
      </c>
      <c r="E135" s="8"/>
      <c r="F135" s="8">
        <v>0.7</v>
      </c>
      <c r="G135" s="8">
        <f>IF(Tabla1810111213[[#This Row],[MEDIO DE PAGO]]="EFECTIVO",G134+Tabla1810111213[[#This Row],[ENTRADA ]]-Tabla1810111213[[#This Row],[SALIDA]],IF(Tabla1810111213[[#This Row],[MEDIO DE PAGO]]="","¿Medio de pago?",G134))</f>
        <v>160.20000000000002</v>
      </c>
    </row>
    <row r="136" spans="1:7" x14ac:dyDescent="0.25">
      <c r="A136" s="6" t="str">
        <f>TEXT(Tabla1810111213[[#This Row],[FECHA]],"mm-yyyy")</f>
        <v>01-2016</v>
      </c>
      <c r="B136" s="3">
        <v>42392</v>
      </c>
      <c r="C136" t="s">
        <v>20</v>
      </c>
      <c r="D136" t="s">
        <v>11</v>
      </c>
      <c r="E136" s="8"/>
      <c r="F136" s="8">
        <v>5</v>
      </c>
      <c r="G136" s="8">
        <f>IF(Tabla1810111213[[#This Row],[MEDIO DE PAGO]]="EFECTIVO",G135+Tabla1810111213[[#This Row],[ENTRADA ]]-Tabla1810111213[[#This Row],[SALIDA]],IF(Tabla1810111213[[#This Row],[MEDIO DE PAGO]]="","¿Medio de pago?",G135))</f>
        <v>155.20000000000002</v>
      </c>
    </row>
    <row r="137" spans="1:7" x14ac:dyDescent="0.25">
      <c r="A137" s="6" t="str">
        <f>TEXT(Tabla1810111213[[#This Row],[FECHA]],"mm-yyyy")</f>
        <v>01-2016</v>
      </c>
      <c r="B137" s="3">
        <v>42393</v>
      </c>
      <c r="C137" t="s">
        <v>19</v>
      </c>
      <c r="D137" t="s">
        <v>11</v>
      </c>
      <c r="E137" s="8"/>
      <c r="F137" s="8">
        <v>0.2</v>
      </c>
      <c r="G137" s="8">
        <f>IF(Tabla1810111213[[#This Row],[MEDIO DE PAGO]]="EFECTIVO",G136+Tabla1810111213[[#This Row],[ENTRADA ]]-Tabla1810111213[[#This Row],[SALIDA]],IF(Tabla1810111213[[#This Row],[MEDIO DE PAGO]]="","¿Medio de pago?",G136))</f>
        <v>155.00000000000003</v>
      </c>
    </row>
    <row r="138" spans="1:7" x14ac:dyDescent="0.25">
      <c r="A138" s="6" t="str">
        <f>TEXT(Tabla1810111213[[#This Row],[FECHA]],"mm-yyyy")</f>
        <v>01-2016</v>
      </c>
      <c r="B138" s="3">
        <v>42393</v>
      </c>
      <c r="C138" t="s">
        <v>98</v>
      </c>
      <c r="D138" t="s">
        <v>11</v>
      </c>
      <c r="E138" s="8"/>
      <c r="F138" s="8">
        <v>15</v>
      </c>
      <c r="G138" s="8">
        <f>IF(Tabla1810111213[[#This Row],[MEDIO DE PAGO]]="EFECTIVO",G137+Tabla1810111213[[#This Row],[ENTRADA ]]-Tabla1810111213[[#This Row],[SALIDA]],IF(Tabla1810111213[[#This Row],[MEDIO DE PAGO]]="","¿Medio de pago?",G137))</f>
        <v>140.00000000000003</v>
      </c>
    </row>
    <row r="139" spans="1:7" x14ac:dyDescent="0.25">
      <c r="A139" s="6" t="str">
        <f>TEXT(Tabla1810111213[[#This Row],[FECHA]],"mm-yyyy")</f>
        <v>01-2016</v>
      </c>
      <c r="B139" s="3">
        <v>42393</v>
      </c>
      <c r="C139" t="s">
        <v>95</v>
      </c>
      <c r="D139" t="s">
        <v>11</v>
      </c>
      <c r="E139" s="8"/>
      <c r="F139" s="8">
        <v>10</v>
      </c>
      <c r="G139" s="8">
        <v>130</v>
      </c>
    </row>
    <row r="140" spans="1:7" x14ac:dyDescent="0.25">
      <c r="A140" s="6" t="str">
        <f>TEXT(Tabla1810111213[[#This Row],[FECHA]],"mm-yyyy")</f>
        <v>01-2016</v>
      </c>
      <c r="B140" s="3">
        <v>42393</v>
      </c>
      <c r="C140" t="s">
        <v>20</v>
      </c>
      <c r="D140" t="s">
        <v>11</v>
      </c>
      <c r="E140" s="8"/>
      <c r="F140" s="8">
        <v>5</v>
      </c>
      <c r="G140" s="8">
        <f>IF(Tabla1810111213[[#This Row],[MEDIO DE PAGO]]="EFECTIVO",G139+Tabla1810111213[[#This Row],[ENTRADA ]]-Tabla1810111213[[#This Row],[SALIDA]],IF(Tabla1810111213[[#This Row],[MEDIO DE PAGO]]="","¿Medio de pago?",G139))</f>
        <v>125</v>
      </c>
    </row>
    <row r="141" spans="1:7" x14ac:dyDescent="0.25">
      <c r="A141" s="6" t="str">
        <f>TEXT(Tabla1810111213[[#This Row],[FECHA]],"mm-yyyy")</f>
        <v>01-2016</v>
      </c>
      <c r="B141" s="3">
        <v>42393</v>
      </c>
      <c r="C141" t="s">
        <v>96</v>
      </c>
      <c r="D141" t="s">
        <v>11</v>
      </c>
      <c r="E141" s="8">
        <v>172.5</v>
      </c>
      <c r="F141" s="8"/>
      <c r="G141" s="8">
        <f>IF(Tabla1810111213[[#This Row],[MEDIO DE PAGO]]="EFECTIVO",G140+Tabla1810111213[[#This Row],[ENTRADA ]]-Tabla1810111213[[#This Row],[SALIDA]],IF(Tabla1810111213[[#This Row],[MEDIO DE PAGO]]="","¿Medio de pago?",G140))</f>
        <v>297.5</v>
      </c>
    </row>
    <row r="142" spans="1:7" x14ac:dyDescent="0.25">
      <c r="A142" s="6" t="str">
        <f>TEXT(Tabla1810111213[[#This Row],[FECHA]],"mm-yyyy")</f>
        <v>01-2016</v>
      </c>
      <c r="B142" s="3">
        <v>42394</v>
      </c>
      <c r="C142" t="s">
        <v>19</v>
      </c>
      <c r="D142" t="s">
        <v>11</v>
      </c>
      <c r="E142" s="8"/>
      <c r="F142" s="8">
        <v>2</v>
      </c>
      <c r="G142" s="8">
        <f>IF(Tabla1810111213[[#This Row],[MEDIO DE PAGO]]="EFECTIVO",G141+Tabla1810111213[[#This Row],[ENTRADA ]]-Tabla1810111213[[#This Row],[SALIDA]],IF(Tabla1810111213[[#This Row],[MEDIO DE PAGO]]="","¿Medio de pago?",G141))</f>
        <v>295.5</v>
      </c>
    </row>
    <row r="143" spans="1:7" x14ac:dyDescent="0.25">
      <c r="A143" s="6" t="str">
        <f>TEXT(Tabla1810111213[[#This Row],[FECHA]],"mm-yyyy")</f>
        <v>01-2016</v>
      </c>
      <c r="B143" s="3">
        <v>42394</v>
      </c>
      <c r="C143" t="s">
        <v>20</v>
      </c>
      <c r="D143" t="s">
        <v>11</v>
      </c>
      <c r="E143" s="8"/>
      <c r="F143" s="8">
        <v>5</v>
      </c>
      <c r="G143" s="8">
        <f>IF(Tabla1810111213[[#This Row],[MEDIO DE PAGO]]="EFECTIVO",G142+Tabla1810111213[[#This Row],[ENTRADA ]]-Tabla1810111213[[#This Row],[SALIDA]],IF(Tabla1810111213[[#This Row],[MEDIO DE PAGO]]="","¿Medio de pago?",G142))</f>
        <v>290.5</v>
      </c>
    </row>
    <row r="144" spans="1:7" x14ac:dyDescent="0.25">
      <c r="A144" s="6" t="str">
        <f>TEXT(Tabla1810111213[[#This Row],[FECHA]],"mm-yyyy")</f>
        <v>01-2016</v>
      </c>
      <c r="B144" s="3">
        <v>42395</v>
      </c>
      <c r="C144" t="s">
        <v>97</v>
      </c>
      <c r="D144" t="s">
        <v>11</v>
      </c>
      <c r="E144" s="8"/>
      <c r="F144" s="8">
        <v>0.6</v>
      </c>
      <c r="G144" s="8">
        <f>IF(Tabla1810111213[[#This Row],[MEDIO DE PAGO]]="EFECTIVO",G143+Tabla1810111213[[#This Row],[ENTRADA ]]-Tabla1810111213[[#This Row],[SALIDA]],IF(Tabla1810111213[[#This Row],[MEDIO DE PAGO]]="","¿Medio de pago?",G143))</f>
        <v>289.89999999999998</v>
      </c>
    </row>
    <row r="145" spans="1:7" x14ac:dyDescent="0.25">
      <c r="A145" s="6" t="str">
        <f>TEXT(Tabla1810111213[[#This Row],[FECHA]],"mm-yyyy")</f>
        <v>01-2016</v>
      </c>
      <c r="B145" s="3">
        <v>42395</v>
      </c>
      <c r="C145" t="s">
        <v>20</v>
      </c>
      <c r="D145" t="s">
        <v>11</v>
      </c>
      <c r="E145" s="8"/>
      <c r="F145" s="8">
        <v>5</v>
      </c>
      <c r="G145" s="8">
        <f>IF(Tabla1810111213[[#This Row],[MEDIO DE PAGO]]="EFECTIVO",G144+Tabla1810111213[[#This Row],[ENTRADA ]]-Tabla1810111213[[#This Row],[SALIDA]],IF(Tabla1810111213[[#This Row],[MEDIO DE PAGO]]="","¿Medio de pago?",G144))</f>
        <v>284.89999999999998</v>
      </c>
    </row>
    <row r="146" spans="1:7" x14ac:dyDescent="0.25">
      <c r="A146" s="6" t="str">
        <f>TEXT(Tabla1810111213[[#This Row],[FECHA]],"mm-yyyy")</f>
        <v>01-2016</v>
      </c>
      <c r="B146" s="3">
        <v>42396</v>
      </c>
      <c r="C146" t="s">
        <v>19</v>
      </c>
      <c r="D146" t="s">
        <v>11</v>
      </c>
      <c r="E146" s="8"/>
      <c r="F146" s="8">
        <v>3.5</v>
      </c>
      <c r="G146" s="8">
        <f>IF(Tabla1810111213[[#This Row],[MEDIO DE PAGO]]="EFECTIVO",G145+Tabla1810111213[[#This Row],[ENTRADA ]]-Tabla1810111213[[#This Row],[SALIDA]],IF(Tabla1810111213[[#This Row],[MEDIO DE PAGO]]="","¿Medio de pago?",G145))</f>
        <v>281.39999999999998</v>
      </c>
    </row>
    <row r="147" spans="1:7" x14ac:dyDescent="0.25">
      <c r="A147" s="6" t="str">
        <f>TEXT(Tabla1810111213[[#This Row],[FECHA]],"mm-yyyy")</f>
        <v>01-2016</v>
      </c>
      <c r="B147" s="3">
        <v>42396</v>
      </c>
      <c r="C147" t="s">
        <v>100</v>
      </c>
      <c r="D147" t="s">
        <v>13</v>
      </c>
      <c r="E147" s="8">
        <v>40</v>
      </c>
      <c r="F147" s="8"/>
      <c r="G147" s="8">
        <f>IF(Tabla1810111213[[#This Row],[MEDIO DE PAGO]]="EFECTIVO",G146+Tabla1810111213[[#This Row],[ENTRADA ]]-Tabla1810111213[[#This Row],[SALIDA]],IF(Tabla1810111213[[#This Row],[MEDIO DE PAGO]]="","¿Medio de pago?",G146))</f>
        <v>281.39999999999998</v>
      </c>
    </row>
    <row r="148" spans="1:7" x14ac:dyDescent="0.25">
      <c r="A148" s="6" t="str">
        <f>TEXT(Tabla1810111213[[#This Row],[FECHA]],"mm-yyyy")</f>
        <v>01-2016</v>
      </c>
      <c r="B148" s="3">
        <v>42396</v>
      </c>
      <c r="C148" t="s">
        <v>20</v>
      </c>
      <c r="D148" t="s">
        <v>11</v>
      </c>
      <c r="E148" s="8"/>
      <c r="F148" s="8">
        <v>5</v>
      </c>
      <c r="G148" s="8">
        <f>IF(Tabla1810111213[[#This Row],[MEDIO DE PAGO]]="EFECTIVO",G147+Tabla1810111213[[#This Row],[ENTRADA ]]-Tabla1810111213[[#This Row],[SALIDA]],IF(Tabla1810111213[[#This Row],[MEDIO DE PAGO]]="","¿Medio de pago?",G147))</f>
        <v>276.39999999999998</v>
      </c>
    </row>
    <row r="149" spans="1:7" x14ac:dyDescent="0.25">
      <c r="A149" s="6" t="str">
        <f>TEXT(Tabla1810111213[[#This Row],[FECHA]],"mm-yyyy")</f>
        <v>01-2016</v>
      </c>
      <c r="B149" s="3">
        <v>42396</v>
      </c>
      <c r="C149" t="s">
        <v>101</v>
      </c>
      <c r="D149" t="s">
        <v>11</v>
      </c>
      <c r="E149" s="8"/>
      <c r="F149" s="8">
        <v>20</v>
      </c>
      <c r="G149" s="8">
        <f>IF(Tabla1810111213[[#This Row],[MEDIO DE PAGO]]="EFECTIVO",G148+Tabla1810111213[[#This Row],[ENTRADA ]]-Tabla1810111213[[#This Row],[SALIDA]],IF(Tabla1810111213[[#This Row],[MEDIO DE PAGO]]="","¿Medio de pago?",G148))</f>
        <v>256.39999999999998</v>
      </c>
    </row>
    <row r="150" spans="1:7" x14ac:dyDescent="0.25">
      <c r="A150" s="6" t="str">
        <f>TEXT(Tabla1810111213[[#This Row],[FECHA]],"mm-yyyy")</f>
        <v>01-2016</v>
      </c>
      <c r="B150" s="3">
        <v>42396</v>
      </c>
      <c r="C150" t="s">
        <v>21</v>
      </c>
      <c r="D150" t="s">
        <v>11</v>
      </c>
      <c r="E150" s="8">
        <v>2.5</v>
      </c>
      <c r="F150" s="8"/>
      <c r="G150" s="8">
        <f>IF(Tabla1810111213[[#This Row],[MEDIO DE PAGO]]="EFECTIVO",G149+Tabla1810111213[[#This Row],[ENTRADA ]]-Tabla1810111213[[#This Row],[SALIDA]],IF(Tabla1810111213[[#This Row],[MEDIO DE PAGO]]="","¿Medio de pago?",G149))</f>
        <v>258.89999999999998</v>
      </c>
    </row>
    <row r="151" spans="1:7" x14ac:dyDescent="0.25">
      <c r="A151" s="6" t="str">
        <f>TEXT(Tabla1810111213[[#This Row],[FECHA]],"mm-yyyy")</f>
        <v>01-2016</v>
      </c>
      <c r="B151" s="3">
        <v>42397</v>
      </c>
      <c r="C151" t="s">
        <v>19</v>
      </c>
      <c r="D151" t="s">
        <v>11</v>
      </c>
      <c r="E151" s="8"/>
      <c r="F151" s="8">
        <v>2</v>
      </c>
      <c r="G151" s="8">
        <f>IF(Tabla1810111213[[#This Row],[MEDIO DE PAGO]]="EFECTIVO",G150+Tabla1810111213[[#This Row],[ENTRADA ]]-Tabla1810111213[[#This Row],[SALIDA]],IF(Tabla1810111213[[#This Row],[MEDIO DE PAGO]]="","¿Medio de pago?",G150))</f>
        <v>256.89999999999998</v>
      </c>
    </row>
    <row r="152" spans="1:7" x14ac:dyDescent="0.25">
      <c r="A152" s="6" t="str">
        <f>TEXT(Tabla1810111213[[#This Row],[FECHA]],"mm-yyyy")</f>
        <v>01-2016</v>
      </c>
      <c r="B152" s="3">
        <v>42397</v>
      </c>
      <c r="C152" t="s">
        <v>28</v>
      </c>
      <c r="D152" t="s">
        <v>11</v>
      </c>
      <c r="E152" s="8">
        <v>112.5</v>
      </c>
      <c r="F152" s="8"/>
      <c r="G152" s="8">
        <f>IF(Tabla1810111213[[#This Row],[MEDIO DE PAGO]]="EFECTIVO",G151+Tabla1810111213[[#This Row],[ENTRADA ]]-Tabla1810111213[[#This Row],[SALIDA]],IF(Tabla1810111213[[#This Row],[MEDIO DE PAGO]]="","¿Medio de pago?",G151))</f>
        <v>369.4</v>
      </c>
    </row>
    <row r="153" spans="1:7" x14ac:dyDescent="0.25">
      <c r="A153" s="6" t="str">
        <f>TEXT(Tabla1810111213[[#This Row],[FECHA]],"mm-yyyy")</f>
        <v>01-2016</v>
      </c>
      <c r="B153" s="3">
        <v>42397</v>
      </c>
      <c r="C153" t="s">
        <v>20</v>
      </c>
      <c r="D153" t="s">
        <v>11</v>
      </c>
      <c r="E153" s="8"/>
      <c r="F153" s="8">
        <v>5</v>
      </c>
      <c r="G153" s="8">
        <f>IF(Tabla1810111213[[#This Row],[MEDIO DE PAGO]]="EFECTIVO",G152+Tabla1810111213[[#This Row],[ENTRADA ]]-Tabla1810111213[[#This Row],[SALIDA]],IF(Tabla1810111213[[#This Row],[MEDIO DE PAGO]]="","¿Medio de pago?",G152))</f>
        <v>364.4</v>
      </c>
    </row>
    <row r="154" spans="1:7" x14ac:dyDescent="0.25">
      <c r="A154" s="6" t="str">
        <f>TEXT(Tabla1810111213[[#This Row],[FECHA]],"mm-yyyy")</f>
        <v>01-2016</v>
      </c>
      <c r="B154" s="3">
        <v>42397</v>
      </c>
      <c r="C154" t="s">
        <v>28</v>
      </c>
      <c r="D154" t="s">
        <v>11</v>
      </c>
      <c r="E154" s="8">
        <v>76</v>
      </c>
      <c r="F154" s="8"/>
      <c r="G154" s="8">
        <v>440.4</v>
      </c>
    </row>
    <row r="155" spans="1:7" x14ac:dyDescent="0.25">
      <c r="A155" s="6" t="str">
        <f>TEXT(Tabla1810111213[[#This Row],[FECHA]],"mm-yyyy")</f>
        <v>01-2016</v>
      </c>
      <c r="B155" s="3">
        <v>42397</v>
      </c>
      <c r="C155" t="s">
        <v>102</v>
      </c>
      <c r="D155" t="s">
        <v>11</v>
      </c>
      <c r="E155" s="8">
        <v>5</v>
      </c>
      <c r="F155" s="8"/>
      <c r="G155" s="8">
        <f>IF(Tabla1810111213[[#This Row],[MEDIO DE PAGO]]="EFECTIVO",G154+Tabla1810111213[[#This Row],[ENTRADA ]]-Tabla1810111213[[#This Row],[SALIDA]],IF(Tabla1810111213[[#This Row],[MEDIO DE PAGO]]="","¿Medio de pago?",G154))</f>
        <v>445.4</v>
      </c>
    </row>
    <row r="156" spans="1:7" x14ac:dyDescent="0.25">
      <c r="A156" s="6" t="str">
        <f>TEXT(Tabla1810111213[[#This Row],[FECHA]],"mm-yyyy")</f>
        <v>01-2016</v>
      </c>
      <c r="B156" s="3">
        <v>42398</v>
      </c>
      <c r="C156" t="s">
        <v>19</v>
      </c>
      <c r="D156" t="s">
        <v>11</v>
      </c>
      <c r="E156" s="8"/>
      <c r="F156" s="8">
        <v>3.5</v>
      </c>
      <c r="G156" s="8">
        <f>IF(Tabla1810111213[[#This Row],[MEDIO DE PAGO]]="EFECTIVO",G155+Tabla1810111213[[#This Row],[ENTRADA ]]-Tabla1810111213[[#This Row],[SALIDA]],IF(Tabla1810111213[[#This Row],[MEDIO DE PAGO]]="","¿Medio de pago?",G155))</f>
        <v>441.9</v>
      </c>
    </row>
    <row r="157" spans="1:7" x14ac:dyDescent="0.25">
      <c r="A157" s="6" t="str">
        <f>TEXT(Tabla1810111213[[#This Row],[FECHA]],"mm-yyyy")</f>
        <v>01-2016</v>
      </c>
      <c r="B157" s="3">
        <v>42398</v>
      </c>
      <c r="C157" t="s">
        <v>103</v>
      </c>
      <c r="D157" t="s">
        <v>11</v>
      </c>
      <c r="E157" s="8">
        <v>120</v>
      </c>
      <c r="F157" s="8"/>
      <c r="G157" s="8">
        <f>IF(Tabla1810111213[[#This Row],[MEDIO DE PAGO]]="EFECTIVO",G156+Tabla1810111213[[#This Row],[ENTRADA ]]-Tabla1810111213[[#This Row],[SALIDA]],IF(Tabla1810111213[[#This Row],[MEDIO DE PAGO]]="","¿Medio de pago?",G156))</f>
        <v>561.9</v>
      </c>
    </row>
    <row r="158" spans="1:7" x14ac:dyDescent="0.25">
      <c r="A158" s="6" t="str">
        <f>TEXT(Tabla1810111213[[#This Row],[FECHA]],"mm-yyyy")</f>
        <v>01-2016</v>
      </c>
      <c r="B158" s="3">
        <v>42398</v>
      </c>
      <c r="C158" t="s">
        <v>20</v>
      </c>
      <c r="D158" t="s">
        <v>11</v>
      </c>
      <c r="E158" s="8"/>
      <c r="F158" s="8">
        <v>5</v>
      </c>
      <c r="G158" s="8">
        <f>IF(Tabla1810111213[[#This Row],[MEDIO DE PAGO]]="EFECTIVO",G157+Tabla1810111213[[#This Row],[ENTRADA ]]-Tabla1810111213[[#This Row],[SALIDA]],IF(Tabla1810111213[[#This Row],[MEDIO DE PAGO]]="","¿Medio de pago?",G157))</f>
        <v>556.9</v>
      </c>
    </row>
    <row r="159" spans="1:7" x14ac:dyDescent="0.25">
      <c r="A159" s="6" t="str">
        <f>TEXT(Tabla1810111213[[#This Row],[FECHA]],"mm-yyyy")</f>
        <v>01-2016</v>
      </c>
      <c r="B159" s="3">
        <v>42398</v>
      </c>
      <c r="C159" t="s">
        <v>104</v>
      </c>
      <c r="D159" t="s">
        <v>11</v>
      </c>
      <c r="E159" s="8">
        <v>130</v>
      </c>
      <c r="F159" s="8"/>
      <c r="G159" s="8">
        <f>IF(Tabla1810111213[[#This Row],[MEDIO DE PAGO]]="EFECTIVO",G158+Tabla1810111213[[#This Row],[ENTRADA ]]-Tabla1810111213[[#This Row],[SALIDA]],IF(Tabla1810111213[[#This Row],[MEDIO DE PAGO]]="","¿Medio de pago?",G158))</f>
        <v>686.9</v>
      </c>
    </row>
    <row r="160" spans="1:7" x14ac:dyDescent="0.25">
      <c r="A160" s="6" t="str">
        <f>TEXT(Tabla1810111213[[#This Row],[FECHA]],"mm-yyyy")</f>
        <v>01-2016</v>
      </c>
      <c r="B160" s="3">
        <v>42399</v>
      </c>
      <c r="C160" t="s">
        <v>19</v>
      </c>
      <c r="D160" t="s">
        <v>11</v>
      </c>
      <c r="E160" s="8"/>
      <c r="F160" s="8">
        <v>3.5</v>
      </c>
      <c r="G160" s="8">
        <f>IF(Tabla1810111213[[#This Row],[MEDIO DE PAGO]]="EFECTIVO",G159+Tabla1810111213[[#This Row],[ENTRADA ]]-Tabla1810111213[[#This Row],[SALIDA]],IF(Tabla1810111213[[#This Row],[MEDIO DE PAGO]]="","¿Medio de pago?",G159))</f>
        <v>683.4</v>
      </c>
    </row>
    <row r="161" spans="1:7" x14ac:dyDescent="0.25">
      <c r="A161" s="6" t="str">
        <f>TEXT(Tabla1810111213[[#This Row],[FECHA]],"mm-yyyy")</f>
        <v>01-2016</v>
      </c>
      <c r="B161" s="3">
        <v>42399</v>
      </c>
      <c r="C161" t="s">
        <v>27</v>
      </c>
      <c r="D161" t="s">
        <v>11</v>
      </c>
      <c r="E161" s="8">
        <v>2.5</v>
      </c>
      <c r="F161" s="8"/>
      <c r="G161" s="8">
        <f>IF(Tabla1810111213[[#This Row],[MEDIO DE PAGO]]="EFECTIVO",G160+Tabla1810111213[[#This Row],[ENTRADA ]]-Tabla1810111213[[#This Row],[SALIDA]],IF(Tabla1810111213[[#This Row],[MEDIO DE PAGO]]="","¿Medio de pago?",G160))</f>
        <v>685.9</v>
      </c>
    </row>
    <row r="162" spans="1:7" x14ac:dyDescent="0.25">
      <c r="A162" s="6" t="str">
        <f>TEXT(Tabla1810111213[[#This Row],[FECHA]],"mm-yyyy")</f>
        <v>01-2016</v>
      </c>
      <c r="B162" s="3">
        <v>42399</v>
      </c>
      <c r="C162" t="s">
        <v>105</v>
      </c>
      <c r="D162" t="s">
        <v>11</v>
      </c>
      <c r="E162" s="8">
        <v>2.5</v>
      </c>
      <c r="F162" s="8"/>
      <c r="G162" s="8">
        <f>IF(Tabla1810111213[[#This Row],[MEDIO DE PAGO]]="EFECTIVO",G161+Tabla1810111213[[#This Row],[ENTRADA ]]-Tabla1810111213[[#This Row],[SALIDA]],IF(Tabla1810111213[[#This Row],[MEDIO DE PAGO]]="","¿Medio de pago?",G161))</f>
        <v>688.4</v>
      </c>
    </row>
    <row r="163" spans="1:7" x14ac:dyDescent="0.25">
      <c r="A163" s="6" t="str">
        <f>TEXT(Tabla1810111213[[#This Row],[FECHA]],"mm-yyyy")</f>
        <v>01-2016</v>
      </c>
      <c r="B163" s="3">
        <v>42399</v>
      </c>
      <c r="C163" t="s">
        <v>106</v>
      </c>
      <c r="D163" t="s">
        <v>11</v>
      </c>
      <c r="E163" s="8">
        <v>10</v>
      </c>
      <c r="F163" s="8"/>
      <c r="G163" s="8">
        <f>IF(Tabla1810111213[[#This Row],[MEDIO DE PAGO]]="EFECTIVO",G162+Tabla1810111213[[#This Row],[ENTRADA ]]-Tabla1810111213[[#This Row],[SALIDA]],IF(Tabla1810111213[[#This Row],[MEDIO DE PAGO]]="","¿Medio de pago?",G162))</f>
        <v>698.4</v>
      </c>
    </row>
    <row r="164" spans="1:7" x14ac:dyDescent="0.25">
      <c r="A164" s="6" t="str">
        <f>TEXT(Tabla1810111213[[#This Row],[FECHA]],"mm-yyyy")</f>
        <v>01-2016</v>
      </c>
      <c r="B164" s="3">
        <v>42399</v>
      </c>
      <c r="C164" t="s">
        <v>20</v>
      </c>
      <c r="D164" t="s">
        <v>11</v>
      </c>
      <c r="E164" s="8"/>
      <c r="F164" s="8">
        <v>5</v>
      </c>
      <c r="G164" s="8">
        <f>IF(Tabla1810111213[[#This Row],[MEDIO DE PAGO]]="EFECTIVO",G163+Tabla1810111213[[#This Row],[ENTRADA ]]-Tabla1810111213[[#This Row],[SALIDA]],IF(Tabla1810111213[[#This Row],[MEDIO DE PAGO]]="","¿Medio de pago?",G163))</f>
        <v>693.4</v>
      </c>
    </row>
    <row r="165" spans="1:7" x14ac:dyDescent="0.25">
      <c r="A165" s="6" t="str">
        <f>TEXT(Tabla1810111213[[#This Row],[FECHA]],"mm-yyyy")</f>
        <v>01-2016</v>
      </c>
      <c r="B165" s="3">
        <v>42399</v>
      </c>
      <c r="C165" t="s">
        <v>107</v>
      </c>
      <c r="D165" t="s">
        <v>11</v>
      </c>
      <c r="E165" s="8">
        <v>90</v>
      </c>
      <c r="F165" s="8"/>
      <c r="G165" s="8">
        <f>IF(Tabla1810111213[[#This Row],[MEDIO DE PAGO]]="EFECTIVO",G164+Tabla1810111213[[#This Row],[ENTRADA ]]-Tabla1810111213[[#This Row],[SALIDA]],IF(Tabla1810111213[[#This Row],[MEDIO DE PAGO]]="","¿Medio de pago?",G164))</f>
        <v>783.4</v>
      </c>
    </row>
    <row r="166" spans="1:7" x14ac:dyDescent="0.25">
      <c r="A166" s="6" t="str">
        <f>TEXT(Tabla1810111213[[#This Row],[FECHA]],"mm-yyyy")</f>
        <v>01-2016</v>
      </c>
      <c r="B166" s="3">
        <v>42400</v>
      </c>
      <c r="C166" t="s">
        <v>19</v>
      </c>
      <c r="D166" t="s">
        <v>11</v>
      </c>
      <c r="E166" s="8"/>
      <c r="F166" s="8">
        <v>2.2999999999999998</v>
      </c>
      <c r="G166" s="8">
        <f>IF(Tabla1810111213[[#This Row],[MEDIO DE PAGO]]="EFECTIVO",G165+Tabla1810111213[[#This Row],[ENTRADA ]]-Tabla1810111213[[#This Row],[SALIDA]],IF(Tabla1810111213[[#This Row],[MEDIO DE PAGO]]="","¿Medio de pago?",G165))</f>
        <v>781.1</v>
      </c>
    </row>
    <row r="167" spans="1:7" x14ac:dyDescent="0.25">
      <c r="A167" s="6" t="str">
        <f>TEXT(Tabla1810111213[[#This Row],[FECHA]],"mm-yyyy")</f>
        <v>01-2016</v>
      </c>
      <c r="B167" s="3">
        <v>42400</v>
      </c>
      <c r="C167" t="s">
        <v>108</v>
      </c>
      <c r="D167" t="s">
        <v>11</v>
      </c>
      <c r="E167" s="8"/>
      <c r="F167" s="8">
        <v>90</v>
      </c>
      <c r="G167" s="8">
        <f>IF(Tabla1810111213[[#This Row],[MEDIO DE PAGO]]="EFECTIVO",G166+Tabla1810111213[[#This Row],[ENTRADA ]]-Tabla1810111213[[#This Row],[SALIDA]],IF(Tabla1810111213[[#This Row],[MEDIO DE PAGO]]="","¿Medio de pago?",G166))</f>
        <v>691.1</v>
      </c>
    </row>
    <row r="168" spans="1:7" x14ac:dyDescent="0.25">
      <c r="A168" s="6" t="str">
        <f>TEXT(Tabla1810111213[[#This Row],[FECHA]],"mm-yyyy")</f>
        <v>01-2016</v>
      </c>
      <c r="B168" s="3">
        <v>42400</v>
      </c>
      <c r="C168" t="s">
        <v>98</v>
      </c>
      <c r="D168" t="s">
        <v>11</v>
      </c>
      <c r="E168" s="8"/>
      <c r="F168" s="8">
        <v>15</v>
      </c>
      <c r="G168" s="8">
        <f>IF(Tabla1810111213[[#This Row],[MEDIO DE PAGO]]="EFECTIVO",G167+Tabla1810111213[[#This Row],[ENTRADA ]]-Tabla1810111213[[#This Row],[SALIDA]],IF(Tabla1810111213[[#This Row],[MEDIO DE PAGO]]="","¿Medio de pago?",G167))</f>
        <v>676.1</v>
      </c>
    </row>
    <row r="169" spans="1:7" x14ac:dyDescent="0.25">
      <c r="A169" s="6" t="str">
        <f>TEXT(Tabla1810111213[[#This Row],[FECHA]],"mm-yyyy")</f>
        <v>01-2016</v>
      </c>
      <c r="B169" s="3">
        <v>42400</v>
      </c>
      <c r="C169" t="s">
        <v>20</v>
      </c>
      <c r="D169" t="s">
        <v>11</v>
      </c>
      <c r="E169" s="8"/>
      <c r="F169" s="8">
        <v>5</v>
      </c>
      <c r="G169" s="8">
        <f>IF(Tabla1810111213[[#This Row],[MEDIO DE PAGO]]="EFECTIVO",G168+Tabla1810111213[[#This Row],[ENTRADA ]]-Tabla1810111213[[#This Row],[SALIDA]],IF(Tabla1810111213[[#This Row],[MEDIO DE PAGO]]="","¿Medio de pago?",G168))</f>
        <v>671.1</v>
      </c>
    </row>
    <row r="170" spans="1:7" x14ac:dyDescent="0.25">
      <c r="A170" s="6" t="str">
        <f>TEXT(Tabla1810111213[[#This Row],[FECHA]],"mm-yyyy")</f>
        <v>01-2016</v>
      </c>
      <c r="B170" s="3">
        <v>42400</v>
      </c>
      <c r="C170" t="s">
        <v>109</v>
      </c>
      <c r="D170" t="s">
        <v>11</v>
      </c>
      <c r="E170" s="8">
        <v>10.5</v>
      </c>
      <c r="F170" s="8"/>
      <c r="G170" s="8">
        <f>IF(Tabla1810111213[[#This Row],[MEDIO DE PAGO]]="EFECTIVO",G169+Tabla1810111213[[#This Row],[ENTRADA ]]-Tabla1810111213[[#This Row],[SALIDA]],IF(Tabla1810111213[[#This Row],[MEDIO DE PAGO]]="","¿Medio de pago?",G169))</f>
        <v>681.6</v>
      </c>
    </row>
    <row r="171" spans="1:7" x14ac:dyDescent="0.25">
      <c r="A171" s="6" t="str">
        <f>TEXT(Tabla1810111213[[#This Row],[FECHA]],"mm-yyyy")</f>
        <v>01-2016</v>
      </c>
      <c r="B171" s="3">
        <v>42400</v>
      </c>
      <c r="C171" t="s">
        <v>110</v>
      </c>
      <c r="D171" t="s">
        <v>11</v>
      </c>
      <c r="E171" s="8">
        <v>4</v>
      </c>
      <c r="F171" s="8"/>
      <c r="G171" s="8">
        <f>IF(Tabla1810111213[[#This Row],[MEDIO DE PAGO]]="EFECTIVO",G170+Tabla1810111213[[#This Row],[ENTRADA ]]-Tabla1810111213[[#This Row],[SALIDA]],IF(Tabla1810111213[[#This Row],[MEDIO DE PAGO]]="","¿Medio de pago?",G170))</f>
        <v>685.6</v>
      </c>
    </row>
    <row r="172" spans="1:7" x14ac:dyDescent="0.25">
      <c r="A172" s="6" t="str">
        <f>TEXT(Tabla1810111213[[#This Row],[FECHA]],"mm-yyyy")</f>
        <v>01-1900</v>
      </c>
      <c r="B172" s="3"/>
      <c r="E172" s="8"/>
      <c r="F172" s="8"/>
      <c r="G172" s="8" t="str">
        <f>IF(Tabla1810111213[[#This Row],[MEDIO DE PAGO]]="EFECTIVO",G171+Tabla1810111213[[#This Row],[ENTRADA ]]-Tabla1810111213[[#This Row],[SALIDA]],IF(Tabla1810111213[[#This Row],[MEDIO DE PAGO]]="","¿Medio de pago?",G171))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7"/>
  <sheetViews>
    <sheetView topLeftCell="B128" zoomScale="130" zoomScaleNormal="130" workbookViewId="0">
      <selection activeCell="G177" sqref="G177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TEXT(Tabla18101112[[#This Row],[FECHA]],"mm-yyyy")</f>
        <v>12-2016</v>
      </c>
      <c r="B6" s="3">
        <v>42705</v>
      </c>
      <c r="C6" t="s">
        <v>24</v>
      </c>
      <c r="D6" t="s">
        <v>11</v>
      </c>
      <c r="E6" s="8"/>
      <c r="F6" s="8"/>
      <c r="G6" s="9">
        <v>685.6</v>
      </c>
    </row>
    <row r="7" spans="1:7" x14ac:dyDescent="0.25">
      <c r="A7" s="5" t="str">
        <f>TEXT(Tabla18101112[[#This Row],[FECHA]],"mm-yyyy")</f>
        <v>02-2016</v>
      </c>
      <c r="B7" s="3">
        <v>42401</v>
      </c>
      <c r="C7" t="s">
        <v>76</v>
      </c>
      <c r="D7" t="s">
        <v>11</v>
      </c>
      <c r="E7" s="8"/>
      <c r="F7" s="8">
        <v>3</v>
      </c>
      <c r="G7" s="7">
        <f>IF(Tabla18101112[[#This Row],[MEDIO DE PAGO]]="EFECTIVO",G6+Tabla18101112[[#This Row],[ENTRADA ]]-Tabla18101112[[#This Row],[SALIDA]],IF(Tabla18101112[[#This Row],[MEDIO DE PAGO]]="","¿Medio de pago?",G6))</f>
        <v>682.6</v>
      </c>
    </row>
    <row r="8" spans="1:7" x14ac:dyDescent="0.25">
      <c r="A8" s="5" t="str">
        <f>TEXT(Tabla18101112[[#This Row],[FECHA]],"mm-yyyy")</f>
        <v>02-2016</v>
      </c>
      <c r="B8" s="3">
        <v>42401</v>
      </c>
      <c r="C8" t="s">
        <v>112</v>
      </c>
      <c r="D8" t="s">
        <v>11</v>
      </c>
      <c r="E8" s="8"/>
      <c r="F8" s="8">
        <v>450</v>
      </c>
      <c r="G8" s="7">
        <f>IF(Tabla18101112[[#This Row],[MEDIO DE PAGO]]="EFECTIVO",G7+Tabla18101112[[#This Row],[ENTRADA ]]-Tabla18101112[[#This Row],[SALIDA]],IF(Tabla18101112[[#This Row],[MEDIO DE PAGO]]="","¿Medio de pago?",G7))</f>
        <v>232.60000000000002</v>
      </c>
    </row>
    <row r="9" spans="1:7" x14ac:dyDescent="0.25">
      <c r="A9" s="5" t="str">
        <f>TEXT(Tabla18101112[[#This Row],[FECHA]],"mm-yyyy")</f>
        <v>02-2016</v>
      </c>
      <c r="B9" s="3">
        <v>42401</v>
      </c>
      <c r="C9" t="s">
        <v>111</v>
      </c>
      <c r="D9" t="s">
        <v>11</v>
      </c>
      <c r="E9" s="8">
        <v>12.5</v>
      </c>
      <c r="F9" s="8"/>
      <c r="G9" s="7">
        <f>IF(Tabla18101112[[#This Row],[MEDIO DE PAGO]]="EFECTIVO",G8+Tabla18101112[[#This Row],[ENTRADA ]]-Tabla18101112[[#This Row],[SALIDA]],IF(Tabla18101112[[#This Row],[MEDIO DE PAGO]]="","¿Medio de pago?",G8))</f>
        <v>245.10000000000002</v>
      </c>
    </row>
    <row r="10" spans="1:7" x14ac:dyDescent="0.25">
      <c r="A10" s="6" t="str">
        <f>TEXT(Tabla18101112[[#This Row],[FECHA]],"mm-yyyy")</f>
        <v>02-2016</v>
      </c>
      <c r="B10" s="3">
        <v>42401</v>
      </c>
      <c r="C10" t="s">
        <v>30</v>
      </c>
      <c r="D10" t="s">
        <v>11</v>
      </c>
      <c r="E10" s="8"/>
      <c r="F10" s="8">
        <v>5</v>
      </c>
      <c r="G10" s="7">
        <f>IF(Tabla18101112[[#This Row],[MEDIO DE PAGO]]="EFECTIVO",G9+Tabla18101112[[#This Row],[ENTRADA ]]-Tabla18101112[[#This Row],[SALIDA]],IF(Tabla18101112[[#This Row],[MEDIO DE PAGO]]="","¿Medio de pago?",G9))</f>
        <v>240.10000000000002</v>
      </c>
    </row>
    <row r="11" spans="1:7" x14ac:dyDescent="0.25">
      <c r="A11" s="6" t="str">
        <f>TEXT(Tabla18101112[[#This Row],[FECHA]],"mm-yyyy")</f>
        <v>02-2016</v>
      </c>
      <c r="B11" s="3">
        <v>42402</v>
      </c>
      <c r="C11" t="s">
        <v>19</v>
      </c>
      <c r="D11" t="s">
        <v>11</v>
      </c>
      <c r="E11" s="8"/>
      <c r="F11" s="8">
        <v>3</v>
      </c>
      <c r="G11" s="7">
        <f>IF(Tabla18101112[[#This Row],[MEDIO DE PAGO]]="EFECTIVO",G10+Tabla18101112[[#This Row],[ENTRADA ]]-Tabla18101112[[#This Row],[SALIDA]],IF(Tabla18101112[[#This Row],[MEDIO DE PAGO]]="","¿Medio de pago?",G10))</f>
        <v>237.10000000000002</v>
      </c>
    </row>
    <row r="12" spans="1:7" x14ac:dyDescent="0.25">
      <c r="A12" s="6" t="str">
        <f>TEXT(Tabla18101112[[#This Row],[FECHA]],"mm-yyyy")</f>
        <v>02-2016</v>
      </c>
      <c r="B12" s="3">
        <v>42402</v>
      </c>
      <c r="C12" t="s">
        <v>113</v>
      </c>
      <c r="D12" t="s">
        <v>11</v>
      </c>
      <c r="E12" s="8"/>
      <c r="F12" s="8">
        <v>35</v>
      </c>
      <c r="G12" s="7">
        <f>IF(Tabla18101112[[#This Row],[MEDIO DE PAGO]]="EFECTIVO",G11+Tabla18101112[[#This Row],[ENTRADA ]]-Tabla18101112[[#This Row],[SALIDA]],IF(Tabla18101112[[#This Row],[MEDIO DE PAGO]]="","¿Medio de pago?",G11))</f>
        <v>202.10000000000002</v>
      </c>
    </row>
    <row r="13" spans="1:7" x14ac:dyDescent="0.25">
      <c r="A13" s="6" t="str">
        <f>TEXT(Tabla18101112[[#This Row],[FECHA]],"mm-yyyy")</f>
        <v>02-2016</v>
      </c>
      <c r="B13" s="3">
        <v>42402</v>
      </c>
      <c r="C13" t="s">
        <v>30</v>
      </c>
      <c r="D13" t="s">
        <v>11</v>
      </c>
      <c r="E13" s="8"/>
      <c r="F13" s="8">
        <v>5</v>
      </c>
      <c r="G13" s="7">
        <f>IF(Tabla18101112[[#This Row],[MEDIO DE PAGO]]="EFECTIVO",G12+Tabla18101112[[#This Row],[ENTRADA ]]-Tabla18101112[[#This Row],[SALIDA]],IF(Tabla18101112[[#This Row],[MEDIO DE PAGO]]="","¿Medio de pago?",G12))</f>
        <v>197.10000000000002</v>
      </c>
    </row>
    <row r="14" spans="1:7" x14ac:dyDescent="0.25">
      <c r="A14" s="6" t="str">
        <f>TEXT(Tabla18101112[[#This Row],[FECHA]],"mm-yyyy")</f>
        <v>02-2016</v>
      </c>
      <c r="B14" s="3">
        <v>42403</v>
      </c>
      <c r="C14" t="s">
        <v>114</v>
      </c>
      <c r="D14" t="s">
        <v>11</v>
      </c>
      <c r="E14" s="8">
        <v>2.5</v>
      </c>
      <c r="F14" s="8"/>
      <c r="G14" s="7">
        <f>IF(Tabla18101112[[#This Row],[MEDIO DE PAGO]]="EFECTIVO",G13+Tabla18101112[[#This Row],[ENTRADA ]]-Tabla18101112[[#This Row],[SALIDA]],IF(Tabla18101112[[#This Row],[MEDIO DE PAGO]]="","¿Medio de pago?",G13))</f>
        <v>199.60000000000002</v>
      </c>
    </row>
    <row r="15" spans="1:7" x14ac:dyDescent="0.25">
      <c r="A15" s="6" t="str">
        <f>TEXT(Tabla18101112[[#This Row],[FECHA]],"mm-yyyy")</f>
        <v>02-2016</v>
      </c>
      <c r="B15" s="3">
        <v>42403</v>
      </c>
      <c r="C15" t="s">
        <v>19</v>
      </c>
      <c r="D15" t="s">
        <v>11</v>
      </c>
      <c r="E15" s="8"/>
      <c r="F15" s="8">
        <v>3</v>
      </c>
      <c r="G15" s="7">
        <f>IF(Tabla18101112[[#This Row],[MEDIO DE PAGO]]="EFECTIVO",G14+Tabla18101112[[#This Row],[ENTRADA ]]-Tabla18101112[[#This Row],[SALIDA]],IF(Tabla18101112[[#This Row],[MEDIO DE PAGO]]="","¿Medio de pago?",G14))</f>
        <v>196.60000000000002</v>
      </c>
    </row>
    <row r="16" spans="1:7" x14ac:dyDescent="0.25">
      <c r="A16" s="6" t="str">
        <f>TEXT(Tabla18101112[[#This Row],[FECHA]],"mm-yyyy")</f>
        <v>02-2016</v>
      </c>
      <c r="B16" s="3">
        <v>42403</v>
      </c>
      <c r="C16" t="s">
        <v>117</v>
      </c>
      <c r="D16" t="s">
        <v>11</v>
      </c>
      <c r="E16" s="8"/>
      <c r="F16" s="8">
        <v>100</v>
      </c>
      <c r="G16" s="7">
        <f>IF(Tabla18101112[[#This Row],[MEDIO DE PAGO]]="EFECTIVO",G15+Tabla18101112[[#This Row],[ENTRADA ]]-Tabla18101112[[#This Row],[SALIDA]],IF(Tabla18101112[[#This Row],[MEDIO DE PAGO]]="","¿Medio de pago?",G15))</f>
        <v>96.600000000000023</v>
      </c>
    </row>
    <row r="17" spans="1:7" x14ac:dyDescent="0.25">
      <c r="A17" s="6" t="str">
        <f>TEXT(Tabla18101112[[#This Row],[FECHA]],"mm-yyyy")</f>
        <v>02-2016</v>
      </c>
      <c r="B17" s="3">
        <v>42403</v>
      </c>
      <c r="C17" t="s">
        <v>30</v>
      </c>
      <c r="D17" t="s">
        <v>11</v>
      </c>
      <c r="E17" s="8"/>
      <c r="F17" s="8">
        <v>5</v>
      </c>
      <c r="G17" s="7">
        <f>IF(Tabla18101112[[#This Row],[MEDIO DE PAGO]]="EFECTIVO",G16+Tabla18101112[[#This Row],[ENTRADA ]]-Tabla18101112[[#This Row],[SALIDA]],IF(Tabla18101112[[#This Row],[MEDIO DE PAGO]]="","¿Medio de pago?",G16))</f>
        <v>91.600000000000023</v>
      </c>
    </row>
    <row r="18" spans="1:7" x14ac:dyDescent="0.25">
      <c r="A18" s="6" t="str">
        <f>TEXT(Tabla18101112[[#This Row],[FECHA]],"mm-yyyy")</f>
        <v>02-2016</v>
      </c>
      <c r="B18" s="3">
        <v>42404</v>
      </c>
      <c r="C18" t="s">
        <v>19</v>
      </c>
      <c r="D18" t="s">
        <v>11</v>
      </c>
      <c r="E18" s="8"/>
      <c r="F18" s="8">
        <v>3.5</v>
      </c>
      <c r="G18" s="7">
        <f>IF(Tabla18101112[[#This Row],[MEDIO DE PAGO]]="EFECTIVO",G17+Tabla18101112[[#This Row],[ENTRADA ]]-Tabla18101112[[#This Row],[SALIDA]],IF(Tabla18101112[[#This Row],[MEDIO DE PAGO]]="","¿Medio de pago?",G17))</f>
        <v>88.100000000000023</v>
      </c>
    </row>
    <row r="19" spans="1:7" x14ac:dyDescent="0.25">
      <c r="A19" s="6" t="str">
        <f>TEXT(Tabla18101112[[#This Row],[FECHA]],"mm-yyyy")</f>
        <v>02-2016</v>
      </c>
      <c r="B19" s="3">
        <v>42404</v>
      </c>
      <c r="C19" t="s">
        <v>115</v>
      </c>
      <c r="D19" t="s">
        <v>11</v>
      </c>
      <c r="E19" s="8">
        <v>50</v>
      </c>
      <c r="F19" s="8"/>
      <c r="G19" s="7">
        <f>IF(Tabla18101112[[#This Row],[MEDIO DE PAGO]]="EFECTIVO",G18+Tabla18101112[[#This Row],[ENTRADA ]]-Tabla18101112[[#This Row],[SALIDA]],IF(Tabla18101112[[#This Row],[MEDIO DE PAGO]]="","¿Medio de pago?",G18))</f>
        <v>138.10000000000002</v>
      </c>
    </row>
    <row r="20" spans="1:7" x14ac:dyDescent="0.25">
      <c r="A20" s="6" t="str">
        <f>TEXT(Tabla18101112[[#This Row],[FECHA]],"mm-yyyy")</f>
        <v>02-2016</v>
      </c>
      <c r="B20" s="3">
        <v>42404</v>
      </c>
      <c r="C20" t="s">
        <v>116</v>
      </c>
      <c r="D20" t="s">
        <v>11</v>
      </c>
      <c r="E20" s="8">
        <v>2.5</v>
      </c>
      <c r="F20" s="8"/>
      <c r="G20" s="7">
        <f>IF(Tabla18101112[[#This Row],[MEDIO DE PAGO]]="EFECTIVO",G19+Tabla18101112[[#This Row],[ENTRADA ]]-Tabla18101112[[#This Row],[SALIDA]],IF(Tabla18101112[[#This Row],[MEDIO DE PAGO]]="","¿Medio de pago?",G19))</f>
        <v>140.60000000000002</v>
      </c>
    </row>
    <row r="21" spans="1:7" x14ac:dyDescent="0.25">
      <c r="A21" s="6" t="str">
        <f>TEXT(Tabla18101112[[#This Row],[FECHA]],"mm-yyyy")</f>
        <v>02-2016</v>
      </c>
      <c r="B21" s="3">
        <v>42404</v>
      </c>
      <c r="C21" t="s">
        <v>30</v>
      </c>
      <c r="D21" t="s">
        <v>11</v>
      </c>
      <c r="E21" s="8"/>
      <c r="F21" s="8">
        <v>5</v>
      </c>
      <c r="G21" s="7">
        <f>IF(Tabla18101112[[#This Row],[MEDIO DE PAGO]]="EFECTIVO",G20+Tabla18101112[[#This Row],[ENTRADA ]]-Tabla18101112[[#This Row],[SALIDA]],IF(Tabla18101112[[#This Row],[MEDIO DE PAGO]]="","¿Medio de pago?",G20))</f>
        <v>135.60000000000002</v>
      </c>
    </row>
    <row r="22" spans="1:7" x14ac:dyDescent="0.25">
      <c r="A22" s="6" t="str">
        <f>TEXT(Tabla18101112[[#This Row],[FECHA]],"mm-yyyy")</f>
        <v>02-2016</v>
      </c>
      <c r="B22" s="3">
        <v>42404</v>
      </c>
      <c r="C22" t="s">
        <v>21</v>
      </c>
      <c r="D22" t="s">
        <v>11</v>
      </c>
      <c r="E22" s="8">
        <v>2.5</v>
      </c>
      <c r="F22" s="8"/>
      <c r="G22" s="7">
        <f>IF(Tabla18101112[[#This Row],[MEDIO DE PAGO]]="EFECTIVO",G21+Tabla18101112[[#This Row],[ENTRADA ]]-Tabla18101112[[#This Row],[SALIDA]],IF(Tabla18101112[[#This Row],[MEDIO DE PAGO]]="","¿Medio de pago?",G21))</f>
        <v>138.10000000000002</v>
      </c>
    </row>
    <row r="23" spans="1:7" x14ac:dyDescent="0.25">
      <c r="A23" s="6" t="str">
        <f>TEXT(Tabla18101112[[#This Row],[FECHA]],"mm-yyyy")</f>
        <v>02-2016</v>
      </c>
      <c r="B23" s="3">
        <v>42405</v>
      </c>
      <c r="C23" t="s">
        <v>76</v>
      </c>
      <c r="D23" t="s">
        <v>11</v>
      </c>
      <c r="E23" s="8"/>
      <c r="F23" s="8">
        <v>1.6</v>
      </c>
      <c r="G23" s="7">
        <f>IF(Tabla18101112[[#This Row],[MEDIO DE PAGO]]="EFECTIVO",G22+Tabla18101112[[#This Row],[ENTRADA ]]-Tabla18101112[[#This Row],[SALIDA]],IF(Tabla18101112[[#This Row],[MEDIO DE PAGO]]="","¿Medio de pago?",G22))</f>
        <v>136.50000000000003</v>
      </c>
    </row>
    <row r="24" spans="1:7" x14ac:dyDescent="0.25">
      <c r="A24" s="6" t="str">
        <f>TEXT(Tabla18101112[[#This Row],[FECHA]],"mm-yyyy")</f>
        <v>02-2016</v>
      </c>
      <c r="B24" s="3">
        <v>42405</v>
      </c>
      <c r="C24" t="s">
        <v>63</v>
      </c>
      <c r="D24" t="s">
        <v>11</v>
      </c>
      <c r="E24" s="8">
        <v>120</v>
      </c>
      <c r="F24" s="8"/>
      <c r="G24" s="7">
        <f>IF(Tabla18101112[[#This Row],[MEDIO DE PAGO]]="EFECTIVO",G23+Tabla18101112[[#This Row],[ENTRADA ]]-Tabla18101112[[#This Row],[SALIDA]],IF(Tabla18101112[[#This Row],[MEDIO DE PAGO]]="","¿Medio de pago?",G23))</f>
        <v>256.5</v>
      </c>
    </row>
    <row r="25" spans="1:7" x14ac:dyDescent="0.25">
      <c r="A25" s="6" t="str">
        <f>TEXT(Tabla18101112[[#This Row],[FECHA]],"mm-yyyy")</f>
        <v>02-2016</v>
      </c>
      <c r="B25" s="3">
        <v>42405</v>
      </c>
      <c r="C25" t="s">
        <v>30</v>
      </c>
      <c r="D25" t="s">
        <v>11</v>
      </c>
      <c r="E25" s="8"/>
      <c r="F25" s="8">
        <v>5</v>
      </c>
      <c r="G25" s="7">
        <f>IF(Tabla18101112[[#This Row],[MEDIO DE PAGO]]="EFECTIVO",G24+Tabla18101112[[#This Row],[ENTRADA ]]-Tabla18101112[[#This Row],[SALIDA]],IF(Tabla18101112[[#This Row],[MEDIO DE PAGO]]="","¿Medio de pago?",G24))</f>
        <v>251.5</v>
      </c>
    </row>
    <row r="26" spans="1:7" x14ac:dyDescent="0.25">
      <c r="A26" s="6" t="str">
        <f>TEXT(Tabla18101112[[#This Row],[FECHA]],"mm-yyyy")</f>
        <v>02-2016</v>
      </c>
      <c r="B26" s="3">
        <v>42405</v>
      </c>
      <c r="C26" t="s">
        <v>118</v>
      </c>
      <c r="D26" t="s">
        <v>11</v>
      </c>
      <c r="E26" s="8">
        <v>10</v>
      </c>
      <c r="F26" s="8"/>
      <c r="G26" s="7">
        <f>IF(Tabla18101112[[#This Row],[MEDIO DE PAGO]]="EFECTIVO",G25+Tabla18101112[[#This Row],[ENTRADA ]]-Tabla18101112[[#This Row],[SALIDA]],IF(Tabla18101112[[#This Row],[MEDIO DE PAGO]]="","¿Medio de pago?",G25))</f>
        <v>261.5</v>
      </c>
    </row>
    <row r="27" spans="1:7" x14ac:dyDescent="0.25">
      <c r="A27" s="6" t="str">
        <f>TEXT(Tabla18101112[[#This Row],[FECHA]],"mm-yyyy")</f>
        <v>02-2016</v>
      </c>
      <c r="B27" s="3">
        <v>42405</v>
      </c>
      <c r="C27" t="s">
        <v>86</v>
      </c>
      <c r="D27" t="s">
        <v>11</v>
      </c>
      <c r="E27" s="8">
        <v>5</v>
      </c>
      <c r="F27" s="8"/>
      <c r="G27" s="7">
        <f>IF(Tabla18101112[[#This Row],[MEDIO DE PAGO]]="EFECTIVO",G26+Tabla18101112[[#This Row],[ENTRADA ]]-Tabla18101112[[#This Row],[SALIDA]],IF(Tabla18101112[[#This Row],[MEDIO DE PAGO]]="","¿Medio de pago?",G26))</f>
        <v>266.5</v>
      </c>
    </row>
    <row r="28" spans="1:7" x14ac:dyDescent="0.25">
      <c r="A28" s="6" t="str">
        <f>TEXT(Tabla18101112[[#This Row],[FECHA]],"mm-yyyy")</f>
        <v>02-2016</v>
      </c>
      <c r="B28" s="3">
        <v>42406</v>
      </c>
      <c r="C28" t="s">
        <v>76</v>
      </c>
      <c r="D28" t="s">
        <v>11</v>
      </c>
      <c r="E28" s="8"/>
      <c r="F28" s="8">
        <v>1.4</v>
      </c>
      <c r="G28" s="7">
        <f>IF(Tabla18101112[[#This Row],[MEDIO DE PAGO]]="EFECTIVO",G27+Tabla18101112[[#This Row],[ENTRADA ]]-Tabla18101112[[#This Row],[SALIDA]],IF(Tabla18101112[[#This Row],[MEDIO DE PAGO]]="","¿Medio de pago?",G27))</f>
        <v>265.10000000000002</v>
      </c>
    </row>
    <row r="29" spans="1:7" x14ac:dyDescent="0.25">
      <c r="A29" s="6" t="str">
        <f>TEXT(Tabla18101112[[#This Row],[FECHA]],"mm-yyyy")</f>
        <v>02-2016</v>
      </c>
      <c r="B29" s="3">
        <v>42406</v>
      </c>
      <c r="C29" t="s">
        <v>119</v>
      </c>
      <c r="D29" t="s">
        <v>11</v>
      </c>
      <c r="E29" s="8"/>
      <c r="F29" s="8">
        <v>19.5</v>
      </c>
      <c r="G29" s="7">
        <f>IF(Tabla18101112[[#This Row],[MEDIO DE PAGO]]="EFECTIVO",G28+Tabla18101112[[#This Row],[ENTRADA ]]-Tabla18101112[[#This Row],[SALIDA]],IF(Tabla18101112[[#This Row],[MEDIO DE PAGO]]="","¿Medio de pago?",G28))</f>
        <v>245.60000000000002</v>
      </c>
    </row>
    <row r="30" spans="1:7" x14ac:dyDescent="0.25">
      <c r="A30" s="6" t="str">
        <f>TEXT(Tabla18101112[[#This Row],[FECHA]],"mm-yyyy")</f>
        <v>02-2016</v>
      </c>
      <c r="B30" s="3">
        <v>42406</v>
      </c>
      <c r="C30" t="s">
        <v>30</v>
      </c>
      <c r="D30" t="s">
        <v>11</v>
      </c>
      <c r="E30" s="8"/>
      <c r="F30" s="8">
        <v>5</v>
      </c>
      <c r="G30" s="7">
        <f>IF(Tabla18101112[[#This Row],[MEDIO DE PAGO]]="EFECTIVO",G29+Tabla18101112[[#This Row],[ENTRADA ]]-Tabla18101112[[#This Row],[SALIDA]],IF(Tabla18101112[[#This Row],[MEDIO DE PAGO]]="","¿Medio de pago?",G29))</f>
        <v>240.60000000000002</v>
      </c>
    </row>
    <row r="31" spans="1:7" x14ac:dyDescent="0.25">
      <c r="A31" s="6" t="str">
        <f>TEXT(Tabla18101112[[#This Row],[FECHA]],"mm-yyyy")</f>
        <v>02-2016</v>
      </c>
      <c r="B31" s="3">
        <v>42406</v>
      </c>
      <c r="C31" t="s">
        <v>115</v>
      </c>
      <c r="D31" t="s">
        <v>11</v>
      </c>
      <c r="E31" s="8">
        <v>100</v>
      </c>
      <c r="F31" s="8"/>
      <c r="G31" s="7">
        <f>IF(Tabla18101112[[#This Row],[MEDIO DE PAGO]]="EFECTIVO",G30+Tabla18101112[[#This Row],[ENTRADA ]]-Tabla18101112[[#This Row],[SALIDA]],IF(Tabla18101112[[#This Row],[MEDIO DE PAGO]]="","¿Medio de pago?",G30))</f>
        <v>340.6</v>
      </c>
    </row>
    <row r="32" spans="1:7" x14ac:dyDescent="0.25">
      <c r="A32" s="6" t="str">
        <f>TEXT(Tabla18101112[[#This Row],[FECHA]],"mm-yyyy")</f>
        <v>02-2016</v>
      </c>
      <c r="B32" s="3">
        <v>42407</v>
      </c>
      <c r="C32" t="s">
        <v>19</v>
      </c>
      <c r="D32" t="s">
        <v>11</v>
      </c>
      <c r="E32" s="8"/>
      <c r="F32" s="8">
        <v>0.5</v>
      </c>
      <c r="G32" s="7">
        <f>IF(Tabla18101112[[#This Row],[MEDIO DE PAGO]]="EFECTIVO",G31+Tabla18101112[[#This Row],[ENTRADA ]]-Tabla18101112[[#This Row],[SALIDA]],IF(Tabla18101112[[#This Row],[MEDIO DE PAGO]]="","¿Medio de pago?",G31))</f>
        <v>340.1</v>
      </c>
    </row>
    <row r="33" spans="1:7" x14ac:dyDescent="0.25">
      <c r="A33" s="6" t="str">
        <f>TEXT(Tabla18101112[[#This Row],[FECHA]],"mm-yyyy")</f>
        <v>02-2016</v>
      </c>
      <c r="B33" s="3">
        <v>42407</v>
      </c>
      <c r="C33" t="s">
        <v>30</v>
      </c>
      <c r="D33" t="s">
        <v>11</v>
      </c>
      <c r="E33" s="8"/>
      <c r="F33" s="8">
        <v>5</v>
      </c>
      <c r="G33" s="7">
        <f>IF(Tabla18101112[[#This Row],[MEDIO DE PAGO]]="EFECTIVO",G32+Tabla18101112[[#This Row],[ENTRADA ]]-Tabla18101112[[#This Row],[SALIDA]],IF(Tabla18101112[[#This Row],[MEDIO DE PAGO]]="","¿Medio de pago?",G32))</f>
        <v>335.1</v>
      </c>
    </row>
    <row r="34" spans="1:7" x14ac:dyDescent="0.25">
      <c r="A34" s="6" t="str">
        <f>TEXT(Tabla18101112[[#This Row],[FECHA]],"mm-yyyy")</f>
        <v>02-2016</v>
      </c>
      <c r="B34" s="3">
        <v>42407</v>
      </c>
      <c r="C34" t="s">
        <v>120</v>
      </c>
      <c r="D34" t="s">
        <v>11</v>
      </c>
      <c r="E34" s="8"/>
      <c r="F34" s="8">
        <v>15</v>
      </c>
      <c r="G34" s="7">
        <f>IF(Tabla18101112[[#This Row],[MEDIO DE PAGO]]="EFECTIVO",G33+Tabla18101112[[#This Row],[ENTRADA ]]-Tabla18101112[[#This Row],[SALIDA]],IF(Tabla18101112[[#This Row],[MEDIO DE PAGO]]="","¿Medio de pago?",G33))</f>
        <v>320.10000000000002</v>
      </c>
    </row>
    <row r="35" spans="1:7" x14ac:dyDescent="0.25">
      <c r="A35" s="6" t="str">
        <f>TEXT(Tabla18101112[[#This Row],[FECHA]],"mm-yyyy")</f>
        <v>02-2016</v>
      </c>
      <c r="B35" s="3">
        <v>42407</v>
      </c>
      <c r="C35" t="s">
        <v>121</v>
      </c>
      <c r="D35" t="s">
        <v>11</v>
      </c>
      <c r="E35" s="8">
        <v>2</v>
      </c>
      <c r="F35" s="8"/>
      <c r="G35" s="7">
        <f>IF(Tabla18101112[[#This Row],[MEDIO DE PAGO]]="EFECTIVO",G34+Tabla18101112[[#This Row],[ENTRADA ]]-Tabla18101112[[#This Row],[SALIDA]],IF(Tabla18101112[[#This Row],[MEDIO DE PAGO]]="","¿Medio de pago?",G34))</f>
        <v>322.10000000000002</v>
      </c>
    </row>
    <row r="36" spans="1:7" x14ac:dyDescent="0.25">
      <c r="A36" s="6" t="str">
        <f>TEXT(Tabla18101112[[#This Row],[FECHA]],"mm-yyyy")</f>
        <v>02-2016</v>
      </c>
      <c r="B36" s="3">
        <v>42408</v>
      </c>
      <c r="C36" t="s">
        <v>19</v>
      </c>
      <c r="D36" t="s">
        <v>11</v>
      </c>
      <c r="E36" s="8"/>
      <c r="F36" s="8">
        <v>1</v>
      </c>
      <c r="G36" s="7">
        <f>IF(Tabla18101112[[#This Row],[MEDIO DE PAGO]]="EFECTIVO",G35+Tabla18101112[[#This Row],[ENTRADA ]]-Tabla18101112[[#This Row],[SALIDA]],IF(Tabla18101112[[#This Row],[MEDIO DE PAGO]]="","¿Medio de pago?",G35))</f>
        <v>321.10000000000002</v>
      </c>
    </row>
    <row r="37" spans="1:7" x14ac:dyDescent="0.25">
      <c r="A37" s="6" t="str">
        <f>TEXT(Tabla18101112[[#This Row],[FECHA]],"mm-yyyy")</f>
        <v>02-2016</v>
      </c>
      <c r="B37" s="3">
        <v>42408</v>
      </c>
      <c r="C37" t="s">
        <v>30</v>
      </c>
      <c r="D37" t="s">
        <v>11</v>
      </c>
      <c r="E37" s="8"/>
      <c r="F37" s="8">
        <v>5</v>
      </c>
      <c r="G37" s="7">
        <f>IF(Tabla18101112[[#This Row],[MEDIO DE PAGO]]="EFECTIVO",G36+Tabla18101112[[#This Row],[ENTRADA ]]-Tabla18101112[[#This Row],[SALIDA]],IF(Tabla18101112[[#This Row],[MEDIO DE PAGO]]="","¿Medio de pago?",G36))</f>
        <v>316.10000000000002</v>
      </c>
    </row>
    <row r="38" spans="1:7" x14ac:dyDescent="0.25">
      <c r="A38" s="6" t="str">
        <f>TEXT(Tabla18101112[[#This Row],[FECHA]],"mm-yyyy")</f>
        <v>02-2016</v>
      </c>
      <c r="B38" s="3">
        <v>42409</v>
      </c>
      <c r="C38" t="s">
        <v>19</v>
      </c>
      <c r="D38" t="s">
        <v>11</v>
      </c>
      <c r="E38" s="8"/>
      <c r="F38" s="8">
        <v>2.5</v>
      </c>
      <c r="G38" s="7">
        <f>IF(Tabla18101112[[#This Row],[MEDIO DE PAGO]]="EFECTIVO",G37+Tabla18101112[[#This Row],[ENTRADA ]]-Tabla18101112[[#This Row],[SALIDA]],IF(Tabla18101112[[#This Row],[MEDIO DE PAGO]]="","¿Medio de pago?",G37))</f>
        <v>313.60000000000002</v>
      </c>
    </row>
    <row r="39" spans="1:7" x14ac:dyDescent="0.25">
      <c r="A39" s="6" t="str">
        <f>TEXT(Tabla18101112[[#This Row],[FECHA]],"mm-yyyy")</f>
        <v>02-2016</v>
      </c>
      <c r="B39" s="3">
        <v>42409</v>
      </c>
      <c r="C39" t="s">
        <v>30</v>
      </c>
      <c r="D39" t="s">
        <v>11</v>
      </c>
      <c r="E39" s="8"/>
      <c r="F39" s="8">
        <v>5</v>
      </c>
      <c r="G39" s="7">
        <f>IF(Tabla18101112[[#This Row],[MEDIO DE PAGO]]="EFECTIVO",G38+Tabla18101112[[#This Row],[ENTRADA ]]-Tabla18101112[[#This Row],[SALIDA]],IF(Tabla18101112[[#This Row],[MEDIO DE PAGO]]="","¿Medio de pago?",G38))</f>
        <v>308.60000000000002</v>
      </c>
    </row>
    <row r="40" spans="1:7" x14ac:dyDescent="0.25">
      <c r="A40" s="6" t="str">
        <f>TEXT(Tabla18101112[[#This Row],[FECHA]],"mm-yyyy")</f>
        <v>02-2016</v>
      </c>
      <c r="B40" s="3">
        <v>42409</v>
      </c>
      <c r="C40" t="s">
        <v>114</v>
      </c>
      <c r="D40" t="s">
        <v>11</v>
      </c>
      <c r="E40" s="8">
        <v>2.5</v>
      </c>
      <c r="F40" s="8"/>
      <c r="G40" s="7">
        <f>IF(Tabla18101112[[#This Row],[MEDIO DE PAGO]]="EFECTIVO",G39+Tabla18101112[[#This Row],[ENTRADA ]]-Tabla18101112[[#This Row],[SALIDA]],IF(Tabla18101112[[#This Row],[MEDIO DE PAGO]]="","¿Medio de pago?",G39))</f>
        <v>311.10000000000002</v>
      </c>
    </row>
    <row r="41" spans="1:7" x14ac:dyDescent="0.25">
      <c r="A41" s="6" t="str">
        <f>TEXT(Tabla18101112[[#This Row],[FECHA]],"mm-yyyy")</f>
        <v>02-2016</v>
      </c>
      <c r="B41" s="3">
        <v>42410</v>
      </c>
      <c r="C41" t="s">
        <v>19</v>
      </c>
      <c r="D41" t="s">
        <v>11</v>
      </c>
      <c r="E41" s="8"/>
      <c r="F41" s="8">
        <v>1.5</v>
      </c>
      <c r="G41" s="7">
        <f>IF(Tabla18101112[[#This Row],[MEDIO DE PAGO]]="EFECTIVO",G40+Tabla18101112[[#This Row],[ENTRADA ]]-Tabla18101112[[#This Row],[SALIDA]],IF(Tabla18101112[[#This Row],[MEDIO DE PAGO]]="","¿Medio de pago?",G40))</f>
        <v>309.60000000000002</v>
      </c>
    </row>
    <row r="42" spans="1:7" x14ac:dyDescent="0.25">
      <c r="A42" s="6" t="str">
        <f>TEXT(Tabla18101112[[#This Row],[FECHA]],"mm-yyyy")</f>
        <v>02-2016</v>
      </c>
      <c r="B42" s="3">
        <v>42410</v>
      </c>
      <c r="C42" t="s">
        <v>122</v>
      </c>
      <c r="D42" t="s">
        <v>11</v>
      </c>
      <c r="E42" s="8">
        <v>5</v>
      </c>
      <c r="F42" s="8"/>
      <c r="G42" s="7">
        <f>IF(Tabla18101112[[#This Row],[MEDIO DE PAGO]]="EFECTIVO",G41+Tabla18101112[[#This Row],[ENTRADA ]]-Tabla18101112[[#This Row],[SALIDA]],IF(Tabla18101112[[#This Row],[MEDIO DE PAGO]]="","¿Medio de pago?",G41))</f>
        <v>314.60000000000002</v>
      </c>
    </row>
    <row r="43" spans="1:7" x14ac:dyDescent="0.25">
      <c r="A43" s="6" t="str">
        <f>TEXT(Tabla18101112[[#This Row],[FECHA]],"mm-yyyy")</f>
        <v>02-2016</v>
      </c>
      <c r="B43" s="3">
        <v>42410</v>
      </c>
      <c r="C43" t="s">
        <v>114</v>
      </c>
      <c r="D43" t="s">
        <v>11</v>
      </c>
      <c r="E43" s="8">
        <v>2.5</v>
      </c>
      <c r="F43" s="8"/>
      <c r="G43" s="7">
        <f>IF(Tabla18101112[[#This Row],[MEDIO DE PAGO]]="EFECTIVO",G42+Tabla18101112[[#This Row],[ENTRADA ]]-Tabla18101112[[#This Row],[SALIDA]],IF(Tabla18101112[[#This Row],[MEDIO DE PAGO]]="","¿Medio de pago?",G42))</f>
        <v>317.10000000000002</v>
      </c>
    </row>
    <row r="44" spans="1:7" x14ac:dyDescent="0.25">
      <c r="A44" s="6" t="str">
        <f>TEXT(Tabla18101112[[#This Row],[FECHA]],"mm-yyyy")</f>
        <v>02-2016</v>
      </c>
      <c r="B44" s="3">
        <v>42410</v>
      </c>
      <c r="C44" t="s">
        <v>123</v>
      </c>
      <c r="D44" t="s">
        <v>11</v>
      </c>
      <c r="E44" s="8">
        <v>50</v>
      </c>
      <c r="F44" s="8"/>
      <c r="G44" s="7">
        <f>IF(Tabla18101112[[#This Row],[MEDIO DE PAGO]]="EFECTIVO",G43+Tabla18101112[[#This Row],[ENTRADA ]]-Tabla18101112[[#This Row],[SALIDA]],IF(Tabla18101112[[#This Row],[MEDIO DE PAGO]]="","¿Medio de pago?",G43))</f>
        <v>367.1</v>
      </c>
    </row>
    <row r="45" spans="1:7" x14ac:dyDescent="0.25">
      <c r="A45" s="6" t="str">
        <f>TEXT(Tabla18101112[[#This Row],[FECHA]],"mm-yyyy")</f>
        <v>02-2016</v>
      </c>
      <c r="B45" s="3">
        <v>42410</v>
      </c>
      <c r="C45" t="s">
        <v>125</v>
      </c>
      <c r="D45" t="s">
        <v>11</v>
      </c>
      <c r="E45" s="8"/>
      <c r="F45" s="8">
        <v>13</v>
      </c>
      <c r="G45" s="7">
        <f>IF(Tabla18101112[[#This Row],[MEDIO DE PAGO]]="EFECTIVO",G44+Tabla18101112[[#This Row],[ENTRADA ]]-Tabla18101112[[#This Row],[SALIDA]],IF(Tabla18101112[[#This Row],[MEDIO DE PAGO]]="","¿Medio de pago?",G44))</f>
        <v>354.1</v>
      </c>
    </row>
    <row r="46" spans="1:7" x14ac:dyDescent="0.25">
      <c r="A46" s="6" t="str">
        <f>TEXT(Tabla18101112[[#This Row],[FECHA]],"mm-yyyy")</f>
        <v>02-2016</v>
      </c>
      <c r="B46" s="3">
        <v>42410</v>
      </c>
      <c r="C46" t="s">
        <v>124</v>
      </c>
      <c r="D46" t="s">
        <v>11</v>
      </c>
      <c r="E46" s="8"/>
      <c r="F46" s="8">
        <v>20</v>
      </c>
      <c r="G46" s="7">
        <f>IF(Tabla18101112[[#This Row],[MEDIO DE PAGO]]="EFECTIVO",G45+Tabla18101112[[#This Row],[ENTRADA ]]-Tabla18101112[[#This Row],[SALIDA]],IF(Tabla18101112[[#This Row],[MEDIO DE PAGO]]="","¿Medio de pago?",G45))</f>
        <v>334.1</v>
      </c>
    </row>
    <row r="47" spans="1:7" x14ac:dyDescent="0.25">
      <c r="A47" s="6" t="str">
        <f>TEXT(Tabla18101112[[#This Row],[FECHA]],"mm-yyyy")</f>
        <v>02-2016</v>
      </c>
      <c r="B47" s="3">
        <v>42411</v>
      </c>
      <c r="C47" t="s">
        <v>19</v>
      </c>
      <c r="D47" t="s">
        <v>11</v>
      </c>
      <c r="E47" s="8"/>
      <c r="F47" s="8">
        <v>1.5</v>
      </c>
      <c r="G47" s="8">
        <f>IF(Tabla18101112[[#This Row],[MEDIO DE PAGO]]="EFECTIVO",G46+Tabla18101112[[#This Row],[ENTRADA ]]-Tabla18101112[[#This Row],[SALIDA]],IF(Tabla18101112[[#This Row],[MEDIO DE PAGO]]="","¿Medio de pago?",G46))</f>
        <v>332.6</v>
      </c>
    </row>
    <row r="48" spans="1:7" x14ac:dyDescent="0.25">
      <c r="A48" s="6" t="str">
        <f>TEXT(Tabla18101112[[#This Row],[FECHA]],"mm-yyyy")</f>
        <v>02-2016</v>
      </c>
      <c r="B48" s="3">
        <v>42411</v>
      </c>
      <c r="C48" t="s">
        <v>126</v>
      </c>
      <c r="D48" t="s">
        <v>11</v>
      </c>
      <c r="E48" s="8">
        <v>7</v>
      </c>
      <c r="F48" s="8"/>
      <c r="G48" s="8">
        <f>IF(Tabla18101112[[#This Row],[MEDIO DE PAGO]]="EFECTIVO",G47+Tabla18101112[[#This Row],[ENTRADA ]]-Tabla18101112[[#This Row],[SALIDA]],IF(Tabla18101112[[#This Row],[MEDIO DE PAGO]]="","¿Medio de pago?",G47))</f>
        <v>339.6</v>
      </c>
    </row>
    <row r="49" spans="1:7" x14ac:dyDescent="0.25">
      <c r="A49" s="6" t="str">
        <f>TEXT(Tabla18101112[[#This Row],[FECHA]],"mm-yyyy")</f>
        <v>02-2016</v>
      </c>
      <c r="B49" s="3">
        <v>42411</v>
      </c>
      <c r="C49" t="s">
        <v>28</v>
      </c>
      <c r="D49" t="s">
        <v>11</v>
      </c>
      <c r="E49" s="8">
        <v>112.5</v>
      </c>
      <c r="F49" s="8"/>
      <c r="G49" s="8">
        <f>IF(Tabla18101112[[#This Row],[MEDIO DE PAGO]]="EFECTIVO",G48+Tabla18101112[[#This Row],[ENTRADA ]]-Tabla18101112[[#This Row],[SALIDA]],IF(Tabla18101112[[#This Row],[MEDIO DE PAGO]]="","¿Medio de pago?",G48))</f>
        <v>452.1</v>
      </c>
    </row>
    <row r="50" spans="1:7" x14ac:dyDescent="0.25">
      <c r="A50" s="6" t="str">
        <f>TEXT(Tabla18101112[[#This Row],[FECHA]],"mm-yyyy")</f>
        <v>02-2016</v>
      </c>
      <c r="B50" s="3">
        <v>42411</v>
      </c>
      <c r="C50" t="s">
        <v>30</v>
      </c>
      <c r="D50" t="s">
        <v>11</v>
      </c>
      <c r="E50" s="8"/>
      <c r="F50" s="8">
        <v>5</v>
      </c>
      <c r="G50" s="8">
        <f>IF(Tabla18101112[[#This Row],[MEDIO DE PAGO]]="EFECTIVO",G49+Tabla18101112[[#This Row],[ENTRADA ]]-Tabla18101112[[#This Row],[SALIDA]],IF(Tabla18101112[[#This Row],[MEDIO DE PAGO]]="","¿Medio de pago?",G49))</f>
        <v>447.1</v>
      </c>
    </row>
    <row r="51" spans="1:7" x14ac:dyDescent="0.25">
      <c r="A51" s="6" t="str">
        <f>TEXT(Tabla18101112[[#This Row],[FECHA]],"mm-yyyy")</f>
        <v>02-2016</v>
      </c>
      <c r="B51" s="3">
        <v>42411</v>
      </c>
      <c r="C51" t="s">
        <v>127</v>
      </c>
      <c r="D51" t="s">
        <v>11</v>
      </c>
      <c r="E51" s="8">
        <v>7</v>
      </c>
      <c r="F51" s="8"/>
      <c r="G51" s="8">
        <f>IF(Tabla18101112[[#This Row],[MEDIO DE PAGO]]="EFECTIVO",G50+Tabla18101112[[#This Row],[ENTRADA ]]-Tabla18101112[[#This Row],[SALIDA]],IF(Tabla18101112[[#This Row],[MEDIO DE PAGO]]="","¿Medio de pago?",G50))</f>
        <v>454.1</v>
      </c>
    </row>
    <row r="52" spans="1:7" x14ac:dyDescent="0.25">
      <c r="A52" s="6" t="str">
        <f>TEXT(Tabla18101112[[#This Row],[FECHA]],"mm-yyyy")</f>
        <v>02-2016</v>
      </c>
      <c r="B52" s="3">
        <v>42411</v>
      </c>
      <c r="C52" t="s">
        <v>128</v>
      </c>
      <c r="D52" t="s">
        <v>11</v>
      </c>
      <c r="E52" s="8"/>
      <c r="F52" s="8">
        <v>100</v>
      </c>
      <c r="G52" s="8">
        <f>IF(Tabla18101112[[#This Row],[MEDIO DE PAGO]]="EFECTIVO",G51+Tabla18101112[[#This Row],[ENTRADA ]]-Tabla18101112[[#This Row],[SALIDA]],IF(Tabla18101112[[#This Row],[MEDIO DE PAGO]]="","¿Medio de pago?",G51))</f>
        <v>354.1</v>
      </c>
    </row>
    <row r="53" spans="1:7" x14ac:dyDescent="0.25">
      <c r="A53" s="6" t="str">
        <f>TEXT(Tabla18101112[[#This Row],[FECHA]],"mm-yyyy")</f>
        <v>02-2016</v>
      </c>
      <c r="B53" s="3">
        <v>42411</v>
      </c>
      <c r="C53" t="s">
        <v>114</v>
      </c>
      <c r="D53" t="s">
        <v>11</v>
      </c>
      <c r="E53" s="8">
        <v>2.5</v>
      </c>
      <c r="F53" s="8"/>
      <c r="G53" s="8">
        <f>IF(Tabla18101112[[#This Row],[MEDIO DE PAGO]]="EFECTIVO",G52+Tabla18101112[[#This Row],[ENTRADA ]]-Tabla18101112[[#This Row],[SALIDA]],IF(Tabla18101112[[#This Row],[MEDIO DE PAGO]]="","¿Medio de pago?",G52))</f>
        <v>356.6</v>
      </c>
    </row>
    <row r="54" spans="1:7" x14ac:dyDescent="0.25">
      <c r="A54" s="6" t="str">
        <f>TEXT(Tabla18101112[[#This Row],[FECHA]],"mm-yyyy")</f>
        <v>02-2016</v>
      </c>
      <c r="B54" s="3">
        <v>42411</v>
      </c>
      <c r="C54" t="s">
        <v>130</v>
      </c>
      <c r="D54" t="s">
        <v>11</v>
      </c>
      <c r="E54" s="8">
        <v>20</v>
      </c>
      <c r="F54" s="8"/>
      <c r="G54" s="8">
        <f>IF(Tabla18101112[[#This Row],[MEDIO DE PAGO]]="EFECTIVO",G53+Tabla18101112[[#This Row],[ENTRADA ]]-Tabla18101112[[#This Row],[SALIDA]],IF(Tabla18101112[[#This Row],[MEDIO DE PAGO]]="","¿Medio de pago?",G53))</f>
        <v>376.6</v>
      </c>
    </row>
    <row r="55" spans="1:7" x14ac:dyDescent="0.25">
      <c r="A55" s="6" t="str">
        <f>TEXT(Tabla18101112[[#This Row],[FECHA]],"mm-yyyy")</f>
        <v>02-2016</v>
      </c>
      <c r="B55" s="3">
        <v>42412</v>
      </c>
      <c r="C55" t="s">
        <v>76</v>
      </c>
      <c r="D55" t="s">
        <v>11</v>
      </c>
      <c r="E55" s="8"/>
      <c r="F55" s="8">
        <v>3</v>
      </c>
      <c r="G55" s="8">
        <f>IF(Tabla18101112[[#This Row],[MEDIO DE PAGO]]="EFECTIVO",G54+Tabla18101112[[#This Row],[ENTRADA ]]-Tabla18101112[[#This Row],[SALIDA]],IF(Tabla18101112[[#This Row],[MEDIO DE PAGO]]="","¿Medio de pago?",G54))</f>
        <v>373.6</v>
      </c>
    </row>
    <row r="56" spans="1:7" x14ac:dyDescent="0.25">
      <c r="A56" s="6" t="str">
        <f>TEXT(Tabla18101112[[#This Row],[FECHA]],"mm-yyyy")</f>
        <v>02-2016</v>
      </c>
      <c r="B56" s="3">
        <v>42412</v>
      </c>
      <c r="C56" t="s">
        <v>129</v>
      </c>
      <c r="D56" t="s">
        <v>11</v>
      </c>
      <c r="E56" s="8"/>
      <c r="F56" s="8">
        <v>26</v>
      </c>
      <c r="G56" s="8">
        <f>IF(Tabla18101112[[#This Row],[MEDIO DE PAGO]]="EFECTIVO",G55+Tabla18101112[[#This Row],[ENTRADA ]]-Tabla18101112[[#This Row],[SALIDA]],IF(Tabla18101112[[#This Row],[MEDIO DE PAGO]]="","¿Medio de pago?",G55))</f>
        <v>347.6</v>
      </c>
    </row>
    <row r="57" spans="1:7" x14ac:dyDescent="0.25">
      <c r="A57" s="6" t="str">
        <f>TEXT(Tabla18101112[[#This Row],[FECHA]],"mm-yyyy")</f>
        <v>02-2016</v>
      </c>
      <c r="B57" s="3">
        <v>42412</v>
      </c>
      <c r="C57" t="s">
        <v>131</v>
      </c>
      <c r="D57" t="s">
        <v>11</v>
      </c>
      <c r="E57" s="8">
        <v>3.5</v>
      </c>
      <c r="F57" s="8"/>
      <c r="G57" s="8">
        <f>IF(Tabla18101112[[#This Row],[MEDIO DE PAGO]]="EFECTIVO",G56+Tabla18101112[[#This Row],[ENTRADA ]]-Tabla18101112[[#This Row],[SALIDA]],IF(Tabla18101112[[#This Row],[MEDIO DE PAGO]]="","¿Medio de pago?",G56))</f>
        <v>351.1</v>
      </c>
    </row>
    <row r="58" spans="1:7" x14ac:dyDescent="0.25">
      <c r="A58" s="6" t="str">
        <f>TEXT(Tabla18101112[[#This Row],[FECHA]],"mm-yyyy")</f>
        <v>02-2016</v>
      </c>
      <c r="B58" s="3">
        <v>42412</v>
      </c>
      <c r="C58" t="s">
        <v>132</v>
      </c>
      <c r="D58" t="s">
        <v>11</v>
      </c>
      <c r="E58" s="8">
        <v>120</v>
      </c>
      <c r="F58" s="8"/>
      <c r="G58" s="8">
        <f>IF(Tabla18101112[[#This Row],[MEDIO DE PAGO]]="EFECTIVO",G57+Tabla18101112[[#This Row],[ENTRADA ]]-Tabla18101112[[#This Row],[SALIDA]],IF(Tabla18101112[[#This Row],[MEDIO DE PAGO]]="","¿Medio de pago?",G57))</f>
        <v>471.1</v>
      </c>
    </row>
    <row r="59" spans="1:7" x14ac:dyDescent="0.25">
      <c r="A59" s="6" t="str">
        <f>TEXT(Tabla18101112[[#This Row],[FECHA]],"mm-yyyy")</f>
        <v>02-2016</v>
      </c>
      <c r="B59" s="3">
        <v>42412</v>
      </c>
      <c r="C59" t="s">
        <v>30</v>
      </c>
      <c r="D59" t="s">
        <v>11</v>
      </c>
      <c r="E59" s="8"/>
      <c r="F59" s="8">
        <v>5</v>
      </c>
      <c r="G59" s="8">
        <f>IF(Tabla18101112[[#This Row],[MEDIO DE PAGO]]="EFECTIVO",G58+Tabla18101112[[#This Row],[ENTRADA ]]-Tabla18101112[[#This Row],[SALIDA]],IF(Tabla18101112[[#This Row],[MEDIO DE PAGO]]="","¿Medio de pago?",G58))</f>
        <v>466.1</v>
      </c>
    </row>
    <row r="60" spans="1:7" x14ac:dyDescent="0.25">
      <c r="A60" s="6" t="str">
        <f>TEXT(Tabla18101112[[#This Row],[FECHA]],"mm-yyyy")</f>
        <v>02-2016</v>
      </c>
      <c r="B60" s="3">
        <v>42412</v>
      </c>
      <c r="C60" t="s">
        <v>27</v>
      </c>
      <c r="D60" t="s">
        <v>11</v>
      </c>
      <c r="E60" s="8">
        <v>2.5</v>
      </c>
      <c r="F60" s="8"/>
      <c r="G60" s="8">
        <f>IF(Tabla18101112[[#This Row],[MEDIO DE PAGO]]="EFECTIVO",G59+Tabla18101112[[#This Row],[ENTRADA ]]-Tabla18101112[[#This Row],[SALIDA]],IF(Tabla18101112[[#This Row],[MEDIO DE PAGO]]="","¿Medio de pago?",G59))</f>
        <v>468.6</v>
      </c>
    </row>
    <row r="61" spans="1:7" x14ac:dyDescent="0.25">
      <c r="A61" s="6" t="str">
        <f>TEXT(Tabla18101112[[#This Row],[FECHA]],"mm-yyyy")</f>
        <v>02-2016</v>
      </c>
      <c r="B61" s="3">
        <v>42412</v>
      </c>
      <c r="C61" t="s">
        <v>133</v>
      </c>
      <c r="D61" t="s">
        <v>11</v>
      </c>
      <c r="E61" s="8">
        <v>2</v>
      </c>
      <c r="F61" s="8"/>
      <c r="G61" s="8">
        <f>IF(Tabla18101112[[#This Row],[MEDIO DE PAGO]]="EFECTIVO",G60+Tabla18101112[[#This Row],[ENTRADA ]]-Tabla18101112[[#This Row],[SALIDA]],IF(Tabla18101112[[#This Row],[MEDIO DE PAGO]]="","¿Medio de pago?",G60))</f>
        <v>470.6</v>
      </c>
    </row>
    <row r="62" spans="1:7" x14ac:dyDescent="0.25">
      <c r="A62" s="6" t="str">
        <f>TEXT(Tabla18101112[[#This Row],[FECHA]],"mm-yyyy")</f>
        <v>02-2016</v>
      </c>
      <c r="B62" s="3">
        <v>42412</v>
      </c>
      <c r="C62" t="s">
        <v>134</v>
      </c>
      <c r="D62" t="s">
        <v>11</v>
      </c>
      <c r="E62" s="8">
        <v>3</v>
      </c>
      <c r="F62" s="8"/>
      <c r="G62" s="8">
        <f>IF(Tabla18101112[[#This Row],[MEDIO DE PAGO]]="EFECTIVO",G61+Tabla18101112[[#This Row],[ENTRADA ]]-Tabla18101112[[#This Row],[SALIDA]],IF(Tabla18101112[[#This Row],[MEDIO DE PAGO]]="","¿Medio de pago?",G61))</f>
        <v>473.6</v>
      </c>
    </row>
    <row r="63" spans="1:7" x14ac:dyDescent="0.25">
      <c r="A63" s="6" t="str">
        <f>TEXT(Tabla18101112[[#This Row],[FECHA]],"mm-yyyy")</f>
        <v>02-2016</v>
      </c>
      <c r="B63" s="3">
        <v>42413</v>
      </c>
      <c r="C63" t="s">
        <v>76</v>
      </c>
      <c r="D63" t="s">
        <v>11</v>
      </c>
      <c r="E63" s="8"/>
      <c r="F63" s="8">
        <v>2</v>
      </c>
      <c r="G63" s="8">
        <f>IF(Tabla18101112[[#This Row],[MEDIO DE PAGO]]="EFECTIVO",G62+Tabla18101112[[#This Row],[ENTRADA ]]-Tabla18101112[[#This Row],[SALIDA]],IF(Tabla18101112[[#This Row],[MEDIO DE PAGO]]="","¿Medio de pago?",G62))</f>
        <v>471.6</v>
      </c>
    </row>
    <row r="64" spans="1:7" x14ac:dyDescent="0.25">
      <c r="A64" s="6" t="str">
        <f>TEXT(Tabla18101112[[#This Row],[FECHA]],"mm-yyyy")</f>
        <v>02-2016</v>
      </c>
      <c r="B64" s="3">
        <v>42413</v>
      </c>
      <c r="C64" t="s">
        <v>129</v>
      </c>
      <c r="D64" t="s">
        <v>11</v>
      </c>
      <c r="E64" s="8"/>
      <c r="F64" s="8">
        <v>26</v>
      </c>
      <c r="G64" s="8">
        <f>IF(Tabla18101112[[#This Row],[MEDIO DE PAGO]]="EFECTIVO",G63+Tabla18101112[[#This Row],[ENTRADA ]]-Tabla18101112[[#This Row],[SALIDA]],IF(Tabla18101112[[#This Row],[MEDIO DE PAGO]]="","¿Medio de pago?",G63))</f>
        <v>445.6</v>
      </c>
    </row>
    <row r="65" spans="1:7" x14ac:dyDescent="0.25">
      <c r="A65" s="6" t="str">
        <f>TEXT(Tabla18101112[[#This Row],[FECHA]],"mm-yyyy")</f>
        <v>02-2016</v>
      </c>
      <c r="B65" s="3">
        <v>42413</v>
      </c>
      <c r="C65" t="s">
        <v>165</v>
      </c>
      <c r="D65" t="s">
        <v>11</v>
      </c>
      <c r="E65" s="8"/>
      <c r="F65" s="8">
        <v>100</v>
      </c>
      <c r="G65" s="8">
        <f>IF(Tabla18101112[[#This Row],[MEDIO DE PAGO]]="EFECTIVO",G64+Tabla18101112[[#This Row],[ENTRADA ]]-Tabla18101112[[#This Row],[SALIDA]],IF(Tabla18101112[[#This Row],[MEDIO DE PAGO]]="","¿Medio de pago?",G64))</f>
        <v>345.6</v>
      </c>
    </row>
    <row r="66" spans="1:7" x14ac:dyDescent="0.25">
      <c r="A66" s="6" t="str">
        <f>TEXT(Tabla18101112[[#This Row],[FECHA]],"mm-yyyy")</f>
        <v>02-2016</v>
      </c>
      <c r="B66" s="3">
        <v>42413</v>
      </c>
      <c r="C66" t="s">
        <v>135</v>
      </c>
      <c r="D66" t="s">
        <v>11</v>
      </c>
      <c r="E66" s="8"/>
      <c r="F66" s="8">
        <v>24</v>
      </c>
      <c r="G66" s="8">
        <f>IF(Tabla18101112[[#This Row],[MEDIO DE PAGO]]="EFECTIVO",G65+Tabla18101112[[#This Row],[ENTRADA ]]-Tabla18101112[[#This Row],[SALIDA]],IF(Tabla18101112[[#This Row],[MEDIO DE PAGO]]="","¿Medio de pago?",G65))</f>
        <v>321.60000000000002</v>
      </c>
    </row>
    <row r="67" spans="1:7" x14ac:dyDescent="0.25">
      <c r="A67" s="6" t="str">
        <f>TEXT(Tabla18101112[[#This Row],[FECHA]],"mm-yyyy")</f>
        <v>02-2016</v>
      </c>
      <c r="B67" s="3">
        <v>42413</v>
      </c>
      <c r="C67" t="s">
        <v>65</v>
      </c>
      <c r="D67" t="s">
        <v>11</v>
      </c>
      <c r="E67" s="8">
        <v>1</v>
      </c>
      <c r="F67" s="8"/>
      <c r="G67" s="8">
        <f>IF(Tabla18101112[[#This Row],[MEDIO DE PAGO]]="EFECTIVO",G66+Tabla18101112[[#This Row],[ENTRADA ]]-Tabla18101112[[#This Row],[SALIDA]],IF(Tabla18101112[[#This Row],[MEDIO DE PAGO]]="","¿Medio de pago?",G66))</f>
        <v>322.60000000000002</v>
      </c>
    </row>
    <row r="68" spans="1:7" x14ac:dyDescent="0.25">
      <c r="A68" s="6" t="str">
        <f>TEXT(Tabla18101112[[#This Row],[FECHA]],"mm-yyyy")</f>
        <v>02-2016</v>
      </c>
      <c r="B68" s="3">
        <v>42413</v>
      </c>
      <c r="C68" t="s">
        <v>136</v>
      </c>
      <c r="D68" t="s">
        <v>11</v>
      </c>
      <c r="E68" s="8">
        <v>40</v>
      </c>
      <c r="F68" s="8"/>
      <c r="G68" s="8">
        <f>IF(Tabla18101112[[#This Row],[MEDIO DE PAGO]]="EFECTIVO",G67+Tabla18101112[[#This Row],[ENTRADA ]]-Tabla18101112[[#This Row],[SALIDA]],IF(Tabla18101112[[#This Row],[MEDIO DE PAGO]]="","¿Medio de pago?",G67))</f>
        <v>362.6</v>
      </c>
    </row>
    <row r="69" spans="1:7" x14ac:dyDescent="0.25">
      <c r="A69" s="6" t="str">
        <f>TEXT(Tabla18101112[[#This Row],[FECHA]],"mm-yyyy")</f>
        <v>02-2016</v>
      </c>
      <c r="B69" s="3">
        <v>42414</v>
      </c>
      <c r="C69" t="s">
        <v>68</v>
      </c>
      <c r="D69" t="s">
        <v>11</v>
      </c>
      <c r="E69" s="8">
        <v>90</v>
      </c>
      <c r="F69" s="8"/>
      <c r="G69" s="8">
        <f>IF(Tabla18101112[[#This Row],[MEDIO DE PAGO]]="EFECTIVO",G68+Tabla18101112[[#This Row],[ENTRADA ]]-Tabla18101112[[#This Row],[SALIDA]],IF(Tabla18101112[[#This Row],[MEDIO DE PAGO]]="","¿Medio de pago?",G68))</f>
        <v>452.6</v>
      </c>
    </row>
    <row r="70" spans="1:7" x14ac:dyDescent="0.25">
      <c r="A70" s="6" t="str">
        <f>TEXT(Tabla18101112[[#This Row],[FECHA]],"mm-yyyy")</f>
        <v>02-2016</v>
      </c>
      <c r="B70" s="3">
        <v>42414</v>
      </c>
      <c r="C70" t="s">
        <v>68</v>
      </c>
      <c r="D70" t="s">
        <v>13</v>
      </c>
      <c r="E70" s="8">
        <v>70</v>
      </c>
      <c r="F70" s="8"/>
      <c r="G70" s="8">
        <f>IF(Tabla18101112[[#This Row],[MEDIO DE PAGO]]="EFECTIVO",G69+Tabla18101112[[#This Row],[ENTRADA ]]-Tabla18101112[[#This Row],[SALIDA]],IF(Tabla18101112[[#This Row],[MEDIO DE PAGO]]="","¿Medio de pago?",G69))</f>
        <v>452.6</v>
      </c>
    </row>
    <row r="71" spans="1:7" x14ac:dyDescent="0.25">
      <c r="A71" s="6" t="str">
        <f>TEXT(Tabla18101112[[#This Row],[FECHA]],"mm-yyyy")</f>
        <v>02-2016</v>
      </c>
      <c r="B71" s="3">
        <v>42414</v>
      </c>
      <c r="C71" t="s">
        <v>19</v>
      </c>
      <c r="D71" t="s">
        <v>11</v>
      </c>
      <c r="E71" s="8"/>
      <c r="F71" s="8">
        <v>1.3</v>
      </c>
      <c r="G71" s="8">
        <f>IF(Tabla18101112[[#This Row],[MEDIO DE PAGO]]="EFECTIVO",G70+Tabla18101112[[#This Row],[ENTRADA ]]-Tabla18101112[[#This Row],[SALIDA]],IF(Tabla18101112[[#This Row],[MEDIO DE PAGO]]="","¿Medio de pago?",G70))</f>
        <v>451.3</v>
      </c>
    </row>
    <row r="72" spans="1:7" x14ac:dyDescent="0.25">
      <c r="A72" s="6" t="str">
        <f>TEXT(Tabla18101112[[#This Row],[FECHA]],"mm-yyyy")</f>
        <v>02-2016</v>
      </c>
      <c r="B72" s="3">
        <v>42414</v>
      </c>
      <c r="C72" t="s">
        <v>137</v>
      </c>
      <c r="D72" t="s">
        <v>11</v>
      </c>
      <c r="E72" s="8"/>
      <c r="F72" s="8">
        <v>90</v>
      </c>
      <c r="G72" s="8">
        <f>IF(Tabla18101112[[#This Row],[MEDIO DE PAGO]]="EFECTIVO",G71+Tabla18101112[[#This Row],[ENTRADA ]]-Tabla18101112[[#This Row],[SALIDA]],IF(Tabla18101112[[#This Row],[MEDIO DE PAGO]]="","¿Medio de pago?",G71))</f>
        <v>361.3</v>
      </c>
    </row>
    <row r="73" spans="1:7" x14ac:dyDescent="0.25">
      <c r="A73" s="6" t="str">
        <f>TEXT(Tabla18101112[[#This Row],[FECHA]],"mm-yyyy")</f>
        <v>02-2016</v>
      </c>
      <c r="B73" s="3">
        <v>42414</v>
      </c>
      <c r="C73" t="s">
        <v>30</v>
      </c>
      <c r="D73" t="s">
        <v>11</v>
      </c>
      <c r="E73" s="8"/>
      <c r="F73" s="8">
        <v>5</v>
      </c>
      <c r="G73" s="8">
        <f>IF(Tabla18101112[[#This Row],[MEDIO DE PAGO]]="EFECTIVO",G72+Tabla18101112[[#This Row],[ENTRADA ]]-Tabla18101112[[#This Row],[SALIDA]],IF(Tabla18101112[[#This Row],[MEDIO DE PAGO]]="","¿Medio de pago?",G72))</f>
        <v>356.3</v>
      </c>
    </row>
    <row r="74" spans="1:7" x14ac:dyDescent="0.25">
      <c r="A74" s="6" t="str">
        <f>TEXT(Tabla18101112[[#This Row],[FECHA]],"mm-yyyy")</f>
        <v>02-2016</v>
      </c>
      <c r="B74" s="3">
        <v>42414</v>
      </c>
      <c r="C74" t="s">
        <v>138</v>
      </c>
      <c r="D74" t="s">
        <v>13</v>
      </c>
      <c r="E74" s="8">
        <v>488</v>
      </c>
      <c r="F74" s="8"/>
      <c r="G74" s="8">
        <f>IF(Tabla18101112[[#This Row],[MEDIO DE PAGO]]="EFECTIVO",G73+Tabla18101112[[#This Row],[ENTRADA ]]-Tabla18101112[[#This Row],[SALIDA]],IF(Tabla18101112[[#This Row],[MEDIO DE PAGO]]="","¿Medio de pago?",G73))</f>
        <v>356.3</v>
      </c>
    </row>
    <row r="75" spans="1:7" x14ac:dyDescent="0.25">
      <c r="A75" s="6" t="str">
        <f>TEXT(Tabla18101112[[#This Row],[FECHA]],"mm-yyyy")</f>
        <v>02-2016</v>
      </c>
      <c r="B75" s="3">
        <v>42414</v>
      </c>
      <c r="C75" t="s">
        <v>125</v>
      </c>
      <c r="D75" t="s">
        <v>11</v>
      </c>
      <c r="E75" s="8"/>
      <c r="F75" s="8">
        <v>13</v>
      </c>
      <c r="G75" s="8">
        <f>IF(Tabla18101112[[#This Row],[MEDIO DE PAGO]]="EFECTIVO",G74+Tabla18101112[[#This Row],[ENTRADA ]]-Tabla18101112[[#This Row],[SALIDA]],IF(Tabla18101112[[#This Row],[MEDIO DE PAGO]]="","¿Medio de pago?",G74))</f>
        <v>343.3</v>
      </c>
    </row>
    <row r="76" spans="1:7" x14ac:dyDescent="0.25">
      <c r="A76" s="6" t="str">
        <f>TEXT(Tabla18101112[[#This Row],[FECHA]],"mm-yyyy")</f>
        <v>02-2016</v>
      </c>
      <c r="B76" s="3">
        <v>42414</v>
      </c>
      <c r="C76" t="s">
        <v>65</v>
      </c>
      <c r="D76" t="s">
        <v>11</v>
      </c>
      <c r="E76" s="8">
        <v>1</v>
      </c>
      <c r="F76" s="8"/>
      <c r="G76" s="8">
        <f>IF(Tabla18101112[[#This Row],[MEDIO DE PAGO]]="EFECTIVO",G75+Tabla18101112[[#This Row],[ENTRADA ]]-Tabla18101112[[#This Row],[SALIDA]],IF(Tabla18101112[[#This Row],[MEDIO DE PAGO]]="","¿Medio de pago?",G75))</f>
        <v>344.3</v>
      </c>
    </row>
    <row r="77" spans="1:7" x14ac:dyDescent="0.25">
      <c r="A77" s="6" t="str">
        <f>TEXT(Tabla18101112[[#This Row],[FECHA]],"mm-yyyy")</f>
        <v>02-2016</v>
      </c>
      <c r="B77" s="3">
        <v>42414</v>
      </c>
      <c r="C77" t="s">
        <v>27</v>
      </c>
      <c r="D77" t="s">
        <v>11</v>
      </c>
      <c r="E77" s="8">
        <v>2.5</v>
      </c>
      <c r="F77" s="8"/>
      <c r="G77" s="8">
        <f>IF(Tabla18101112[[#This Row],[MEDIO DE PAGO]]="EFECTIVO",G76+Tabla18101112[[#This Row],[ENTRADA ]]-Tabla18101112[[#This Row],[SALIDA]],IF(Tabla18101112[[#This Row],[MEDIO DE PAGO]]="","¿Medio de pago?",G76))</f>
        <v>346.8</v>
      </c>
    </row>
    <row r="78" spans="1:7" x14ac:dyDescent="0.25">
      <c r="A78" s="6" t="str">
        <f>TEXT(Tabla18101112[[#This Row],[FECHA]],"mm-yyyy")</f>
        <v>02-2016</v>
      </c>
      <c r="B78" s="3">
        <v>42415</v>
      </c>
      <c r="C78" t="s">
        <v>19</v>
      </c>
      <c r="D78" t="s">
        <v>11</v>
      </c>
      <c r="E78" s="8"/>
      <c r="F78" s="8">
        <v>1</v>
      </c>
      <c r="G78" s="8">
        <f>IF(Tabla18101112[[#This Row],[MEDIO DE PAGO]]="EFECTIVO",G77+Tabla18101112[[#This Row],[ENTRADA ]]-Tabla18101112[[#This Row],[SALIDA]],IF(Tabla18101112[[#This Row],[MEDIO DE PAGO]]="","¿Medio de pago?",G77))</f>
        <v>345.8</v>
      </c>
    </row>
    <row r="79" spans="1:7" x14ac:dyDescent="0.25">
      <c r="A79" s="6" t="str">
        <f>TEXT(Tabla18101112[[#This Row],[FECHA]],"mm-yyyy")</f>
        <v>02-2016</v>
      </c>
      <c r="B79" s="3">
        <v>42415</v>
      </c>
      <c r="C79" t="s">
        <v>22</v>
      </c>
      <c r="D79" t="s">
        <v>11</v>
      </c>
      <c r="E79" s="8">
        <v>2.5</v>
      </c>
      <c r="F79" s="8"/>
      <c r="G79" s="8">
        <f>IF(Tabla18101112[[#This Row],[MEDIO DE PAGO]]="EFECTIVO",G78+Tabla18101112[[#This Row],[ENTRADA ]]-Tabla18101112[[#This Row],[SALIDA]],IF(Tabla18101112[[#This Row],[MEDIO DE PAGO]]="","¿Medio de pago?",G78))</f>
        <v>348.3</v>
      </c>
    </row>
    <row r="80" spans="1:7" x14ac:dyDescent="0.25">
      <c r="A80" s="6" t="str">
        <f>TEXT(Tabla18101112[[#This Row],[FECHA]],"mm-yyyy")</f>
        <v>02-2016</v>
      </c>
      <c r="B80" s="3">
        <v>42415</v>
      </c>
      <c r="C80" t="s">
        <v>139</v>
      </c>
      <c r="D80" t="s">
        <v>11</v>
      </c>
      <c r="E80" s="8">
        <v>1</v>
      </c>
      <c r="F80" s="8"/>
      <c r="G80" s="8">
        <f>IF(Tabla18101112[[#This Row],[MEDIO DE PAGO]]="EFECTIVO",G79+Tabla18101112[[#This Row],[ENTRADA ]]-Tabla18101112[[#This Row],[SALIDA]],IF(Tabla18101112[[#This Row],[MEDIO DE PAGO]]="","¿Medio de pago?",G79))</f>
        <v>349.3</v>
      </c>
    </row>
    <row r="81" spans="1:7" x14ac:dyDescent="0.25">
      <c r="A81" s="6" t="str">
        <f>TEXT(Tabla18101112[[#This Row],[FECHA]],"mm-yyyy")</f>
        <v>02-2016</v>
      </c>
      <c r="B81" s="3">
        <v>42415</v>
      </c>
      <c r="C81" t="s">
        <v>30</v>
      </c>
      <c r="D81" t="s">
        <v>11</v>
      </c>
      <c r="E81" s="8"/>
      <c r="F81" s="8">
        <v>5</v>
      </c>
      <c r="G81" s="8">
        <f>IF(Tabla18101112[[#This Row],[MEDIO DE PAGO]]="EFECTIVO",G80+Tabla18101112[[#This Row],[ENTRADA ]]-Tabla18101112[[#This Row],[SALIDA]],IF(Tabla18101112[[#This Row],[MEDIO DE PAGO]]="","¿Medio de pago?",G80))</f>
        <v>344.3</v>
      </c>
    </row>
    <row r="82" spans="1:7" x14ac:dyDescent="0.25">
      <c r="A82" s="6" t="str">
        <f>TEXT(Tabla18101112[[#This Row],[FECHA]],"mm-yyyy")</f>
        <v>02-2016</v>
      </c>
      <c r="B82" s="3">
        <v>42415</v>
      </c>
      <c r="C82" t="s">
        <v>140</v>
      </c>
      <c r="D82" t="s">
        <v>11</v>
      </c>
      <c r="E82" s="8">
        <v>2.5</v>
      </c>
      <c r="F82" s="8"/>
      <c r="G82" s="8">
        <f>IF(Tabla18101112[[#This Row],[MEDIO DE PAGO]]="EFECTIVO",G81+Tabla18101112[[#This Row],[ENTRADA ]]-Tabla18101112[[#This Row],[SALIDA]],IF(Tabla18101112[[#This Row],[MEDIO DE PAGO]]="","¿Medio de pago?",G81))</f>
        <v>346.8</v>
      </c>
    </row>
    <row r="83" spans="1:7" x14ac:dyDescent="0.25">
      <c r="A83" s="6" t="str">
        <f>TEXT(Tabla18101112[[#This Row],[FECHA]],"mm-yyyy")</f>
        <v>02-2016</v>
      </c>
      <c r="B83" s="3">
        <v>42415</v>
      </c>
      <c r="C83" t="s">
        <v>22</v>
      </c>
      <c r="D83" t="s">
        <v>11</v>
      </c>
      <c r="E83" s="8">
        <v>2.5</v>
      </c>
      <c r="F83" s="8"/>
      <c r="G83" s="8">
        <f>IF(Tabla18101112[[#This Row],[MEDIO DE PAGO]]="EFECTIVO",G82+Tabla18101112[[#This Row],[ENTRADA ]]-Tabla18101112[[#This Row],[SALIDA]],IF(Tabla18101112[[#This Row],[MEDIO DE PAGO]]="","¿Medio de pago?",G82))</f>
        <v>349.3</v>
      </c>
    </row>
    <row r="84" spans="1:7" x14ac:dyDescent="0.25">
      <c r="A84" s="6" t="str">
        <f>TEXT(Tabla18101112[[#This Row],[FECHA]],"mm-yyyy")</f>
        <v>02-2016</v>
      </c>
      <c r="B84" s="3">
        <v>42415</v>
      </c>
      <c r="C84" t="s">
        <v>22</v>
      </c>
      <c r="D84" t="s">
        <v>11</v>
      </c>
      <c r="E84" s="8">
        <v>2.5</v>
      </c>
      <c r="F84" s="8"/>
      <c r="G84" s="8">
        <f>IF(Tabla18101112[[#This Row],[MEDIO DE PAGO]]="EFECTIVO",G83+Tabla18101112[[#This Row],[ENTRADA ]]-Tabla18101112[[#This Row],[SALIDA]],IF(Tabla18101112[[#This Row],[MEDIO DE PAGO]]="","¿Medio de pago?",G83))</f>
        <v>351.8</v>
      </c>
    </row>
    <row r="85" spans="1:7" x14ac:dyDescent="0.25">
      <c r="A85" s="6" t="str">
        <f>TEXT(Tabla18101112[[#This Row],[FECHA]],"mm-yyyy")</f>
        <v>02-2016</v>
      </c>
      <c r="B85" s="3">
        <v>42416</v>
      </c>
      <c r="C85" t="s">
        <v>19</v>
      </c>
      <c r="D85" t="s">
        <v>11</v>
      </c>
      <c r="E85" s="8"/>
      <c r="F85" s="8">
        <v>1.5</v>
      </c>
      <c r="G85" s="8">
        <f>IF(Tabla18101112[[#This Row],[MEDIO DE PAGO]]="EFECTIVO",G84+Tabla18101112[[#This Row],[ENTRADA ]]-Tabla18101112[[#This Row],[SALIDA]],IF(Tabla18101112[[#This Row],[MEDIO DE PAGO]]="","¿Medio de pago?",G84))</f>
        <v>350.3</v>
      </c>
    </row>
    <row r="86" spans="1:7" x14ac:dyDescent="0.25">
      <c r="A86" s="6" t="str">
        <f>TEXT(Tabla18101112[[#This Row],[FECHA]],"mm-yyyy")</f>
        <v>02-2016</v>
      </c>
      <c r="B86" s="3">
        <v>42416</v>
      </c>
      <c r="C86" t="s">
        <v>125</v>
      </c>
      <c r="D86" t="s">
        <v>11</v>
      </c>
      <c r="E86" s="8"/>
      <c r="F86" s="8">
        <v>13</v>
      </c>
      <c r="G86" s="8">
        <f>IF(Tabla18101112[[#This Row],[MEDIO DE PAGO]]="EFECTIVO",G85+Tabla18101112[[#This Row],[ENTRADA ]]-Tabla18101112[[#This Row],[SALIDA]],IF(Tabla18101112[[#This Row],[MEDIO DE PAGO]]="","¿Medio de pago?",G85))</f>
        <v>337.3</v>
      </c>
    </row>
    <row r="87" spans="1:7" x14ac:dyDescent="0.25">
      <c r="A87" s="6" t="str">
        <f>TEXT(Tabla18101112[[#This Row],[FECHA]],"mm-yyyy")</f>
        <v>02-2016</v>
      </c>
      <c r="B87" s="3">
        <v>42416</v>
      </c>
      <c r="C87" t="s">
        <v>30</v>
      </c>
      <c r="D87" t="s">
        <v>11</v>
      </c>
      <c r="E87" s="8"/>
      <c r="F87" s="8">
        <v>5</v>
      </c>
      <c r="G87" s="8">
        <f>IF(Tabla18101112[[#This Row],[MEDIO DE PAGO]]="EFECTIVO",G86+Tabla18101112[[#This Row],[ENTRADA ]]-Tabla18101112[[#This Row],[SALIDA]],IF(Tabla18101112[[#This Row],[MEDIO DE PAGO]]="","¿Medio de pago?",G86))</f>
        <v>332.3</v>
      </c>
    </row>
    <row r="88" spans="1:7" x14ac:dyDescent="0.25">
      <c r="A88" s="6" t="str">
        <f>TEXT(Tabla18101112[[#This Row],[FECHA]],"mm-yyyy")</f>
        <v>02-2016</v>
      </c>
      <c r="B88" s="3">
        <v>42416</v>
      </c>
      <c r="C88" t="s">
        <v>119</v>
      </c>
      <c r="D88" t="s">
        <v>11</v>
      </c>
      <c r="E88" s="8"/>
      <c r="F88" s="8">
        <v>38.700000000000003</v>
      </c>
      <c r="G88" s="8">
        <f>IF(Tabla18101112[[#This Row],[MEDIO DE PAGO]]="EFECTIVO",G87+Tabla18101112[[#This Row],[ENTRADA ]]-Tabla18101112[[#This Row],[SALIDA]],IF(Tabla18101112[[#This Row],[MEDIO DE PAGO]]="","¿Medio de pago?",G87))</f>
        <v>293.60000000000002</v>
      </c>
    </row>
    <row r="89" spans="1:7" x14ac:dyDescent="0.25">
      <c r="A89" s="6" t="str">
        <f>TEXT(Tabla18101112[[#This Row],[FECHA]],"mm-yyyy")</f>
        <v>02-2016</v>
      </c>
      <c r="B89" s="3">
        <v>42416</v>
      </c>
      <c r="C89" t="s">
        <v>140</v>
      </c>
      <c r="D89" t="s">
        <v>11</v>
      </c>
      <c r="E89" s="8">
        <v>2.5</v>
      </c>
      <c r="F89" s="8"/>
      <c r="G89" s="8">
        <f>IF(Tabla18101112[[#This Row],[MEDIO DE PAGO]]="EFECTIVO",G88+Tabla18101112[[#This Row],[ENTRADA ]]-Tabla18101112[[#This Row],[SALIDA]],IF(Tabla18101112[[#This Row],[MEDIO DE PAGO]]="","¿Medio de pago?",G88))</f>
        <v>296.10000000000002</v>
      </c>
    </row>
    <row r="90" spans="1:7" x14ac:dyDescent="0.25">
      <c r="A90" s="6" t="str">
        <f>TEXT(Tabla18101112[[#This Row],[FECHA]],"mm-yyyy")</f>
        <v>02-2016</v>
      </c>
      <c r="B90" s="3">
        <v>42416</v>
      </c>
      <c r="C90" t="s">
        <v>141</v>
      </c>
      <c r="D90" t="s">
        <v>11</v>
      </c>
      <c r="E90" s="8">
        <v>5</v>
      </c>
      <c r="F90" s="8"/>
      <c r="G90" s="8">
        <f>IF(Tabla18101112[[#This Row],[MEDIO DE PAGO]]="EFECTIVO",G89+Tabla18101112[[#This Row],[ENTRADA ]]-Tabla18101112[[#This Row],[SALIDA]],IF(Tabla18101112[[#This Row],[MEDIO DE PAGO]]="","¿Medio de pago?",G89))</f>
        <v>301.10000000000002</v>
      </c>
    </row>
    <row r="91" spans="1:7" x14ac:dyDescent="0.25">
      <c r="A91" s="6" t="str">
        <f>TEXT(Tabla18101112[[#This Row],[FECHA]],"mm-yyyy")</f>
        <v>02-2016</v>
      </c>
      <c r="B91" s="3">
        <v>42416</v>
      </c>
      <c r="C91" t="s">
        <v>27</v>
      </c>
      <c r="D91" t="s">
        <v>11</v>
      </c>
      <c r="E91" s="8">
        <v>2.5</v>
      </c>
      <c r="F91" s="8"/>
      <c r="G91" s="8">
        <f>IF(Tabla18101112[[#This Row],[MEDIO DE PAGO]]="EFECTIVO",G90+Tabla18101112[[#This Row],[ENTRADA ]]-Tabla18101112[[#This Row],[SALIDA]],IF(Tabla18101112[[#This Row],[MEDIO DE PAGO]]="","¿Medio de pago?",G90))</f>
        <v>303.60000000000002</v>
      </c>
    </row>
    <row r="92" spans="1:7" x14ac:dyDescent="0.25">
      <c r="A92" s="6" t="str">
        <f>TEXT(Tabla18101112[[#This Row],[FECHA]],"mm-yyyy")</f>
        <v>02-2016</v>
      </c>
      <c r="B92" s="3">
        <v>42416</v>
      </c>
      <c r="C92" t="s">
        <v>134</v>
      </c>
      <c r="D92" t="s">
        <v>11</v>
      </c>
      <c r="E92" s="8">
        <v>2</v>
      </c>
      <c r="F92" s="8"/>
      <c r="G92" s="8">
        <f>IF(Tabla18101112[[#This Row],[MEDIO DE PAGO]]="EFECTIVO",G91+Tabla18101112[[#This Row],[ENTRADA ]]-Tabla18101112[[#This Row],[SALIDA]],IF(Tabla18101112[[#This Row],[MEDIO DE PAGO]]="","¿Medio de pago?",G91))</f>
        <v>305.60000000000002</v>
      </c>
    </row>
    <row r="93" spans="1:7" x14ac:dyDescent="0.25">
      <c r="A93" s="6" t="str">
        <f>TEXT(Tabla18101112[[#This Row],[FECHA]],"mm-yyyy")</f>
        <v>02-2016</v>
      </c>
      <c r="B93" s="3">
        <v>42417</v>
      </c>
      <c r="C93" t="s">
        <v>19</v>
      </c>
      <c r="D93" t="s">
        <v>11</v>
      </c>
      <c r="E93" s="8"/>
      <c r="F93" s="8">
        <v>2</v>
      </c>
      <c r="G93" s="8">
        <f>IF(Tabla18101112[[#This Row],[MEDIO DE PAGO]]="EFECTIVO",G92+Tabla18101112[[#This Row],[ENTRADA ]]-Tabla18101112[[#This Row],[SALIDA]],IF(Tabla18101112[[#This Row],[MEDIO DE PAGO]]="","¿Medio de pago?",G92))</f>
        <v>303.60000000000002</v>
      </c>
    </row>
    <row r="94" spans="1:7" x14ac:dyDescent="0.25">
      <c r="A94" s="6" t="str">
        <f>TEXT(Tabla18101112[[#This Row],[FECHA]],"mm-yyyy")</f>
        <v>02-2016</v>
      </c>
      <c r="B94" s="3">
        <v>42417</v>
      </c>
      <c r="C94" t="s">
        <v>142</v>
      </c>
      <c r="D94" t="s">
        <v>11</v>
      </c>
      <c r="E94" s="8"/>
      <c r="F94" s="8">
        <v>1</v>
      </c>
      <c r="G94" s="8">
        <f>IF(Tabla18101112[[#This Row],[MEDIO DE PAGO]]="EFECTIVO",G93+Tabla18101112[[#This Row],[ENTRADA ]]-Tabla18101112[[#This Row],[SALIDA]],IF(Tabla18101112[[#This Row],[MEDIO DE PAGO]]="","¿Medio de pago?",G93))</f>
        <v>302.60000000000002</v>
      </c>
    </row>
    <row r="95" spans="1:7" x14ac:dyDescent="0.25">
      <c r="A95" s="6" t="str">
        <f>TEXT(Tabla18101112[[#This Row],[FECHA]],"mm-yyyy")</f>
        <v>02-2016</v>
      </c>
      <c r="B95" s="3">
        <v>42417</v>
      </c>
      <c r="C95" t="s">
        <v>143</v>
      </c>
      <c r="D95" t="s">
        <v>13</v>
      </c>
      <c r="E95" s="8">
        <v>110</v>
      </c>
      <c r="F95" s="8"/>
      <c r="G95" s="8">
        <f>IF(Tabla18101112[[#This Row],[MEDIO DE PAGO]]="EFECTIVO",G94+Tabla18101112[[#This Row],[ENTRADA ]]-Tabla18101112[[#This Row],[SALIDA]],IF(Tabla18101112[[#This Row],[MEDIO DE PAGO]]="","¿Medio de pago?",G94))</f>
        <v>302.60000000000002</v>
      </c>
    </row>
    <row r="96" spans="1:7" x14ac:dyDescent="0.25">
      <c r="A96" s="6" t="str">
        <f>TEXT(Tabla18101112[[#This Row],[FECHA]],"mm-yyyy")</f>
        <v>02-2016</v>
      </c>
      <c r="B96" s="3">
        <v>42417</v>
      </c>
      <c r="C96" t="s">
        <v>125</v>
      </c>
      <c r="D96" t="s">
        <v>11</v>
      </c>
      <c r="E96" s="8"/>
      <c r="F96" s="8">
        <v>13</v>
      </c>
      <c r="G96" s="8">
        <f>IF(Tabla18101112[[#This Row],[MEDIO DE PAGO]]="EFECTIVO",G95+Tabla18101112[[#This Row],[ENTRADA ]]-Tabla18101112[[#This Row],[SALIDA]],IF(Tabla18101112[[#This Row],[MEDIO DE PAGO]]="","¿Medio de pago?",G95))</f>
        <v>289.60000000000002</v>
      </c>
    </row>
    <row r="97" spans="1:7" x14ac:dyDescent="0.25">
      <c r="A97" s="6" t="str">
        <f>TEXT(Tabla18101112[[#This Row],[FECHA]],"mm-yyyy")</f>
        <v>02-2016</v>
      </c>
      <c r="B97" s="3">
        <v>42417</v>
      </c>
      <c r="C97" t="s">
        <v>30</v>
      </c>
      <c r="D97" t="s">
        <v>11</v>
      </c>
      <c r="E97" s="8"/>
      <c r="F97" s="8">
        <v>5</v>
      </c>
      <c r="G97" s="8">
        <f>IF(Tabla18101112[[#This Row],[MEDIO DE PAGO]]="EFECTIVO",G96+Tabla18101112[[#This Row],[ENTRADA ]]-Tabla18101112[[#This Row],[SALIDA]],IF(Tabla18101112[[#This Row],[MEDIO DE PAGO]]="","¿Medio de pago?",G96))</f>
        <v>284.60000000000002</v>
      </c>
    </row>
    <row r="98" spans="1:7" x14ac:dyDescent="0.25">
      <c r="A98" s="6" t="str">
        <f>TEXT(Tabla18101112[[#This Row],[FECHA]],"mm-yyyy")</f>
        <v>02-2016</v>
      </c>
      <c r="B98" s="3">
        <v>42417</v>
      </c>
      <c r="C98" t="s">
        <v>144</v>
      </c>
      <c r="D98" t="s">
        <v>11</v>
      </c>
      <c r="E98" s="8">
        <v>6</v>
      </c>
      <c r="F98" s="8"/>
      <c r="G98" s="8">
        <f>IF(Tabla18101112[[#This Row],[MEDIO DE PAGO]]="EFECTIVO",G97+Tabla18101112[[#This Row],[ENTRADA ]]-Tabla18101112[[#This Row],[SALIDA]],IF(Tabla18101112[[#This Row],[MEDIO DE PAGO]]="","¿Medio de pago?",G97))</f>
        <v>290.60000000000002</v>
      </c>
    </row>
    <row r="99" spans="1:7" x14ac:dyDescent="0.25">
      <c r="A99" s="6" t="str">
        <f>TEXT(Tabla18101112[[#This Row],[FECHA]],"mm-yyyy")</f>
        <v>02-2016</v>
      </c>
      <c r="B99" s="3">
        <v>42418</v>
      </c>
      <c r="C99" t="s">
        <v>19</v>
      </c>
      <c r="D99" t="s">
        <v>11</v>
      </c>
      <c r="E99" s="8"/>
      <c r="F99" s="8">
        <v>2</v>
      </c>
      <c r="G99" s="8">
        <f>IF(Tabla18101112[[#This Row],[MEDIO DE PAGO]]="EFECTIVO",G98+Tabla18101112[[#This Row],[ENTRADA ]]-Tabla18101112[[#This Row],[SALIDA]],IF(Tabla18101112[[#This Row],[MEDIO DE PAGO]]="","¿Medio de pago?",G98))</f>
        <v>288.60000000000002</v>
      </c>
    </row>
    <row r="100" spans="1:7" x14ac:dyDescent="0.25">
      <c r="A100" s="6" t="str">
        <f>TEXT(Tabla18101112[[#This Row],[FECHA]],"mm-yyyy")</f>
        <v>02-2016</v>
      </c>
      <c r="B100" s="3">
        <v>42418</v>
      </c>
      <c r="C100" t="s">
        <v>116</v>
      </c>
      <c r="D100" t="s">
        <v>11</v>
      </c>
      <c r="E100" s="8">
        <v>2.5</v>
      </c>
      <c r="F100" s="8"/>
      <c r="G100" s="8">
        <f>IF(Tabla18101112[[#This Row],[MEDIO DE PAGO]]="EFECTIVO",G99+Tabla18101112[[#This Row],[ENTRADA ]]-Tabla18101112[[#This Row],[SALIDA]],IF(Tabla18101112[[#This Row],[MEDIO DE PAGO]]="","¿Medio de pago?",G99))</f>
        <v>291.10000000000002</v>
      </c>
    </row>
    <row r="101" spans="1:7" x14ac:dyDescent="0.25">
      <c r="A101" s="6" t="str">
        <f>TEXT(Tabla18101112[[#This Row],[FECHA]],"mm-yyyy")</f>
        <v>02-2016</v>
      </c>
      <c r="B101" s="3">
        <v>42418</v>
      </c>
      <c r="C101" t="s">
        <v>25</v>
      </c>
      <c r="D101" t="s">
        <v>11</v>
      </c>
      <c r="E101" s="8">
        <v>80</v>
      </c>
      <c r="F101" s="8"/>
      <c r="G101" s="8">
        <f>IF(Tabla18101112[[#This Row],[MEDIO DE PAGO]]="EFECTIVO",G100+Tabla18101112[[#This Row],[ENTRADA ]]-Tabla18101112[[#This Row],[SALIDA]],IF(Tabla18101112[[#This Row],[MEDIO DE PAGO]]="","¿Medio de pago?",G100))</f>
        <v>371.1</v>
      </c>
    </row>
    <row r="102" spans="1:7" x14ac:dyDescent="0.25">
      <c r="A102" s="6" t="str">
        <f>TEXT(Tabla18101112[[#This Row],[FECHA]],"mm-yyyy")</f>
        <v>02-2016</v>
      </c>
      <c r="B102" s="3">
        <v>42418</v>
      </c>
      <c r="C102" t="s">
        <v>145</v>
      </c>
      <c r="D102" t="s">
        <v>11</v>
      </c>
      <c r="E102" s="8">
        <v>322.5</v>
      </c>
      <c r="F102" s="8"/>
      <c r="G102" s="8">
        <f>IF(Tabla18101112[[#This Row],[MEDIO DE PAGO]]="EFECTIVO",G101+Tabla18101112[[#This Row],[ENTRADA ]]-Tabla18101112[[#This Row],[SALIDA]],IF(Tabla18101112[[#This Row],[MEDIO DE PAGO]]="","¿Medio de pago?",G101))</f>
        <v>693.6</v>
      </c>
    </row>
    <row r="103" spans="1:7" x14ac:dyDescent="0.25">
      <c r="A103" s="6" t="str">
        <f>TEXT(Tabla18101112[[#This Row],[FECHA]],"mm-yyyy")</f>
        <v>02-2016</v>
      </c>
      <c r="B103" s="3">
        <v>42418</v>
      </c>
      <c r="C103" t="s">
        <v>30</v>
      </c>
      <c r="D103" t="s">
        <v>11</v>
      </c>
      <c r="E103" s="8"/>
      <c r="F103" s="8">
        <v>5</v>
      </c>
      <c r="G103" s="8">
        <f>IF(Tabla18101112[[#This Row],[MEDIO DE PAGO]]="EFECTIVO",G102+Tabla18101112[[#This Row],[ENTRADA ]]-Tabla18101112[[#This Row],[SALIDA]],IF(Tabla18101112[[#This Row],[MEDIO DE PAGO]]="","¿Medio de pago?",G102))</f>
        <v>688.6</v>
      </c>
    </row>
    <row r="104" spans="1:7" x14ac:dyDescent="0.25">
      <c r="A104" s="6" t="str">
        <f>TEXT(Tabla18101112[[#This Row],[FECHA]],"mm-yyyy")</f>
        <v>02-2016</v>
      </c>
      <c r="B104" s="3">
        <v>42418</v>
      </c>
      <c r="C104" t="s">
        <v>146</v>
      </c>
      <c r="D104" t="s">
        <v>11</v>
      </c>
      <c r="E104" s="8"/>
      <c r="F104" s="8">
        <v>22.5</v>
      </c>
      <c r="G104" s="8">
        <f>IF(Tabla18101112[[#This Row],[MEDIO DE PAGO]]="EFECTIVO",G103+Tabla18101112[[#This Row],[ENTRADA ]]-Tabla18101112[[#This Row],[SALIDA]],IF(Tabla18101112[[#This Row],[MEDIO DE PAGO]]="","¿Medio de pago?",G103))</f>
        <v>666.1</v>
      </c>
    </row>
    <row r="105" spans="1:7" x14ac:dyDescent="0.25">
      <c r="A105" s="6" t="str">
        <f>TEXT(Tabla18101112[[#This Row],[FECHA]],"mm-yyyy")</f>
        <v>02-2016</v>
      </c>
      <c r="B105" s="3">
        <v>42418</v>
      </c>
      <c r="C105" t="s">
        <v>166</v>
      </c>
      <c r="D105" t="s">
        <v>11</v>
      </c>
      <c r="E105" s="8"/>
      <c r="F105" s="8">
        <v>500</v>
      </c>
      <c r="G105" s="8">
        <f>IF(Tabla18101112[[#This Row],[MEDIO DE PAGO]]="EFECTIVO",G104+Tabla18101112[[#This Row],[ENTRADA ]]-Tabla18101112[[#This Row],[SALIDA]],IF(Tabla18101112[[#This Row],[MEDIO DE PAGO]]="","¿Medio de pago?",G104))</f>
        <v>166.10000000000002</v>
      </c>
    </row>
    <row r="106" spans="1:7" x14ac:dyDescent="0.25">
      <c r="A106" s="6" t="str">
        <f>TEXT(Tabla18101112[[#This Row],[FECHA]],"mm-yyyy")</f>
        <v>02-2016</v>
      </c>
      <c r="B106" s="3">
        <v>42418</v>
      </c>
      <c r="C106" t="s">
        <v>147</v>
      </c>
      <c r="D106" t="s">
        <v>11</v>
      </c>
      <c r="E106" s="8"/>
      <c r="F106" s="8">
        <v>39</v>
      </c>
      <c r="G106" s="8">
        <f>IF(Tabla18101112[[#This Row],[MEDIO DE PAGO]]="EFECTIVO",G105+Tabla18101112[[#This Row],[ENTRADA ]]-Tabla18101112[[#This Row],[SALIDA]],IF(Tabla18101112[[#This Row],[MEDIO DE PAGO]]="","¿Medio de pago?",G105))</f>
        <v>127.10000000000002</v>
      </c>
    </row>
    <row r="107" spans="1:7" x14ac:dyDescent="0.25">
      <c r="A107" s="6" t="str">
        <f>TEXT(Tabla18101112[[#This Row],[FECHA]],"mm-yyyy")</f>
        <v>02-2016</v>
      </c>
      <c r="B107" s="3">
        <v>42418</v>
      </c>
      <c r="C107" t="s">
        <v>27</v>
      </c>
      <c r="D107" t="s">
        <v>11</v>
      </c>
      <c r="E107" s="8">
        <v>2.5</v>
      </c>
      <c r="F107" s="8"/>
      <c r="G107" s="8">
        <f>IF(Tabla18101112[[#This Row],[MEDIO DE PAGO]]="EFECTIVO",G106+Tabla18101112[[#This Row],[ENTRADA ]]-Tabla18101112[[#This Row],[SALIDA]],IF(Tabla18101112[[#This Row],[MEDIO DE PAGO]]="","¿Medio de pago?",G106))</f>
        <v>129.60000000000002</v>
      </c>
    </row>
    <row r="108" spans="1:7" x14ac:dyDescent="0.25">
      <c r="A108" s="6" t="str">
        <f>TEXT(Tabla18101112[[#This Row],[FECHA]],"mm-yyyy")</f>
        <v>02-2016</v>
      </c>
      <c r="B108" s="3">
        <v>42419</v>
      </c>
      <c r="C108" t="s">
        <v>19</v>
      </c>
      <c r="D108" t="s">
        <v>11</v>
      </c>
      <c r="E108" s="8"/>
      <c r="F108" s="8">
        <v>2</v>
      </c>
      <c r="G108" s="8">
        <f>IF(Tabla18101112[[#This Row],[MEDIO DE PAGO]]="EFECTIVO",G107+Tabla18101112[[#This Row],[ENTRADA ]]-Tabla18101112[[#This Row],[SALIDA]],IF(Tabla18101112[[#This Row],[MEDIO DE PAGO]]="","¿Medio de pago?",G107))</f>
        <v>127.60000000000002</v>
      </c>
    </row>
    <row r="109" spans="1:7" x14ac:dyDescent="0.25">
      <c r="A109" s="6" t="str">
        <f>TEXT(Tabla18101112[[#This Row],[FECHA]],"mm-yyyy")</f>
        <v>02-2016</v>
      </c>
      <c r="B109" s="3">
        <v>42419</v>
      </c>
      <c r="C109" t="s">
        <v>147</v>
      </c>
      <c r="D109" t="s">
        <v>11</v>
      </c>
      <c r="E109" s="8"/>
      <c r="F109" s="8">
        <v>39</v>
      </c>
      <c r="G109" s="8">
        <f>IF(Tabla18101112[[#This Row],[MEDIO DE PAGO]]="EFECTIVO",G108+Tabla18101112[[#This Row],[ENTRADA ]]-Tabla18101112[[#This Row],[SALIDA]],IF(Tabla18101112[[#This Row],[MEDIO DE PAGO]]="","¿Medio de pago?",G108))</f>
        <v>88.600000000000023</v>
      </c>
    </row>
    <row r="110" spans="1:7" x14ac:dyDescent="0.25">
      <c r="A110" s="6" t="str">
        <f>TEXT(Tabla18101112[[#This Row],[FECHA]],"mm-yyyy")</f>
        <v>02-2016</v>
      </c>
      <c r="B110" s="3">
        <v>42419</v>
      </c>
      <c r="C110" t="s">
        <v>30</v>
      </c>
      <c r="D110" t="s">
        <v>11</v>
      </c>
      <c r="E110" s="8"/>
      <c r="F110" s="8">
        <v>5</v>
      </c>
      <c r="G110" s="8">
        <f>IF(Tabla18101112[[#This Row],[MEDIO DE PAGO]]="EFECTIVO",G109+Tabla18101112[[#This Row],[ENTRADA ]]-Tabla18101112[[#This Row],[SALIDA]],IF(Tabla18101112[[#This Row],[MEDIO DE PAGO]]="","¿Medio de pago?",G109))</f>
        <v>83.600000000000023</v>
      </c>
    </row>
    <row r="111" spans="1:7" x14ac:dyDescent="0.25">
      <c r="A111" s="6" t="str">
        <f>TEXT(Tabla18101112[[#This Row],[FECHA]],"mm-yyyy")</f>
        <v>02-2016</v>
      </c>
      <c r="B111" s="3">
        <v>42419</v>
      </c>
      <c r="C111" t="s">
        <v>148</v>
      </c>
      <c r="D111" t="s">
        <v>11</v>
      </c>
      <c r="E111" s="8">
        <v>1</v>
      </c>
      <c r="F111" s="8"/>
      <c r="G111" s="8">
        <f>IF(Tabla18101112[[#This Row],[MEDIO DE PAGO]]="EFECTIVO",G110+Tabla18101112[[#This Row],[ENTRADA ]]-Tabla18101112[[#This Row],[SALIDA]],IF(Tabla18101112[[#This Row],[MEDIO DE PAGO]]="","¿Medio de pago?",G110))</f>
        <v>84.600000000000023</v>
      </c>
    </row>
    <row r="112" spans="1:7" x14ac:dyDescent="0.25">
      <c r="A112" s="6" t="str">
        <f>TEXT(Tabla18101112[[#This Row],[FECHA]],"mm-yyyy")</f>
        <v>02-2016</v>
      </c>
      <c r="B112" s="3">
        <v>42419</v>
      </c>
      <c r="C112" t="s">
        <v>149</v>
      </c>
      <c r="D112" t="s">
        <v>11</v>
      </c>
      <c r="E112" s="8">
        <v>5</v>
      </c>
      <c r="F112" s="8"/>
      <c r="G112" s="8">
        <f>IF(Tabla18101112[[#This Row],[MEDIO DE PAGO]]="EFECTIVO",G111+Tabla18101112[[#This Row],[ENTRADA ]]-Tabla18101112[[#This Row],[SALIDA]],IF(Tabla18101112[[#This Row],[MEDIO DE PAGO]]="","¿Medio de pago?",G111))</f>
        <v>89.600000000000023</v>
      </c>
    </row>
    <row r="113" spans="1:7" x14ac:dyDescent="0.25">
      <c r="A113" s="6" t="str">
        <f>TEXT(Tabla18101112[[#This Row],[FECHA]],"mm-yyyy")</f>
        <v>02-2016</v>
      </c>
      <c r="B113" s="3">
        <v>42419</v>
      </c>
      <c r="C113" t="s">
        <v>150</v>
      </c>
      <c r="D113" t="s">
        <v>11</v>
      </c>
      <c r="E113" s="8">
        <v>3</v>
      </c>
      <c r="F113" s="8"/>
      <c r="G113" s="8">
        <f>IF(Tabla18101112[[#This Row],[MEDIO DE PAGO]]="EFECTIVO",G112+Tabla18101112[[#This Row],[ENTRADA ]]-Tabla18101112[[#This Row],[SALIDA]],IF(Tabla18101112[[#This Row],[MEDIO DE PAGO]]="","¿Medio de pago?",G112))</f>
        <v>92.600000000000023</v>
      </c>
    </row>
    <row r="114" spans="1:7" x14ac:dyDescent="0.25">
      <c r="A114" s="6" t="str">
        <f>TEXT(Tabla18101112[[#This Row],[FECHA]],"mm-yyyy")</f>
        <v>02-2016</v>
      </c>
      <c r="B114" s="3">
        <v>42419</v>
      </c>
      <c r="C114" t="s">
        <v>27</v>
      </c>
      <c r="D114" t="s">
        <v>11</v>
      </c>
      <c r="E114" s="8">
        <v>2.5</v>
      </c>
      <c r="F114" s="8"/>
      <c r="G114" s="8">
        <f>IF(Tabla18101112[[#This Row],[MEDIO DE PAGO]]="EFECTIVO",G113+Tabla18101112[[#This Row],[ENTRADA ]]-Tabla18101112[[#This Row],[SALIDA]],IF(Tabla18101112[[#This Row],[MEDIO DE PAGO]]="","¿Medio de pago?",G113))</f>
        <v>95.100000000000023</v>
      </c>
    </row>
    <row r="115" spans="1:7" x14ac:dyDescent="0.25">
      <c r="A115" s="6" t="str">
        <f>TEXT(Tabla18101112[[#This Row],[FECHA]],"mm-yyyy")</f>
        <v>02-2016</v>
      </c>
      <c r="B115" s="3">
        <v>42420</v>
      </c>
      <c r="C115" t="s">
        <v>27</v>
      </c>
      <c r="D115" t="s">
        <v>11</v>
      </c>
      <c r="E115" s="8">
        <v>2.5</v>
      </c>
      <c r="F115" s="8"/>
      <c r="G115" s="8">
        <f>IF(Tabla18101112[[#This Row],[MEDIO DE PAGO]]="EFECTIVO",G114+Tabla18101112[[#This Row],[ENTRADA ]]-Tabla18101112[[#This Row],[SALIDA]],IF(Tabla18101112[[#This Row],[MEDIO DE PAGO]]="","¿Medio de pago?",G114))</f>
        <v>97.600000000000023</v>
      </c>
    </row>
    <row r="116" spans="1:7" x14ac:dyDescent="0.25">
      <c r="A116" s="6" t="str">
        <f>TEXT(Tabla18101112[[#This Row],[FECHA]],"mm-yyyy")</f>
        <v>02-2016</v>
      </c>
      <c r="B116" s="3">
        <v>42420</v>
      </c>
      <c r="C116" t="s">
        <v>132</v>
      </c>
      <c r="D116" t="s">
        <v>11</v>
      </c>
      <c r="E116" s="8">
        <v>80</v>
      </c>
      <c r="F116" s="8"/>
      <c r="G116" s="8">
        <f>IF(Tabla18101112[[#This Row],[MEDIO DE PAGO]]="EFECTIVO",G115+Tabla18101112[[#This Row],[ENTRADA ]]-Tabla18101112[[#This Row],[SALIDA]],IF(Tabla18101112[[#This Row],[MEDIO DE PAGO]]="","¿Medio de pago?",G115))</f>
        <v>177.60000000000002</v>
      </c>
    </row>
    <row r="117" spans="1:7" x14ac:dyDescent="0.25">
      <c r="A117" s="6" t="str">
        <f>TEXT(Tabla18101112[[#This Row],[FECHA]],"mm-yyyy")</f>
        <v>02-2016</v>
      </c>
      <c r="B117" s="3">
        <v>42420</v>
      </c>
      <c r="C117" t="s">
        <v>19</v>
      </c>
      <c r="D117" t="s">
        <v>11</v>
      </c>
      <c r="E117" s="8"/>
      <c r="F117" s="8">
        <v>3</v>
      </c>
      <c r="G117" s="8">
        <f>IF(Tabla18101112[[#This Row],[MEDIO DE PAGO]]="EFECTIVO",G116+Tabla18101112[[#This Row],[ENTRADA ]]-Tabla18101112[[#This Row],[SALIDA]],IF(Tabla18101112[[#This Row],[MEDIO DE PAGO]]="","¿Medio de pago?",G116))</f>
        <v>174.60000000000002</v>
      </c>
    </row>
    <row r="118" spans="1:7" x14ac:dyDescent="0.25">
      <c r="A118" s="6" t="str">
        <f>TEXT(Tabla18101112[[#This Row],[FECHA]],"mm-yyyy")</f>
        <v>02-2016</v>
      </c>
      <c r="B118" s="3">
        <v>42420</v>
      </c>
      <c r="C118" t="s">
        <v>151</v>
      </c>
      <c r="D118" t="s">
        <v>11</v>
      </c>
      <c r="E118" s="8"/>
      <c r="F118" s="8">
        <v>26</v>
      </c>
      <c r="G118" s="8">
        <f>IF(Tabla18101112[[#This Row],[MEDIO DE PAGO]]="EFECTIVO",G117+Tabla18101112[[#This Row],[ENTRADA ]]-Tabla18101112[[#This Row],[SALIDA]],IF(Tabla18101112[[#This Row],[MEDIO DE PAGO]]="","¿Medio de pago?",G117))</f>
        <v>148.60000000000002</v>
      </c>
    </row>
    <row r="119" spans="1:7" x14ac:dyDescent="0.25">
      <c r="A119" s="6" t="str">
        <f>TEXT(Tabla18101112[[#This Row],[FECHA]],"mm-yyyy")</f>
        <v>02-2016</v>
      </c>
      <c r="B119" s="3">
        <v>42420</v>
      </c>
      <c r="C119" t="s">
        <v>159</v>
      </c>
      <c r="D119" t="s">
        <v>11</v>
      </c>
      <c r="E119" s="8">
        <v>9</v>
      </c>
      <c r="F119" s="8"/>
      <c r="G119" s="8">
        <f>IF(Tabla18101112[[#This Row],[MEDIO DE PAGO]]="EFECTIVO",G118+Tabla18101112[[#This Row],[ENTRADA ]]-Tabla18101112[[#This Row],[SALIDA]],IF(Tabla18101112[[#This Row],[MEDIO DE PAGO]]="","¿Medio de pago?",G118))</f>
        <v>157.60000000000002</v>
      </c>
    </row>
    <row r="120" spans="1:7" x14ac:dyDescent="0.25">
      <c r="A120" s="6" t="str">
        <f>TEXT(Tabla18101112[[#This Row],[FECHA]],"mm-yyyy")</f>
        <v>02-2016</v>
      </c>
      <c r="B120" s="3">
        <v>42420</v>
      </c>
      <c r="C120" t="s">
        <v>152</v>
      </c>
      <c r="D120" t="s">
        <v>11</v>
      </c>
      <c r="E120" s="8">
        <v>4.5</v>
      </c>
      <c r="F120" s="8"/>
      <c r="G120" s="8">
        <f>IF(Tabla18101112[[#This Row],[MEDIO DE PAGO]]="EFECTIVO",G119+Tabla18101112[[#This Row],[ENTRADA ]]-Tabla18101112[[#This Row],[SALIDA]],IF(Tabla18101112[[#This Row],[MEDIO DE PAGO]]="","¿Medio de pago?",G119))</f>
        <v>162.10000000000002</v>
      </c>
    </row>
    <row r="121" spans="1:7" x14ac:dyDescent="0.25">
      <c r="A121" s="6" t="str">
        <f>TEXT(Tabla18101112[[#This Row],[FECHA]],"mm-yyyy")</f>
        <v>02-2016</v>
      </c>
      <c r="B121" s="3">
        <v>42420</v>
      </c>
      <c r="C121" t="s">
        <v>153</v>
      </c>
      <c r="D121" t="s">
        <v>13</v>
      </c>
      <c r="E121" s="8">
        <v>18.5</v>
      </c>
      <c r="F121" s="8"/>
      <c r="G121" s="8">
        <f>IF(Tabla18101112[[#This Row],[MEDIO DE PAGO]]="EFECTIVO",G120+Tabla18101112[[#This Row],[ENTRADA ]]-Tabla18101112[[#This Row],[SALIDA]],IF(Tabla18101112[[#This Row],[MEDIO DE PAGO]]="","¿Medio de pago?",G120))</f>
        <v>162.10000000000002</v>
      </c>
    </row>
    <row r="122" spans="1:7" x14ac:dyDescent="0.25">
      <c r="A122" s="6" t="str">
        <f>TEXT(Tabla18101112[[#This Row],[FECHA]],"mm-yyyy")</f>
        <v>02-2016</v>
      </c>
      <c r="B122" s="3">
        <v>42420</v>
      </c>
      <c r="C122" t="s">
        <v>154</v>
      </c>
      <c r="D122" t="s">
        <v>11</v>
      </c>
      <c r="E122" s="8">
        <v>20</v>
      </c>
      <c r="F122" s="8"/>
      <c r="G122" s="8">
        <f>IF(Tabla18101112[[#This Row],[MEDIO DE PAGO]]="EFECTIVO",G121+Tabla18101112[[#This Row],[ENTRADA ]]-Tabla18101112[[#This Row],[SALIDA]],IF(Tabla18101112[[#This Row],[MEDIO DE PAGO]]="","¿Medio de pago?",G121))</f>
        <v>182.10000000000002</v>
      </c>
    </row>
    <row r="123" spans="1:7" x14ac:dyDescent="0.25">
      <c r="A123" s="6" t="str">
        <f>TEXT(Tabla18101112[[#This Row],[FECHA]],"mm-yyyy")</f>
        <v>02-2016</v>
      </c>
      <c r="B123" s="3">
        <v>42420</v>
      </c>
      <c r="C123" t="s">
        <v>155</v>
      </c>
      <c r="D123" t="s">
        <v>11</v>
      </c>
      <c r="E123" s="8">
        <v>7.5</v>
      </c>
      <c r="F123" s="8"/>
      <c r="G123" s="8">
        <f>IF(Tabla18101112[[#This Row],[MEDIO DE PAGO]]="EFECTIVO",G122+Tabla18101112[[#This Row],[ENTRADA ]]-Tabla18101112[[#This Row],[SALIDA]],IF(Tabla18101112[[#This Row],[MEDIO DE PAGO]]="","¿Medio de pago?",G122))</f>
        <v>189.60000000000002</v>
      </c>
    </row>
    <row r="124" spans="1:7" x14ac:dyDescent="0.25">
      <c r="A124" s="6" t="str">
        <f>TEXT(Tabla18101112[[#This Row],[FECHA]],"mm-yyyy")</f>
        <v>02-2016</v>
      </c>
      <c r="B124" s="3">
        <v>42420</v>
      </c>
      <c r="C124" t="s">
        <v>30</v>
      </c>
      <c r="D124" t="s">
        <v>11</v>
      </c>
      <c r="E124" s="8"/>
      <c r="F124" s="8">
        <v>5</v>
      </c>
      <c r="G124" s="8">
        <f>IF(Tabla18101112[[#This Row],[MEDIO DE PAGO]]="EFECTIVO",G123+Tabla18101112[[#This Row],[ENTRADA ]]-Tabla18101112[[#This Row],[SALIDA]],IF(Tabla18101112[[#This Row],[MEDIO DE PAGO]]="","¿Medio de pago?",G123))</f>
        <v>184.60000000000002</v>
      </c>
    </row>
    <row r="125" spans="1:7" x14ac:dyDescent="0.25">
      <c r="A125" s="6" t="str">
        <f>TEXT(Tabla18101112[[#This Row],[FECHA]],"mm-yyyy")</f>
        <v>02-2016</v>
      </c>
      <c r="B125" s="3">
        <v>42420</v>
      </c>
      <c r="C125" t="s">
        <v>156</v>
      </c>
      <c r="D125" t="s">
        <v>11</v>
      </c>
      <c r="E125" s="8">
        <v>3.5</v>
      </c>
      <c r="F125" s="8"/>
      <c r="G125" s="8">
        <f>IF(Tabla18101112[[#This Row],[MEDIO DE PAGO]]="EFECTIVO",G124+Tabla18101112[[#This Row],[ENTRADA ]]-Tabla18101112[[#This Row],[SALIDA]],IF(Tabla18101112[[#This Row],[MEDIO DE PAGO]]="","¿Medio de pago?",G124))</f>
        <v>188.10000000000002</v>
      </c>
    </row>
    <row r="126" spans="1:7" x14ac:dyDescent="0.25">
      <c r="A126" s="6" t="str">
        <f>TEXT(Tabla18101112[[#This Row],[FECHA]],"mm-yyyy")</f>
        <v>02-2016</v>
      </c>
      <c r="B126" s="3">
        <v>42420</v>
      </c>
      <c r="C126" t="s">
        <v>157</v>
      </c>
      <c r="D126" t="s">
        <v>11</v>
      </c>
      <c r="E126" s="8">
        <v>2.5</v>
      </c>
      <c r="F126" s="8"/>
      <c r="G126" s="8">
        <f>IF(Tabla18101112[[#This Row],[MEDIO DE PAGO]]="EFECTIVO",G125+Tabla18101112[[#This Row],[ENTRADA ]]-Tabla18101112[[#This Row],[SALIDA]],IF(Tabla18101112[[#This Row],[MEDIO DE PAGO]]="","¿Medio de pago?",G125))</f>
        <v>190.60000000000002</v>
      </c>
    </row>
    <row r="127" spans="1:7" x14ac:dyDescent="0.25">
      <c r="A127" s="6" t="str">
        <f>TEXT(Tabla18101112[[#This Row],[FECHA]],"mm-yyyy")</f>
        <v>02-2016</v>
      </c>
      <c r="B127" s="3">
        <v>42420</v>
      </c>
      <c r="C127" t="s">
        <v>125</v>
      </c>
      <c r="D127" t="s">
        <v>11</v>
      </c>
      <c r="E127" s="8"/>
      <c r="F127" s="8">
        <v>13</v>
      </c>
      <c r="G127" s="8">
        <f>IF(Tabla18101112[[#This Row],[MEDIO DE PAGO]]="EFECTIVO",G126+Tabla18101112[[#This Row],[ENTRADA ]]-Tabla18101112[[#This Row],[SALIDA]],IF(Tabla18101112[[#This Row],[MEDIO DE PAGO]]="","¿Medio de pago?",G126))</f>
        <v>177.60000000000002</v>
      </c>
    </row>
    <row r="128" spans="1:7" x14ac:dyDescent="0.25">
      <c r="A128" s="6" t="str">
        <f>TEXT(Tabla18101112[[#This Row],[FECHA]],"mm-yyyy")</f>
        <v>02-2016</v>
      </c>
      <c r="B128" s="3">
        <v>42420</v>
      </c>
      <c r="C128" t="s">
        <v>158</v>
      </c>
      <c r="D128" t="s">
        <v>11</v>
      </c>
      <c r="E128" s="8">
        <v>13.5</v>
      </c>
      <c r="F128" s="8"/>
      <c r="G128" s="8">
        <f>IF(Tabla18101112[[#This Row],[MEDIO DE PAGO]]="EFECTIVO",G127+Tabla18101112[[#This Row],[ENTRADA ]]-Tabla18101112[[#This Row],[SALIDA]],IF(Tabla18101112[[#This Row],[MEDIO DE PAGO]]="","¿Medio de pago?",G127))</f>
        <v>191.10000000000002</v>
      </c>
    </row>
    <row r="129" spans="1:7" x14ac:dyDescent="0.25">
      <c r="A129" s="6" t="str">
        <f>TEXT(Tabla18101112[[#This Row],[FECHA]],"mm-yyyy")</f>
        <v>02-2016</v>
      </c>
      <c r="B129" s="3">
        <v>42420</v>
      </c>
      <c r="C129" t="s">
        <v>68</v>
      </c>
      <c r="D129" t="s">
        <v>11</v>
      </c>
      <c r="E129" s="8">
        <v>90</v>
      </c>
      <c r="F129" s="8"/>
      <c r="G129" s="8">
        <f>IF(Tabla18101112[[#This Row],[MEDIO DE PAGO]]="EFECTIVO",G128+Tabla18101112[[#This Row],[ENTRADA ]]-Tabla18101112[[#This Row],[SALIDA]],IF(Tabla18101112[[#This Row],[MEDIO DE PAGO]]="","¿Medio de pago?",G128))</f>
        <v>281.10000000000002</v>
      </c>
    </row>
    <row r="130" spans="1:7" x14ac:dyDescent="0.25">
      <c r="A130" s="6" t="str">
        <f>TEXT(Tabla18101112[[#This Row],[FECHA]],"mm-yyyy")</f>
        <v>02-2016</v>
      </c>
      <c r="B130" s="3">
        <v>42420</v>
      </c>
      <c r="C130" t="s">
        <v>160</v>
      </c>
      <c r="D130" t="s">
        <v>11</v>
      </c>
      <c r="E130" s="8">
        <v>7.5</v>
      </c>
      <c r="F130" s="8"/>
      <c r="G130" s="8">
        <f>IF(Tabla18101112[[#This Row],[MEDIO DE PAGO]]="EFECTIVO",G129+Tabla18101112[[#This Row],[ENTRADA ]]-Tabla18101112[[#This Row],[SALIDA]],IF(Tabla18101112[[#This Row],[MEDIO DE PAGO]]="","¿Medio de pago?",G129))</f>
        <v>288.60000000000002</v>
      </c>
    </row>
    <row r="131" spans="1:7" x14ac:dyDescent="0.25">
      <c r="A131" s="6" t="str">
        <f>TEXT(Tabla18101112[[#This Row],[FECHA]],"mm-yyyy")</f>
        <v>02-2016</v>
      </c>
      <c r="B131" s="3">
        <v>42420</v>
      </c>
      <c r="C131" t="s">
        <v>161</v>
      </c>
      <c r="D131" t="s">
        <v>11</v>
      </c>
      <c r="E131" s="8">
        <v>9.5</v>
      </c>
      <c r="F131" s="8"/>
      <c r="G131" s="8">
        <f>IF(Tabla18101112[[#This Row],[MEDIO DE PAGO]]="EFECTIVO",G130+Tabla18101112[[#This Row],[ENTRADA ]]-Tabla18101112[[#This Row],[SALIDA]],IF(Tabla18101112[[#This Row],[MEDIO DE PAGO]]="","¿Medio de pago?",G130))</f>
        <v>298.10000000000002</v>
      </c>
    </row>
    <row r="132" spans="1:7" x14ac:dyDescent="0.25">
      <c r="A132" s="6" t="str">
        <f>TEXT(Tabla18101112[[#This Row],[FECHA]],"mm-yyyy")</f>
        <v>02-2016</v>
      </c>
      <c r="B132" s="3">
        <v>42421</v>
      </c>
      <c r="C132" t="s">
        <v>22</v>
      </c>
      <c r="D132" t="s">
        <v>11</v>
      </c>
      <c r="E132" s="8">
        <v>2.5</v>
      </c>
      <c r="F132" s="8"/>
      <c r="G132" s="8">
        <f>IF(Tabla18101112[[#This Row],[MEDIO DE PAGO]]="EFECTIVO",G131+Tabla18101112[[#This Row],[ENTRADA ]]-Tabla18101112[[#This Row],[SALIDA]],IF(Tabla18101112[[#This Row],[MEDIO DE PAGO]]="","¿Medio de pago?",G131))</f>
        <v>300.60000000000002</v>
      </c>
    </row>
    <row r="133" spans="1:7" x14ac:dyDescent="0.25">
      <c r="A133" s="6" t="str">
        <f>TEXT(Tabla18101112[[#This Row],[FECHA]],"mm-yyyy")</f>
        <v>02-2016</v>
      </c>
      <c r="B133" s="3">
        <v>42421</v>
      </c>
      <c r="C133" t="s">
        <v>68</v>
      </c>
      <c r="D133" t="s">
        <v>11</v>
      </c>
      <c r="E133" s="8">
        <v>105</v>
      </c>
      <c r="F133" s="8"/>
      <c r="G133" s="8">
        <f>IF(Tabla18101112[[#This Row],[MEDIO DE PAGO]]="EFECTIVO",G132+Tabla18101112[[#This Row],[ENTRADA ]]-Tabla18101112[[#This Row],[SALIDA]],IF(Tabla18101112[[#This Row],[MEDIO DE PAGO]]="","¿Medio de pago?",G132))</f>
        <v>405.6</v>
      </c>
    </row>
    <row r="134" spans="1:7" x14ac:dyDescent="0.25">
      <c r="A134" s="6" t="str">
        <f>TEXT(Tabla18101112[[#This Row],[FECHA]],"mm-yyyy")</f>
        <v>02-2016</v>
      </c>
      <c r="B134" s="3">
        <v>42421</v>
      </c>
      <c r="C134" t="s">
        <v>19</v>
      </c>
      <c r="D134" t="s">
        <v>11</v>
      </c>
      <c r="E134" s="8"/>
      <c r="F134" s="8">
        <v>1</v>
      </c>
      <c r="G134" s="8">
        <f>IF(Tabla18101112[[#This Row],[MEDIO DE PAGO]]="EFECTIVO",G133+Tabla18101112[[#This Row],[ENTRADA ]]-Tabla18101112[[#This Row],[SALIDA]],IF(Tabla18101112[[#This Row],[MEDIO DE PAGO]]="","¿Medio de pago?",G133))</f>
        <v>404.6</v>
      </c>
    </row>
    <row r="135" spans="1:7" x14ac:dyDescent="0.25">
      <c r="A135" s="6" t="str">
        <f>TEXT(Tabla18101112[[#This Row],[FECHA]],"mm-yyyy")</f>
        <v>02-2016</v>
      </c>
      <c r="B135" s="3">
        <v>42421</v>
      </c>
      <c r="C135" t="s">
        <v>162</v>
      </c>
      <c r="D135" t="s">
        <v>11</v>
      </c>
      <c r="E135" s="8"/>
      <c r="F135" s="8">
        <v>90</v>
      </c>
      <c r="G135" s="8">
        <f>IF(Tabla18101112[[#This Row],[MEDIO DE PAGO]]="EFECTIVO",G134+Tabla18101112[[#This Row],[ENTRADA ]]-Tabla18101112[[#This Row],[SALIDA]],IF(Tabla18101112[[#This Row],[MEDIO DE PAGO]]="","¿Medio de pago?",G134))</f>
        <v>314.60000000000002</v>
      </c>
    </row>
    <row r="136" spans="1:7" x14ac:dyDescent="0.25">
      <c r="A136" s="6" t="str">
        <f>TEXT(Tabla18101112[[#This Row],[FECHA]],"mm-yyyy")</f>
        <v>02-2016</v>
      </c>
      <c r="B136" s="3">
        <v>42421</v>
      </c>
      <c r="C136" t="s">
        <v>30</v>
      </c>
      <c r="D136" t="s">
        <v>11</v>
      </c>
      <c r="E136" s="8"/>
      <c r="F136" s="8">
        <v>5</v>
      </c>
      <c r="G136" s="8">
        <v>309.60000000000002</v>
      </c>
    </row>
    <row r="137" spans="1:7" x14ac:dyDescent="0.25">
      <c r="A137" s="6" t="str">
        <f>TEXT(Tabla18101112[[#This Row],[FECHA]],"mm-yyyy")</f>
        <v>02-2016</v>
      </c>
      <c r="B137" s="3">
        <v>42421</v>
      </c>
      <c r="C137" t="s">
        <v>125</v>
      </c>
      <c r="D137" t="s">
        <v>11</v>
      </c>
      <c r="E137" s="8"/>
      <c r="F137" s="8">
        <v>13</v>
      </c>
      <c r="G137" s="8">
        <f>IF(Tabla18101112[[#This Row],[MEDIO DE PAGO]]="EFECTIVO",G136+Tabla18101112[[#This Row],[ENTRADA ]]-Tabla18101112[[#This Row],[SALIDA]],IF(Tabla18101112[[#This Row],[MEDIO DE PAGO]]="","¿Medio de pago?",G136))</f>
        <v>296.60000000000002</v>
      </c>
    </row>
    <row r="138" spans="1:7" x14ac:dyDescent="0.25">
      <c r="A138" s="6" t="str">
        <f>TEXT(Tabla18101112[[#This Row],[FECHA]],"mm-yyyy")</f>
        <v>02-2016</v>
      </c>
      <c r="B138" s="3">
        <v>42421</v>
      </c>
      <c r="C138" t="s">
        <v>163</v>
      </c>
      <c r="D138" t="s">
        <v>11</v>
      </c>
      <c r="E138" s="8"/>
      <c r="F138" s="8">
        <v>13</v>
      </c>
      <c r="G138" s="8">
        <f>IF(Tabla18101112[[#This Row],[MEDIO DE PAGO]]="EFECTIVO",G137+Tabla18101112[[#This Row],[ENTRADA ]]-Tabla18101112[[#This Row],[SALIDA]],IF(Tabla18101112[[#This Row],[MEDIO DE PAGO]]="","¿Medio de pago?",G137))</f>
        <v>283.60000000000002</v>
      </c>
    </row>
    <row r="139" spans="1:7" x14ac:dyDescent="0.25">
      <c r="A139" s="6" t="str">
        <f>TEXT(Tabla18101112[[#This Row],[FECHA]],"mm-yyyy")</f>
        <v>02-2016</v>
      </c>
      <c r="B139" s="3">
        <v>42422</v>
      </c>
      <c r="C139" t="s">
        <v>19</v>
      </c>
      <c r="D139" t="s">
        <v>11</v>
      </c>
      <c r="E139" s="8"/>
      <c r="F139" s="8">
        <v>2</v>
      </c>
      <c r="G139" s="8">
        <f>IF(Tabla18101112[[#This Row],[MEDIO DE PAGO]]="EFECTIVO",G138+Tabla18101112[[#This Row],[ENTRADA ]]-Tabla18101112[[#This Row],[SALIDA]],IF(Tabla18101112[[#This Row],[MEDIO DE PAGO]]="","¿Medio de pago?",G138))</f>
        <v>281.60000000000002</v>
      </c>
    </row>
    <row r="140" spans="1:7" x14ac:dyDescent="0.25">
      <c r="A140" s="6" t="str">
        <f>TEXT(Tabla18101112[[#This Row],[FECHA]],"mm-yyyy")</f>
        <v>02-2016</v>
      </c>
      <c r="B140" s="3">
        <v>42422</v>
      </c>
      <c r="C140" t="s">
        <v>164</v>
      </c>
      <c r="D140" t="s">
        <v>11</v>
      </c>
      <c r="E140" s="8"/>
      <c r="F140" s="8">
        <v>7</v>
      </c>
      <c r="G140" s="8">
        <f>IF(Tabla18101112[[#This Row],[MEDIO DE PAGO]]="EFECTIVO",G139+Tabla18101112[[#This Row],[ENTRADA ]]-Tabla18101112[[#This Row],[SALIDA]],IF(Tabla18101112[[#This Row],[MEDIO DE PAGO]]="","¿Medio de pago?",G139))</f>
        <v>274.60000000000002</v>
      </c>
    </row>
    <row r="141" spans="1:7" x14ac:dyDescent="0.25">
      <c r="A141" s="6" t="str">
        <f>TEXT(Tabla18101112[[#This Row],[FECHA]],"mm-yyyy")</f>
        <v>02-2016</v>
      </c>
      <c r="B141" s="3">
        <v>42422</v>
      </c>
      <c r="C141" t="s">
        <v>125</v>
      </c>
      <c r="D141" t="s">
        <v>11</v>
      </c>
      <c r="E141" s="8"/>
      <c r="F141" s="8">
        <v>13</v>
      </c>
      <c r="G141" s="8">
        <f>IF(Tabla18101112[[#This Row],[MEDIO DE PAGO]]="EFECTIVO",G140+Tabla18101112[[#This Row],[ENTRADA ]]-Tabla18101112[[#This Row],[SALIDA]],IF(Tabla18101112[[#This Row],[MEDIO DE PAGO]]="","¿Medio de pago?",G140))</f>
        <v>261.60000000000002</v>
      </c>
    </row>
    <row r="142" spans="1:7" x14ac:dyDescent="0.25">
      <c r="A142" s="6" t="str">
        <f>TEXT(Tabla18101112[[#This Row],[FECHA]],"mm-yyyy")</f>
        <v>02-2016</v>
      </c>
      <c r="B142" s="3">
        <v>42422</v>
      </c>
      <c r="C142" t="s">
        <v>30</v>
      </c>
      <c r="D142" t="s">
        <v>11</v>
      </c>
      <c r="E142" s="8"/>
      <c r="F142" s="8">
        <v>5</v>
      </c>
      <c r="G142" s="8">
        <f>IF(Tabla18101112[[#This Row],[MEDIO DE PAGO]]="EFECTIVO",G141+Tabla18101112[[#This Row],[ENTRADA ]]-Tabla18101112[[#This Row],[SALIDA]],IF(Tabla18101112[[#This Row],[MEDIO DE PAGO]]="","¿Medio de pago?",G141))</f>
        <v>256.60000000000002</v>
      </c>
    </row>
    <row r="143" spans="1:7" x14ac:dyDescent="0.25">
      <c r="A143" s="6" t="str">
        <f>TEXT(Tabla18101112[[#This Row],[FECHA]],"mm-yyyy")</f>
        <v>02-2016</v>
      </c>
      <c r="B143" s="3">
        <v>42423</v>
      </c>
      <c r="C143" t="s">
        <v>19</v>
      </c>
      <c r="D143" t="s">
        <v>11</v>
      </c>
      <c r="E143" s="8"/>
      <c r="F143" s="8">
        <v>2</v>
      </c>
      <c r="G143" s="8">
        <f>IF(Tabla18101112[[#This Row],[MEDIO DE PAGO]]="EFECTIVO",G142+Tabla18101112[[#This Row],[ENTRADA ]]-Tabla18101112[[#This Row],[SALIDA]],IF(Tabla18101112[[#This Row],[MEDIO DE PAGO]]="","¿Medio de pago?",G142))</f>
        <v>254.60000000000002</v>
      </c>
    </row>
    <row r="144" spans="1:7" x14ac:dyDescent="0.25">
      <c r="A144" s="6" t="str">
        <f>TEXT(Tabla18101112[[#This Row],[FECHA]],"mm-yyyy")</f>
        <v>02-2016</v>
      </c>
      <c r="B144" s="3">
        <v>42423</v>
      </c>
      <c r="C144" t="s">
        <v>30</v>
      </c>
      <c r="D144" t="s">
        <v>11</v>
      </c>
      <c r="E144" s="8"/>
      <c r="F144" s="8">
        <v>5</v>
      </c>
      <c r="G144" s="8">
        <f>IF(Tabla18101112[[#This Row],[MEDIO DE PAGO]]="EFECTIVO",G143+Tabla18101112[[#This Row],[ENTRADA ]]-Tabla18101112[[#This Row],[SALIDA]],IF(Tabla18101112[[#This Row],[MEDIO DE PAGO]]="","¿Medio de pago?",G143))</f>
        <v>249.60000000000002</v>
      </c>
    </row>
    <row r="145" spans="1:7" x14ac:dyDescent="0.25">
      <c r="A145" s="6" t="str">
        <f>TEXT(Tabla18101112[[#This Row],[FECHA]],"mm-yyyy")</f>
        <v>02-2016</v>
      </c>
      <c r="B145" s="3">
        <v>42423</v>
      </c>
      <c r="C145" t="s">
        <v>167</v>
      </c>
      <c r="D145" t="s">
        <v>11</v>
      </c>
      <c r="E145" s="8"/>
      <c r="F145" s="8">
        <v>4.3</v>
      </c>
      <c r="G145" s="8">
        <f>IF(Tabla18101112[[#This Row],[MEDIO DE PAGO]]="EFECTIVO",G144+Tabla18101112[[#This Row],[ENTRADA ]]-Tabla18101112[[#This Row],[SALIDA]],IF(Tabla18101112[[#This Row],[MEDIO DE PAGO]]="","¿Medio de pago?",G144))</f>
        <v>245.3</v>
      </c>
    </row>
    <row r="146" spans="1:7" x14ac:dyDescent="0.25">
      <c r="A146" s="6" t="str">
        <f>TEXT(Tabla18101112[[#This Row],[FECHA]],"mm-yyyy")</f>
        <v>02-2016</v>
      </c>
      <c r="B146" s="3">
        <v>42423</v>
      </c>
      <c r="C146" t="s">
        <v>168</v>
      </c>
      <c r="D146" t="s">
        <v>11</v>
      </c>
      <c r="E146" s="8"/>
      <c r="F146" s="8">
        <v>78.8</v>
      </c>
      <c r="G146" s="8">
        <f>IF(Tabla18101112[[#This Row],[MEDIO DE PAGO]]="EFECTIVO",G145+Tabla18101112[[#This Row],[ENTRADA ]]-Tabla18101112[[#This Row],[SALIDA]],IF(Tabla18101112[[#This Row],[MEDIO DE PAGO]]="","¿Medio de pago?",G145))</f>
        <v>166.5</v>
      </c>
    </row>
    <row r="147" spans="1:7" x14ac:dyDescent="0.25">
      <c r="A147" s="6" t="str">
        <f>TEXT(Tabla18101112[[#This Row],[FECHA]],"mm-yyyy")</f>
        <v>02-2016</v>
      </c>
      <c r="B147" s="3">
        <v>42423</v>
      </c>
      <c r="C147" t="s">
        <v>21</v>
      </c>
      <c r="D147" t="s">
        <v>11</v>
      </c>
      <c r="E147" s="8">
        <v>2.5</v>
      </c>
      <c r="F147" s="8"/>
      <c r="G147" s="8">
        <f>IF(Tabla18101112[[#This Row],[MEDIO DE PAGO]]="EFECTIVO",G146+Tabla18101112[[#This Row],[ENTRADA ]]-Tabla18101112[[#This Row],[SALIDA]],IF(Tabla18101112[[#This Row],[MEDIO DE PAGO]]="","¿Medio de pago?",G146))</f>
        <v>169</v>
      </c>
    </row>
    <row r="148" spans="1:7" x14ac:dyDescent="0.25">
      <c r="A148" s="6" t="str">
        <f>TEXT(Tabla18101112[[#This Row],[FECHA]],"mm-yyyy")</f>
        <v>02-2016</v>
      </c>
      <c r="B148" s="3">
        <v>42424</v>
      </c>
      <c r="C148" t="s">
        <v>76</v>
      </c>
      <c r="D148" t="s">
        <v>11</v>
      </c>
      <c r="E148" s="8"/>
      <c r="F148" s="8">
        <v>2.5</v>
      </c>
      <c r="G148" s="8">
        <f>IF(Tabla18101112[[#This Row],[MEDIO DE PAGO]]="EFECTIVO",G147+Tabla18101112[[#This Row],[ENTRADA ]]-Tabla18101112[[#This Row],[SALIDA]],IF(Tabla18101112[[#This Row],[MEDIO DE PAGO]]="","¿Medio de pago?",G147))</f>
        <v>166.5</v>
      </c>
    </row>
    <row r="149" spans="1:7" x14ac:dyDescent="0.25">
      <c r="A149" s="6" t="str">
        <f>TEXT(Tabla18101112[[#This Row],[FECHA]],"mm-yyyy")</f>
        <v>02-2016</v>
      </c>
      <c r="B149" s="3">
        <v>42424</v>
      </c>
      <c r="C149" t="s">
        <v>169</v>
      </c>
      <c r="D149" t="s">
        <v>11</v>
      </c>
      <c r="E149" s="8"/>
      <c r="F149" s="8">
        <v>26</v>
      </c>
      <c r="G149" s="8">
        <f>IF(Tabla18101112[[#This Row],[MEDIO DE PAGO]]="EFECTIVO",G148+Tabla18101112[[#This Row],[ENTRADA ]]-Tabla18101112[[#This Row],[SALIDA]],IF(Tabla18101112[[#This Row],[MEDIO DE PAGO]]="","¿Medio de pago?",G148))</f>
        <v>140.5</v>
      </c>
    </row>
    <row r="150" spans="1:7" x14ac:dyDescent="0.25">
      <c r="A150" s="6" t="str">
        <f>TEXT(Tabla18101112[[#This Row],[FECHA]],"mm-yyyy")</f>
        <v>02-2016</v>
      </c>
      <c r="B150" s="3">
        <v>42424</v>
      </c>
      <c r="C150" t="s">
        <v>170</v>
      </c>
      <c r="D150" t="s">
        <v>11</v>
      </c>
      <c r="E150" s="8">
        <v>4</v>
      </c>
      <c r="F150" s="8"/>
      <c r="G150" s="8">
        <f>IF(Tabla18101112[[#This Row],[MEDIO DE PAGO]]="EFECTIVO",G149+Tabla18101112[[#This Row],[ENTRADA ]]-Tabla18101112[[#This Row],[SALIDA]],IF(Tabla18101112[[#This Row],[MEDIO DE PAGO]]="","¿Medio de pago?",G149))</f>
        <v>144.5</v>
      </c>
    </row>
    <row r="151" spans="1:7" x14ac:dyDescent="0.25">
      <c r="A151" s="6" t="str">
        <f>TEXT(Tabla18101112[[#This Row],[FECHA]],"mm-yyyy")</f>
        <v>02-2016</v>
      </c>
      <c r="B151" s="3">
        <v>42424</v>
      </c>
      <c r="C151" s="11" t="s">
        <v>171</v>
      </c>
      <c r="D151" t="s">
        <v>11</v>
      </c>
      <c r="E151" s="8"/>
      <c r="F151" s="8">
        <v>56</v>
      </c>
      <c r="G151" s="8">
        <f>IF(Tabla18101112[[#This Row],[MEDIO DE PAGO]]="EFECTIVO",G150+Tabla18101112[[#This Row],[ENTRADA ]]-Tabla18101112[[#This Row],[SALIDA]],IF(Tabla18101112[[#This Row],[MEDIO DE PAGO]]="","¿Medio de pago?",G150))</f>
        <v>88.5</v>
      </c>
    </row>
    <row r="152" spans="1:7" x14ac:dyDescent="0.25">
      <c r="A152" s="6" t="str">
        <f>TEXT(Tabla18101112[[#This Row],[FECHA]],"mm-yyyy")</f>
        <v>02-2016</v>
      </c>
      <c r="B152" s="3">
        <v>42424</v>
      </c>
      <c r="C152" t="s">
        <v>30</v>
      </c>
      <c r="D152" t="s">
        <v>11</v>
      </c>
      <c r="E152" s="8"/>
      <c r="F152" s="8">
        <v>5</v>
      </c>
      <c r="G152" s="8">
        <f>IF(Tabla18101112[[#This Row],[MEDIO DE PAGO]]="EFECTIVO",G151+Tabla18101112[[#This Row],[ENTRADA ]]-Tabla18101112[[#This Row],[SALIDA]],IF(Tabla18101112[[#This Row],[MEDIO DE PAGO]]="","¿Medio de pago?",G151))</f>
        <v>83.5</v>
      </c>
    </row>
    <row r="153" spans="1:7" x14ac:dyDescent="0.25">
      <c r="A153" s="6" t="str">
        <f>TEXT(Tabla18101112[[#This Row],[FECHA]],"mm-yyyy")</f>
        <v>02-2016</v>
      </c>
      <c r="B153" s="3">
        <v>42424</v>
      </c>
      <c r="C153" t="s">
        <v>172</v>
      </c>
      <c r="D153" t="s">
        <v>11</v>
      </c>
      <c r="E153" s="8">
        <v>2.5</v>
      </c>
      <c r="F153" s="8"/>
      <c r="G153" s="8">
        <f>IF(Tabla18101112[[#This Row],[MEDIO DE PAGO]]="EFECTIVO",G152+Tabla18101112[[#This Row],[ENTRADA ]]-Tabla18101112[[#This Row],[SALIDA]],IF(Tabla18101112[[#This Row],[MEDIO DE PAGO]]="","¿Medio de pago?",G152))</f>
        <v>86</v>
      </c>
    </row>
    <row r="154" spans="1:7" x14ac:dyDescent="0.25">
      <c r="A154" s="6" t="str">
        <f>TEXT(Tabla18101112[[#This Row],[FECHA]],"mm-yyyy")</f>
        <v>02-2016</v>
      </c>
      <c r="B154" s="3">
        <v>42425</v>
      </c>
      <c r="C154" t="s">
        <v>129</v>
      </c>
      <c r="D154" t="s">
        <v>11</v>
      </c>
      <c r="E154" s="8"/>
      <c r="F154" s="8">
        <v>26</v>
      </c>
      <c r="G154" s="8">
        <f>IF(Tabla18101112[[#This Row],[MEDIO DE PAGO]]="EFECTIVO",G153+Tabla18101112[[#This Row],[ENTRADA ]]-Tabla18101112[[#This Row],[SALIDA]],IF(Tabla18101112[[#This Row],[MEDIO DE PAGO]]="","¿Medio de pago?",G153))</f>
        <v>60</v>
      </c>
    </row>
    <row r="155" spans="1:7" x14ac:dyDescent="0.25">
      <c r="A155" s="6" t="str">
        <f>TEXT(Tabla18101112[[#This Row],[FECHA]],"mm-yyyy")</f>
        <v>02-2016</v>
      </c>
      <c r="B155" s="3">
        <v>42425</v>
      </c>
      <c r="C155" t="s">
        <v>19</v>
      </c>
      <c r="D155" t="s">
        <v>11</v>
      </c>
      <c r="E155" s="8"/>
      <c r="F155" s="8">
        <v>2</v>
      </c>
      <c r="G155" s="8">
        <f>IF(Tabla18101112[[#This Row],[MEDIO DE PAGO]]="EFECTIVO",G154+Tabla18101112[[#This Row],[ENTRADA ]]-Tabla18101112[[#This Row],[SALIDA]],IF(Tabla18101112[[#This Row],[MEDIO DE PAGO]]="","¿Medio de pago?",G154))</f>
        <v>58</v>
      </c>
    </row>
    <row r="156" spans="1:7" x14ac:dyDescent="0.25">
      <c r="A156" s="6" t="str">
        <f>TEXT(Tabla18101112[[#This Row],[FECHA]],"mm-yyyy")</f>
        <v>02-2016</v>
      </c>
      <c r="B156" s="3">
        <v>42425</v>
      </c>
      <c r="C156" t="s">
        <v>65</v>
      </c>
      <c r="D156" t="s">
        <v>11</v>
      </c>
      <c r="E156" s="8">
        <v>1</v>
      </c>
      <c r="F156" s="8"/>
      <c r="G156" s="8">
        <f>IF(Tabla18101112[[#This Row],[MEDIO DE PAGO]]="EFECTIVO",G155+Tabla18101112[[#This Row],[ENTRADA ]]-Tabla18101112[[#This Row],[SALIDA]],IF(Tabla18101112[[#This Row],[MEDIO DE PAGO]]="","¿Medio de pago?",G155))</f>
        <v>59</v>
      </c>
    </row>
    <row r="157" spans="1:7" x14ac:dyDescent="0.25">
      <c r="A157" s="6" t="str">
        <f>TEXT(Tabla18101112[[#This Row],[FECHA]],"mm-yyyy")</f>
        <v>02-2016</v>
      </c>
      <c r="B157" s="3">
        <v>42425</v>
      </c>
      <c r="C157" t="s">
        <v>30</v>
      </c>
      <c r="D157" t="s">
        <v>11</v>
      </c>
      <c r="E157" s="8"/>
      <c r="F157" s="8">
        <v>5</v>
      </c>
      <c r="G157" s="8">
        <f>IF(Tabla18101112[[#This Row],[MEDIO DE PAGO]]="EFECTIVO",G156+Tabla18101112[[#This Row],[ENTRADA ]]-Tabla18101112[[#This Row],[SALIDA]],IF(Tabla18101112[[#This Row],[MEDIO DE PAGO]]="","¿Medio de pago?",G156))</f>
        <v>54</v>
      </c>
    </row>
    <row r="158" spans="1:7" x14ac:dyDescent="0.25">
      <c r="A158" s="6" t="str">
        <f>TEXT(Tabla18101112[[#This Row],[FECHA]],"mm-yyyy")</f>
        <v>02-2016</v>
      </c>
      <c r="B158" s="3">
        <v>42426</v>
      </c>
      <c r="C158" t="s">
        <v>19</v>
      </c>
      <c r="D158" t="s">
        <v>11</v>
      </c>
      <c r="E158" s="8"/>
      <c r="F158" s="8">
        <v>1.5</v>
      </c>
      <c r="G158" s="8">
        <f>IF(Tabla18101112[[#This Row],[MEDIO DE PAGO]]="EFECTIVO",G157+Tabla18101112[[#This Row],[ENTRADA ]]-Tabla18101112[[#This Row],[SALIDA]],IF(Tabla18101112[[#This Row],[MEDIO DE PAGO]]="","¿Medio de pago?",G157))</f>
        <v>52.5</v>
      </c>
    </row>
    <row r="159" spans="1:7" x14ac:dyDescent="0.25">
      <c r="A159" s="6" t="str">
        <f>TEXT(Tabla18101112[[#This Row],[FECHA]],"mm-yyyy")</f>
        <v>02-2016</v>
      </c>
      <c r="B159" s="3">
        <v>42426</v>
      </c>
      <c r="C159" t="s">
        <v>173</v>
      </c>
      <c r="D159" t="s">
        <v>11</v>
      </c>
      <c r="E159" s="8"/>
      <c r="F159" s="8">
        <v>26</v>
      </c>
      <c r="G159" s="8">
        <f>IF(Tabla18101112[[#This Row],[MEDIO DE PAGO]]="EFECTIVO",G158+Tabla18101112[[#This Row],[ENTRADA ]]-Tabla18101112[[#This Row],[SALIDA]],IF(Tabla18101112[[#This Row],[MEDIO DE PAGO]]="","¿Medio de pago?",G158))</f>
        <v>26.5</v>
      </c>
    </row>
    <row r="160" spans="1:7" x14ac:dyDescent="0.25">
      <c r="A160" s="6" t="str">
        <f>TEXT(Tabla18101112[[#This Row],[FECHA]],"mm-yyyy")</f>
        <v>02-2016</v>
      </c>
      <c r="B160" s="3">
        <v>42426</v>
      </c>
      <c r="C160" t="s">
        <v>174</v>
      </c>
      <c r="D160" t="s">
        <v>13</v>
      </c>
      <c r="E160" s="8">
        <v>382</v>
      </c>
      <c r="F160" s="8"/>
      <c r="G160" s="8">
        <f>IF(Tabla18101112[[#This Row],[MEDIO DE PAGO]]="EFECTIVO",G159+Tabla18101112[[#This Row],[ENTRADA ]]-Tabla18101112[[#This Row],[SALIDA]],IF(Tabla18101112[[#This Row],[MEDIO DE PAGO]]="","¿Medio de pago?",G159))</f>
        <v>26.5</v>
      </c>
    </row>
    <row r="161" spans="1:7" x14ac:dyDescent="0.25">
      <c r="A161" s="6" t="str">
        <f>TEXT(Tabla18101112[[#This Row],[FECHA]],"mm-yyyy")</f>
        <v>02-2016</v>
      </c>
      <c r="B161" s="3">
        <v>42426</v>
      </c>
      <c r="C161" t="s">
        <v>175</v>
      </c>
      <c r="D161" t="s">
        <v>11</v>
      </c>
      <c r="E161" s="8">
        <v>120</v>
      </c>
      <c r="F161" s="8"/>
      <c r="G161" s="8">
        <f>IF(Tabla18101112[[#This Row],[MEDIO DE PAGO]]="EFECTIVO",G160+Tabla18101112[[#This Row],[ENTRADA ]]-Tabla18101112[[#This Row],[SALIDA]],IF(Tabla18101112[[#This Row],[MEDIO DE PAGO]]="","¿Medio de pago?",G160))</f>
        <v>146.5</v>
      </c>
    </row>
    <row r="162" spans="1:7" x14ac:dyDescent="0.25">
      <c r="A162" s="6" t="str">
        <f>TEXT(Tabla18101112[[#This Row],[FECHA]],"mm-yyyy")</f>
        <v>02-2016</v>
      </c>
      <c r="B162" s="3">
        <v>42426</v>
      </c>
      <c r="C162" t="s">
        <v>176</v>
      </c>
      <c r="D162" t="s">
        <v>11</v>
      </c>
      <c r="E162" s="8"/>
      <c r="F162" s="8">
        <v>24</v>
      </c>
      <c r="G162" s="8">
        <f>IF(Tabla18101112[[#This Row],[MEDIO DE PAGO]]="EFECTIVO",G161+Tabla18101112[[#This Row],[ENTRADA ]]-Tabla18101112[[#This Row],[SALIDA]],IF(Tabla18101112[[#This Row],[MEDIO DE PAGO]]="","¿Medio de pago?",G161))</f>
        <v>122.5</v>
      </c>
    </row>
    <row r="163" spans="1:7" x14ac:dyDescent="0.25">
      <c r="A163" s="6" t="str">
        <f>TEXT(Tabla18101112[[#This Row],[FECHA]],"mm-yyyy")</f>
        <v>02-2016</v>
      </c>
      <c r="B163" s="3">
        <v>42426</v>
      </c>
      <c r="C163" t="s">
        <v>177</v>
      </c>
      <c r="D163" t="s">
        <v>11</v>
      </c>
      <c r="E163" s="8"/>
      <c r="F163" s="8">
        <v>2.2000000000000002</v>
      </c>
      <c r="G163" s="8">
        <f>IF(Tabla18101112[[#This Row],[MEDIO DE PAGO]]="EFECTIVO",G162+Tabla18101112[[#This Row],[ENTRADA ]]-Tabla18101112[[#This Row],[SALIDA]],IF(Tabla18101112[[#This Row],[MEDIO DE PAGO]]="","¿Medio de pago?",G162))</f>
        <v>120.3</v>
      </c>
    </row>
    <row r="164" spans="1:7" x14ac:dyDescent="0.25">
      <c r="A164" s="6" t="str">
        <f>TEXT(Tabla18101112[[#This Row],[FECHA]],"mm-yyyy")</f>
        <v>02-2016</v>
      </c>
      <c r="B164" s="3">
        <v>42426</v>
      </c>
      <c r="C164" t="s">
        <v>178</v>
      </c>
      <c r="D164" t="s">
        <v>11</v>
      </c>
      <c r="E164" s="8"/>
      <c r="F164" s="8">
        <v>10</v>
      </c>
      <c r="G164" s="8">
        <f>IF(Tabla18101112[[#This Row],[MEDIO DE PAGO]]="EFECTIVO",G163+Tabla18101112[[#This Row],[ENTRADA ]]-Tabla18101112[[#This Row],[SALIDA]],IF(Tabla18101112[[#This Row],[MEDIO DE PAGO]]="","¿Medio de pago?",G163))</f>
        <v>110.3</v>
      </c>
    </row>
    <row r="165" spans="1:7" x14ac:dyDescent="0.25">
      <c r="A165" s="6" t="str">
        <f>TEXT(Tabla18101112[[#This Row],[FECHA]],"mm-yyyy")</f>
        <v>02-2016</v>
      </c>
      <c r="B165" s="3">
        <v>42426</v>
      </c>
      <c r="C165" t="s">
        <v>30</v>
      </c>
      <c r="D165" t="s">
        <v>11</v>
      </c>
      <c r="E165" s="8"/>
      <c r="F165" s="8">
        <v>5</v>
      </c>
      <c r="G165" s="8">
        <f>IF(Tabla18101112[[#This Row],[MEDIO DE PAGO]]="EFECTIVO",G164+Tabla18101112[[#This Row],[ENTRADA ]]-Tabla18101112[[#This Row],[SALIDA]],IF(Tabla18101112[[#This Row],[MEDIO DE PAGO]]="","¿Medio de pago?",G164))</f>
        <v>105.3</v>
      </c>
    </row>
    <row r="166" spans="1:7" x14ac:dyDescent="0.25">
      <c r="A166" s="6" t="str">
        <f>TEXT(Tabla18101112[[#This Row],[FECHA]],"mm-yyyy")</f>
        <v>02-2016</v>
      </c>
      <c r="B166" s="3">
        <v>42427</v>
      </c>
      <c r="C166" t="s">
        <v>76</v>
      </c>
      <c r="D166" t="s">
        <v>11</v>
      </c>
      <c r="E166" s="8"/>
      <c r="F166" s="8">
        <v>2</v>
      </c>
      <c r="G166" s="8">
        <f>IF(Tabla18101112[[#This Row],[MEDIO DE PAGO]]="EFECTIVO",G165+Tabla18101112[[#This Row],[ENTRADA ]]-Tabla18101112[[#This Row],[SALIDA]],IF(Tabla18101112[[#This Row],[MEDIO DE PAGO]]="","¿Medio de pago?",G165))</f>
        <v>103.3</v>
      </c>
    </row>
    <row r="167" spans="1:7" x14ac:dyDescent="0.25">
      <c r="A167" s="6" t="str">
        <f>TEXT(Tabla18101112[[#This Row],[FECHA]],"mm-yyyy")</f>
        <v>02-2016</v>
      </c>
      <c r="B167" s="3">
        <v>42427</v>
      </c>
      <c r="C167" t="s">
        <v>151</v>
      </c>
      <c r="D167" t="s">
        <v>11</v>
      </c>
      <c r="E167" s="8"/>
      <c r="F167" s="8">
        <v>26</v>
      </c>
      <c r="G167" s="8">
        <f>IF(Tabla18101112[[#This Row],[MEDIO DE PAGO]]="EFECTIVO",G166+Tabla18101112[[#This Row],[ENTRADA ]]-Tabla18101112[[#This Row],[SALIDA]],IF(Tabla18101112[[#This Row],[MEDIO DE PAGO]]="","¿Medio de pago?",G166))</f>
        <v>77.3</v>
      </c>
    </row>
    <row r="168" spans="1:7" x14ac:dyDescent="0.25">
      <c r="A168" s="6" t="str">
        <f>TEXT(Tabla18101112[[#This Row],[FECHA]],"mm-yyyy")</f>
        <v>02-2016</v>
      </c>
      <c r="B168" s="3">
        <v>42427</v>
      </c>
      <c r="C168" t="s">
        <v>179</v>
      </c>
      <c r="D168" t="s">
        <v>11</v>
      </c>
      <c r="E168" s="8">
        <v>23</v>
      </c>
      <c r="F168" s="8"/>
      <c r="G168" s="8">
        <f>IF(Tabla18101112[[#This Row],[MEDIO DE PAGO]]="EFECTIVO",G167+Tabla18101112[[#This Row],[ENTRADA ]]-Tabla18101112[[#This Row],[SALIDA]],IF(Tabla18101112[[#This Row],[MEDIO DE PAGO]]="","¿Medio de pago?",G167))</f>
        <v>100.3</v>
      </c>
    </row>
    <row r="169" spans="1:7" x14ac:dyDescent="0.25">
      <c r="A169" s="6" t="str">
        <f>TEXT(Tabla18101112[[#This Row],[FECHA]],"mm-yyyy")</f>
        <v>02-2016</v>
      </c>
      <c r="B169" s="3">
        <v>42427</v>
      </c>
      <c r="C169" t="s">
        <v>30</v>
      </c>
      <c r="D169" t="s">
        <v>11</v>
      </c>
      <c r="E169" s="8"/>
      <c r="F169" s="8">
        <v>5</v>
      </c>
      <c r="G169" s="8">
        <f>IF(Tabla18101112[[#This Row],[MEDIO DE PAGO]]="EFECTIVO",G168+Tabla18101112[[#This Row],[ENTRADA ]]-Tabla18101112[[#This Row],[SALIDA]],IF(Tabla18101112[[#This Row],[MEDIO DE PAGO]]="","¿Medio de pago?",G168))</f>
        <v>95.3</v>
      </c>
    </row>
    <row r="170" spans="1:7" x14ac:dyDescent="0.25">
      <c r="A170" s="6" t="str">
        <f>TEXT(Tabla18101112[[#This Row],[FECHA]],"mm-yyyy")</f>
        <v>02-2016</v>
      </c>
      <c r="B170" s="3">
        <v>42428</v>
      </c>
      <c r="C170" t="s">
        <v>19</v>
      </c>
      <c r="D170" t="s">
        <v>11</v>
      </c>
      <c r="E170" s="8"/>
      <c r="F170" s="8">
        <v>2</v>
      </c>
      <c r="G170" s="8">
        <f>IF(Tabla18101112[[#This Row],[MEDIO DE PAGO]]="EFECTIVO",G169+Tabla18101112[[#This Row],[ENTRADA ]]-Tabla18101112[[#This Row],[SALIDA]],IF(Tabla18101112[[#This Row],[MEDIO DE PAGO]]="","¿Medio de pago?",G169))</f>
        <v>93.3</v>
      </c>
    </row>
    <row r="171" spans="1:7" x14ac:dyDescent="0.25">
      <c r="A171" s="6" t="str">
        <f>TEXT(Tabla18101112[[#This Row],[FECHA]],"mm-yyyy")</f>
        <v>02-2016</v>
      </c>
      <c r="B171" s="3">
        <v>42428</v>
      </c>
      <c r="C171" t="s">
        <v>147</v>
      </c>
      <c r="D171" t="s">
        <v>11</v>
      </c>
      <c r="E171" s="8"/>
      <c r="F171" s="8">
        <v>39</v>
      </c>
      <c r="G171" s="8">
        <f>IF(Tabla18101112[[#This Row],[MEDIO DE PAGO]]="EFECTIVO",G170+Tabla18101112[[#This Row],[ENTRADA ]]-Tabla18101112[[#This Row],[SALIDA]],IF(Tabla18101112[[#This Row],[MEDIO DE PAGO]]="","¿Medio de pago?",G170))</f>
        <v>54.3</v>
      </c>
    </row>
    <row r="172" spans="1:7" x14ac:dyDescent="0.25">
      <c r="A172" s="6" t="str">
        <f>TEXT(Tabla18101112[[#This Row],[FECHA]],"mm-yyyy")</f>
        <v>02-2016</v>
      </c>
      <c r="B172" s="3">
        <v>42428</v>
      </c>
      <c r="C172" t="s">
        <v>30</v>
      </c>
      <c r="D172" t="s">
        <v>11</v>
      </c>
      <c r="E172" s="8"/>
      <c r="F172" s="8">
        <v>5</v>
      </c>
      <c r="G172" s="8">
        <f>IF(Tabla18101112[[#This Row],[MEDIO DE PAGO]]="EFECTIVO",G171+Tabla18101112[[#This Row],[ENTRADA ]]-Tabla18101112[[#This Row],[SALIDA]],IF(Tabla18101112[[#This Row],[MEDIO DE PAGO]]="","¿Medio de pago?",G171))</f>
        <v>49.3</v>
      </c>
    </row>
    <row r="173" spans="1:7" x14ac:dyDescent="0.25">
      <c r="A173" s="6" t="str">
        <f>TEXT(Tabla18101112[[#This Row],[FECHA]],"mm-yyyy")</f>
        <v>02-2016</v>
      </c>
      <c r="B173" s="3">
        <v>42428</v>
      </c>
      <c r="C173" t="s">
        <v>68</v>
      </c>
      <c r="D173" t="s">
        <v>13</v>
      </c>
      <c r="E173" s="8">
        <v>85</v>
      </c>
      <c r="F173" s="8"/>
      <c r="G173" s="8">
        <f>IF(Tabla18101112[[#This Row],[MEDIO DE PAGO]]="EFECTIVO",G172+Tabla18101112[[#This Row],[ENTRADA ]]-Tabla18101112[[#This Row],[SALIDA]],IF(Tabla18101112[[#This Row],[MEDIO DE PAGO]]="","¿Medio de pago?",G172))</f>
        <v>49.3</v>
      </c>
    </row>
    <row r="174" spans="1:7" x14ac:dyDescent="0.25">
      <c r="A174" s="6" t="str">
        <f>TEXT(Tabla18101112[[#This Row],[FECHA]],"mm-yyyy")</f>
        <v>02-2016</v>
      </c>
      <c r="B174" s="3">
        <v>42429</v>
      </c>
      <c r="C174" t="s">
        <v>19</v>
      </c>
      <c r="D174" t="s">
        <v>11</v>
      </c>
      <c r="E174" s="8"/>
      <c r="F174" s="8">
        <v>1</v>
      </c>
      <c r="G174" s="8">
        <f>IF(Tabla18101112[[#This Row],[MEDIO DE PAGO]]="EFECTIVO",G173+Tabla18101112[[#This Row],[ENTRADA ]]-Tabla18101112[[#This Row],[SALIDA]],IF(Tabla18101112[[#This Row],[MEDIO DE PAGO]]="","¿Medio de pago?",G173))</f>
        <v>48.3</v>
      </c>
    </row>
    <row r="175" spans="1:7" x14ac:dyDescent="0.25">
      <c r="A175" s="6" t="str">
        <f>TEXT(Tabla18101112[[#This Row],[FECHA]],"mm-yyyy")</f>
        <v>02-2016</v>
      </c>
      <c r="B175" s="3">
        <v>42429</v>
      </c>
      <c r="C175" t="s">
        <v>180</v>
      </c>
      <c r="D175" t="s">
        <v>11</v>
      </c>
      <c r="E175" s="8">
        <v>130</v>
      </c>
      <c r="F175" s="8"/>
      <c r="G175" s="8">
        <f>IF(Tabla18101112[[#This Row],[MEDIO DE PAGO]]="EFECTIVO",G174+Tabla18101112[[#This Row],[ENTRADA ]]-Tabla18101112[[#This Row],[SALIDA]],IF(Tabla18101112[[#This Row],[MEDIO DE PAGO]]="","¿Medio de pago?",G174))</f>
        <v>178.3</v>
      </c>
    </row>
    <row r="176" spans="1:7" x14ac:dyDescent="0.25">
      <c r="A176" s="6" t="str">
        <f>TEXT(Tabla18101112[[#This Row],[FECHA]],"mm-yyyy")</f>
        <v>02-2016</v>
      </c>
      <c r="B176" s="3">
        <v>42429</v>
      </c>
      <c r="C176" t="s">
        <v>30</v>
      </c>
      <c r="D176" t="s">
        <v>11</v>
      </c>
      <c r="E176" s="8"/>
      <c r="F176" s="8">
        <v>5</v>
      </c>
      <c r="G176" s="8">
        <f>IF(Tabla18101112[[#This Row],[MEDIO DE PAGO]]="EFECTIVO",G175+Tabla18101112[[#This Row],[ENTRADA ]]-Tabla18101112[[#This Row],[SALIDA]],IF(Tabla18101112[[#This Row],[MEDIO DE PAGO]]="","¿Medio de pago?",G175))</f>
        <v>173.3</v>
      </c>
    </row>
    <row r="177" spans="1:7" x14ac:dyDescent="0.25">
      <c r="A177" s="6" t="str">
        <f>TEXT(Tabla18101112[[#This Row],[FECHA]],"mm-yyyy")</f>
        <v>02-2016</v>
      </c>
      <c r="B177" s="3">
        <v>42429</v>
      </c>
      <c r="C177" t="s">
        <v>181</v>
      </c>
      <c r="D177" t="s">
        <v>11</v>
      </c>
      <c r="E177" s="8">
        <v>18</v>
      </c>
      <c r="F177" s="8"/>
      <c r="G177" s="8">
        <f>IF(Tabla18101112[[#This Row],[MEDIO DE PAGO]]="EFECTIVO",G176+Tabla18101112[[#This Row],[ENTRADA ]]-Tabla18101112[[#This Row],[SALIDA]],IF(Tabla18101112[[#This Row],[MEDIO DE PAGO]]="","¿Medio de pago?",G176))</f>
        <v>191.3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="130" zoomScaleNormal="130" workbookViewId="0">
      <selection activeCell="G9" sqref="G9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TEXT(Tabla181011[[#This Row],[FECHA]],"mm-yyyy")</f>
        <v>03-2016</v>
      </c>
      <c r="B6" s="3">
        <v>42430</v>
      </c>
      <c r="C6" t="s">
        <v>24</v>
      </c>
      <c r="D6" t="s">
        <v>11</v>
      </c>
      <c r="E6" s="8"/>
      <c r="F6" s="8"/>
      <c r="G6" s="9">
        <v>191.3</v>
      </c>
    </row>
    <row r="7" spans="1:7" x14ac:dyDescent="0.25">
      <c r="A7" s="5" t="str">
        <f>TEXT(Tabla181011[[#This Row],[FECHA]],"mm-yyyy")</f>
        <v>03-2016</v>
      </c>
      <c r="B7" s="3">
        <v>42430</v>
      </c>
      <c r="C7" t="s">
        <v>76</v>
      </c>
      <c r="D7" t="s">
        <v>11</v>
      </c>
      <c r="E7" s="8"/>
      <c r="F7" s="8">
        <v>1.6</v>
      </c>
      <c r="G7" s="7">
        <f>IF(Tabla181011[[#This Row],[MEDIO DE PAGO]]="EFECTIVO",G6+Tabla181011[[#This Row],[ENTRADA ]]-Tabla181011[[#This Row],[SALIDA]],IF(Tabla181011[[#This Row],[MEDIO DE PAGO]]="","¿Medio de pago?",G6))</f>
        <v>189.70000000000002</v>
      </c>
    </row>
    <row r="8" spans="1:7" x14ac:dyDescent="0.25">
      <c r="A8" s="5" t="str">
        <f>TEXT(Tabla181011[[#This Row],[FECHA]],"mm-yyyy")</f>
        <v>03-2016</v>
      </c>
      <c r="B8" s="3">
        <v>42430</v>
      </c>
      <c r="C8" t="s">
        <v>182</v>
      </c>
      <c r="D8" t="s">
        <v>11</v>
      </c>
      <c r="E8" s="8">
        <v>2</v>
      </c>
      <c r="F8" s="8"/>
      <c r="G8" s="7">
        <f>IF(Tabla181011[[#This Row],[MEDIO DE PAGO]]="EFECTIVO",G7+Tabla181011[[#This Row],[ENTRADA ]]-Tabla181011[[#This Row],[SALIDA]],IF(Tabla181011[[#This Row],[MEDIO DE PAGO]]="","¿Medio de pago?",G7))</f>
        <v>191.70000000000002</v>
      </c>
    </row>
    <row r="9" spans="1:7" x14ac:dyDescent="0.25">
      <c r="A9" s="5" t="str">
        <f>TEXT(Tabla181011[[#This Row],[FECHA]],"mm-yyyy")</f>
        <v>01-1900</v>
      </c>
      <c r="B9" s="3"/>
      <c r="E9" s="8"/>
      <c r="F9" s="8"/>
      <c r="G9" s="7" t="str">
        <f>IF(Tabla181011[[#This Row],[MEDIO DE PAGO]]="EFECTIVO",G8+Tabla181011[[#This Row],[ENTRADA ]]-Tabla181011[[#This Row],[SALIDA]],IF(Tabla181011[[#This Row],[MEDIO DE PAGO]]="","¿Medio de pago?",G8))</f>
        <v>¿Medio de pago?</v>
      </c>
    </row>
    <row r="10" spans="1:7" x14ac:dyDescent="0.25">
      <c r="A10" s="6" t="str">
        <f>TEXT(Tabla181011[[#This Row],[FECHA]],"mm-yyyy")</f>
        <v>01-1900</v>
      </c>
      <c r="B10" s="3"/>
      <c r="E10" s="8"/>
      <c r="F10" s="8"/>
      <c r="G10" s="7" t="str">
        <f>IF(Tabla181011[[#This Row],[MEDIO DE PAGO]]="EFECTIVO",G9+Tabla181011[[#This Row],[ENTRADA ]]-Tabla181011[[#This Row],[SALIDA]],IF(Tabla181011[[#This Row],[MEDIO DE PAGO]]="","¿Medio de pago?",G9))</f>
        <v>¿Medio de pago?</v>
      </c>
    </row>
    <row r="11" spans="1:7" x14ac:dyDescent="0.25">
      <c r="A11" s="6" t="str">
        <f>TEXT(Tabla181011[[#This Row],[FECHA]],"mm-yyyy")</f>
        <v>01-1900</v>
      </c>
      <c r="B11" s="3"/>
      <c r="E11" s="8"/>
      <c r="F11" s="8"/>
      <c r="G11" s="7" t="str">
        <f>IF(Tabla181011[[#This Row],[MEDIO DE PAGO]]="EFECTIVO",G10+Tabla181011[[#This Row],[ENTRADA ]]-Tabla181011[[#This Row],[SALIDA]],IF(Tabla181011[[#This Row],[MEDIO DE PAGO]]="","¿Medio de pago?",G10))</f>
        <v>¿Medio de pago?</v>
      </c>
    </row>
    <row r="12" spans="1:7" x14ac:dyDescent="0.25">
      <c r="A12" s="6" t="str">
        <f>TEXT(Tabla181011[[#This Row],[FECHA]],"mm-yyyy")</f>
        <v>01-1900</v>
      </c>
      <c r="B12" s="3"/>
      <c r="E12" s="8"/>
      <c r="F12" s="8"/>
      <c r="G12" s="7" t="str">
        <f>IF(Tabla181011[[#This Row],[MEDIO DE PAGO]]="EFECTIVO",G11+Tabla181011[[#This Row],[ENTRADA ]]-Tabla181011[[#This Row],[SALIDA]],IF(Tabla181011[[#This Row],[MEDIO DE PAGO]]="","¿Medio de pago?",G11))</f>
        <v>¿Medio de pago?</v>
      </c>
    </row>
    <row r="13" spans="1:7" x14ac:dyDescent="0.25">
      <c r="A13" s="6" t="str">
        <f>TEXT(Tabla181011[[#This Row],[FECHA]],"mm-yyyy")</f>
        <v>01-1900</v>
      </c>
      <c r="B13" s="3"/>
      <c r="E13" s="8"/>
      <c r="F13" s="8"/>
      <c r="G13" s="7" t="str">
        <f>IF(Tabla181011[[#This Row],[MEDIO DE PAGO]]="EFECTIVO",G12+Tabla181011[[#This Row],[ENTRADA ]]-Tabla181011[[#This Row],[SALIDA]],IF(Tabla181011[[#This Row],[MEDIO DE PAGO]]="","¿Medio de pago?",G12))</f>
        <v>¿Medio de pago?</v>
      </c>
    </row>
    <row r="14" spans="1:7" x14ac:dyDescent="0.25">
      <c r="A14" s="6" t="str">
        <f>TEXT(Tabla181011[[#This Row],[FECHA]],"mm-yyyy")</f>
        <v>01-1900</v>
      </c>
      <c r="B14" s="3"/>
      <c r="E14" s="8"/>
      <c r="F14" s="8"/>
      <c r="G14" s="7" t="str">
        <f>IF(Tabla181011[[#This Row],[MEDIO DE PAGO]]="EFECTIVO",G13+Tabla181011[[#This Row],[ENTRADA ]]-Tabla181011[[#This Row],[SALIDA]],IF(Tabla181011[[#This Row],[MEDIO DE PAGO]]="","¿Medio de pago?",G13))</f>
        <v>¿Medio de pago?</v>
      </c>
    </row>
    <row r="15" spans="1:7" x14ac:dyDescent="0.25">
      <c r="A15" s="6" t="str">
        <f>TEXT(Tabla181011[[#This Row],[FECHA]],"mm-yyyy")</f>
        <v>01-1900</v>
      </c>
      <c r="B15" s="3"/>
      <c r="E15" s="8"/>
      <c r="F15" s="8"/>
      <c r="G15" s="7" t="str">
        <f>IF(Tabla181011[[#This Row],[MEDIO DE PAGO]]="EFECTIVO",G14+Tabla181011[[#This Row],[ENTRADA ]]-Tabla181011[[#This Row],[SALIDA]],IF(Tabla181011[[#This Row],[MEDIO DE PAGO]]="","¿Medio de pago?",G14))</f>
        <v>¿Medio de pago?</v>
      </c>
    </row>
    <row r="16" spans="1:7" x14ac:dyDescent="0.25">
      <c r="A16" s="6" t="str">
        <f>TEXT(Tabla181011[[#This Row],[FECHA]],"mm-yyyy")</f>
        <v>01-1900</v>
      </c>
      <c r="B16" s="3"/>
      <c r="E16" s="8"/>
      <c r="F16" s="8"/>
      <c r="G16" s="7" t="str">
        <f>IF(Tabla181011[[#This Row],[MEDIO DE PAGO]]="EFECTIVO",G15+Tabla181011[[#This Row],[ENTRADA ]]-Tabla181011[[#This Row],[SALIDA]],IF(Tabla181011[[#This Row],[MEDIO DE PAGO]]="","¿Medio de pago?",G15))</f>
        <v>¿Medio de pago?</v>
      </c>
    </row>
    <row r="17" spans="1:7" x14ac:dyDescent="0.25">
      <c r="A17" s="6" t="str">
        <f>TEXT(Tabla181011[[#This Row],[FECHA]],"mm-yyyy")</f>
        <v>01-1900</v>
      </c>
      <c r="B17" s="3"/>
      <c r="E17" s="8"/>
      <c r="F17" s="8"/>
      <c r="G17" s="7" t="str">
        <f>IF(Tabla181011[[#This Row],[MEDIO DE PAGO]]="EFECTIVO",G16+Tabla181011[[#This Row],[ENTRADA ]]-Tabla181011[[#This Row],[SALIDA]],IF(Tabla181011[[#This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3" sqref="C13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TEXT(Tabla1810[[#This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TEXT(Tabla1810[[#This Row],[FECHA]],"mm-yyyy")</f>
        <v>01-1900</v>
      </c>
      <c r="B7" s="3"/>
      <c r="E7" s="8"/>
      <c r="F7" s="8"/>
      <c r="G7" s="7" t="str">
        <f>IF(Tabla1810[[#This Row],[MEDIO DE PAGO]]="EFECTIVO",G6+Tabla1810[[#This Row],[ENTRADA ]]-Tabla1810[[#This Row],[SALIDA]],IF(Tabla1810[[#This Row],[MEDIO DE PAGO]]="","¿Medio de pago?",G6))</f>
        <v>¿Medio de pago?</v>
      </c>
    </row>
    <row r="8" spans="1:7" x14ac:dyDescent="0.25">
      <c r="A8" s="5" t="str">
        <f>TEXT(Tabla1810[[#This Row],[FECHA]],"mm-yyyy")</f>
        <v>01-1900</v>
      </c>
      <c r="B8" s="3"/>
      <c r="E8" s="8"/>
      <c r="F8" s="8"/>
      <c r="G8" s="7" t="str">
        <f>IF(Tabla1810[[#This Row],[MEDIO DE PAGO]]="EFECTIVO",G7+Tabla1810[[#This Row],[ENTRADA ]]-Tabla1810[[#This Row],[SALIDA]],IF(Tabla1810[[#This Row],[MEDIO DE PAGO]]="","¿Medio de pago?",G7))</f>
        <v>¿Medio de pago?</v>
      </c>
    </row>
    <row r="9" spans="1:7" x14ac:dyDescent="0.25">
      <c r="A9" s="5" t="str">
        <f>TEXT(Tabla1810[[#This Row],[FECHA]],"mm-yyyy")</f>
        <v>01-1900</v>
      </c>
      <c r="B9" s="3"/>
      <c r="E9" s="8"/>
      <c r="F9" s="8"/>
      <c r="G9" s="7" t="str">
        <f>IF(Tabla1810[[#This Row],[MEDIO DE PAGO]]="EFECTIVO",G8+Tabla1810[[#This Row],[ENTRADA ]]-Tabla1810[[#This Row],[SALIDA]],IF(Tabla1810[[#This Row],[MEDIO DE PAGO]]="","¿Medio de pago?",G8))</f>
        <v>¿Medio de pago?</v>
      </c>
    </row>
    <row r="10" spans="1:7" x14ac:dyDescent="0.25">
      <c r="A10" s="6" t="str">
        <f>TEXT(Tabla1810[[#This Row],[FECHA]],"mm-yyyy")</f>
        <v>01-1900</v>
      </c>
      <c r="B10" s="3"/>
      <c r="E10" s="8"/>
      <c r="F10" s="8"/>
      <c r="G10" s="7" t="str">
        <f>IF(Tabla1810[[#This Row],[MEDIO DE PAGO]]="EFECTIVO",G9+Tabla1810[[#This Row],[ENTRADA ]]-Tabla1810[[#This Row],[SALIDA]],IF(Tabla1810[[#This Row],[MEDIO DE PAGO]]="","¿Medio de pago?",G9))</f>
        <v>¿Medio de pago?</v>
      </c>
    </row>
    <row r="11" spans="1:7" x14ac:dyDescent="0.25">
      <c r="A11" s="6" t="str">
        <f>TEXT(Tabla1810[[#This Row],[FECHA]],"mm-yyyy")</f>
        <v>01-1900</v>
      </c>
      <c r="B11" s="3"/>
      <c r="E11" s="8"/>
      <c r="F11" s="8"/>
      <c r="G11" s="7" t="str">
        <f>IF(Tabla1810[[#This Row],[MEDIO DE PAGO]]="EFECTIVO",G10+Tabla1810[[#This Row],[ENTRADA ]]-Tabla1810[[#This Row],[SALIDA]],IF(Tabla1810[[#This Row],[MEDIO DE PAGO]]="","¿Medio de pago?",G10))</f>
        <v>¿Medio de pago?</v>
      </c>
    </row>
    <row r="12" spans="1:7" x14ac:dyDescent="0.25">
      <c r="A12" s="6" t="str">
        <f>TEXT(Tabla1810[[#This Row],[FECHA]],"mm-yyyy")</f>
        <v>01-1900</v>
      </c>
      <c r="B12" s="3"/>
      <c r="E12" s="8"/>
      <c r="F12" s="8"/>
      <c r="G12" s="7" t="str">
        <f>IF(Tabla1810[[#This Row],[MEDIO DE PAGO]]="EFECTIVO",G11+Tabla1810[[#This Row],[ENTRADA ]]-Tabla1810[[#This Row],[SALIDA]],IF(Tabla1810[[#This Row],[MEDIO DE PAGO]]="","¿Medio de pago?",G11))</f>
        <v>¿Medio de pago?</v>
      </c>
    </row>
    <row r="13" spans="1:7" x14ac:dyDescent="0.25">
      <c r="A13" s="6" t="str">
        <f>TEXT(Tabla1810[[#This Row],[FECHA]],"mm-yyyy")</f>
        <v>01-1900</v>
      </c>
      <c r="B13" s="3"/>
      <c r="E13" s="8"/>
      <c r="F13" s="8"/>
      <c r="G13" s="7" t="str">
        <f>IF(Tabla1810[[#This Row],[MEDIO DE PAGO]]="EFECTIVO",G12+Tabla1810[[#This Row],[ENTRADA ]]-Tabla1810[[#This Row],[SALIDA]],IF(Tabla1810[[#This Row],[MEDIO DE PAGO]]="","¿Medio de pago?",G12))</f>
        <v>¿Medio de pago?</v>
      </c>
    </row>
    <row r="14" spans="1:7" x14ac:dyDescent="0.25">
      <c r="A14" s="6" t="str">
        <f>TEXT(Tabla1810[[#This Row],[FECHA]],"mm-yyyy")</f>
        <v>01-1900</v>
      </c>
      <c r="B14" s="3"/>
      <c r="E14" s="8"/>
      <c r="F14" s="8"/>
      <c r="G14" s="7" t="str">
        <f>IF(Tabla1810[[#This Row],[MEDIO DE PAGO]]="EFECTIVO",G13+Tabla1810[[#This Row],[ENTRADA ]]-Tabla1810[[#This Row],[SALIDA]],IF(Tabla1810[[#This Row],[MEDIO DE PAGO]]="","¿Medio de pago?",G13))</f>
        <v>¿Medio de pago?</v>
      </c>
    </row>
    <row r="15" spans="1:7" x14ac:dyDescent="0.25">
      <c r="A15" s="6" t="str">
        <f>TEXT(Tabla1810[[#This Row],[FECHA]],"mm-yyyy")</f>
        <v>01-1900</v>
      </c>
      <c r="B15" s="3"/>
      <c r="E15" s="8"/>
      <c r="F15" s="8"/>
      <c r="G15" s="7" t="str">
        <f>IF(Tabla1810[[#This Row],[MEDIO DE PAGO]]="EFECTIVO",G14+Tabla1810[[#This Row],[ENTRADA ]]-Tabla1810[[#This Row],[SALIDA]],IF(Tabla1810[[#This Row],[MEDIO DE PAGO]]="","¿Medio de pago?",G14))</f>
        <v>¿Medio de pago?</v>
      </c>
    </row>
    <row r="16" spans="1:7" x14ac:dyDescent="0.25">
      <c r="A16" s="6" t="str">
        <f>TEXT(Tabla1810[[#This Row],[FECHA]],"mm-yyyy")</f>
        <v>01-1900</v>
      </c>
      <c r="B16" s="3"/>
      <c r="E16" s="8"/>
      <c r="F16" s="8"/>
      <c r="G16" s="7" t="str">
        <f>IF(Tabla1810[[#This Row],[MEDIO DE PAGO]]="EFECTIVO",G15+Tabla1810[[#This Row],[ENTRADA ]]-Tabla1810[[#This Row],[SALIDA]],IF(Tabla1810[[#This Row],[MEDIO DE PAGO]]="","¿Medio de pago?",G15))</f>
        <v>¿Medio de pago?</v>
      </c>
    </row>
    <row r="17" spans="1:7" x14ac:dyDescent="0.25">
      <c r="A17" s="6" t="str">
        <f>TEXT(Tabla1810[[#This Row],[FECHA]],"mm-yyyy")</f>
        <v>01-1900</v>
      </c>
      <c r="B17" s="3"/>
      <c r="E17" s="8"/>
      <c r="F17" s="8"/>
      <c r="G17" s="7" t="str">
        <f>IF(Tabla1810[[#This Row],[MEDIO DE PAGO]]="EFECTIVO",G16+Tabla1810[[#This Row],[ENTRADA ]]-Tabla1810[[#This Row],[SALIDA]],IF(Tabla1810[[#This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6" sqref="C16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TEXT(Tabla189[[#This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TEXT(Tabla189[[#This Row],[FECHA]],"mm-yyyy")</f>
        <v>01-1900</v>
      </c>
      <c r="B7" s="3"/>
      <c r="E7" s="8"/>
      <c r="F7" s="8"/>
      <c r="G7" s="7" t="str">
        <f>IF(Tabla189[[#This Row],[MEDIO DE PAGO]]="EFECTIVO",G6+Tabla189[[#This Row],[ENTRADA ]]-Tabla189[[#This Row],[SALIDA]],IF(Tabla189[[#This Row],[MEDIO DE PAGO]]="","¿Medio de pago?",G6))</f>
        <v>¿Medio de pago?</v>
      </c>
    </row>
    <row r="8" spans="1:7" x14ac:dyDescent="0.25">
      <c r="A8" s="5" t="str">
        <f>TEXT(Tabla189[[#This Row],[FECHA]],"mm-yyyy")</f>
        <v>01-1900</v>
      </c>
      <c r="B8" s="3"/>
      <c r="E8" s="8"/>
      <c r="F8" s="8"/>
      <c r="G8" s="7" t="str">
        <f>IF(Tabla189[[#This Row],[MEDIO DE PAGO]]="EFECTIVO",G7+Tabla189[[#This Row],[ENTRADA ]]-Tabla189[[#This Row],[SALIDA]],IF(Tabla189[[#This Row],[MEDIO DE PAGO]]="","¿Medio de pago?",G7))</f>
        <v>¿Medio de pago?</v>
      </c>
    </row>
    <row r="9" spans="1:7" x14ac:dyDescent="0.25">
      <c r="A9" s="5" t="str">
        <f>TEXT(Tabla189[[#This Row],[FECHA]],"mm-yyyy")</f>
        <v>01-1900</v>
      </c>
      <c r="B9" s="3"/>
      <c r="E9" s="8"/>
      <c r="F9" s="8"/>
      <c r="G9" s="7" t="str">
        <f>IF(Tabla189[[#This Row],[MEDIO DE PAGO]]="EFECTIVO",G8+Tabla189[[#This Row],[ENTRADA ]]-Tabla189[[#This Row],[SALIDA]],IF(Tabla189[[#This Row],[MEDIO DE PAGO]]="","¿Medio de pago?",G8))</f>
        <v>¿Medio de pago?</v>
      </c>
    </row>
    <row r="10" spans="1:7" x14ac:dyDescent="0.25">
      <c r="A10" s="6" t="str">
        <f>TEXT(Tabla189[[#This Row],[FECHA]],"mm-yyyy")</f>
        <v>01-1900</v>
      </c>
      <c r="B10" s="3"/>
      <c r="E10" s="8"/>
      <c r="F10" s="8"/>
      <c r="G10" s="7" t="str">
        <f>IF(Tabla189[[#This Row],[MEDIO DE PAGO]]="EFECTIVO",G9+Tabla189[[#This Row],[ENTRADA ]]-Tabla189[[#This Row],[SALIDA]],IF(Tabla189[[#This Row],[MEDIO DE PAGO]]="","¿Medio de pago?",G9))</f>
        <v>¿Medio de pago?</v>
      </c>
    </row>
    <row r="11" spans="1:7" x14ac:dyDescent="0.25">
      <c r="A11" s="6" t="str">
        <f>TEXT(Tabla189[[#This Row],[FECHA]],"mm-yyyy")</f>
        <v>01-1900</v>
      </c>
      <c r="B11" s="3"/>
      <c r="E11" s="8"/>
      <c r="F11" s="8"/>
      <c r="G11" s="7" t="str">
        <f>IF(Tabla189[[#This Row],[MEDIO DE PAGO]]="EFECTIVO",G10+Tabla189[[#This Row],[ENTRADA ]]-Tabla189[[#This Row],[SALIDA]],IF(Tabla189[[#This Row],[MEDIO DE PAGO]]="","¿Medio de pago?",G10))</f>
        <v>¿Medio de pago?</v>
      </c>
    </row>
    <row r="12" spans="1:7" x14ac:dyDescent="0.25">
      <c r="A12" s="6" t="str">
        <f>TEXT(Tabla189[[#This Row],[FECHA]],"mm-yyyy")</f>
        <v>01-1900</v>
      </c>
      <c r="B12" s="3"/>
      <c r="E12" s="8"/>
      <c r="F12" s="8"/>
      <c r="G12" s="7" t="str">
        <f>IF(Tabla189[[#This Row],[MEDIO DE PAGO]]="EFECTIVO",G11+Tabla189[[#This Row],[ENTRADA ]]-Tabla189[[#This Row],[SALIDA]],IF(Tabla189[[#This Row],[MEDIO DE PAGO]]="","¿Medio de pago?",G11))</f>
        <v>¿Medio de pago?</v>
      </c>
    </row>
    <row r="13" spans="1:7" x14ac:dyDescent="0.25">
      <c r="A13" s="6" t="str">
        <f>TEXT(Tabla189[[#This Row],[FECHA]],"mm-yyyy")</f>
        <v>01-1900</v>
      </c>
      <c r="B13" s="3"/>
      <c r="E13" s="8"/>
      <c r="F13" s="8"/>
      <c r="G13" s="7" t="str">
        <f>IF(Tabla189[[#This Row],[MEDIO DE PAGO]]="EFECTIVO",G12+Tabla189[[#This Row],[ENTRADA ]]-Tabla189[[#This Row],[SALIDA]],IF(Tabla189[[#This Row],[MEDIO DE PAGO]]="","¿Medio de pago?",G12))</f>
        <v>¿Medio de pago?</v>
      </c>
    </row>
    <row r="14" spans="1:7" x14ac:dyDescent="0.25">
      <c r="A14" s="6" t="str">
        <f>TEXT(Tabla189[[#This Row],[FECHA]],"mm-yyyy")</f>
        <v>01-1900</v>
      </c>
      <c r="B14" s="3"/>
      <c r="E14" s="8"/>
      <c r="F14" s="8"/>
      <c r="G14" s="7" t="str">
        <f>IF(Tabla189[[#This Row],[MEDIO DE PAGO]]="EFECTIVO",G13+Tabla189[[#This Row],[ENTRADA ]]-Tabla189[[#This Row],[SALIDA]],IF(Tabla189[[#This Row],[MEDIO DE PAGO]]="","¿Medio de pago?",G13))</f>
        <v>¿Medio de pago?</v>
      </c>
    </row>
    <row r="15" spans="1:7" x14ac:dyDescent="0.25">
      <c r="A15" s="6" t="str">
        <f>TEXT(Tabla189[[#This Row],[FECHA]],"mm-yyyy")</f>
        <v>01-1900</v>
      </c>
      <c r="B15" s="3"/>
      <c r="E15" s="8"/>
      <c r="F15" s="8"/>
      <c r="G15" s="7" t="str">
        <f>IF(Tabla189[[#This Row],[MEDIO DE PAGO]]="EFECTIVO",G14+Tabla189[[#This Row],[ENTRADA ]]-Tabla189[[#This Row],[SALIDA]],IF(Tabla189[[#This Row],[MEDIO DE PAGO]]="","¿Medio de pago?",G14))</f>
        <v>¿Medio de pago?</v>
      </c>
    </row>
    <row r="16" spans="1:7" x14ac:dyDescent="0.25">
      <c r="A16" s="6" t="str">
        <f>TEXT(Tabla189[[#This Row],[FECHA]],"mm-yyyy")</f>
        <v>01-1900</v>
      </c>
      <c r="B16" s="3"/>
      <c r="E16" s="8"/>
      <c r="F16" s="8"/>
      <c r="G16" s="7" t="str">
        <f>IF(Tabla189[[#This Row],[MEDIO DE PAGO]]="EFECTIVO",G15+Tabla189[[#This Row],[ENTRADA ]]-Tabla189[[#This Row],[SALIDA]],IF(Tabla189[[#This Row],[MEDIO DE PAGO]]="","¿Medio de pago?",G15))</f>
        <v>¿Medio de pago?</v>
      </c>
    </row>
    <row r="17" spans="1:7" x14ac:dyDescent="0.25">
      <c r="A17" s="6" t="str">
        <f>TEXT(Tabla189[[#This Row],[FECHA]],"mm-yyyy")</f>
        <v>01-1900</v>
      </c>
      <c r="B17" s="3"/>
      <c r="E17" s="8"/>
      <c r="F17" s="8"/>
      <c r="G17" s="7" t="str">
        <f>IF(Tabla189[[#This Row],[MEDIO DE PAGO]]="EFECTIVO",G16+Tabla189[[#This Row],[ENTRADA ]]-Tabla189[[#This Row],[SALIDA]],IF(Tabla189[[#This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4" sqref="C14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TEXT(Tabla187[[#This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TEXT(Tabla187[[#This Row],[FECHA]],"mm-yyyy")</f>
        <v>01-1900</v>
      </c>
      <c r="B7" s="3"/>
      <c r="E7" s="8"/>
      <c r="F7" s="8"/>
      <c r="G7" s="7" t="str">
        <f>IF(Tabla187[[#This Row],[MEDIO DE PAGO]]="EFECTIVO",G6+Tabla187[[#This Row],[ENTRADA ]]-Tabla187[[#This Row],[SALIDA]],IF(Tabla187[[#This Row],[MEDIO DE PAGO]]="","¿Medio de pago?",G6))</f>
        <v>¿Medio de pago?</v>
      </c>
    </row>
    <row r="8" spans="1:7" x14ac:dyDescent="0.25">
      <c r="A8" s="5" t="str">
        <f>TEXT(Tabla187[[#This Row],[FECHA]],"mm-yyyy")</f>
        <v>01-1900</v>
      </c>
      <c r="B8" s="3"/>
      <c r="E8" s="8"/>
      <c r="F8" s="8"/>
      <c r="G8" s="7" t="str">
        <f>IF(Tabla187[[#This Row],[MEDIO DE PAGO]]="EFECTIVO",G7+Tabla187[[#This Row],[ENTRADA ]]-Tabla187[[#This Row],[SALIDA]],IF(Tabla187[[#This Row],[MEDIO DE PAGO]]="","¿Medio de pago?",G7))</f>
        <v>¿Medio de pago?</v>
      </c>
    </row>
    <row r="9" spans="1:7" x14ac:dyDescent="0.25">
      <c r="A9" s="5" t="str">
        <f>TEXT(Tabla187[[#This Row],[FECHA]],"mm-yyyy")</f>
        <v>01-1900</v>
      </c>
      <c r="B9" s="3"/>
      <c r="E9" s="8"/>
      <c r="F9" s="8"/>
      <c r="G9" s="7" t="str">
        <f>IF(Tabla187[[#This Row],[MEDIO DE PAGO]]="EFECTIVO",G8+Tabla187[[#This Row],[ENTRADA ]]-Tabla187[[#This Row],[SALIDA]],IF(Tabla187[[#This Row],[MEDIO DE PAGO]]="","¿Medio de pago?",G8))</f>
        <v>¿Medio de pago?</v>
      </c>
    </row>
    <row r="10" spans="1:7" x14ac:dyDescent="0.25">
      <c r="A10" s="6" t="str">
        <f>TEXT(Tabla187[[#This Row],[FECHA]],"mm-yyyy")</f>
        <v>01-1900</v>
      </c>
      <c r="B10" s="3"/>
      <c r="E10" s="8"/>
      <c r="F10" s="8"/>
      <c r="G10" s="7" t="str">
        <f>IF(Tabla187[[#This Row],[MEDIO DE PAGO]]="EFECTIVO",G9+Tabla187[[#This Row],[ENTRADA ]]-Tabla187[[#This Row],[SALIDA]],IF(Tabla187[[#This Row],[MEDIO DE PAGO]]="","¿Medio de pago?",G9))</f>
        <v>¿Medio de pago?</v>
      </c>
    </row>
    <row r="11" spans="1:7" x14ac:dyDescent="0.25">
      <c r="A11" s="6" t="str">
        <f>TEXT(Tabla187[[#This Row],[FECHA]],"mm-yyyy")</f>
        <v>01-1900</v>
      </c>
      <c r="B11" s="3"/>
      <c r="E11" s="8"/>
      <c r="F11" s="8"/>
      <c r="G11" s="7" t="str">
        <f>IF(Tabla187[[#This Row],[MEDIO DE PAGO]]="EFECTIVO",G10+Tabla187[[#This Row],[ENTRADA ]]-Tabla187[[#This Row],[SALIDA]],IF(Tabla187[[#This Row],[MEDIO DE PAGO]]="","¿Medio de pago?",G10))</f>
        <v>¿Medio de pago?</v>
      </c>
    </row>
    <row r="12" spans="1:7" x14ac:dyDescent="0.25">
      <c r="A12" s="6" t="str">
        <f>TEXT(Tabla187[[#This Row],[FECHA]],"mm-yyyy")</f>
        <v>01-1900</v>
      </c>
      <c r="B12" s="3"/>
      <c r="E12" s="8"/>
      <c r="F12" s="8"/>
      <c r="G12" s="7" t="str">
        <f>IF(Tabla187[[#This Row],[MEDIO DE PAGO]]="EFECTIVO",G11+Tabla187[[#This Row],[ENTRADA ]]-Tabla187[[#This Row],[SALIDA]],IF(Tabla187[[#This Row],[MEDIO DE PAGO]]="","¿Medio de pago?",G11))</f>
        <v>¿Medio de pago?</v>
      </c>
    </row>
    <row r="13" spans="1:7" x14ac:dyDescent="0.25">
      <c r="A13" s="6" t="str">
        <f>TEXT(Tabla187[[#This Row],[FECHA]],"mm-yyyy")</f>
        <v>01-1900</v>
      </c>
      <c r="B13" s="3"/>
      <c r="E13" s="8"/>
      <c r="F13" s="8"/>
      <c r="G13" s="7" t="str">
        <f>IF(Tabla187[[#This Row],[MEDIO DE PAGO]]="EFECTIVO",G12+Tabla187[[#This Row],[ENTRADA ]]-Tabla187[[#This Row],[SALIDA]],IF(Tabla187[[#This Row],[MEDIO DE PAGO]]="","¿Medio de pago?",G12))</f>
        <v>¿Medio de pago?</v>
      </c>
    </row>
    <row r="14" spans="1:7" x14ac:dyDescent="0.25">
      <c r="A14" s="6" t="str">
        <f>TEXT(Tabla187[[#This Row],[FECHA]],"mm-yyyy")</f>
        <v>01-1900</v>
      </c>
      <c r="B14" s="3"/>
      <c r="E14" s="8"/>
      <c r="F14" s="8"/>
      <c r="G14" s="7" t="str">
        <f>IF(Tabla187[[#This Row],[MEDIO DE PAGO]]="EFECTIVO",G13+Tabla187[[#This Row],[ENTRADA ]]-Tabla187[[#This Row],[SALIDA]],IF(Tabla187[[#This Row],[MEDIO DE PAGO]]="","¿Medio de pago?",G13))</f>
        <v>¿Medio de pago?</v>
      </c>
    </row>
    <row r="15" spans="1:7" x14ac:dyDescent="0.25">
      <c r="A15" s="6" t="str">
        <f>TEXT(Tabla187[[#This Row],[FECHA]],"mm-yyyy")</f>
        <v>01-1900</v>
      </c>
      <c r="B15" s="3"/>
      <c r="E15" s="8"/>
      <c r="F15" s="8"/>
      <c r="G15" s="7" t="str">
        <f>IF(Tabla187[[#This Row],[MEDIO DE PAGO]]="EFECTIVO",G14+Tabla187[[#This Row],[ENTRADA ]]-Tabla187[[#This Row],[SALIDA]],IF(Tabla187[[#This Row],[MEDIO DE PAGO]]="","¿Medio de pago?",G14))</f>
        <v>¿Medio de pago?</v>
      </c>
    </row>
    <row r="16" spans="1:7" x14ac:dyDescent="0.25">
      <c r="A16" s="6" t="str">
        <f>TEXT(Tabla187[[#This Row],[FECHA]],"mm-yyyy")</f>
        <v>01-1900</v>
      </c>
      <c r="B16" s="3"/>
      <c r="E16" s="8"/>
      <c r="F16" s="8"/>
      <c r="G16" s="7" t="str">
        <f>IF(Tabla187[[#This Row],[MEDIO DE PAGO]]="EFECTIVO",G15+Tabla187[[#This Row],[ENTRADA ]]-Tabla187[[#This Row],[SALIDA]],IF(Tabla187[[#This Row],[MEDIO DE PAGO]]="","¿Medio de pago?",G15))</f>
        <v>¿Medio de pago?</v>
      </c>
    </row>
    <row r="17" spans="1:7" x14ac:dyDescent="0.25">
      <c r="A17" s="6" t="str">
        <f>TEXT(Tabla187[[#This Row],[FECHA]],"mm-yyyy")</f>
        <v>01-1900</v>
      </c>
      <c r="B17" s="3"/>
      <c r="E17" s="8"/>
      <c r="F17" s="8"/>
      <c r="G17" s="7" t="str">
        <f>IF(Tabla187[[#This Row],[MEDIO DE PAGO]]="EFECTIVO",G16+Tabla187[[#This Row],[ENTRADA ]]-Tabla187[[#This Row],[SALIDA]],IF(Tabla187[[#This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6" sqref="C16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TEXT(Tabla186[[#This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TEXT(Tabla186[[#This Row],[FECHA]],"mm-yyyy")</f>
        <v>01-1900</v>
      </c>
      <c r="B7" s="3"/>
      <c r="E7" s="8"/>
      <c r="F7" s="8"/>
      <c r="G7" s="7" t="str">
        <f>IF(Tabla186[[#This Row],[MEDIO DE PAGO]]="EFECTIVO",G6+Tabla186[[#This Row],[ENTRADA ]]-Tabla186[[#This Row],[SALIDA]],IF(Tabla186[[#This Row],[MEDIO DE PAGO]]="","¿Medio de pago?",G6))</f>
        <v>¿Medio de pago?</v>
      </c>
    </row>
    <row r="8" spans="1:7" x14ac:dyDescent="0.25">
      <c r="A8" s="5" t="str">
        <f>TEXT(Tabla186[[#This Row],[FECHA]],"mm-yyyy")</f>
        <v>01-1900</v>
      </c>
      <c r="B8" s="3"/>
      <c r="E8" s="8"/>
      <c r="F8" s="8"/>
      <c r="G8" s="7" t="str">
        <f>IF(Tabla186[[#This Row],[MEDIO DE PAGO]]="EFECTIVO",G7+Tabla186[[#This Row],[ENTRADA ]]-Tabla186[[#This Row],[SALIDA]],IF(Tabla186[[#This Row],[MEDIO DE PAGO]]="","¿Medio de pago?",G7))</f>
        <v>¿Medio de pago?</v>
      </c>
    </row>
    <row r="9" spans="1:7" x14ac:dyDescent="0.25">
      <c r="A9" s="5" t="str">
        <f>TEXT(Tabla186[[#This Row],[FECHA]],"mm-yyyy")</f>
        <v>01-1900</v>
      </c>
      <c r="B9" s="3"/>
      <c r="E9" s="8"/>
      <c r="F9" s="8"/>
      <c r="G9" s="7" t="str">
        <f>IF(Tabla186[[#This Row],[MEDIO DE PAGO]]="EFECTIVO",G8+Tabla186[[#This Row],[ENTRADA ]]-Tabla186[[#This Row],[SALIDA]],IF(Tabla186[[#This Row],[MEDIO DE PAGO]]="","¿Medio de pago?",G8))</f>
        <v>¿Medio de pago?</v>
      </c>
    </row>
    <row r="10" spans="1:7" x14ac:dyDescent="0.25">
      <c r="A10" s="6" t="str">
        <f>TEXT(Tabla186[[#This Row],[FECHA]],"mm-yyyy")</f>
        <v>01-1900</v>
      </c>
      <c r="B10" s="3"/>
      <c r="E10" s="8"/>
      <c r="F10" s="8"/>
      <c r="G10" s="7" t="str">
        <f>IF(Tabla186[[#This Row],[MEDIO DE PAGO]]="EFECTIVO",G9+Tabla186[[#This Row],[ENTRADA ]]-Tabla186[[#This Row],[SALIDA]],IF(Tabla186[[#This Row],[MEDIO DE PAGO]]="","¿Medio de pago?",G9))</f>
        <v>¿Medio de pago?</v>
      </c>
    </row>
    <row r="11" spans="1:7" x14ac:dyDescent="0.25">
      <c r="A11" s="6" t="str">
        <f>TEXT(Tabla186[[#This Row],[FECHA]],"mm-yyyy")</f>
        <v>01-1900</v>
      </c>
      <c r="B11" s="3"/>
      <c r="E11" s="8"/>
      <c r="F11" s="8"/>
      <c r="G11" s="7" t="str">
        <f>IF(Tabla186[[#This Row],[MEDIO DE PAGO]]="EFECTIVO",G10+Tabla186[[#This Row],[ENTRADA ]]-Tabla186[[#This Row],[SALIDA]],IF(Tabla186[[#This Row],[MEDIO DE PAGO]]="","¿Medio de pago?",G10))</f>
        <v>¿Medio de pago?</v>
      </c>
    </row>
    <row r="12" spans="1:7" x14ac:dyDescent="0.25">
      <c r="A12" s="6" t="str">
        <f>TEXT(Tabla186[[#This Row],[FECHA]],"mm-yyyy")</f>
        <v>01-1900</v>
      </c>
      <c r="B12" s="3"/>
      <c r="E12" s="8"/>
      <c r="F12" s="8"/>
      <c r="G12" s="7" t="str">
        <f>IF(Tabla186[[#This Row],[MEDIO DE PAGO]]="EFECTIVO",G11+Tabla186[[#This Row],[ENTRADA ]]-Tabla186[[#This Row],[SALIDA]],IF(Tabla186[[#This Row],[MEDIO DE PAGO]]="","¿Medio de pago?",G11))</f>
        <v>¿Medio de pago?</v>
      </c>
    </row>
    <row r="13" spans="1:7" x14ac:dyDescent="0.25">
      <c r="A13" s="6" t="str">
        <f>TEXT(Tabla186[[#This Row],[FECHA]],"mm-yyyy")</f>
        <v>01-1900</v>
      </c>
      <c r="B13" s="3"/>
      <c r="E13" s="8"/>
      <c r="F13" s="8"/>
      <c r="G13" s="7" t="str">
        <f>IF(Tabla186[[#This Row],[MEDIO DE PAGO]]="EFECTIVO",G12+Tabla186[[#This Row],[ENTRADA ]]-Tabla186[[#This Row],[SALIDA]],IF(Tabla186[[#This Row],[MEDIO DE PAGO]]="","¿Medio de pago?",G12))</f>
        <v>¿Medio de pago?</v>
      </c>
    </row>
    <row r="14" spans="1:7" x14ac:dyDescent="0.25">
      <c r="A14" s="6" t="str">
        <f>TEXT(Tabla186[[#This Row],[FECHA]],"mm-yyyy")</f>
        <v>01-1900</v>
      </c>
      <c r="B14" s="3"/>
      <c r="E14" s="8"/>
      <c r="F14" s="8"/>
      <c r="G14" s="7" t="str">
        <f>IF(Tabla186[[#This Row],[MEDIO DE PAGO]]="EFECTIVO",G13+Tabla186[[#This Row],[ENTRADA ]]-Tabla186[[#This Row],[SALIDA]],IF(Tabla186[[#This Row],[MEDIO DE PAGO]]="","¿Medio de pago?",G13))</f>
        <v>¿Medio de pago?</v>
      </c>
    </row>
    <row r="15" spans="1:7" x14ac:dyDescent="0.25">
      <c r="A15" s="6" t="str">
        <f>TEXT(Tabla186[[#This Row],[FECHA]],"mm-yyyy")</f>
        <v>01-1900</v>
      </c>
      <c r="B15" s="3"/>
      <c r="E15" s="8"/>
      <c r="F15" s="8"/>
      <c r="G15" s="7" t="str">
        <f>IF(Tabla186[[#This Row],[MEDIO DE PAGO]]="EFECTIVO",G14+Tabla186[[#This Row],[ENTRADA ]]-Tabla186[[#This Row],[SALIDA]],IF(Tabla186[[#This Row],[MEDIO DE PAGO]]="","¿Medio de pago?",G14))</f>
        <v>¿Medio de pago?</v>
      </c>
    </row>
    <row r="16" spans="1:7" x14ac:dyDescent="0.25">
      <c r="A16" s="6" t="str">
        <f>TEXT(Tabla186[[#This Row],[FECHA]],"mm-yyyy")</f>
        <v>01-1900</v>
      </c>
      <c r="B16" s="3"/>
      <c r="E16" s="8"/>
      <c r="F16" s="8"/>
      <c r="G16" s="7" t="str">
        <f>IF(Tabla186[[#This Row],[MEDIO DE PAGO]]="EFECTIVO",G15+Tabla186[[#This Row],[ENTRADA ]]-Tabla186[[#This Row],[SALIDA]],IF(Tabla186[[#This Row],[MEDIO DE PAGO]]="","¿Medio de pago?",G15))</f>
        <v>¿Medio de pago?</v>
      </c>
    </row>
    <row r="17" spans="1:7" x14ac:dyDescent="0.25">
      <c r="A17" s="6" t="str">
        <f>TEXT(Tabla186[[#This Row],[FECHA]],"mm-yyyy")</f>
        <v>01-1900</v>
      </c>
      <c r="B17" s="3"/>
      <c r="E17" s="8"/>
      <c r="F17" s="8"/>
      <c r="G17" s="7" t="str">
        <f>IF(Tabla186[[#This Row],[MEDIO DE PAGO]]="EFECTIVO",G16+Tabla186[[#This Row],[ENTRADA ]]-Tabla186[[#This Row],[SALIDA]],IF(Tabla186[[#This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30" zoomScaleNormal="130" workbookViewId="0">
      <selection activeCell="C14" sqref="C14"/>
    </sheetView>
  </sheetViews>
  <sheetFormatPr baseColWidth="10" defaultRowHeight="15" x14ac:dyDescent="0.25"/>
  <cols>
    <col min="3" max="3" width="46.28515625" customWidth="1"/>
    <col min="4" max="4" width="17.7109375" customWidth="1"/>
    <col min="5" max="5" width="12" customWidth="1"/>
    <col min="7" max="7" width="16.5703125" customWidth="1"/>
  </cols>
  <sheetData>
    <row r="2" spans="1:7" ht="28.5" x14ac:dyDescent="0.45">
      <c r="A2" s="12" t="s">
        <v>0</v>
      </c>
      <c r="B2" s="12"/>
      <c r="C2" s="12"/>
      <c r="D2" s="12"/>
      <c r="E2" s="12"/>
      <c r="F2" s="12"/>
      <c r="G2" s="12"/>
    </row>
    <row r="4" spans="1:7" x14ac:dyDescent="0.25">
      <c r="A4" s="1"/>
      <c r="B4" s="1"/>
      <c r="C4" s="1"/>
      <c r="D4" s="1"/>
      <c r="E4" s="13" t="s">
        <v>8</v>
      </c>
      <c r="F4" s="13"/>
      <c r="G4" s="2"/>
    </row>
    <row r="5" spans="1:7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5" t="str">
        <f>TEXT(Tabla185[[#This Row],[FECHA]],"mm-yyyy")</f>
        <v>12-2016</v>
      </c>
      <c r="B6" s="3">
        <v>42705</v>
      </c>
      <c r="C6" t="s">
        <v>24</v>
      </c>
      <c r="E6" s="8"/>
      <c r="F6" s="8"/>
      <c r="G6" s="9">
        <v>0</v>
      </c>
    </row>
    <row r="7" spans="1:7" x14ac:dyDescent="0.25">
      <c r="A7" s="5" t="str">
        <f>TEXT(Tabla185[[#This Row],[FECHA]],"mm-yyyy")</f>
        <v>01-1900</v>
      </c>
      <c r="B7" s="3"/>
      <c r="E7" s="8"/>
      <c r="F7" s="8"/>
      <c r="G7" s="7" t="str">
        <f>IF(Tabla185[[#This Row],[MEDIO DE PAGO]]="EFECTIVO",G6+Tabla185[[#This Row],[ENTRADA ]]-Tabla185[[#This Row],[SALIDA]],IF(Tabla185[[#This Row],[MEDIO DE PAGO]]="","¿Medio de pago?",G6))</f>
        <v>¿Medio de pago?</v>
      </c>
    </row>
    <row r="8" spans="1:7" x14ac:dyDescent="0.25">
      <c r="A8" s="5" t="str">
        <f>TEXT(Tabla185[[#This Row],[FECHA]],"mm-yyyy")</f>
        <v>01-1900</v>
      </c>
      <c r="B8" s="3"/>
      <c r="E8" s="8"/>
      <c r="F8" s="8"/>
      <c r="G8" s="7" t="str">
        <f>IF(Tabla185[[#This Row],[MEDIO DE PAGO]]="EFECTIVO",G7+Tabla185[[#This Row],[ENTRADA ]]-Tabla185[[#This Row],[SALIDA]],IF(Tabla185[[#This Row],[MEDIO DE PAGO]]="","¿Medio de pago?",G7))</f>
        <v>¿Medio de pago?</v>
      </c>
    </row>
    <row r="9" spans="1:7" x14ac:dyDescent="0.25">
      <c r="A9" s="5" t="str">
        <f>TEXT(Tabla185[[#This Row],[FECHA]],"mm-yyyy")</f>
        <v>01-1900</v>
      </c>
      <c r="B9" s="3"/>
      <c r="E9" s="8"/>
      <c r="F9" s="8"/>
      <c r="G9" s="7" t="str">
        <f>IF(Tabla185[[#This Row],[MEDIO DE PAGO]]="EFECTIVO",G8+Tabla185[[#This Row],[ENTRADA ]]-Tabla185[[#This Row],[SALIDA]],IF(Tabla185[[#This Row],[MEDIO DE PAGO]]="","¿Medio de pago?",G8))</f>
        <v>¿Medio de pago?</v>
      </c>
    </row>
    <row r="10" spans="1:7" x14ac:dyDescent="0.25">
      <c r="A10" s="6" t="str">
        <f>TEXT(Tabla185[[#This Row],[FECHA]],"mm-yyyy")</f>
        <v>01-1900</v>
      </c>
      <c r="B10" s="3"/>
      <c r="E10" s="8"/>
      <c r="F10" s="8"/>
      <c r="G10" s="7" t="str">
        <f>IF(Tabla185[[#This Row],[MEDIO DE PAGO]]="EFECTIVO",G9+Tabla185[[#This Row],[ENTRADA ]]-Tabla185[[#This Row],[SALIDA]],IF(Tabla185[[#This Row],[MEDIO DE PAGO]]="","¿Medio de pago?",G9))</f>
        <v>¿Medio de pago?</v>
      </c>
    </row>
    <row r="11" spans="1:7" x14ac:dyDescent="0.25">
      <c r="A11" s="6" t="str">
        <f>TEXT(Tabla185[[#This Row],[FECHA]],"mm-yyyy")</f>
        <v>01-1900</v>
      </c>
      <c r="B11" s="3"/>
      <c r="E11" s="8"/>
      <c r="F11" s="8"/>
      <c r="G11" s="7" t="str">
        <f>IF(Tabla185[[#This Row],[MEDIO DE PAGO]]="EFECTIVO",G10+Tabla185[[#This Row],[ENTRADA ]]-Tabla185[[#This Row],[SALIDA]],IF(Tabla185[[#This Row],[MEDIO DE PAGO]]="","¿Medio de pago?",G10))</f>
        <v>¿Medio de pago?</v>
      </c>
    </row>
    <row r="12" spans="1:7" x14ac:dyDescent="0.25">
      <c r="A12" s="6" t="str">
        <f>TEXT(Tabla185[[#This Row],[FECHA]],"mm-yyyy")</f>
        <v>01-1900</v>
      </c>
      <c r="B12" s="3"/>
      <c r="E12" s="8"/>
      <c r="F12" s="8"/>
      <c r="G12" s="7" t="str">
        <f>IF(Tabla185[[#This Row],[MEDIO DE PAGO]]="EFECTIVO",G11+Tabla185[[#This Row],[ENTRADA ]]-Tabla185[[#This Row],[SALIDA]],IF(Tabla185[[#This Row],[MEDIO DE PAGO]]="","¿Medio de pago?",G11))</f>
        <v>¿Medio de pago?</v>
      </c>
    </row>
    <row r="13" spans="1:7" x14ac:dyDescent="0.25">
      <c r="A13" s="6" t="str">
        <f>TEXT(Tabla185[[#This Row],[FECHA]],"mm-yyyy")</f>
        <v>01-1900</v>
      </c>
      <c r="B13" s="3"/>
      <c r="E13" s="8"/>
      <c r="F13" s="8"/>
      <c r="G13" s="7" t="str">
        <f>IF(Tabla185[[#This Row],[MEDIO DE PAGO]]="EFECTIVO",G12+Tabla185[[#This Row],[ENTRADA ]]-Tabla185[[#This Row],[SALIDA]],IF(Tabla185[[#This Row],[MEDIO DE PAGO]]="","¿Medio de pago?",G12))</f>
        <v>¿Medio de pago?</v>
      </c>
    </row>
    <row r="14" spans="1:7" x14ac:dyDescent="0.25">
      <c r="A14" s="6" t="str">
        <f>TEXT(Tabla185[[#This Row],[FECHA]],"mm-yyyy")</f>
        <v>01-1900</v>
      </c>
      <c r="B14" s="3"/>
      <c r="E14" s="8"/>
      <c r="F14" s="8"/>
      <c r="G14" s="7" t="str">
        <f>IF(Tabla185[[#This Row],[MEDIO DE PAGO]]="EFECTIVO",G13+Tabla185[[#This Row],[ENTRADA ]]-Tabla185[[#This Row],[SALIDA]],IF(Tabla185[[#This Row],[MEDIO DE PAGO]]="","¿Medio de pago?",G13))</f>
        <v>¿Medio de pago?</v>
      </c>
    </row>
    <row r="15" spans="1:7" x14ac:dyDescent="0.25">
      <c r="A15" s="6" t="str">
        <f>TEXT(Tabla185[[#This Row],[FECHA]],"mm-yyyy")</f>
        <v>01-1900</v>
      </c>
      <c r="B15" s="3"/>
      <c r="E15" s="8"/>
      <c r="F15" s="8"/>
      <c r="G15" s="7" t="str">
        <f>IF(Tabla185[[#This Row],[MEDIO DE PAGO]]="EFECTIVO",G14+Tabla185[[#This Row],[ENTRADA ]]-Tabla185[[#This Row],[SALIDA]],IF(Tabla185[[#This Row],[MEDIO DE PAGO]]="","¿Medio de pago?",G14))</f>
        <v>¿Medio de pago?</v>
      </c>
    </row>
    <row r="16" spans="1:7" x14ac:dyDescent="0.25">
      <c r="A16" s="6" t="str">
        <f>TEXT(Tabla185[[#This Row],[FECHA]],"mm-yyyy")</f>
        <v>01-1900</v>
      </c>
      <c r="B16" s="3"/>
      <c r="E16" s="8"/>
      <c r="F16" s="8"/>
      <c r="G16" s="7" t="str">
        <f>IF(Tabla185[[#This Row],[MEDIO DE PAGO]]="EFECTIVO",G15+Tabla185[[#This Row],[ENTRADA ]]-Tabla185[[#This Row],[SALIDA]],IF(Tabla185[[#This Row],[MEDIO DE PAGO]]="","¿Medio de pago?",G15))</f>
        <v>¿Medio de pago?</v>
      </c>
    </row>
    <row r="17" spans="1:7" x14ac:dyDescent="0.25">
      <c r="A17" s="6" t="str">
        <f>TEXT(Tabla185[[#This Row],[FECHA]],"mm-yyyy")</f>
        <v>01-1900</v>
      </c>
      <c r="B17" s="3"/>
      <c r="E17" s="8"/>
      <c r="F17" s="8"/>
      <c r="G17" s="7" t="str">
        <f>IF(Tabla185[[#This Row],[MEDIO DE PAGO]]="EFECTIVO",G16+Tabla185[[#This Row],[ENTRADA ]]-Tabla185[[#This Row],[SALIDA]],IF(Tabla185[[#This Row],[MEDIO DE PAGO]]="","¿Medio de pago?",G16))</f>
        <v>¿Medio de pago?</v>
      </c>
    </row>
  </sheetData>
  <mergeCells count="2">
    <mergeCell ref="A2:G2"/>
    <mergeCell ref="E4:F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Tablas!$C$3:$C$7</xm:f>
          </x14:formula1>
          <xm:sqref>D6:D17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Tablas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2015-06-01T00:43:40Z</dcterms:created>
  <dcterms:modified xsi:type="dcterms:W3CDTF">2016-03-01T13:28:06Z</dcterms:modified>
</cp:coreProperties>
</file>