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_app\"/>
    </mc:Choice>
  </mc:AlternateContent>
  <xr:revisionPtr revIDLastSave="0" documentId="13_ncr:1_{41F21D23-AD5B-4A29-8C37-9DDD60538A11}" xr6:coauthVersionLast="47" xr6:coauthVersionMax="47" xr10:uidLastSave="{00000000-0000-0000-0000-000000000000}"/>
  <bookViews>
    <workbookView xWindow="-120" yWindow="-120" windowWidth="25440" windowHeight="15270" tabRatio="500" firstSheet="9" activeTab="16" xr2:uid="{00000000-000D-0000-FFFF-FFFF00000000}"/>
  </bookViews>
  <sheets>
    <sheet name="script" sheetId="1" r:id="rId1"/>
    <sheet name="ប្រាក់ខែ" sheetId="2" r:id="rId2"/>
    <sheet name="Pettycash" sheetId="3" r:id="rId3"/>
    <sheet name="Passport Staff" sheetId="4" r:id="rId4"/>
    <sheet name="Angsuran Motor" sheetId="5" r:id="rId5"/>
    <sheet name="Data Longleave" sheetId="6" r:id="rId6"/>
    <sheet name="PamentView" sheetId="7" r:id="rId7"/>
    <sheet name="cash_transactions" sheetId="8" r:id="rId8"/>
    <sheet name="pament_transactions" sheetId="9" r:id="rId9"/>
    <sheet name="cashdraws" sheetId="10" r:id="rId10"/>
    <sheet name="payments" sheetId="11" r:id="rId11"/>
    <sheet name="depatments" sheetId="12" r:id="rId12"/>
    <sheet name="users" sheetId="13" r:id="rId13"/>
    <sheet name="app_flow" sheetId="14" r:id="rId14"/>
    <sheet name="currency" sheetId="15" r:id="rId15"/>
    <sheet name="currency_symbol" sheetId="16" r:id="rId16"/>
    <sheet name="tr_cash" sheetId="17" r:id="rId17"/>
  </sheets>
  <definedNames>
    <definedName name="_xlnm.Print_Area" localSheetId="8">pament_transactions!#REF!</definedName>
    <definedName name="_xlnm.Print_Area" localSheetId="16">tr_cash!$A$1:$E$21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" i="8" l="1"/>
  <c r="P2" i="8"/>
  <c r="P3" i="8"/>
  <c r="P4" i="8" s="1"/>
  <c r="P5" i="8" s="1"/>
  <c r="P6" i="8" s="1"/>
  <c r="P7" i="8" s="1"/>
  <c r="P8" i="8" s="1"/>
  <c r="P9" i="8" s="1"/>
  <c r="P10" i="8" s="1"/>
  <c r="P11" i="8" s="1"/>
  <c r="P12" i="8" s="1"/>
  <c r="K13" i="8" s="1"/>
  <c r="P13" i="8" s="1"/>
  <c r="J4" i="15"/>
  <c r="G4" i="15"/>
  <c r="F4" i="15"/>
  <c r="J3" i="15"/>
  <c r="G3" i="15"/>
  <c r="F3" i="15"/>
  <c r="K5" i="13"/>
  <c r="H5" i="13"/>
  <c r="G5" i="13"/>
  <c r="K4" i="13"/>
  <c r="H4" i="13"/>
  <c r="G4" i="13"/>
  <c r="K3" i="13"/>
  <c r="H3" i="13"/>
  <c r="G3" i="13"/>
  <c r="I27" i="12"/>
  <c r="F27" i="12"/>
  <c r="E27" i="12"/>
  <c r="I26" i="12"/>
  <c r="F26" i="12"/>
  <c r="E26" i="12"/>
  <c r="I25" i="12"/>
  <c r="F25" i="12"/>
  <c r="E25" i="12"/>
  <c r="I24" i="12"/>
  <c r="F24" i="12"/>
  <c r="E24" i="12"/>
  <c r="I23" i="12"/>
  <c r="F23" i="12"/>
  <c r="E23" i="12"/>
  <c r="I22" i="12"/>
  <c r="F22" i="12"/>
  <c r="E22" i="12"/>
  <c r="I21" i="12"/>
  <c r="F21" i="12"/>
  <c r="E21" i="12"/>
  <c r="I20" i="12"/>
  <c r="F20" i="12"/>
  <c r="E20" i="12"/>
  <c r="I19" i="12"/>
  <c r="F19" i="12"/>
  <c r="E19" i="12"/>
  <c r="I18" i="12"/>
  <c r="F18" i="12"/>
  <c r="E18" i="12"/>
  <c r="I17" i="12"/>
  <c r="F17" i="12"/>
  <c r="E17" i="12"/>
  <c r="I16" i="12"/>
  <c r="F16" i="12"/>
  <c r="E16" i="12"/>
  <c r="I15" i="12"/>
  <c r="F15" i="12"/>
  <c r="E15" i="12"/>
  <c r="I14" i="12"/>
  <c r="F14" i="12"/>
  <c r="E14" i="12"/>
  <c r="I13" i="12"/>
  <c r="F13" i="12"/>
  <c r="E13" i="12"/>
  <c r="I12" i="12"/>
  <c r="F12" i="12"/>
  <c r="E12" i="12"/>
  <c r="I11" i="12"/>
  <c r="F11" i="12"/>
  <c r="E11" i="12"/>
  <c r="I10" i="12"/>
  <c r="F10" i="12"/>
  <c r="E10" i="12"/>
  <c r="I9" i="12"/>
  <c r="F9" i="12"/>
  <c r="E9" i="12"/>
  <c r="I8" i="12"/>
  <c r="F8" i="12"/>
  <c r="E8" i="12"/>
  <c r="I7" i="12"/>
  <c r="F7" i="12"/>
  <c r="E7" i="12"/>
  <c r="I6" i="12"/>
  <c r="F6" i="12"/>
  <c r="E6" i="12"/>
  <c r="I5" i="12"/>
  <c r="F5" i="12"/>
  <c r="E5" i="12"/>
  <c r="I4" i="12"/>
  <c r="F4" i="12"/>
  <c r="E4" i="12"/>
  <c r="I3" i="12"/>
  <c r="F3" i="12"/>
  <c r="E3" i="12"/>
  <c r="V15" i="11"/>
  <c r="T15" i="11"/>
  <c r="F15" i="11"/>
  <c r="E15" i="11"/>
  <c r="V14" i="11"/>
  <c r="T14" i="11"/>
  <c r="F14" i="11"/>
  <c r="E14" i="11"/>
  <c r="V13" i="11"/>
  <c r="T13" i="11"/>
  <c r="F13" i="11"/>
  <c r="E13" i="11"/>
  <c r="V12" i="11"/>
  <c r="T12" i="11"/>
  <c r="F12" i="11"/>
  <c r="E12" i="11"/>
  <c r="V11" i="11"/>
  <c r="T11" i="11"/>
  <c r="F11" i="11"/>
  <c r="E11" i="11"/>
  <c r="V10" i="11"/>
  <c r="T10" i="11"/>
  <c r="F10" i="11"/>
  <c r="E10" i="11"/>
  <c r="V9" i="11"/>
  <c r="T9" i="11"/>
  <c r="F9" i="11"/>
  <c r="E9" i="11"/>
  <c r="V8" i="11"/>
  <c r="T8" i="11"/>
  <c r="F8" i="11"/>
  <c r="E8" i="11"/>
  <c r="V7" i="11"/>
  <c r="T7" i="11"/>
  <c r="F7" i="11"/>
  <c r="E7" i="11"/>
  <c r="V6" i="11"/>
  <c r="T6" i="11"/>
  <c r="F6" i="11"/>
  <c r="E6" i="11"/>
  <c r="V5" i="11"/>
  <c r="T5" i="11"/>
  <c r="F5" i="11"/>
  <c r="E5" i="11"/>
  <c r="V4" i="11"/>
  <c r="T4" i="11"/>
  <c r="F4" i="11"/>
  <c r="E4" i="11"/>
  <c r="V3" i="11"/>
  <c r="T3" i="11"/>
  <c r="F3" i="11"/>
  <c r="E3" i="11"/>
  <c r="H12" i="10"/>
  <c r="G12" i="10"/>
  <c r="H11" i="10"/>
  <c r="G11" i="10"/>
  <c r="I6" i="10"/>
  <c r="H6" i="10"/>
  <c r="I5" i="10"/>
  <c r="H5" i="10"/>
  <c r="I4" i="10"/>
  <c r="H4" i="10"/>
  <c r="I3" i="10"/>
  <c r="H3" i="10"/>
  <c r="B17" i="9"/>
  <c r="B16" i="9"/>
  <c r="B15" i="9"/>
  <c r="B14" i="9"/>
  <c r="G13" i="9"/>
  <c r="D15" i="9" s="1"/>
  <c r="D17" i="9" s="1"/>
  <c r="B13" i="9"/>
  <c r="G12" i="9"/>
  <c r="D14" i="9" s="1"/>
  <c r="D16" i="9" s="1"/>
  <c r="B12" i="9"/>
  <c r="G11" i="9"/>
  <c r="B11" i="9"/>
  <c r="G10" i="9"/>
  <c r="B10" i="9"/>
  <c r="N9" i="9"/>
  <c r="M9" i="9"/>
  <c r="D9" i="9"/>
  <c r="B9" i="9"/>
  <c r="N8" i="9"/>
  <c r="M8" i="9"/>
  <c r="D8" i="9"/>
  <c r="B8" i="9"/>
  <c r="N7" i="9"/>
  <c r="M7" i="9"/>
  <c r="B7" i="9"/>
  <c r="N6" i="9"/>
  <c r="M6" i="9"/>
  <c r="B6" i="9"/>
  <c r="N5" i="9"/>
  <c r="M5" i="9"/>
  <c r="B5" i="9"/>
  <c r="N4" i="9"/>
  <c r="M4" i="9"/>
  <c r="B4" i="9"/>
  <c r="Z23" i="8"/>
  <c r="Y23" i="8"/>
  <c r="H23" i="8"/>
  <c r="Z22" i="8"/>
  <c r="Y22" i="8"/>
  <c r="H22" i="8"/>
  <c r="Z21" i="8"/>
  <c r="Y21" i="8"/>
  <c r="H21" i="8"/>
  <c r="Z20" i="8"/>
  <c r="Y20" i="8"/>
  <c r="H20" i="8"/>
  <c r="Z19" i="8"/>
  <c r="Y19" i="8"/>
  <c r="H19" i="8"/>
  <c r="Z18" i="8"/>
  <c r="Y18" i="8"/>
  <c r="H18" i="8"/>
  <c r="Z17" i="8"/>
  <c r="Y17" i="8"/>
  <c r="H17" i="8"/>
  <c r="Z16" i="8"/>
  <c r="Y16" i="8"/>
  <c r="H16" i="8"/>
  <c r="Z15" i="8"/>
  <c r="Y15" i="8"/>
  <c r="H15" i="8"/>
  <c r="Z14" i="8"/>
  <c r="Y14" i="8"/>
  <c r="H14" i="8"/>
  <c r="Z13" i="8"/>
  <c r="Y13" i="8"/>
  <c r="H13" i="8"/>
  <c r="Z12" i="8"/>
  <c r="Y12" i="8"/>
  <c r="H12" i="8"/>
  <c r="Z11" i="8"/>
  <c r="Y11" i="8"/>
  <c r="H11" i="8"/>
  <c r="Z10" i="8"/>
  <c r="Y10" i="8"/>
  <c r="H10" i="8"/>
  <c r="Z9" i="8"/>
  <c r="Y9" i="8"/>
  <c r="H9" i="8"/>
  <c r="Z8" i="8"/>
  <c r="Y8" i="8"/>
  <c r="H8" i="8"/>
  <c r="Z7" i="8"/>
  <c r="Y7" i="8"/>
  <c r="H7" i="8"/>
  <c r="Z6" i="8"/>
  <c r="Y6" i="8"/>
  <c r="H6" i="8"/>
  <c r="Z5" i="8"/>
  <c r="Y5" i="8"/>
  <c r="H5" i="8"/>
  <c r="Z4" i="8"/>
  <c r="Y4" i="8"/>
  <c r="H4" i="8"/>
  <c r="Z3" i="8"/>
  <c r="Y3" i="8"/>
  <c r="H3" i="8"/>
  <c r="Z2" i="8"/>
  <c r="Y2" i="8"/>
  <c r="Q2" i="8"/>
  <c r="Q3" i="8" s="1"/>
  <c r="Q4" i="8" s="1"/>
  <c r="Q5" i="8" s="1"/>
  <c r="Q6" i="8" s="1"/>
  <c r="Q7" i="8" s="1"/>
  <c r="Q8" i="8" s="1"/>
  <c r="Q9" i="8" s="1"/>
  <c r="Q10" i="8" s="1"/>
  <c r="Q11" i="8" s="1"/>
  <c r="Q12" i="8" s="1"/>
  <c r="H2" i="8"/>
  <c r="B12" i="7"/>
  <c r="B11" i="7"/>
  <c r="C10" i="7"/>
  <c r="B4" i="7"/>
  <c r="D12" i="5"/>
  <c r="D11" i="5"/>
  <c r="D10" i="5"/>
  <c r="D9" i="5"/>
  <c r="D8" i="5"/>
  <c r="D7" i="5"/>
  <c r="D6" i="5"/>
  <c r="D5" i="5"/>
  <c r="D4" i="5"/>
  <c r="D3" i="5"/>
  <c r="R28" i="3"/>
  <c r="K15" i="3"/>
  <c r="AQ14" i="3"/>
  <c r="AP14" i="3"/>
  <c r="AO14" i="3"/>
  <c r="AN14" i="3"/>
  <c r="AM14" i="3"/>
  <c r="AK14" i="3"/>
  <c r="AJ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K14" i="3"/>
  <c r="AQ13" i="3"/>
  <c r="AP13" i="3"/>
  <c r="AO13" i="3"/>
  <c r="AN13" i="3"/>
  <c r="AM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K13" i="3"/>
  <c r="K12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AR11" i="3" s="1"/>
  <c r="K11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AR10" i="3" s="1"/>
  <c r="K10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AR9" i="3" s="1"/>
  <c r="K9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AR8" i="3" s="1"/>
  <c r="K8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AR7" i="3" s="1"/>
  <c r="S7" i="3"/>
  <c r="K7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AR6" i="3" s="1"/>
  <c r="S6" i="3"/>
  <c r="K6" i="3"/>
  <c r="AQ5" i="3"/>
  <c r="AQ12" i="3" s="1"/>
  <c r="AP5" i="3"/>
  <c r="AP12" i="3" s="1"/>
  <c r="AO5" i="3"/>
  <c r="AO12" i="3" s="1"/>
  <c r="AN5" i="3"/>
  <c r="AN12" i="3" s="1"/>
  <c r="AM5" i="3"/>
  <c r="AM12" i="3" s="1"/>
  <c r="AL5" i="3"/>
  <c r="AL12" i="3" s="1"/>
  <c r="AK5" i="3"/>
  <c r="AK12" i="3" s="1"/>
  <c r="AJ5" i="3"/>
  <c r="AJ12" i="3" s="1"/>
  <c r="AJ15" i="3" s="1"/>
  <c r="AI5" i="3"/>
  <c r="AI12" i="3" s="1"/>
  <c r="AH5" i="3"/>
  <c r="AH12" i="3" s="1"/>
  <c r="AH15" i="3" s="1"/>
  <c r="AG5" i="3"/>
  <c r="AG12" i="3" s="1"/>
  <c r="AG15" i="3" s="1"/>
  <c r="AF5" i="3"/>
  <c r="AF12" i="3" s="1"/>
  <c r="AF15" i="3" s="1"/>
  <c r="AE5" i="3"/>
  <c r="AE12" i="3" s="1"/>
  <c r="AE15" i="3" s="1"/>
  <c r="AD5" i="3"/>
  <c r="AD12" i="3" s="1"/>
  <c r="AD15" i="3" s="1"/>
  <c r="AC5" i="3"/>
  <c r="AC12" i="3" s="1"/>
  <c r="AC15" i="3" s="1"/>
  <c r="AB5" i="3"/>
  <c r="AB12" i="3" s="1"/>
  <c r="AB15" i="3" s="1"/>
  <c r="AA5" i="3"/>
  <c r="AA12" i="3" s="1"/>
  <c r="AA15" i="3" s="1"/>
  <c r="Z5" i="3"/>
  <c r="Z12" i="3" s="1"/>
  <c r="Z15" i="3" s="1"/>
  <c r="Y5" i="3"/>
  <c r="Y12" i="3" s="1"/>
  <c r="Y15" i="3" s="1"/>
  <c r="X5" i="3"/>
  <c r="X12" i="3" s="1"/>
  <c r="X15" i="3" s="1"/>
  <c r="W5" i="3"/>
  <c r="W12" i="3" s="1"/>
  <c r="W15" i="3" s="1"/>
  <c r="V5" i="3"/>
  <c r="V12" i="3" s="1"/>
  <c r="V15" i="3" s="1"/>
  <c r="U5" i="3"/>
  <c r="U12" i="3" s="1"/>
  <c r="U15" i="3" s="1"/>
  <c r="T5" i="3"/>
  <c r="AR5" i="3" s="1"/>
  <c r="S5" i="3"/>
  <c r="S12" i="3" s="1"/>
  <c r="K5" i="3"/>
  <c r="N5" i="3" s="1"/>
  <c r="B6" i="3" s="1"/>
  <c r="N6" i="3" s="1"/>
  <c r="B7" i="3" s="1"/>
  <c r="N7" i="3" s="1"/>
  <c r="B8" i="3" s="1"/>
  <c r="N8" i="3" s="1"/>
  <c r="B9" i="3" s="1"/>
  <c r="N9" i="3" s="1"/>
  <c r="B10" i="3" s="1"/>
  <c r="N10" i="3" s="1"/>
  <c r="B11" i="3" s="1"/>
  <c r="N11" i="3" s="1"/>
  <c r="B12" i="3" s="1"/>
  <c r="N12" i="3" s="1"/>
  <c r="B13" i="3" s="1"/>
  <c r="N13" i="3" s="1"/>
  <c r="B14" i="3" s="1"/>
  <c r="N14" i="3" s="1"/>
  <c r="B15" i="3" s="1"/>
  <c r="N15" i="3" s="1"/>
  <c r="S14" i="3" l="1"/>
  <c r="S15" i="3" s="1"/>
  <c r="AI14" i="3"/>
  <c r="AI15" i="3" s="1"/>
  <c r="AK15" i="3"/>
  <c r="AQ15" i="3"/>
  <c r="AP15" i="3"/>
  <c r="AO15" i="3"/>
  <c r="AN15" i="3"/>
  <c r="AM15" i="3"/>
  <c r="AR12" i="3"/>
  <c r="AL13" i="3"/>
  <c r="AR13" i="3" s="1"/>
  <c r="T12" i="3"/>
  <c r="T15" i="3" s="1"/>
  <c r="AL15" i="3" l="1"/>
  <c r="AR15" i="3"/>
</calcChain>
</file>

<file path=xl/sharedStrings.xml><?xml version="1.0" encoding="utf-8"?>
<sst xmlns="http://schemas.openxmlformats.org/spreadsheetml/2006/main" count="2133" uniqueCount="650">
  <si>
    <t>INDO POIPET GROUP</t>
  </si>
  <si>
    <t>Salary Confirmation</t>
  </si>
  <si>
    <t>MHA5+6P3, Unnamed Road, Krong Poi Pet (012365411)</t>
  </si>
  <si>
    <t>Staff Name</t>
  </si>
  <si>
    <t>ម៉ៅ មឿន</t>
  </si>
  <si>
    <t>Start Work</t>
  </si>
  <si>
    <t>Jul-06-2019</t>
  </si>
  <si>
    <t>Position</t>
  </si>
  <si>
    <t>Cleaner</t>
  </si>
  <si>
    <t>Salary</t>
  </si>
  <si>
    <t>10000 Bath</t>
  </si>
  <si>
    <t>Petty Cash BAHT Pengeluaran Poipet - Team MKS</t>
  </si>
  <si>
    <t>report</t>
  </si>
  <si>
    <t>Tgl(date)</t>
  </si>
  <si>
    <t>Saldo Awal(first amount)</t>
  </si>
  <si>
    <t>kas(for Pee markus use + -)</t>
  </si>
  <si>
    <t>Pengeluaran / Biaya</t>
  </si>
  <si>
    <t>Keterangan(detail)</t>
  </si>
  <si>
    <t>Divisi (type)</t>
  </si>
  <si>
    <t>Saldo Akhir(remain)</t>
  </si>
  <si>
    <t>Travelling</t>
  </si>
  <si>
    <t>Perlengkapan Ktr</t>
  </si>
  <si>
    <t>Konsumsi Ktr</t>
  </si>
  <si>
    <t>Entertainment</t>
  </si>
  <si>
    <t>Internet</t>
  </si>
  <si>
    <t>Visa</t>
  </si>
  <si>
    <t>Others</t>
  </si>
  <si>
    <t>Total</t>
  </si>
  <si>
    <t>ACC</t>
  </si>
  <si>
    <t>FIFA</t>
  </si>
  <si>
    <t>BVIP</t>
  </si>
  <si>
    <t>KB/JD</t>
  </si>
  <si>
    <t>BP</t>
  </si>
  <si>
    <t>TOGEL</t>
  </si>
  <si>
    <t>POKER</t>
  </si>
  <si>
    <t>QQ</t>
  </si>
  <si>
    <t>BandarGaming</t>
  </si>
  <si>
    <t>MBO</t>
  </si>
  <si>
    <t>RajaGaming</t>
  </si>
  <si>
    <t>CBOGaming</t>
  </si>
  <si>
    <t>Chokdee</t>
  </si>
  <si>
    <t>Lucky</t>
  </si>
  <si>
    <t>HengHeng</t>
  </si>
  <si>
    <t>DeeDee</t>
  </si>
  <si>
    <t>Acc Thai</t>
  </si>
  <si>
    <t>PK/THAI</t>
  </si>
  <si>
    <t>QQ Thai</t>
  </si>
  <si>
    <t>OFFICE</t>
  </si>
  <si>
    <t>QQPlaza</t>
  </si>
  <si>
    <t>QQMega</t>
  </si>
  <si>
    <t>QQCrown</t>
  </si>
  <si>
    <t>QQPalace</t>
  </si>
  <si>
    <t>Wasit Bola</t>
  </si>
  <si>
    <t>Perlengkapan Kantor</t>
  </si>
  <si>
    <t>Konsumsi Kantor</t>
  </si>
  <si>
    <t>Total By Petty Cash</t>
  </si>
  <si>
    <t>Distribusi Biaya X</t>
  </si>
  <si>
    <t>Distribusi Biaya Acc X</t>
  </si>
  <si>
    <t>Total By PC - Orang Beriman</t>
  </si>
  <si>
    <t>first amount only 1time/month</t>
  </si>
  <si>
    <t>NO</t>
  </si>
  <si>
    <t>Awal Masuk(first work date)</t>
  </si>
  <si>
    <t>Birthday</t>
  </si>
  <si>
    <t>NAME</t>
  </si>
  <si>
    <t>No. Passport</t>
  </si>
  <si>
    <r>
      <rPr>
        <b/>
        <sz val="10"/>
        <color rgb="FF000000"/>
        <rFont val="Kalinga"/>
        <family val="2"/>
      </rPr>
      <t xml:space="preserve">Working Permith </t>
    </r>
    <r>
      <rPr>
        <b/>
        <sz val="10"/>
        <color rgb="FF000000"/>
        <rFont val="Wingdings"/>
        <charset val="2"/>
      </rPr>
      <t>+ (nullable)</t>
    </r>
  </si>
  <si>
    <t>Expired</t>
  </si>
  <si>
    <t>Full Name</t>
  </si>
  <si>
    <t>Nick Name</t>
  </si>
  <si>
    <t>Passport</t>
  </si>
  <si>
    <t>-</t>
  </si>
  <si>
    <t>29 November 1992</t>
  </si>
  <si>
    <t>Ershandy Karunia Putra</t>
  </si>
  <si>
    <t>Boyor</t>
  </si>
  <si>
    <t>+</t>
  </si>
  <si>
    <t>25 February 2024</t>
  </si>
  <si>
    <t>16 March 2020</t>
  </si>
  <si>
    <t>arlert(birthday)</t>
  </si>
  <si>
    <t>arlert expired 1year befor expire</t>
  </si>
  <si>
    <t>arlert expired 1month befor expire</t>
  </si>
  <si>
    <t>No</t>
  </si>
  <si>
    <t>Nama</t>
  </si>
  <si>
    <t>Pinjaman</t>
  </si>
  <si>
    <t>Sisa</t>
  </si>
  <si>
    <t>ANGSURAN</t>
  </si>
  <si>
    <t>date1</t>
  </si>
  <si>
    <t>konthea</t>
  </si>
  <si>
    <t>Jatah Cuti 1</t>
  </si>
  <si>
    <t>Jatah Cuti 2</t>
  </si>
  <si>
    <t>Jatah Cuti 3</t>
  </si>
  <si>
    <t>Jatah Cuti 4</t>
  </si>
  <si>
    <t>Jatah Cuti 5</t>
  </si>
  <si>
    <t>Jatah Cuti 6</t>
  </si>
  <si>
    <t>Jatah Cuti 7</t>
  </si>
  <si>
    <t>Jatah Cuti 8</t>
  </si>
  <si>
    <t>Jatah Cuti 9</t>
  </si>
  <si>
    <t>Jatah Cuti 10</t>
  </si>
  <si>
    <t>Jatah Cuti 11</t>
  </si>
  <si>
    <t>Jatah Cuti 12</t>
  </si>
  <si>
    <t>Jatah Cuti 13</t>
  </si>
  <si>
    <t>Jatah Cuti 14</t>
  </si>
  <si>
    <t>Jatah Cuti 15</t>
  </si>
  <si>
    <t>Jatah Cuti 16</t>
  </si>
  <si>
    <t>Jatah Cuti 17</t>
  </si>
  <si>
    <t>Jatah Cuti 18</t>
  </si>
  <si>
    <t>Jatah Cuti 19</t>
  </si>
  <si>
    <t>Jatah Cuti 20</t>
  </si>
  <si>
    <t>Jatah Cuti 21</t>
  </si>
  <si>
    <t>Jatah Cuti 22</t>
  </si>
  <si>
    <t>Jatah Cuti 23</t>
  </si>
  <si>
    <t>Jatah Cuti 24</t>
  </si>
  <si>
    <t>Jatah Cuti 25</t>
  </si>
  <si>
    <t>Jatah Cuti 26</t>
  </si>
  <si>
    <t>Jatah Cuti 27</t>
  </si>
  <si>
    <t>Jatah Cuti 28</t>
  </si>
  <si>
    <t>Jatah Cuti 29</t>
  </si>
  <si>
    <t>Jatah Cuti 30</t>
  </si>
  <si>
    <t>Arp-22</t>
  </si>
  <si>
    <t>keep until may-22</t>
  </si>
  <si>
    <t xml:space="preserve"> =B2+6month</t>
  </si>
  <si>
    <t>refund</t>
  </si>
  <si>
    <t>id</t>
  </si>
  <si>
    <t>Date</t>
  </si>
  <si>
    <t>Cashdraw_id</t>
  </si>
  <si>
    <t>Cashdraw Amount</t>
  </si>
  <si>
    <t>payment_id</t>
  </si>
  <si>
    <t>depatment_id</t>
  </si>
  <si>
    <t>amount</t>
  </si>
  <si>
    <t>-16000 ฿</t>
  </si>
  <si>
    <t>currency</t>
  </si>
  <si>
    <t>Bath</t>
  </si>
  <si>
    <t>created_at</t>
  </si>
  <si>
    <t>updated_at</t>
  </si>
  <si>
    <t>input_by</t>
  </si>
  <si>
    <t>Anen</t>
  </si>
  <si>
    <t>type</t>
  </si>
  <si>
    <t>expand</t>
  </si>
  <si>
    <t>Describe</t>
  </si>
  <si>
    <t>16000 Bath pay for MAT internet</t>
  </si>
  <si>
    <t>Expand</t>
  </si>
  <si>
    <t>Exchange</t>
  </si>
  <si>
    <t>Add Cash</t>
  </si>
  <si>
    <t>item_id</t>
  </si>
  <si>
    <t>last_balance</t>
  </si>
  <si>
    <t>last_balance_user</t>
  </si>
  <si>
    <t>item_name</t>
  </si>
  <si>
    <t>bk_amount</t>
  </si>
  <si>
    <t>balance</t>
  </si>
  <si>
    <t>user_balance</t>
  </si>
  <si>
    <t>currency_id</t>
  </si>
  <si>
    <t>to_from</t>
  </si>
  <si>
    <t>month</t>
  </si>
  <si>
    <t>Description</t>
  </si>
  <si>
    <t>owner_id</t>
  </si>
  <si>
    <t>status</t>
  </si>
  <si>
    <t>transfer_id</t>
  </si>
  <si>
    <t>depatment</t>
  </si>
  <si>
    <t>$</t>
  </si>
  <si>
    <t>done</t>
  </si>
  <si>
    <t>B</t>
  </si>
  <si>
    <t>item_id (exchange)</t>
  </si>
  <si>
    <t>item_id(add cash)</t>
  </si>
  <si>
    <t>from/to_transaction_id</t>
  </si>
  <si>
    <t>from_to_currency_id</t>
  </si>
  <si>
    <t>exchange</t>
  </si>
  <si>
    <t>Currency_ID</t>
  </si>
  <si>
    <t>Income</t>
  </si>
  <si>
    <t>add cash</t>
  </si>
  <si>
    <t>user</t>
  </si>
  <si>
    <t>user_id</t>
  </si>
  <si>
    <t>type (from→expand, to → income)</t>
  </si>
  <si>
    <t>type (icome)</t>
  </si>
  <si>
    <t>transfer</t>
  </si>
  <si>
    <t>UserID_2_name</t>
  </si>
  <si>
    <t>Status done Cannot edit or delete</t>
  </si>
  <si>
    <t>other_item</t>
  </si>
  <si>
    <t>UserID_1_name</t>
  </si>
  <si>
    <t>status (completed)</t>
  </si>
  <si>
    <t>status(compleated)</t>
  </si>
  <si>
    <t>-200     (0 on reject, cancel, deleted)</t>
  </si>
  <si>
    <t>Status sended send noteification to reciver Can edit only status Sended</t>
  </si>
  <si>
    <t>sended, canceled, deleted, rejected</t>
  </si>
  <si>
    <t>Transfer</t>
  </si>
  <si>
    <t>Transaction</t>
  </si>
  <si>
    <t>cashdrawer_id</t>
  </si>
  <si>
    <t>item_id (transfer)</t>
  </si>
  <si>
    <t>From &lt;=&gt; to_cashdrawer_id</t>
  </si>
  <si>
    <t>to</t>
  </si>
  <si>
    <t>type (sender→expand, reciver → income)</t>
  </si>
  <si>
    <t>other_item (rejected by reciver_id,from &lt;=&gt; to_trID)</t>
  </si>
  <si>
    <t>status (sended, checked, rejected, completed)</t>
  </si>
  <si>
    <t>owner</t>
  </si>
  <si>
    <t>status (COMPLEATED, SENDED, REJECTED)</t>
  </si>
  <si>
    <t>pament_transactions</t>
  </si>
  <si>
    <t>฿</t>
  </si>
  <si>
    <t>completed</t>
  </si>
  <si>
    <t>1</t>
  </si>
  <si>
    <t>100$ Pay for taxy from Phnom Penh to Poipet (Anen)</t>
  </si>
  <si>
    <t>300 bath pay for water 10 battles</t>
  </si>
  <si>
    <t>Clean 1 Aircon at home</t>
  </si>
  <si>
    <r>
      <rPr>
        <sz val="11"/>
        <color rgb="FF2A6099"/>
        <rFont val="Calibri"/>
        <family val="2"/>
      </rPr>
      <t>to</t>
    </r>
    <r>
      <rPr>
        <b/>
        <sz val="11"/>
        <color rgb="FF2A6099"/>
        <rFont val="Calibri"/>
        <family val="2"/>
      </rPr>
      <t xml:space="preserve"> dolla rate#35.33</t>
    </r>
  </si>
  <si>
    <r>
      <rPr>
        <sz val="11"/>
        <color rgb="FF2A6099"/>
        <rFont val="Calibri"/>
        <family val="2"/>
      </rPr>
      <t xml:space="preserve">from </t>
    </r>
    <r>
      <rPr>
        <b/>
        <sz val="11"/>
        <color rgb="FF2A6099"/>
        <rFont val="Calibri"/>
        <family val="2"/>
      </rPr>
      <t>bath rate#35.33</t>
    </r>
  </si>
  <si>
    <t>incom</t>
  </si>
  <si>
    <t>close cashdraw</t>
  </si>
  <si>
    <t>-last amount</t>
  </si>
  <si>
    <t>start cashdraw</t>
  </si>
  <si>
    <t>last amount from cashdrawId1</t>
  </si>
  <si>
    <t>first thai tabh from bose, use for new month</t>
  </si>
  <si>
    <t>first Dolla from bose, use for new month</t>
  </si>
  <si>
    <t>draw cash</t>
  </si>
  <si>
    <t>do something not for office</t>
  </si>
  <si>
    <t>take it back to do something</t>
  </si>
  <si>
    <t>other</t>
  </si>
  <si>
    <t>Close/Open Cashdrawer(system)</t>
  </si>
  <si>
    <t>item_id(close cashdrawer, open cashdrawer)</t>
  </si>
  <si>
    <t>type (close → expeand, open → icome)</t>
  </si>
  <si>
    <t>cashdraws</t>
  </si>
  <si>
    <t>name</t>
  </si>
  <si>
    <t>group</t>
  </si>
  <si>
    <t>ownner</t>
  </si>
  <si>
    <t>description</t>
  </si>
  <si>
    <t>created_ate</t>
  </si>
  <si>
    <t>Anen-Apr-2022-THB</t>
  </si>
  <si>
    <t>01-Apr-2022</t>
  </si>
  <si>
    <t>3</t>
  </si>
  <si>
    <t>close</t>
  </si>
  <si>
    <t>Anen-Apr-2022-USD</t>
  </si>
  <si>
    <t>Anen-May-2022-THB</t>
  </si>
  <si>
    <t>01-May-2022</t>
  </si>
  <si>
    <t>open</t>
  </si>
  <si>
    <t>Anen-May-2022-USD</t>
  </si>
  <si>
    <t>3#Apr-2022</t>
  </si>
  <si>
    <t>3#May-2022</t>
  </si>
  <si>
    <t>payments</t>
  </si>
  <si>
    <t>order</t>
  </si>
  <si>
    <t>created_by</t>
  </si>
  <si>
    <t>komnottra</t>
  </si>
  <si>
    <t>position</t>
  </si>
  <si>
    <t>active</t>
  </si>
  <si>
    <t>C#2022-04-03 13:25:12#1</t>
  </si>
  <si>
    <t>[‘name’ =&gt; ‘</t>
  </si>
  <si>
    <t xml:space="preserve">', ‘position’ =&gt; </t>
  </si>
  <si>
    <t xml:space="preserve"> , ‘created_by’ =&gt; </t>
  </si>
  <si>
    <t xml:space="preserve"> , ‘created_at’ =&gt; ‘</t>
  </si>
  <si>
    <t>' , ‘updated_at’ =&gt; ‘</t>
  </si>
  <si>
    <t>' , ‘status’ =&gt; ‘</t>
  </si>
  <si>
    <t>ENABLED</t>
  </si>
  <si>
    <t>'],</t>
  </si>
  <si>
    <t>system</t>
  </si>
  <si>
    <t>SYSTEM</t>
  </si>
  <si>
    <t>Close Cashdrawer</t>
  </si>
  <si>
    <t>Start Cashdrawer</t>
  </si>
  <si>
    <t>Draw Cash</t>
  </si>
  <si>
    <t>C#2022-04-03 13:25:12#2</t>
  </si>
  <si>
    <t>depatments</t>
  </si>
  <si>
    <t>users</t>
  </si>
  <si>
    <t>email</t>
  </si>
  <si>
    <t>password</t>
  </si>
  <si>
    <t>Konthea</t>
  </si>
  <si>
    <t>sokonthea.chhoun@gmail.com</t>
  </si>
  <si>
    <t>AccAdmin</t>
  </si>
  <si>
    <t>acc_admin</t>
  </si>
  <si>
    <t>accadmin@gmail.com</t>
  </si>
  <si>
    <t>anen</t>
  </si>
  <si>
    <t>anen@gmail.com</t>
  </si>
  <si>
    <r>
      <rPr>
        <sz val="11"/>
        <color rgb="FF000000"/>
        <rFont val="Calibri"/>
        <family val="2"/>
      </rPr>
      <t xml:space="preserve">បង្កើតអ្នកប្រើជា </t>
    </r>
    <r>
      <rPr>
        <sz val="11"/>
        <color rgb="FF000000"/>
        <rFont val="Khmer OS"/>
      </rPr>
      <t>Admin</t>
    </r>
  </si>
  <si>
    <r>
      <rPr>
        <sz val="11"/>
        <color rgb="FF000000"/>
        <rFont val="Calibri"/>
        <family val="2"/>
      </rPr>
      <t>បើមិនមានអ្នកប្រើ ត្រូវចុះឈ្មោះអ្នកប្រើជា</t>
    </r>
    <r>
      <rPr>
        <sz val="11"/>
        <color rgb="FF000000"/>
        <rFont val="Khmer OS"/>
      </rPr>
      <t>Admin</t>
    </r>
    <r>
      <rPr>
        <sz val="11"/>
        <color rgb="FF000000"/>
        <rFont val="Calibri"/>
        <family val="2"/>
      </rPr>
      <t>ជាមុន</t>
    </r>
  </si>
  <si>
    <t>Log in</t>
  </si>
  <si>
    <r>
      <rPr>
        <sz val="11"/>
        <color rgb="FF000000"/>
        <rFont val="Calibri"/>
        <family val="2"/>
      </rPr>
      <t xml:space="preserve">អ្នកប្រើ </t>
    </r>
    <r>
      <rPr>
        <sz val="11"/>
        <color rgb="FF000000"/>
        <rFont val="Khmer OS"/>
      </rPr>
      <t>Log in</t>
    </r>
  </si>
  <si>
    <r>
      <rPr>
        <sz val="11"/>
        <color rgb="FF000000"/>
        <rFont val="Calibri"/>
        <family val="2"/>
      </rPr>
      <t xml:space="preserve">ទំព័រ </t>
    </r>
    <r>
      <rPr>
        <sz val="11"/>
        <color rgb="FF000000"/>
        <rFont val="Khmer OS"/>
      </rPr>
      <t>Dashboard</t>
    </r>
  </si>
  <si>
    <t>ចុះឈ្មោះអ្នកប្រើផេ្សងទៀត</t>
  </si>
  <si>
    <t>បញ្ជីអ្នកប្រើប្រាស់</t>
  </si>
  <si>
    <t>បញ្ជីឈ្មោះ</t>
  </si>
  <si>
    <t>ចុះឈ្មោះអ្នកប្រើ</t>
  </si>
  <si>
    <t>សិទ្ធិអ្នកប្រើ</t>
  </si>
  <si>
    <t>អ្នកគ្រប់គ្រងកម្មវិធី</t>
  </si>
  <si>
    <t>អ្នកគ្រប់គ្រង</t>
  </si>
  <si>
    <t>គណនេយ្យ</t>
  </si>
  <si>
    <t>រដ្ឋបាល</t>
  </si>
  <si>
    <t>ទីផ្សារ</t>
  </si>
  <si>
    <t>កែពត៌មានអ្នកប្រើ</t>
  </si>
  <si>
    <t>លុបអ្នកប្រើ</t>
  </si>
  <si>
    <t>បង្កើតប្រភេទលុយ</t>
  </si>
  <si>
    <r>
      <rPr>
        <sz val="11"/>
        <color rgb="FF000000"/>
        <rFont val="Calibri"/>
        <family val="2"/>
      </rPr>
      <t>ប្រភេទលុយ</t>
    </r>
    <r>
      <rPr>
        <sz val="11"/>
        <color rgb="FF000000"/>
        <rFont val="Khmer OS"/>
      </rPr>
      <t>(</t>
    </r>
    <r>
      <rPr>
        <sz val="11"/>
        <color rgb="FF000000"/>
        <rFont val="Calibri"/>
        <family val="2"/>
      </rPr>
      <t>រូបិយប័ណ្ណ</t>
    </r>
    <r>
      <rPr>
        <sz val="11"/>
        <color rgb="FF000000"/>
        <rFont val="Khmer OS"/>
      </rPr>
      <t>)</t>
    </r>
  </si>
  <si>
    <t>បញ្ជីប្រភេទលុយ</t>
  </si>
  <si>
    <t>បញ្ចូលប្រភេទលុយថ្មី</t>
  </si>
  <si>
    <t>កែប្រភេទលុយ</t>
  </si>
  <si>
    <t>លុបប្រភេទលុយ</t>
  </si>
  <si>
    <t>បង្កើតថតដាក់លុយ</t>
  </si>
  <si>
    <t>ថតដាក់លុយ</t>
  </si>
  <si>
    <t>បញ្ជីឈ្មោះថតដាក់លុយ</t>
  </si>
  <si>
    <t>ថតនីមួយៗអាចមានអ្នកប្រើជាម្ចាស់តែមួយគត់ ហើយឈ្មោះរបស់ថត នឹងចាប់ផ្ដើមដោយឈ្មោះអ្នកប្រើ</t>
  </si>
  <si>
    <t>បើកថតដាក់លុយថ្មី</t>
  </si>
  <si>
    <t>បើមានថតចាស់នោះថតថ្មីនឹងបើកដោយស្វ័យប្រវត្ត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</si>
  <si>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>បិតថតដាក់លុយចាស់</t>
  </si>
  <si>
    <t>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</si>
  <si>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>ផ្ទេរលុយទៅថតអ្នកដទៃ</t>
  </si>
  <si>
    <t>ដាក់លុយចូលថត</t>
  </si>
  <si>
    <t>ដកលុយចេញពីថត</t>
  </si>
  <si>
    <t>ប្ដូរលុយ</t>
  </si>
  <si>
    <t>ចាប់ផ្ដើមការចំណាយ</t>
  </si>
  <si>
    <t>ការចំណាយ</t>
  </si>
  <si>
    <t>បញ្ជីការចំណាយ</t>
  </si>
  <si>
    <t>រាល់ការចំណាយរបស់បញ្ជីដែលត្រូវបានបិត គឺមិនអាចត្រូវបានកែប្រែអ្វីទាំងអស់</t>
  </si>
  <si>
    <t>បញ្ចូលការចំណាយ</t>
  </si>
  <si>
    <t>រាល់ការចំណាយមិនអាចលើសពីលុយក្នុងថតបានទេ</t>
  </si>
  <si>
    <t>កែប្រែការចំណាយ</t>
  </si>
  <si>
    <t>រាល់ការកែប្រែ ការចំណាយមិនអាចលើសពីលុយក្នុងថតខណពេលជាមួយគ្នារបស់ការចំណាយទេ</t>
  </si>
  <si>
    <t>រាល់ការចំណាយមិនត្រូវធ្វើអោយសំណល់តូចជាងឬស្មើនឹងសុន្យឡើយ</t>
  </si>
  <si>
    <t>លុបការចំណាយ</t>
  </si>
  <si>
    <t>symbol</t>
  </si>
  <si>
    <t>rate_dolla</t>
  </si>
  <si>
    <t>oder</t>
  </si>
  <si>
    <t>Dolla</t>
  </si>
  <si>
    <t>Country and currency</t>
  </si>
  <si>
    <t>Currency code</t>
  </si>
  <si>
    <t>Symbol</t>
  </si>
  <si>
    <t>Status</t>
  </si>
  <si>
    <t>Selected Count</t>
  </si>
  <si>
    <t>['name’ =&gt; '</t>
  </si>
  <si>
    <t>Albania Lek</t>
  </si>
  <si>
    <t>', 'code’ =&gt; ’</t>
  </si>
  <si>
    <t>ALL</t>
  </si>
  <si>
    <t>', ’symbol’ =&gt; ‘</t>
  </si>
  <si>
    <t>Lek</t>
  </si>
  <si>
    <t xml:space="preserve">', ‘status '=&gt; </t>
  </si>
  <si>
    <t>'DISABLED’</t>
  </si>
  <si>
    <t xml:space="preserve">, ‘selected_count’ =&gt; </t>
  </si>
  <si>
    <t>],</t>
  </si>
  <si>
    <t>Afghanistan Afghani</t>
  </si>
  <si>
    <t>AFN</t>
  </si>
  <si>
    <t>؋</t>
  </si>
  <si>
    <t>Argentina Peso</t>
  </si>
  <si>
    <t>ARS</t>
  </si>
  <si>
    <t>Aruba Guilder</t>
  </si>
  <si>
    <t>AWG</t>
  </si>
  <si>
    <t>ƒ</t>
  </si>
  <si>
    <t>Australia Dollar</t>
  </si>
  <si>
    <t>AUD</t>
  </si>
  <si>
    <t>Azerbaijan Manat</t>
  </si>
  <si>
    <t>AZN</t>
  </si>
  <si>
    <t>₼</t>
  </si>
  <si>
    <t>Bahamas Dollar</t>
  </si>
  <si>
    <t>BSD</t>
  </si>
  <si>
    <t>Barbados Dollar</t>
  </si>
  <si>
    <t>BBD</t>
  </si>
  <si>
    <t>Belarus Ruble</t>
  </si>
  <si>
    <t>BYN</t>
  </si>
  <si>
    <t>Br</t>
  </si>
  <si>
    <t>Belize Dollar</t>
  </si>
  <si>
    <t>BZD</t>
  </si>
  <si>
    <t>BZ$</t>
  </si>
  <si>
    <t>Bermuda Dollar</t>
  </si>
  <si>
    <t>BMD</t>
  </si>
  <si>
    <t>Bolivia Bolíviano</t>
  </si>
  <si>
    <t>BOB</t>
  </si>
  <si>
    <t>$b</t>
  </si>
  <si>
    <t>Bosnia and Herzegovina Convertible Mark</t>
  </si>
  <si>
    <t>BAM</t>
  </si>
  <si>
    <t>KM</t>
  </si>
  <si>
    <t>Botswana Pula</t>
  </si>
  <si>
    <t>BWP</t>
  </si>
  <si>
    <t>P</t>
  </si>
  <si>
    <t>Bulgaria Lev</t>
  </si>
  <si>
    <t>BGN</t>
  </si>
  <si>
    <t>лв</t>
  </si>
  <si>
    <t>Brazil Real</t>
  </si>
  <si>
    <t>BRL</t>
  </si>
  <si>
    <t>R$</t>
  </si>
  <si>
    <t>Brunei Darussalam Dollar</t>
  </si>
  <si>
    <t>BND</t>
  </si>
  <si>
    <t>Cambodia Riel</t>
  </si>
  <si>
    <t>KHR</t>
  </si>
  <si>
    <t>៛</t>
  </si>
  <si>
    <t>Canada Dollar</t>
  </si>
  <si>
    <t>CAD</t>
  </si>
  <si>
    <t>Cayman Islands Dollar</t>
  </si>
  <si>
    <t>KYD</t>
  </si>
  <si>
    <t>Chile Peso</t>
  </si>
  <si>
    <t>CLP</t>
  </si>
  <si>
    <t>China Yuan Renminbi</t>
  </si>
  <si>
    <t>CNY</t>
  </si>
  <si>
    <t>¥</t>
  </si>
  <si>
    <t>Colombia Peso</t>
  </si>
  <si>
    <t>COP</t>
  </si>
  <si>
    <t>Costa Rica Colon</t>
  </si>
  <si>
    <t>CRC</t>
  </si>
  <si>
    <t>₡</t>
  </si>
  <si>
    <t>Croatia Kuna</t>
  </si>
  <si>
    <t>HRK</t>
  </si>
  <si>
    <t>kn</t>
  </si>
  <si>
    <t>Cuba Peso</t>
  </si>
  <si>
    <t>CUP</t>
  </si>
  <si>
    <t>₱</t>
  </si>
  <si>
    <t>Czech Republic Koruna</t>
  </si>
  <si>
    <t>CZK</t>
  </si>
  <si>
    <t>Kč</t>
  </si>
  <si>
    <t>Denmark Krone</t>
  </si>
  <si>
    <t>DKK</t>
  </si>
  <si>
    <t>kr</t>
  </si>
  <si>
    <t>Dominican Republic Peso</t>
  </si>
  <si>
    <t>DOP</t>
  </si>
  <si>
    <t>RD$</t>
  </si>
  <si>
    <t>East Caribbean Dollar</t>
  </si>
  <si>
    <t>XCD</t>
  </si>
  <si>
    <t>Egypt Pound</t>
  </si>
  <si>
    <t>EGP</t>
  </si>
  <si>
    <t>£</t>
  </si>
  <si>
    <t>El Salvador Colon</t>
  </si>
  <si>
    <t>SVC</t>
  </si>
  <si>
    <t>Euro Member Countries</t>
  </si>
  <si>
    <t>EUR</t>
  </si>
  <si>
    <t>€</t>
  </si>
  <si>
    <t>Falkland Islands (Malvinas) Pound</t>
  </si>
  <si>
    <t>FKP</t>
  </si>
  <si>
    <t>Fiji Dollar</t>
  </si>
  <si>
    <t>FJD</t>
  </si>
  <si>
    <t>Ghana Cedi</t>
  </si>
  <si>
    <t>GHS</t>
  </si>
  <si>
    <t>¢</t>
  </si>
  <si>
    <t>Gibraltar Pound</t>
  </si>
  <si>
    <t>GIP</t>
  </si>
  <si>
    <t>Guatemala Quetzal</t>
  </si>
  <si>
    <t>GTQ</t>
  </si>
  <si>
    <t>Q</t>
  </si>
  <si>
    <t>Guernsey Pound</t>
  </si>
  <si>
    <t>GGP</t>
  </si>
  <si>
    <t>Guyana Dollar</t>
  </si>
  <si>
    <t>GYD</t>
  </si>
  <si>
    <t>Honduras Lempira</t>
  </si>
  <si>
    <t>HNL</t>
  </si>
  <si>
    <t>L</t>
  </si>
  <si>
    <t>Hong Kong Dollar</t>
  </si>
  <si>
    <t>HKD</t>
  </si>
  <si>
    <t>Hungary Forint</t>
  </si>
  <si>
    <t>HUF</t>
  </si>
  <si>
    <t>Ft</t>
  </si>
  <si>
    <t>Iceland Krona</t>
  </si>
  <si>
    <t>ISK</t>
  </si>
  <si>
    <t>India Rupee</t>
  </si>
  <si>
    <t>INR</t>
  </si>
  <si>
    <t>₹</t>
  </si>
  <si>
    <t>Indonesia Rupiah</t>
  </si>
  <si>
    <t>IDR</t>
  </si>
  <si>
    <t>Rp</t>
  </si>
  <si>
    <t>Iran Rial</t>
  </si>
  <si>
    <t>IRR</t>
  </si>
  <si>
    <t>﷼</t>
  </si>
  <si>
    <t>Isle of Man Pound</t>
  </si>
  <si>
    <t>IMP</t>
  </si>
  <si>
    <t>Israel Shekel</t>
  </si>
  <si>
    <t>ILS</t>
  </si>
  <si>
    <t>₪</t>
  </si>
  <si>
    <t>Jamaica Dollar</t>
  </si>
  <si>
    <t>JMD</t>
  </si>
  <si>
    <t>J$</t>
  </si>
  <si>
    <t>Japan Yen</t>
  </si>
  <si>
    <t>JPY</t>
  </si>
  <si>
    <t>Jersey Pound</t>
  </si>
  <si>
    <t>JEP</t>
  </si>
  <si>
    <t>Kazakhstan Tenge</t>
  </si>
  <si>
    <t>KZT</t>
  </si>
  <si>
    <t>Korea (North) Won</t>
  </si>
  <si>
    <t>KPW</t>
  </si>
  <si>
    <t>₩</t>
  </si>
  <si>
    <t>Korea (South) Won</t>
  </si>
  <si>
    <t>KRW</t>
  </si>
  <si>
    <t>Kyrgyzstan Som</t>
  </si>
  <si>
    <t>KGS</t>
  </si>
  <si>
    <t>Laos Kip</t>
  </si>
  <si>
    <t>LAK</t>
  </si>
  <si>
    <t>₭</t>
  </si>
  <si>
    <t>Lebanon Pound</t>
  </si>
  <si>
    <t>LBP</t>
  </si>
  <si>
    <t>Liberia Dollar</t>
  </si>
  <si>
    <t>LRD</t>
  </si>
  <si>
    <t>Macedonia Denar</t>
  </si>
  <si>
    <t>MKD</t>
  </si>
  <si>
    <t>ден</t>
  </si>
  <si>
    <t>Malaysia Ringgit</t>
  </si>
  <si>
    <t>MYR</t>
  </si>
  <si>
    <t>RM</t>
  </si>
  <si>
    <t>Mauritius Rupee</t>
  </si>
  <si>
    <t>MUR</t>
  </si>
  <si>
    <t>₨</t>
  </si>
  <si>
    <t>Mexico Peso</t>
  </si>
  <si>
    <t>MXN</t>
  </si>
  <si>
    <t>Mongolia Tughrik</t>
  </si>
  <si>
    <t>MNT</t>
  </si>
  <si>
    <t>₮</t>
  </si>
  <si>
    <t>Moroccan-dirham</t>
  </si>
  <si>
    <t> د.إ</t>
  </si>
  <si>
    <t>Mozambique Metical</t>
  </si>
  <si>
    <t>MZN</t>
  </si>
  <si>
    <t>MT</t>
  </si>
  <si>
    <t>Namibia Dollar</t>
  </si>
  <si>
    <t>NAD</t>
  </si>
  <si>
    <t>Nepal Rupee</t>
  </si>
  <si>
    <t>NPR</t>
  </si>
  <si>
    <t>Netherlands Antilles Guilder</t>
  </si>
  <si>
    <t>ANG</t>
  </si>
  <si>
    <t>New Zealand Dollar</t>
  </si>
  <si>
    <t>NZD</t>
  </si>
  <si>
    <t>Nicaragua Cordoba</t>
  </si>
  <si>
    <t>NIO</t>
  </si>
  <si>
    <t>C$</t>
  </si>
  <si>
    <t>Nigeria Naira</t>
  </si>
  <si>
    <t>NGN</t>
  </si>
  <si>
    <t>₦</t>
  </si>
  <si>
    <t>Norway Krone</t>
  </si>
  <si>
    <t>NOK</t>
  </si>
  <si>
    <t>Oman Rial</t>
  </si>
  <si>
    <t>OMR</t>
  </si>
  <si>
    <t>Pakistan Rupee</t>
  </si>
  <si>
    <t>PKR</t>
  </si>
  <si>
    <t>Panama Balboa</t>
  </si>
  <si>
    <t>PAB</t>
  </si>
  <si>
    <t>B/.</t>
  </si>
  <si>
    <t>Paraguay Guarani</t>
  </si>
  <si>
    <t>PYG</t>
  </si>
  <si>
    <t>Gs</t>
  </si>
  <si>
    <t>Peru Sol</t>
  </si>
  <si>
    <t>PEN</t>
  </si>
  <si>
    <t>S/.</t>
  </si>
  <si>
    <t>Philippines Peso</t>
  </si>
  <si>
    <t>PHP</t>
  </si>
  <si>
    <t>Poland Zloty</t>
  </si>
  <si>
    <t>PLN</t>
  </si>
  <si>
    <t>zł</t>
  </si>
  <si>
    <t>Qatar Riyal</t>
  </si>
  <si>
    <t>QAR</t>
  </si>
  <si>
    <t>Romania Leu</t>
  </si>
  <si>
    <t>RON</t>
  </si>
  <si>
    <t>lei</t>
  </si>
  <si>
    <t>Russia Ruble</t>
  </si>
  <si>
    <t>RUB</t>
  </si>
  <si>
    <t>₽</t>
  </si>
  <si>
    <t>Saint Helena Pound</t>
  </si>
  <si>
    <t>SHP</t>
  </si>
  <si>
    <t>Saudi Arabia Riyal</t>
  </si>
  <si>
    <t>SAR</t>
  </si>
  <si>
    <t>Serbia Dinar</t>
  </si>
  <si>
    <t>RSD</t>
  </si>
  <si>
    <t>Дин.</t>
  </si>
  <si>
    <t>Seychelles Rupee</t>
  </si>
  <si>
    <t>SCR</t>
  </si>
  <si>
    <t>Singapore Dollar</t>
  </si>
  <si>
    <t>SGD</t>
  </si>
  <si>
    <t>Solomon Islands Dollar</t>
  </si>
  <si>
    <t>SBD</t>
  </si>
  <si>
    <t>Somalia Shilling</t>
  </si>
  <si>
    <t>SOS</t>
  </si>
  <si>
    <t>S</t>
  </si>
  <si>
    <t>South Korean Won</t>
  </si>
  <si>
    <t>South Africa Rand</t>
  </si>
  <si>
    <t>ZAR</t>
  </si>
  <si>
    <t>R</t>
  </si>
  <si>
    <t>Sri Lanka Rupee</t>
  </si>
  <si>
    <t>LKR</t>
  </si>
  <si>
    <t>Sweden Krona</t>
  </si>
  <si>
    <t>SEK</t>
  </si>
  <si>
    <t>Switzerland Franc</t>
  </si>
  <si>
    <t>CHF</t>
  </si>
  <si>
    <t>Suriname Dollar</t>
  </si>
  <si>
    <t>SRD</t>
  </si>
  <si>
    <t>Syria Pound</t>
  </si>
  <si>
    <t>SYP</t>
  </si>
  <si>
    <t>Taiwan New Dollar</t>
  </si>
  <si>
    <t>TWD</t>
  </si>
  <si>
    <t>NT$</t>
  </si>
  <si>
    <t>Thailand Baht</t>
  </si>
  <si>
    <t>THB</t>
  </si>
  <si>
    <t>'ENABLED’</t>
  </si>
  <si>
    <t>Trinidad and Tobago Dollar</t>
  </si>
  <si>
    <t>TTD</t>
  </si>
  <si>
    <t>TT$</t>
  </si>
  <si>
    <t>Turkey Lira</t>
  </si>
  <si>
    <t>TRY</t>
  </si>
  <si>
    <t>₺</t>
  </si>
  <si>
    <t>Tuvalu Dollar</t>
  </si>
  <si>
    <t>TVD</t>
  </si>
  <si>
    <t>Ukraine Hryvnia</t>
  </si>
  <si>
    <t>UAH</t>
  </si>
  <si>
    <t>₴</t>
  </si>
  <si>
    <t>UAE-Dirham</t>
  </si>
  <si>
    <t>AED</t>
  </si>
  <si>
    <t>United Kingdom Pound</t>
  </si>
  <si>
    <t>GBP</t>
  </si>
  <si>
    <t>United States Dollar</t>
  </si>
  <si>
    <t>USD</t>
  </si>
  <si>
    <t>Uruguay Peso</t>
  </si>
  <si>
    <t>UYU</t>
  </si>
  <si>
    <t>$U</t>
  </si>
  <si>
    <t>Uzbekistan Som</t>
  </si>
  <si>
    <t>UZS</t>
  </si>
  <si>
    <t>Venezuela Bolívar</t>
  </si>
  <si>
    <t>VEF</t>
  </si>
  <si>
    <t>Bs</t>
  </si>
  <si>
    <t>Viet Nam Dong</t>
  </si>
  <si>
    <t>VND</t>
  </si>
  <si>
    <t>₫</t>
  </si>
  <si>
    <t>Yemen Rial</t>
  </si>
  <si>
    <t>YER</t>
  </si>
  <si>
    <t>Zimbabwe Dollar</t>
  </si>
  <si>
    <t>ZWD</t>
  </si>
  <si>
    <t>Z$</t>
  </si>
  <si>
    <t xml:space="preserve"> </t>
  </si>
  <si>
    <t xml:space="preserve">  </t>
  </si>
  <si>
    <t>tr_date</t>
  </si>
  <si>
    <t>input_type</t>
  </si>
  <si>
    <t>tr_id</t>
  </si>
  <si>
    <t>uuid</t>
  </si>
  <si>
    <t>updated_by</t>
  </si>
  <si>
    <t>logs</t>
  </si>
  <si>
    <t xml:space="preserve">     </t>
  </si>
  <si>
    <t>orther_Item</t>
  </si>
  <si>
    <t>to_from_id</t>
  </si>
  <si>
    <t>created_by_id</t>
  </si>
  <si>
    <t>Field Name</t>
  </si>
  <si>
    <t>Type</t>
  </si>
  <si>
    <t>Allow Null</t>
  </si>
  <si>
    <t>Int</t>
  </si>
  <si>
    <t>date</t>
  </si>
  <si>
    <t>int</t>
  </si>
  <si>
    <t>varcha</t>
  </si>
  <si>
    <t>Double</t>
  </si>
  <si>
    <t>text</t>
  </si>
  <si>
    <t>longtext[json]</t>
  </si>
  <si>
    <t>timestem</t>
  </si>
  <si>
    <t>Record Id</t>
  </si>
  <si>
    <t>Date transaction</t>
  </si>
  <si>
    <t>Item id is an ID from items table it is pament</t>
  </si>
  <si>
    <t>Enter item name or pament's name</t>
  </si>
  <si>
    <t>Pay amount</t>
  </si>
  <si>
    <t>id from currency table</t>
  </si>
  <si>
    <t>ID of depatment for pament, or currency for Exchange, or user for add cash</t>
  </si>
  <si>
    <t>enter the first day of the month this way make easy to group total for every month</t>
  </si>
  <si>
    <t>Detail about pament</t>
  </si>
  <si>
    <t>Id of user who is own this record</t>
  </si>
  <si>
    <t>1 = income, 2 = expand</t>
  </si>
  <si>
    <t>0 = deleted, 1 = done, 2 = wait</t>
  </si>
  <si>
    <t>1= menuly input, 2 = import from excle</t>
  </si>
  <si>
    <t>it is TO or FROM id of exchange transaction</t>
  </si>
  <si>
    <t>user id who update this record</t>
  </si>
  <si>
    <t>contain all update histories as json data form</t>
  </si>
  <si>
    <t>created date</t>
  </si>
  <si>
    <t>updated date</t>
  </si>
  <si>
    <t>Default</t>
  </si>
  <si>
    <t>null</t>
  </si>
  <si>
    <t>tr_cashs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</si>
</sst>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mm/dd/yy"/>
    <numFmt numFmtId="165" formatCode="#,##0\ ;[Red]\(#,##0\)"/>
    <numFmt numFmtId="166" formatCode="#,##0.00;[Red]#,##0.00"/>
    <numFmt numFmtId="167" formatCode="#,##0;[Red]#,##0"/>
    <numFmt numFmtId="168" formatCode="mm/dd/yyyy"/>
    <numFmt numFmtId="169" formatCode="mm/dd/yy\ hh:mm\ AM/PM"/>
  </numFmts>
  <fonts count="3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26"/>
      <color rgb="FFFFFFFF"/>
      <name val="Calibri"/>
      <family val="2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b/>
      <sz val="20"/>
      <color rgb="FFFFFF00"/>
      <name val="Aharoni"/>
    </font>
    <font>
      <b/>
      <sz val="18"/>
      <color rgb="FFFFFF00"/>
      <name val="Aharoni"/>
    </font>
    <font>
      <b/>
      <sz val="10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Kalinga"/>
      <family val="2"/>
    </font>
    <font>
      <b/>
      <sz val="10"/>
      <color rgb="FF000000"/>
      <name val="Kalinga"/>
      <family val="2"/>
    </font>
    <font>
      <b/>
      <sz val="10"/>
      <color rgb="FF000000"/>
      <name val="Wingdings"/>
      <charset val="2"/>
    </font>
    <font>
      <b/>
      <sz val="11"/>
      <color rgb="FFFF0000"/>
      <name val="Kalinga"/>
      <family val="2"/>
    </font>
    <font>
      <sz val="11"/>
      <color rgb="FF000000"/>
      <name val="Kalinga"/>
      <family val="2"/>
    </font>
    <font>
      <sz val="10"/>
      <color rgb="FF000000"/>
      <name val="Kalinga"/>
      <family val="2"/>
    </font>
    <font>
      <b/>
      <u/>
      <sz val="10"/>
      <color rgb="FF000000"/>
      <name val="Kalinga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b/>
      <sz val="13"/>
      <color rgb="FFEEEEEE"/>
      <name val="Calibri"/>
      <family val="2"/>
    </font>
    <font>
      <sz val="11"/>
      <color rgb="FFEEEEEE"/>
      <name val="Calibri"/>
      <family val="2"/>
    </font>
    <font>
      <sz val="11"/>
      <color rgb="FFC9211E"/>
      <name val="Calibri"/>
      <family val="2"/>
    </font>
    <font>
      <sz val="11"/>
      <color rgb="FF861141"/>
      <name val="Calibri"/>
      <family val="2"/>
    </font>
    <font>
      <sz val="16"/>
      <color rgb="FF468A1A"/>
      <name val="Calibri"/>
      <family val="2"/>
    </font>
    <font>
      <sz val="11"/>
      <color rgb="FF2A6099"/>
      <name val="Calibri"/>
      <family val="2"/>
    </font>
    <font>
      <b/>
      <sz val="11"/>
      <color rgb="FF2A6099"/>
      <name val="Calibri"/>
      <family val="2"/>
    </font>
    <font>
      <sz val="11"/>
      <color rgb="FF468A1A"/>
      <name val="Calibri"/>
      <family val="2"/>
    </font>
    <font>
      <b/>
      <sz val="16"/>
      <color rgb="FF468A1A"/>
      <name val="Calibri"/>
      <family val="2"/>
    </font>
    <font>
      <sz val="11"/>
      <color rgb="FF127622"/>
      <name val="Calibri"/>
      <family val="2"/>
    </font>
    <font>
      <sz val="10"/>
      <color rgb="FF7B3D00"/>
      <name val="Calibri"/>
      <family val="2"/>
    </font>
    <font>
      <sz val="11"/>
      <color rgb="FF000000"/>
      <name val="Khmer OS"/>
    </font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7F7F00"/>
        <bgColor rgb="FF808000"/>
      </patternFill>
    </fill>
    <fill>
      <patternFill patternType="solid">
        <fgColor rgb="FF808000"/>
        <bgColor rgb="FF7F7F00"/>
      </patternFill>
    </fill>
    <fill>
      <patternFill patternType="darkGray">
        <fgColor rgb="FF05630F"/>
        <bgColor rgb="FF146F3D"/>
      </patternFill>
    </fill>
    <fill>
      <patternFill patternType="solid">
        <fgColor rgb="FF690D6D"/>
        <bgColor rgb="FF67105C"/>
      </patternFill>
    </fill>
    <fill>
      <patternFill patternType="darkGray">
        <fgColor rgb="FF089BCB"/>
        <bgColor rgb="FF00FFFF"/>
      </patternFill>
    </fill>
    <fill>
      <patternFill patternType="solid">
        <fgColor rgb="FF8FAADC"/>
        <bgColor rgb="FFADB9CA"/>
      </patternFill>
    </fill>
    <fill>
      <patternFill patternType="solid">
        <fgColor rgb="FF92D050"/>
        <bgColor rgb="FFAFD095"/>
      </patternFill>
    </fill>
    <fill>
      <patternFill patternType="solid">
        <fgColor rgb="FFED7D31"/>
        <bgColor rgb="FFEA7500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B66C"/>
      </patternFill>
    </fill>
    <fill>
      <patternFill patternType="solid">
        <fgColor rgb="FF00FFFF"/>
        <bgColor rgb="FF089BCB"/>
      </patternFill>
    </fill>
    <fill>
      <patternFill patternType="solid">
        <fgColor rgb="FFFFC000"/>
        <bgColor rgb="FFFFB66C"/>
      </patternFill>
    </fill>
    <fill>
      <patternFill patternType="mediumGray">
        <fgColor rgb="FF089BCB"/>
        <bgColor rgb="FF146F3D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C6EFCE"/>
      </patternFill>
    </fill>
    <fill>
      <patternFill patternType="darkGray">
        <fgColor rgb="FF146F3D"/>
        <bgColor rgb="FF468A1A"/>
      </patternFill>
    </fill>
    <fill>
      <patternFill patternType="solid">
        <fgColor rgb="FFBFBFBF"/>
        <bgColor rgb="FFADB9CA"/>
      </patternFill>
    </fill>
    <fill>
      <patternFill patternType="solid">
        <fgColor rgb="FFFFD966"/>
        <bgColor rgb="FFFFE699"/>
      </patternFill>
    </fill>
    <fill>
      <patternFill patternType="solid">
        <fgColor rgb="FFD9D9D9"/>
        <bgColor rgb="FFD0CECE"/>
      </patternFill>
    </fill>
    <fill>
      <patternFill patternType="solid">
        <fgColor rgb="FF70AD47"/>
        <bgColor rgb="FF92D050"/>
      </patternFill>
    </fill>
    <fill>
      <patternFill patternType="solid">
        <fgColor rgb="FFE2F0D9"/>
        <bgColor rgb="FFEEEEEE"/>
      </patternFill>
    </fill>
    <fill>
      <patternFill patternType="solid">
        <fgColor rgb="FFDEEBF7"/>
        <bgColor rgb="FFEEEEEE"/>
      </patternFill>
    </fill>
    <fill>
      <patternFill patternType="solid">
        <fgColor rgb="FFFFFFCC"/>
        <bgColor rgb="FFFFFFA6"/>
      </patternFill>
    </fill>
    <fill>
      <patternFill patternType="solid">
        <fgColor rgb="FFBDD7EE"/>
        <bgColor rgb="FFD0CECE"/>
      </patternFill>
    </fill>
    <fill>
      <patternFill patternType="solid">
        <fgColor rgb="FFADB9CA"/>
        <bgColor rgb="FFBFBFBF"/>
      </patternFill>
    </fill>
    <fill>
      <patternFill patternType="solid">
        <fgColor rgb="FFFFE699"/>
        <bgColor rgb="FFFFEB9C"/>
      </patternFill>
    </fill>
    <fill>
      <patternFill patternType="solid">
        <fgColor rgb="FFBF0041"/>
        <bgColor rgb="FFC9211E"/>
      </patternFill>
    </fill>
    <fill>
      <patternFill patternType="solid">
        <fgColor rgb="FFACB20C"/>
        <bgColor rgb="FF92D050"/>
      </patternFill>
    </fill>
    <fill>
      <patternFill patternType="solid">
        <fgColor rgb="FFB47804"/>
        <bgColor rgb="FF9C6500"/>
      </patternFill>
    </fill>
    <fill>
      <patternFill patternType="solid">
        <fgColor rgb="FFBE480A"/>
        <bgColor rgb="FFB85C00"/>
      </patternFill>
    </fill>
    <fill>
      <patternFill patternType="solid">
        <fgColor rgb="FF58112A"/>
        <bgColor rgb="FF67105C"/>
      </patternFill>
    </fill>
    <fill>
      <patternFill patternType="solid">
        <fgColor rgb="FFFFA6A6"/>
        <bgColor rgb="FFF4B183"/>
      </patternFill>
    </fill>
    <fill>
      <patternFill patternType="solid">
        <fgColor rgb="FF706E0C"/>
        <bgColor rgb="FF7F7F00"/>
      </patternFill>
    </fill>
    <fill>
      <patternFill patternType="solid">
        <fgColor rgb="FF784B04"/>
        <bgColor rgb="FF7B3D00"/>
      </patternFill>
    </fill>
    <fill>
      <patternFill patternType="solid">
        <fgColor rgb="FF813709"/>
        <bgColor rgb="FF7B3D00"/>
      </patternFill>
    </fill>
    <fill>
      <patternFill patternType="solid">
        <fgColor rgb="FFC9211E"/>
        <bgColor rgb="FFBF0041"/>
      </patternFill>
    </fill>
    <fill>
      <patternFill patternType="darkGray">
        <fgColor rgb="FF8F0710"/>
        <bgColor rgb="FF8D281E"/>
      </patternFill>
    </fill>
    <fill>
      <patternFill patternType="solid">
        <fgColor rgb="FF67105C"/>
        <bgColor rgb="FF690D6D"/>
      </patternFill>
    </fill>
    <fill>
      <patternFill patternType="solid">
        <fgColor rgb="FF8D281E"/>
        <bgColor rgb="FF813709"/>
      </patternFill>
    </fill>
    <fill>
      <patternFill patternType="darkGray">
        <fgColor rgb="FF146F3D"/>
        <bgColor rgb="FF05630F"/>
      </patternFill>
    </fill>
    <fill>
      <patternFill patternType="solid">
        <fgColor rgb="FF28471F"/>
        <bgColor rgb="FF05630F"/>
      </patternFill>
    </fill>
    <fill>
      <patternFill patternType="solid">
        <fgColor rgb="FFFFD7D7"/>
        <bgColor rgb="FFFFC7CE"/>
      </patternFill>
    </fill>
    <fill>
      <patternFill patternType="solid">
        <fgColor rgb="FFEA7500"/>
        <bgColor rgb="FFED7D31"/>
      </patternFill>
    </fill>
    <fill>
      <patternFill patternType="solid">
        <fgColor rgb="FFB85C00"/>
        <bgColor rgb="FFBE480A"/>
      </patternFill>
    </fill>
    <fill>
      <patternFill patternType="solid">
        <fgColor rgb="FF7B3D00"/>
        <bgColor rgb="FF813709"/>
      </patternFill>
    </fill>
    <fill>
      <patternFill patternType="solid">
        <fgColor rgb="FFAFD095"/>
        <bgColor rgb="FFC5E0B4"/>
      </patternFill>
    </fill>
    <fill>
      <patternFill patternType="solid">
        <fgColor rgb="FFFFB66C"/>
        <bgColor rgb="FFF4B183"/>
      </patternFill>
    </fill>
    <fill>
      <patternFill patternType="solid">
        <fgColor rgb="FFFFFFA6"/>
        <bgColor rgb="FFFFFFCC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3" fillId="2" borderId="0" applyBorder="0"/>
    <xf numFmtId="0" fontId="2" fillId="3" borderId="0"/>
    <xf numFmtId="0" fontId="3" fillId="4" borderId="0">
      <alignment horizontal="center" vertical="center"/>
    </xf>
    <xf numFmtId="0" fontId="33" fillId="3" borderId="1">
      <alignment horizontal="center" vertical="center"/>
    </xf>
    <xf numFmtId="0" fontId="34" fillId="0" borderId="50" applyNumberFormat="0" applyFill="0" applyAlignment="0" applyProtection="0"/>
    <xf numFmtId="0" fontId="1" fillId="51" borderId="0" applyNumberFormat="0" applyBorder="0" applyAlignment="0" applyProtection="0"/>
    <xf numFmtId="41" fontId="33" fillId="0" borderId="0" applyFont="0" applyFill="0" applyBorder="0" applyAlignment="0" applyProtection="0"/>
  </cellStyleXfs>
  <cellXfs count="244">
    <xf numFmtId="0" fontId="0" fillId="0" borderId="0" xfId="0"/>
    <xf numFmtId="164" fontId="0" fillId="0" borderId="0" xfId="0" applyNumberFormat="1"/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9" fillId="4" borderId="0" xfId="3" applyFont="1" applyBorder="1" applyAlignment="1">
      <alignment vertical="top"/>
    </xf>
    <xf numFmtId="0" fontId="9" fillId="4" borderId="4" xfId="3" applyFont="1" applyBorder="1" applyAlignment="1">
      <alignment vertical="top"/>
    </xf>
    <xf numFmtId="0" fontId="7" fillId="3" borderId="1" xfId="4" applyFont="1">
      <alignment horizontal="center" vertical="center"/>
    </xf>
    <xf numFmtId="0" fontId="10" fillId="3" borderId="1" xfId="4" applyFo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5" borderId="7" xfId="0" applyNumberFormat="1" applyFont="1" applyFill="1" applyBorder="1" applyAlignment="1">
      <alignment horizontal="center" vertical="center"/>
    </xf>
    <xf numFmtId="165" fontId="7" fillId="6" borderId="7" xfId="0" applyNumberFormat="1" applyFont="1" applyFill="1" applyBorder="1" applyAlignment="1">
      <alignment horizontal="center" vertical="center"/>
    </xf>
    <xf numFmtId="165" fontId="7" fillId="7" borderId="7" xfId="0" applyNumberFormat="1" applyFont="1" applyFill="1" applyBorder="1" applyAlignment="1">
      <alignment horizontal="center" vertical="center"/>
    </xf>
    <xf numFmtId="165" fontId="7" fillId="8" borderId="7" xfId="0" applyNumberFormat="1" applyFont="1" applyFill="1" applyBorder="1" applyAlignment="1">
      <alignment horizontal="center" vertical="center"/>
    </xf>
    <xf numFmtId="165" fontId="7" fillId="9" borderId="7" xfId="0" applyNumberFormat="1" applyFont="1" applyFill="1" applyBorder="1" applyAlignment="1">
      <alignment horizontal="center" vertical="center"/>
    </xf>
    <xf numFmtId="165" fontId="7" fillId="10" borderId="7" xfId="0" applyNumberFormat="1" applyFont="1" applyFill="1" applyBorder="1" applyAlignment="1">
      <alignment horizontal="center" vertical="center"/>
    </xf>
    <xf numFmtId="165" fontId="7" fillId="11" borderId="7" xfId="0" applyNumberFormat="1" applyFont="1" applyFill="1" applyBorder="1" applyAlignment="1">
      <alignment horizontal="center" vertical="center"/>
    </xf>
    <xf numFmtId="165" fontId="7" fillId="12" borderId="7" xfId="0" applyNumberFormat="1" applyFont="1" applyFill="1" applyBorder="1" applyAlignment="1">
      <alignment horizontal="center" vertical="center"/>
    </xf>
    <xf numFmtId="165" fontId="7" fillId="13" borderId="7" xfId="0" applyNumberFormat="1" applyFont="1" applyFill="1" applyBorder="1" applyAlignment="1">
      <alignment horizontal="center" vertical="center"/>
    </xf>
    <xf numFmtId="165" fontId="7" fillId="14" borderId="7" xfId="0" applyNumberFormat="1" applyFont="1" applyFill="1" applyBorder="1" applyAlignment="1">
      <alignment horizontal="center" vertical="center"/>
    </xf>
    <xf numFmtId="165" fontId="7" fillId="15" borderId="7" xfId="0" applyNumberFormat="1" applyFont="1" applyFill="1" applyBorder="1" applyAlignment="1">
      <alignment horizontal="center" vertical="center"/>
    </xf>
    <xf numFmtId="165" fontId="7" fillId="16" borderId="7" xfId="0" applyNumberFormat="1" applyFont="1" applyFill="1" applyBorder="1" applyAlignment="1">
      <alignment horizontal="center" vertical="center"/>
    </xf>
    <xf numFmtId="165" fontId="7" fillId="17" borderId="7" xfId="0" applyNumberFormat="1" applyFont="1" applyFill="1" applyBorder="1" applyAlignment="1">
      <alignment horizontal="center" vertical="center"/>
    </xf>
    <xf numFmtId="165" fontId="7" fillId="18" borderId="7" xfId="0" applyNumberFormat="1" applyFont="1" applyFill="1" applyBorder="1" applyAlignment="1">
      <alignment horizontal="center" vertical="center"/>
    </xf>
    <xf numFmtId="165" fontId="7" fillId="19" borderId="7" xfId="0" applyNumberFormat="1" applyFont="1" applyFill="1" applyBorder="1" applyAlignment="1">
      <alignment horizontal="center" vertical="center"/>
    </xf>
    <xf numFmtId="165" fontId="7" fillId="20" borderId="8" xfId="0" applyNumberFormat="1" applyFont="1" applyFill="1" applyBorder="1" applyAlignment="1">
      <alignment horizontal="center" vertical="center"/>
    </xf>
    <xf numFmtId="0" fontId="7" fillId="21" borderId="9" xfId="0" applyFont="1" applyFill="1" applyBorder="1" applyAlignment="1">
      <alignment horizontal="center" vertical="center"/>
    </xf>
    <xf numFmtId="0" fontId="11" fillId="22" borderId="10" xfId="0" applyFont="1" applyFill="1" applyBorder="1" applyAlignment="1">
      <alignment horizontal="center" vertical="center"/>
    </xf>
    <xf numFmtId="166" fontId="11" fillId="22" borderId="11" xfId="0" applyNumberFormat="1" applyFont="1" applyFill="1" applyBorder="1" applyAlignment="1">
      <alignment horizontal="center" vertical="center"/>
    </xf>
    <xf numFmtId="166" fontId="11" fillId="22" borderId="10" xfId="0" applyNumberFormat="1" applyFont="1" applyFill="1" applyBorder="1" applyAlignment="1">
      <alignment horizontal="center" vertical="center"/>
    </xf>
    <xf numFmtId="166" fontId="11" fillId="22" borderId="12" xfId="0" applyNumberFormat="1" applyFont="1" applyFill="1" applyBorder="1" applyAlignment="1">
      <alignment horizontal="center" vertical="center"/>
    </xf>
    <xf numFmtId="0" fontId="11" fillId="22" borderId="11" xfId="0" applyFont="1" applyFill="1" applyBorder="1" applyAlignment="1">
      <alignment horizontal="left" vertical="center"/>
    </xf>
    <xf numFmtId="0" fontId="11" fillId="22" borderId="13" xfId="0" applyFont="1" applyFill="1" applyBorder="1" applyAlignment="1">
      <alignment horizontal="center" vertical="center"/>
    </xf>
    <xf numFmtId="166" fontId="11" fillId="22" borderId="14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165" fontId="7" fillId="23" borderId="16" xfId="0" applyNumberFormat="1" applyFont="1" applyFill="1" applyBorder="1" applyAlignment="1">
      <alignment horizontal="center" vertical="center"/>
    </xf>
    <xf numFmtId="165" fontId="7" fillId="0" borderId="17" xfId="0" applyNumberFormat="1" applyFont="1" applyBorder="1" applyAlignment="1">
      <alignment horizontal="center" vertical="center"/>
    </xf>
    <xf numFmtId="165" fontId="7" fillId="0" borderId="18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6" fontId="11" fillId="0" borderId="11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1" fillId="0" borderId="12" xfId="0" applyNumberFormat="1" applyFont="1" applyBorder="1" applyAlignment="1">
      <alignment horizontal="center" vertical="center"/>
    </xf>
    <xf numFmtId="165" fontId="11" fillId="0" borderId="11" xfId="0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166" fontId="11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23" borderId="11" xfId="0" applyNumberFormat="1" applyFont="1" applyFill="1" applyBorder="1" applyAlignment="1">
      <alignment horizontal="center" vertical="center"/>
    </xf>
    <xf numFmtId="165" fontId="7" fillId="0" borderId="19" xfId="0" applyNumberFormat="1" applyFont="1" applyBorder="1" applyAlignment="1">
      <alignment horizontal="center" vertical="center"/>
    </xf>
    <xf numFmtId="165" fontId="7" fillId="0" borderId="20" xfId="0" applyNumberFormat="1" applyFont="1" applyBorder="1" applyAlignment="1">
      <alignment horizontal="center" vertical="center"/>
    </xf>
    <xf numFmtId="0" fontId="11" fillId="22" borderId="11" xfId="0" applyFont="1" applyFill="1" applyBorder="1" applyAlignment="1">
      <alignment horizontal="center" vertical="center"/>
    </xf>
    <xf numFmtId="166" fontId="11" fillId="22" borderId="1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165" fontId="11" fillId="0" borderId="13" xfId="0" applyNumberFormat="1" applyFont="1" applyBorder="1" applyAlignment="1">
      <alignment horizontal="center" vertical="center"/>
    </xf>
    <xf numFmtId="165" fontId="7" fillId="24" borderId="11" xfId="0" applyNumberFormat="1" applyFont="1" applyFill="1" applyBorder="1" applyAlignment="1">
      <alignment horizontal="center" vertical="center"/>
    </xf>
    <xf numFmtId="165" fontId="7" fillId="24" borderId="20" xfId="0" applyNumberFormat="1" applyFont="1" applyFill="1" applyBorder="1" applyAlignment="1">
      <alignment horizontal="center" vertical="center"/>
    </xf>
    <xf numFmtId="165" fontId="7" fillId="0" borderId="21" xfId="0" applyNumberFormat="1" applyFont="1" applyBorder="1" applyAlignment="1">
      <alignment horizontal="center" vertical="center"/>
    </xf>
    <xf numFmtId="165" fontId="7" fillId="23" borderId="21" xfId="0" applyNumberFormat="1" applyFont="1" applyFill="1" applyBorder="1" applyAlignment="1">
      <alignment horizontal="center" vertical="center"/>
    </xf>
    <xf numFmtId="165" fontId="7" fillId="0" borderId="22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65" fontId="7" fillId="15" borderId="24" xfId="0" applyNumberFormat="1" applyFont="1" applyFill="1" applyBorder="1" applyAlignment="1">
      <alignment horizontal="center" vertical="center"/>
    </xf>
    <xf numFmtId="165" fontId="7" fillId="15" borderId="25" xfId="0" applyNumberFormat="1" applyFont="1" applyFill="1" applyBorder="1" applyAlignment="1">
      <alignment horizontal="center" vertical="center"/>
    </xf>
    <xf numFmtId="165" fontId="7" fillId="15" borderId="26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16" fillId="0" borderId="0" xfId="0" applyFont="1" applyAlignment="1">
      <alignment horizontal="center" vertical="center"/>
    </xf>
    <xf numFmtId="0" fontId="12" fillId="15" borderId="30" xfId="0" applyFont="1" applyFill="1" applyBorder="1" applyAlignment="1">
      <alignment horizontal="center" vertical="center"/>
    </xf>
    <xf numFmtId="0" fontId="12" fillId="15" borderId="31" xfId="0" applyFont="1" applyFill="1" applyBorder="1" applyAlignment="1">
      <alignment horizontal="center" vertical="center"/>
    </xf>
    <xf numFmtId="49" fontId="15" fillId="25" borderId="32" xfId="0" applyNumberFormat="1" applyFont="1" applyFill="1" applyBorder="1" applyAlignment="1">
      <alignment horizontal="center" vertical="center"/>
    </xf>
    <xf numFmtId="49" fontId="15" fillId="25" borderId="31" xfId="0" applyNumberFormat="1" applyFont="1" applyFill="1" applyBorder="1" applyAlignment="1">
      <alignment horizontal="center" vertical="center"/>
    </xf>
    <xf numFmtId="1" fontId="5" fillId="0" borderId="33" xfId="0" applyNumberFormat="1" applyFont="1" applyBorder="1" applyAlignment="1">
      <alignment horizontal="center" vertical="center"/>
    </xf>
    <xf numFmtId="49" fontId="17" fillId="26" borderId="34" xfId="0" applyNumberFormat="1" applyFont="1" applyFill="1" applyBorder="1" applyAlignment="1">
      <alignment horizontal="center" vertical="center"/>
    </xf>
    <xf numFmtId="0" fontId="18" fillId="26" borderId="15" xfId="0" applyFont="1" applyFill="1" applyBorder="1" applyAlignment="1">
      <alignment horizontal="center" vertical="center"/>
    </xf>
    <xf numFmtId="0" fontId="13" fillId="26" borderId="20" xfId="0" applyFont="1" applyFill="1" applyBorder="1" applyAlignment="1">
      <alignment horizontal="center" vertical="center"/>
    </xf>
    <xf numFmtId="0" fontId="13" fillId="26" borderId="35" xfId="0" applyFont="1" applyFill="1" applyBorder="1" applyAlignment="1">
      <alignment horizontal="center" vertical="center"/>
    </xf>
    <xf numFmtId="0" fontId="14" fillId="26" borderId="35" xfId="0" applyFont="1" applyFill="1" applyBorder="1" applyAlignment="1">
      <alignment horizontal="center" vertical="center"/>
    </xf>
    <xf numFmtId="49" fontId="19" fillId="26" borderId="36" xfId="0" applyNumberFormat="1" applyFont="1" applyFill="1" applyBorder="1" applyAlignment="1">
      <alignment horizontal="center" vertical="center"/>
    </xf>
    <xf numFmtId="49" fontId="19" fillId="26" borderId="2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27" borderId="30" xfId="0" applyFont="1" applyFill="1" applyBorder="1" applyAlignment="1">
      <alignment horizontal="center"/>
    </xf>
    <xf numFmtId="0" fontId="7" fillId="27" borderId="40" xfId="0" applyFont="1" applyFill="1" applyBorder="1" applyAlignment="1">
      <alignment horizontal="center"/>
    </xf>
    <xf numFmtId="0" fontId="7" fillId="27" borderId="31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167" fontId="7" fillId="0" borderId="41" xfId="0" applyNumberFormat="1" applyFont="1" applyBorder="1" applyAlignment="1">
      <alignment horizontal="center"/>
    </xf>
    <xf numFmtId="167" fontId="7" fillId="0" borderId="42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7" fontId="7" fillId="0" borderId="11" xfId="0" applyNumberFormat="1" applyFont="1" applyBorder="1" applyAlignment="1">
      <alignment horizontal="center"/>
    </xf>
    <xf numFmtId="167" fontId="7" fillId="0" borderId="20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0" fillId="28" borderId="49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vertical="top" wrapText="1"/>
    </xf>
    <xf numFmtId="0" fontId="21" fillId="29" borderId="1" xfId="0" applyFont="1" applyFill="1" applyBorder="1" applyAlignment="1">
      <alignment horizontal="center" vertical="center"/>
    </xf>
    <xf numFmtId="0" fontId="21" fillId="30" borderId="1" xfId="0" applyFont="1" applyFill="1" applyBorder="1" applyAlignment="1">
      <alignment horizontal="center" vertical="center"/>
    </xf>
    <xf numFmtId="0" fontId="21" fillId="31" borderId="1" xfId="0" applyFont="1" applyFill="1" applyBorder="1" applyAlignment="1">
      <alignment horizontal="center" vertical="center"/>
    </xf>
    <xf numFmtId="0" fontId="22" fillId="32" borderId="1" xfId="0" applyFont="1" applyFill="1" applyBorder="1" applyAlignment="1">
      <alignment horizontal="left" vertical="center" indent="1"/>
    </xf>
    <xf numFmtId="0" fontId="23" fillId="33" borderId="1" xfId="0" applyFont="1" applyFill="1" applyBorder="1" applyAlignment="1">
      <alignment horizontal="left" vertical="center" indent="1"/>
    </xf>
    <xf numFmtId="0" fontId="22" fillId="34" borderId="1" xfId="0" applyFont="1" applyFill="1" applyBorder="1" applyAlignment="1">
      <alignment horizontal="left" vertical="center" indent="1"/>
    </xf>
    <xf numFmtId="0" fontId="22" fillId="35" borderId="1" xfId="0" applyFont="1" applyFill="1" applyBorder="1" applyAlignment="1">
      <alignment horizontal="left" vertical="center" indent="1"/>
    </xf>
    <xf numFmtId="0" fontId="22" fillId="36" borderId="1" xfId="0" applyFont="1" applyFill="1" applyBorder="1" applyAlignment="1">
      <alignment horizontal="left" vertical="center" indent="1"/>
    </xf>
    <xf numFmtId="0" fontId="0" fillId="0" borderId="1" xfId="0" applyBorder="1"/>
    <xf numFmtId="0" fontId="0" fillId="0" borderId="1" xfId="0" applyBorder="1" applyAlignment="1">
      <alignment vertical="center"/>
    </xf>
    <xf numFmtId="0" fontId="21" fillId="37" borderId="1" xfId="0" applyFont="1" applyFill="1" applyBorder="1" applyAlignment="1">
      <alignment horizontal="center" vertical="center"/>
    </xf>
    <xf numFmtId="0" fontId="21" fillId="38" borderId="1" xfId="0" applyFont="1" applyFill="1" applyBorder="1" applyAlignment="1">
      <alignment horizontal="center" vertical="center"/>
    </xf>
    <xf numFmtId="0" fontId="21" fillId="39" borderId="1" xfId="0" applyFont="1" applyFill="1" applyBorder="1" applyAlignment="1">
      <alignment horizontal="center" vertical="center"/>
    </xf>
    <xf numFmtId="0" fontId="22" fillId="40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1" fillId="41" borderId="1" xfId="0" applyFont="1" applyFill="1" applyBorder="1" applyAlignment="1">
      <alignment horizontal="center" vertical="center"/>
    </xf>
    <xf numFmtId="0" fontId="22" fillId="42" borderId="1" xfId="0" applyFont="1" applyFill="1" applyBorder="1" applyAlignment="1">
      <alignment horizontal="left" vertical="center" indent="1"/>
    </xf>
    <xf numFmtId="0" fontId="20" fillId="28" borderId="49" xfId="0" applyFont="1" applyFill="1" applyBorder="1" applyAlignment="1">
      <alignment horizontal="center" vertical="center"/>
    </xf>
    <xf numFmtId="0" fontId="20" fillId="28" borderId="49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right" vertical="top"/>
    </xf>
    <xf numFmtId="2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22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right" vertical="top"/>
    </xf>
    <xf numFmtId="49" fontId="0" fillId="0" borderId="1" xfId="0" applyNumberFormat="1" applyFont="1" applyBorder="1" applyAlignment="1">
      <alignment horizontal="center" vertical="top"/>
    </xf>
    <xf numFmtId="0" fontId="0" fillId="43" borderId="1" xfId="0" applyFill="1" applyBorder="1" applyAlignment="1">
      <alignment vertical="top"/>
    </xf>
    <xf numFmtId="2" fontId="0" fillId="0" borderId="1" xfId="0" applyNumberFormat="1" applyBorder="1" applyAlignment="1">
      <alignment horizontal="right" vertical="top"/>
    </xf>
    <xf numFmtId="0" fontId="26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top" wrapText="1"/>
    </xf>
    <xf numFmtId="0" fontId="5" fillId="0" borderId="0" xfId="0" applyFont="1"/>
    <xf numFmtId="0" fontId="0" fillId="0" borderId="1" xfId="0" applyFont="1" applyBorder="1" applyAlignment="1">
      <alignment vertical="top" wrapText="1"/>
    </xf>
    <xf numFmtId="0" fontId="0" fillId="28" borderId="1" xfId="0" applyFill="1" applyBorder="1" applyAlignment="1">
      <alignment vertical="top"/>
    </xf>
    <xf numFmtId="0" fontId="7" fillId="0" borderId="0" xfId="0" applyFont="1"/>
    <xf numFmtId="0" fontId="0" fillId="4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0" fillId="47" borderId="1" xfId="0" applyFont="1" applyFill="1" applyBorder="1" applyAlignment="1">
      <alignment horizontal="center"/>
    </xf>
    <xf numFmtId="0" fontId="5" fillId="0" borderId="1" xfId="0" applyFont="1" applyBorder="1" applyAlignment="1">
      <alignment vertical="top"/>
    </xf>
    <xf numFmtId="49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22" fontId="5" fillId="0" borderId="1" xfId="0" applyNumberFormat="1" applyFont="1" applyBorder="1" applyAlignment="1">
      <alignment horizontal="center" vertical="top"/>
    </xf>
    <xf numFmtId="0" fontId="30" fillId="4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4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9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31" fillId="48" borderId="1" xfId="0" applyFont="1" applyFill="1" applyBorder="1" applyAlignment="1">
      <alignment vertical="center"/>
    </xf>
    <xf numFmtId="0" fontId="31" fillId="48" borderId="1" xfId="0" applyFont="1" applyFill="1" applyBorder="1" applyAlignment="1">
      <alignment vertical="top"/>
    </xf>
    <xf numFmtId="0" fontId="31" fillId="48" borderId="1" xfId="0" applyFont="1" applyFill="1" applyBorder="1" applyAlignment="1">
      <alignment horizontal="center"/>
    </xf>
    <xf numFmtId="0" fontId="31" fillId="48" borderId="1" xfId="0" applyFont="1" applyFill="1" applyBorder="1" applyAlignment="1">
      <alignment horizontal="center" vertical="center"/>
    </xf>
    <xf numFmtId="169" fontId="31" fillId="48" borderId="1" xfId="0" applyNumberFormat="1" applyFont="1" applyFill="1" applyBorder="1" applyAlignment="1">
      <alignment vertical="center"/>
    </xf>
    <xf numFmtId="0" fontId="31" fillId="48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9" fontId="5" fillId="0" borderId="1" xfId="0" applyNumberFormat="1" applyFont="1" applyBorder="1"/>
    <xf numFmtId="0" fontId="0" fillId="0" borderId="1" xfId="0" applyBorder="1" applyAlignment="1">
      <alignment horizontal="center"/>
    </xf>
    <xf numFmtId="169" fontId="0" fillId="0" borderId="1" xfId="0" applyNumberFormat="1" applyBorder="1"/>
    <xf numFmtId="0" fontId="32" fillId="0" borderId="0" xfId="0" applyFont="1" applyAlignment="1">
      <alignment vertical="center"/>
    </xf>
    <xf numFmtId="0" fontId="0" fillId="49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32" fillId="0" borderId="0" xfId="0" applyFont="1"/>
    <xf numFmtId="0" fontId="0" fillId="47" borderId="0" xfId="0" applyFont="1" applyFill="1" applyAlignment="1">
      <alignment vertical="center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22" fillId="32" borderId="1" xfId="0" applyFont="1" applyFill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169" fontId="0" fillId="0" borderId="1" xfId="0" applyNumberFormat="1" applyBorder="1" applyAlignment="1">
      <alignment horizontal="center"/>
    </xf>
    <xf numFmtId="0" fontId="24" fillId="33" borderId="1" xfId="0" applyFont="1" applyFill="1" applyBorder="1" applyAlignment="1">
      <alignment horizontal="center" vertical="center"/>
    </xf>
    <xf numFmtId="168" fontId="24" fillId="33" borderId="1" xfId="0" applyNumberFormat="1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 wrapText="1"/>
    </xf>
    <xf numFmtId="169" fontId="24" fillId="3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51" borderId="1" xfId="6" applyFont="1" applyBorder="1"/>
    <xf numFmtId="0" fontId="34" fillId="50" borderId="0" xfId="5" applyFill="1" applyBorder="1"/>
    <xf numFmtId="0" fontId="35" fillId="51" borderId="1" xfId="6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3" borderId="2" xfId="2" applyFont="1" applyBorder="1" applyAlignment="1">
      <alignment horizontal="center" vertical="center"/>
    </xf>
    <xf numFmtId="17" fontId="8" fillId="4" borderId="3" xfId="3" applyNumberFormat="1" applyFont="1" applyBorder="1" applyAlignment="1">
      <alignment horizontal="left" vertical="center"/>
    </xf>
    <xf numFmtId="0" fontId="7" fillId="3" borderId="5" xfId="4" applyFont="1" applyBorder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3" borderId="5" xfId="4" applyFont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 wrapText="1"/>
    </xf>
    <xf numFmtId="49" fontId="15" fillId="25" borderId="29" xfId="0" applyNumberFormat="1" applyFont="1" applyFill="1" applyBorder="1" applyAlignment="1">
      <alignment horizontal="center" vertical="center"/>
    </xf>
    <xf numFmtId="1" fontId="7" fillId="16" borderId="27" xfId="0" applyNumberFormat="1" applyFont="1" applyFill="1" applyBorder="1" applyAlignment="1">
      <alignment horizontal="center" vertical="center"/>
    </xf>
    <xf numFmtId="49" fontId="12" fillId="25" borderId="27" xfId="0" applyNumberFormat="1" applyFont="1" applyFill="1" applyBorder="1" applyAlignment="1">
      <alignment horizontal="center" vertical="center"/>
    </xf>
    <xf numFmtId="0" fontId="12" fillId="15" borderId="28" xfId="0" applyFont="1" applyFill="1" applyBorder="1" applyAlignment="1">
      <alignment horizontal="center"/>
    </xf>
    <xf numFmtId="0" fontId="12" fillId="16" borderId="27" xfId="0" applyFont="1" applyFill="1" applyBorder="1" applyAlignment="1">
      <alignment horizontal="center" vertical="center"/>
    </xf>
    <xf numFmtId="0" fontId="7" fillId="22" borderId="37" xfId="0" applyFont="1" applyFill="1" applyBorder="1" applyAlignment="1">
      <alignment horizontal="center" vertical="center"/>
    </xf>
    <xf numFmtId="0" fontId="7" fillId="22" borderId="38" xfId="0" applyFont="1" applyFill="1" applyBorder="1" applyAlignment="1">
      <alignment horizontal="center" vertical="center"/>
    </xf>
    <xf numFmtId="0" fontId="7" fillId="22" borderId="39" xfId="0" applyFont="1" applyFill="1" applyBorder="1" applyAlignment="1">
      <alignment horizontal="center" vertical="center"/>
    </xf>
    <xf numFmtId="0" fontId="7" fillId="15" borderId="28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2" fillId="46" borderId="51" xfId="0" applyFont="1" applyFill="1" applyBorder="1" applyAlignment="1">
      <alignment horizontal="left" vertical="center" indent="1"/>
    </xf>
    <xf numFmtId="0" fontId="22" fillId="46" borderId="52" xfId="0" applyFont="1" applyFill="1" applyBorder="1" applyAlignment="1">
      <alignment horizontal="left" vertical="center" indent="1"/>
    </xf>
    <xf numFmtId="0" fontId="21" fillId="37" borderId="51" xfId="0" applyFont="1" applyFill="1" applyBorder="1" applyAlignment="1">
      <alignment horizontal="center" vertical="center"/>
    </xf>
    <xf numFmtId="0" fontId="21" fillId="37" borderId="52" xfId="0" applyFont="1" applyFill="1" applyBorder="1" applyAlignment="1">
      <alignment horizontal="center" vertical="center"/>
    </xf>
    <xf numFmtId="0" fontId="21" fillId="31" borderId="51" xfId="0" applyFont="1" applyFill="1" applyBorder="1" applyAlignment="1">
      <alignment horizontal="center" vertical="center"/>
    </xf>
    <xf numFmtId="0" fontId="21" fillId="31" borderId="52" xfId="0" applyFont="1" applyFill="1" applyBorder="1" applyAlignment="1">
      <alignment horizontal="center" vertical="center"/>
    </xf>
    <xf numFmtId="0" fontId="22" fillId="40" borderId="51" xfId="0" applyFont="1" applyFill="1" applyBorder="1" applyAlignment="1">
      <alignment horizontal="left" vertical="center" indent="1"/>
    </xf>
    <xf numFmtId="0" fontId="22" fillId="40" borderId="52" xfId="0" applyFont="1" applyFill="1" applyBorder="1" applyAlignment="1">
      <alignment horizontal="left" vertical="center" indent="1"/>
    </xf>
    <xf numFmtId="0" fontId="22" fillId="36" borderId="51" xfId="0" applyFont="1" applyFill="1" applyBorder="1" applyAlignment="1">
      <alignment horizontal="left" vertical="center" indent="1"/>
    </xf>
    <xf numFmtId="0" fontId="22" fillId="36" borderId="52" xfId="0" applyFont="1" applyFill="1" applyBorder="1" applyAlignment="1">
      <alignment horizontal="left" vertical="center" indent="1"/>
    </xf>
    <xf numFmtId="0" fontId="21" fillId="45" borderId="51" xfId="0" applyFont="1" applyFill="1" applyBorder="1" applyAlignment="1">
      <alignment horizontal="center" vertical="center"/>
    </xf>
    <xf numFmtId="0" fontId="21" fillId="45" borderId="52" xfId="0" applyFont="1" applyFill="1" applyBorder="1" applyAlignment="1">
      <alignment horizontal="center" vertical="center"/>
    </xf>
    <xf numFmtId="0" fontId="22" fillId="42" borderId="1" xfId="0" applyFont="1" applyFill="1" applyBorder="1" applyAlignment="1">
      <alignment horizontal="left" vertical="center" indent="1"/>
    </xf>
    <xf numFmtId="0" fontId="21" fillId="41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indent="1"/>
    </xf>
    <xf numFmtId="0" fontId="22" fillId="35" borderId="1" xfId="0" applyFont="1" applyFill="1" applyBorder="1" applyAlignment="1">
      <alignment horizontal="left" vertical="center" indent="1"/>
    </xf>
    <xf numFmtId="0" fontId="25" fillId="0" borderId="0" xfId="0" applyFont="1" applyBorder="1" applyAlignment="1">
      <alignment horizontal="center" vertical="center"/>
    </xf>
    <xf numFmtId="0" fontId="21" fillId="29" borderId="1" xfId="0" applyFont="1" applyFill="1" applyBorder="1" applyAlignment="1">
      <alignment horizontal="center" vertical="center"/>
    </xf>
    <xf numFmtId="0" fontId="21" fillId="30" borderId="1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41" fontId="0" fillId="0" borderId="0" xfId="7" applyFont="1"/>
  </cellXfs>
  <cellStyles count="8">
    <cellStyle name="20% - Accent5" xfId="6" builtinId="46"/>
    <cellStyle name="Comma [0]" xfId="7" builtinId="6"/>
    <cellStyle name="Heading 2" xfId="5" builtinId="17"/>
    <cellStyle name="Normal" xfId="0" builtinId="0"/>
    <cellStyle name="Style 1" xfId="1" xr:uid="{00000000-0005-0000-0000-000006000000}"/>
    <cellStyle name="Style 12" xfId="2" xr:uid="{00000000-0005-0000-0000-000007000000}"/>
    <cellStyle name="Style 13" xfId="3" xr:uid="{00000000-0005-0000-0000-000008000000}"/>
    <cellStyle name="Style 2" xfId="4" xr:uid="{00000000-0005-0000-0000-000009000000}"/>
  </cellStyles>
  <dxfs count="9">
    <dxf>
      <font>
        <b/>
        <i val="0"/>
        <u val="double"/>
        <sz val="11"/>
        <color rgb="FFFF0000"/>
        <name val="Calibri"/>
        <family val="2"/>
      </font>
    </dxf>
    <dxf>
      <font>
        <b/>
        <i val="0"/>
        <sz val="11"/>
        <color rgb="FF000000"/>
        <name val="Calibri"/>
        <family val="2"/>
      </font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  <dxf>
      <font>
        <sz val="11"/>
        <color rgb="FF006100"/>
        <name val="Calibri"/>
        <family val="2"/>
      </font>
      <fill>
        <patternFill>
          <bgColor rgb="FFC6EFCE"/>
        </patternFill>
      </fill>
    </dxf>
    <dxf>
      <font>
        <sz val="11"/>
        <color rgb="FF9C6500"/>
        <name val="Calibri"/>
        <family val="2"/>
      </font>
      <fill>
        <patternFill>
          <bgColor rgb="FFFFEB9C"/>
        </patternFill>
      </fill>
    </dxf>
    <dxf>
      <font>
        <sz val="11"/>
        <color rgb="FF000000"/>
        <name val="Calibri"/>
        <family val="2"/>
      </font>
      <fill>
        <patternFill>
          <bgColor rgb="FFFF3300"/>
        </patternFill>
      </fill>
    </dxf>
    <dxf>
      <font>
        <sz val="11"/>
        <color rgb="FF006100"/>
        <name val="Calibri"/>
        <family val="2"/>
      </font>
      <fill>
        <patternFill>
          <bgColor rgb="FFC6EFCE"/>
        </patternFill>
      </fill>
    </dxf>
    <dxf>
      <font>
        <sz val="11"/>
        <color rgb="FF9C6500"/>
        <name val="Calibri"/>
        <family val="2"/>
      </font>
      <fill>
        <patternFill>
          <bgColor rgb="FFFFEB9C"/>
        </patternFill>
      </fill>
    </dxf>
    <dxf>
      <font>
        <sz val="11"/>
        <color rgb="FF000000"/>
        <name val="Calibri"/>
        <family val="2"/>
      </font>
      <fill>
        <patternFill>
          <bgColor rgb="FFFF33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D9D9D9"/>
      <rgbColor rgb="FFFFD7D7"/>
      <rgbColor rgb="FFFFFF00"/>
      <rgbColor rgb="FFFF3300"/>
      <rgbColor rgb="FF00FFFF"/>
      <rgbColor rgb="FF8F0710"/>
      <rgbColor rgb="FF05630F"/>
      <rgbColor rgb="FFFFE699"/>
      <rgbColor rgb="FF808000"/>
      <rgbColor rgb="FF67105C"/>
      <rgbColor rgb="FF146F3D"/>
      <rgbColor rgb="FFBFBFBF"/>
      <rgbColor rgb="FF706E0C"/>
      <rgbColor rgb="FF8FAADC"/>
      <rgbColor rgb="FF8D281E"/>
      <rgbColor rgb="FFFFFFCC"/>
      <rgbColor rgb="FFDEEBF7"/>
      <rgbColor rgb="FF690D6D"/>
      <rgbColor rgb="FFED7D31"/>
      <rgbColor rgb="FFF4B183"/>
      <rgbColor rgb="FFBDD7EE"/>
      <rgbColor rgb="FFFFEB9C"/>
      <rgbColor rgb="FFBE480A"/>
      <rgbColor rgb="FFFFD966"/>
      <rgbColor rgb="FFC5E0B4"/>
      <rgbColor rgb="FFBF0041"/>
      <rgbColor rgb="FF58112A"/>
      <rgbColor rgb="FF089BCB"/>
      <rgbColor rgb="FFEEEEEE"/>
      <rgbColor rgb="FFAFD095"/>
      <rgbColor rgb="FFE2F0D9"/>
      <rgbColor rgb="FFC6EFCE"/>
      <rgbColor rgb="FFFFFFA6"/>
      <rgbColor rgb="FFADB9CA"/>
      <rgbColor rgb="FFFFA6A6"/>
      <rgbColor rgb="FFD0CECE"/>
      <rgbColor rgb="FFFFC7CE"/>
      <rgbColor rgb="FFB47804"/>
      <rgbColor rgb="FF92D050"/>
      <rgbColor rgb="FFACB20C"/>
      <rgbColor rgb="FFFFC000"/>
      <rgbColor rgb="FFFFB66C"/>
      <rgbColor rgb="FFEA7500"/>
      <rgbColor rgb="FF784B04"/>
      <rgbColor rgb="FF70AD47"/>
      <rgbColor rgb="FFB85C00"/>
      <rgbColor rgb="FF468A1A"/>
      <rgbColor rgb="FF7F7F00"/>
      <rgbColor rgb="FF7B3D00"/>
      <rgbColor rgb="FF813709"/>
      <rgbColor rgb="FFC9211E"/>
      <rgbColor rgb="FF9C6500"/>
      <rgbColor rgb="FF2847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101520</xdr:colOff>
      <xdr:row>0</xdr:row>
      <xdr:rowOff>56880</xdr:rowOff>
    </xdr:from>
    <xdr:to>
      <xdr:col>4</xdr:col>
      <xdr:colOff>654480</xdr:colOff>
      <xdr:row>7</xdr:row>
      <xdr:rowOff>100080</xdr:rowOff>
    </xdr:to>
    <xdr:sp macro="" textlink="">
      <xdr:nvSpPr>
        <xdr:cNvPr id="2" name="Text Fram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520" y="56880"/>
          <a:ext cx="3996720" cy="1270080"/>
        </a:xfrm>
        <a:prstGeom prst="rect">
          <a:avLst/>
        </a:prstGeom>
        <a:solidFill>
          <a:srgbClr val="FFFFFF"/>
        </a:solidFill>
        <a:ln w="0">
          <a:solidFill>
            <a:srgbClr val="33333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&lt;?php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//Last date of month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$lastDateOfMonth = date('Y-m-t');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$originalDate = "Apr-2010";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$newDate = date("Y-m-t", strtotime($originalDate));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echo($newDate);</a:t>
          </a:r>
        </a:p>
      </xdr:txBody>
    </xdr:sp>
    <xdr:clientData/>
  </xdr:twoCellAnchor>
  <xdr:twoCellAnchor editAs="absolute">
    <xdr:from>
      <xdr:col>0</xdr:col>
      <xdr:colOff>41760</xdr:colOff>
      <xdr:row>9</xdr:row>
      <xdr:rowOff>61560</xdr:rowOff>
    </xdr:from>
    <xdr:to>
      <xdr:col>6</xdr:col>
      <xdr:colOff>260280</xdr:colOff>
      <xdr:row>23</xdr:row>
      <xdr:rowOff>154080</xdr:rowOff>
    </xdr:to>
    <xdr:sp macro="" textlink="">
      <xdr:nvSpPr>
        <xdr:cNvPr id="3" name="Text Fram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760" y="1639080"/>
          <a:ext cx="5292720" cy="254592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Laravel sum many</a:t>
          </a: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DB::table('orders')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    -&gt;leftJoin('products','orders.product_id','=','products.id')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    -&gt;where('orders.user_id',Auth::user()-&gt;id)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    -&gt;select('orders.*','products.*',DB::raw("SUM(products.price) as order_total"))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    -&gt;groupBy('orders.product_id')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    →get();</a:t>
          </a: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Or</a:t>
          </a: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Product::with(['orders' =&gt; function($query){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   $query-&gt;sum('price');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}])-&gt;get();</a:t>
          </a:r>
        </a:p>
      </xdr:txBody>
    </xdr:sp>
    <xdr:clientData/>
  </xdr:twoCellAnchor>
  <xdr:twoCellAnchor editAs="absolute">
    <xdr:from>
      <xdr:col>0</xdr:col>
      <xdr:colOff>88200</xdr:colOff>
      <xdr:row>24</xdr:row>
      <xdr:rowOff>92880</xdr:rowOff>
    </xdr:from>
    <xdr:to>
      <xdr:col>6</xdr:col>
      <xdr:colOff>187560</xdr:colOff>
      <xdr:row>37</xdr:row>
      <xdr:rowOff>153720</xdr:rowOff>
    </xdr:to>
    <xdr:sp macro="" textlink="">
      <xdr:nvSpPr>
        <xdr:cNvPr id="4" name="Text Fram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8200" y="4299120"/>
          <a:ext cx="5173560" cy="233928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Php month function</a:t>
          </a: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echo " next month " . date("Y-m-01", strtotime("next month"));</a:t>
          </a: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echo " next one month " . date("Y-m-01", strtotime("+1 month"));</a:t>
          </a: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echo " next 3months " . date("Y-m-01", strtotime("+3 months"));</a:t>
          </a: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echo " last month " . date("Y-m-01", strtotime("last month"));</a:t>
          </a: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echo " last 3 month " . date("Y-m-01", strtotime("-3 months"));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ccadmin@gmail.com" TargetMode="External"/><Relationship Id="rId1" Type="http://schemas.openxmlformats.org/officeDocument/2006/relationships/hyperlink" Target="mailto:sokonthea.chhoun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"/>
  <sheetViews>
    <sheetView zoomScale="94" zoomScaleNormal="94" workbookViewId="0">
      <selection activeCell="I16" sqref="I16"/>
    </sheetView>
  </sheetViews>
  <sheetFormatPr defaultColWidth="9.140625" defaultRowHeight="15" x14ac:dyDescent="0.25"/>
  <cols>
    <col min="3" max="3" width="11.28515625" customWidth="1"/>
  </cols>
  <sheetData>
    <row r="4" spans="3:3" x14ac:dyDescent="0.25">
      <c r="C4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&amp;C&amp;"Arial,Regular"&amp;10&amp;Kffffff&amp;A</oddHeader>
    <oddFooter>&amp;C&amp;"Arial,Regular"&amp;10&amp;KffffffPage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I22"/>
  <sheetViews>
    <sheetView zoomScale="94" zoomScaleNormal="94" workbookViewId="0">
      <selection activeCell="D17" sqref="D17"/>
    </sheetView>
  </sheetViews>
  <sheetFormatPr defaultColWidth="9.140625" defaultRowHeight="15" x14ac:dyDescent="0.25"/>
  <cols>
    <col min="1" max="1" width="2.7109375" style="155" customWidth="1"/>
    <col min="2" max="2" width="15.7109375" style="155" customWidth="1"/>
    <col min="3" max="3" width="8.5703125" style="155" customWidth="1"/>
    <col min="4" max="5" width="11.140625" style="155" customWidth="1"/>
    <col min="6" max="6" width="10.5703125" style="155" customWidth="1"/>
    <col min="7" max="7" width="12.5703125" style="155" customWidth="1"/>
    <col min="8" max="9" width="12.28515625" style="155" customWidth="1"/>
    <col min="10" max="10" width="6" style="155" customWidth="1"/>
    <col min="11" max="1023" width="9.140625" style="155"/>
  </cols>
  <sheetData>
    <row r="1" spans="1:10" ht="41.85" customHeight="1" x14ac:dyDescent="0.25">
      <c r="A1" s="240" t="s">
        <v>216</v>
      </c>
      <c r="B1" s="240"/>
      <c r="C1" s="240"/>
      <c r="D1" s="240"/>
      <c r="E1" s="240"/>
      <c r="F1" s="240"/>
      <c r="G1" s="240"/>
      <c r="H1" s="240"/>
      <c r="I1" s="240"/>
      <c r="J1" s="240"/>
    </row>
    <row r="2" spans="1:10" x14ac:dyDescent="0.25">
      <c r="A2" s="156" t="s">
        <v>121</v>
      </c>
      <c r="B2" s="156" t="s">
        <v>217</v>
      </c>
      <c r="C2" s="156" t="s">
        <v>129</v>
      </c>
      <c r="D2" s="156" t="s">
        <v>147</v>
      </c>
      <c r="E2" s="156" t="s">
        <v>218</v>
      </c>
      <c r="F2" s="156" t="s">
        <v>219</v>
      </c>
      <c r="G2" s="156" t="s">
        <v>220</v>
      </c>
      <c r="H2" s="156" t="s">
        <v>221</v>
      </c>
      <c r="I2" s="156" t="s">
        <v>132</v>
      </c>
      <c r="J2" s="156" t="s">
        <v>154</v>
      </c>
    </row>
    <row r="3" spans="1:10" ht="17.100000000000001" customHeight="1" x14ac:dyDescent="0.25">
      <c r="A3" s="157">
        <v>1</v>
      </c>
      <c r="B3" s="158" t="s">
        <v>222</v>
      </c>
      <c r="C3" s="159">
        <v>1</v>
      </c>
      <c r="D3" s="157">
        <v>233700</v>
      </c>
      <c r="E3" s="160" t="s">
        <v>223</v>
      </c>
      <c r="F3" s="160" t="s">
        <v>224</v>
      </c>
      <c r="G3" s="157"/>
      <c r="H3" s="161">
        <f t="shared" ref="H3:I6" ca="1" si="0">TODAY()</f>
        <v>44877</v>
      </c>
      <c r="I3" s="161">
        <f t="shared" ca="1" si="0"/>
        <v>44877</v>
      </c>
      <c r="J3" s="157" t="s">
        <v>225</v>
      </c>
    </row>
    <row r="4" spans="1:10" ht="17.100000000000001" customHeight="1" x14ac:dyDescent="0.25">
      <c r="A4" s="157">
        <v>2</v>
      </c>
      <c r="B4" s="158" t="s">
        <v>226</v>
      </c>
      <c r="C4" s="159">
        <v>2</v>
      </c>
      <c r="D4" s="157">
        <v>5780</v>
      </c>
      <c r="E4" s="160" t="s">
        <v>223</v>
      </c>
      <c r="F4" s="160" t="s">
        <v>224</v>
      </c>
      <c r="G4" s="157"/>
      <c r="H4" s="161">
        <f t="shared" ca="1" si="0"/>
        <v>44877</v>
      </c>
      <c r="I4" s="161">
        <f t="shared" ca="1" si="0"/>
        <v>44877</v>
      </c>
      <c r="J4" s="157" t="s">
        <v>225</v>
      </c>
    </row>
    <row r="5" spans="1:10" x14ac:dyDescent="0.25">
      <c r="A5" s="157">
        <v>3</v>
      </c>
      <c r="B5" s="158" t="s">
        <v>227</v>
      </c>
      <c r="C5" s="159">
        <v>1</v>
      </c>
      <c r="D5" s="157">
        <v>233700</v>
      </c>
      <c r="E5" s="160" t="s">
        <v>228</v>
      </c>
      <c r="F5" s="160" t="s">
        <v>224</v>
      </c>
      <c r="G5" s="157"/>
      <c r="H5" s="161">
        <f t="shared" ca="1" si="0"/>
        <v>44877</v>
      </c>
      <c r="I5" s="161">
        <f t="shared" ca="1" si="0"/>
        <v>44877</v>
      </c>
      <c r="J5" s="157" t="s">
        <v>229</v>
      </c>
    </row>
    <row r="6" spans="1:10" x14ac:dyDescent="0.25">
      <c r="A6" s="157">
        <v>4</v>
      </c>
      <c r="B6" s="158" t="s">
        <v>230</v>
      </c>
      <c r="C6" s="159">
        <v>2</v>
      </c>
      <c r="D6" s="157">
        <v>5780</v>
      </c>
      <c r="E6" s="160" t="s">
        <v>228</v>
      </c>
      <c r="F6" s="160" t="s">
        <v>224</v>
      </c>
      <c r="G6" s="157"/>
      <c r="H6" s="161">
        <f t="shared" ca="1" si="0"/>
        <v>44877</v>
      </c>
      <c r="I6" s="161">
        <f t="shared" ca="1" si="0"/>
        <v>44877</v>
      </c>
      <c r="J6" s="157" t="s">
        <v>229</v>
      </c>
    </row>
    <row r="10" spans="1:10" x14ac:dyDescent="0.25">
      <c r="A10" s="156" t="s">
        <v>121</v>
      </c>
      <c r="B10" s="156" t="s">
        <v>217</v>
      </c>
      <c r="C10" s="156" t="s">
        <v>147</v>
      </c>
      <c r="D10" s="156" t="s">
        <v>218</v>
      </c>
      <c r="E10" s="156" t="s">
        <v>219</v>
      </c>
      <c r="F10" s="156" t="s">
        <v>220</v>
      </c>
      <c r="G10" s="156" t="s">
        <v>221</v>
      </c>
      <c r="H10" s="156" t="s">
        <v>132</v>
      </c>
      <c r="I10" s="156" t="s">
        <v>154</v>
      </c>
      <c r="J10"/>
    </row>
    <row r="11" spans="1:10" x14ac:dyDescent="0.25">
      <c r="A11" s="157">
        <v>1</v>
      </c>
      <c r="B11" s="158" t="s">
        <v>231</v>
      </c>
      <c r="C11" s="157">
        <v>0</v>
      </c>
      <c r="D11" s="160" t="s">
        <v>223</v>
      </c>
      <c r="E11" s="160" t="s">
        <v>224</v>
      </c>
      <c r="F11" s="157"/>
      <c r="G11" s="161">
        <f ca="1">TODAY()</f>
        <v>44877</v>
      </c>
      <c r="H11" s="161">
        <f ca="1">TODAY()</f>
        <v>44877</v>
      </c>
      <c r="I11" s="157" t="s">
        <v>225</v>
      </c>
      <c r="J11"/>
    </row>
    <row r="12" spans="1:10" x14ac:dyDescent="0.25">
      <c r="A12" s="157">
        <v>3</v>
      </c>
      <c r="B12" s="158" t="s">
        <v>232</v>
      </c>
      <c r="C12" s="157">
        <v>0</v>
      </c>
      <c r="D12" s="160" t="s">
        <v>228</v>
      </c>
      <c r="E12" s="160" t="s">
        <v>224</v>
      </c>
      <c r="F12" s="157"/>
      <c r="G12" s="161">
        <f ca="1">TODAY()</f>
        <v>44877</v>
      </c>
      <c r="H12" s="161">
        <f ca="1">TODAY()</f>
        <v>44877</v>
      </c>
      <c r="I12" s="157" t="s">
        <v>229</v>
      </c>
      <c r="J12"/>
    </row>
    <row r="14" spans="1:10" x14ac:dyDescent="0.25">
      <c r="B14" s="156" t="s">
        <v>217</v>
      </c>
    </row>
    <row r="15" spans="1:10" x14ac:dyDescent="0.25">
      <c r="B15" s="156" t="s">
        <v>147</v>
      </c>
    </row>
    <row r="16" spans="1:10" x14ac:dyDescent="0.25">
      <c r="B16" s="156" t="s">
        <v>218</v>
      </c>
    </row>
    <row r="17" spans="2:2" x14ac:dyDescent="0.25">
      <c r="B17" s="156" t="s">
        <v>219</v>
      </c>
    </row>
    <row r="18" spans="2:2" x14ac:dyDescent="0.25">
      <c r="B18" s="156" t="s">
        <v>220</v>
      </c>
    </row>
    <row r="19" spans="2:2" x14ac:dyDescent="0.25">
      <c r="B19" s="156" t="s">
        <v>154</v>
      </c>
    </row>
    <row r="20" spans="2:2" x14ac:dyDescent="0.25">
      <c r="B20"/>
    </row>
    <row r="22" spans="2:2" x14ac:dyDescent="0.25">
      <c r="B22"/>
    </row>
  </sheetData>
  <mergeCells count="1">
    <mergeCell ref="A1:J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5"/>
  <sheetViews>
    <sheetView zoomScale="94" zoomScaleNormal="94" workbookViewId="0">
      <selection activeCell="A3" sqref="A3"/>
    </sheetView>
  </sheetViews>
  <sheetFormatPr defaultColWidth="9.140625" defaultRowHeight="15" x14ac:dyDescent="0.25"/>
  <cols>
    <col min="1" max="1" width="3.140625" bestFit="1" customWidth="1"/>
    <col min="2" max="2" width="15.42578125" bestFit="1" customWidth="1"/>
    <col min="3" max="3" width="5.85546875" bestFit="1" customWidth="1"/>
    <col min="4" max="4" width="10.85546875" bestFit="1" customWidth="1"/>
    <col min="5" max="6" width="17.42578125" bestFit="1" customWidth="1"/>
    <col min="7" max="7" width="11" bestFit="1" customWidth="1"/>
    <col min="8" max="8" width="6.85546875" bestFit="1" customWidth="1"/>
    <col min="9" max="9" width="23" bestFit="1" customWidth="1"/>
    <col min="12" max="12" width="3.140625" customWidth="1"/>
    <col min="13" max="13" width="10.28515625" bestFit="1" customWidth="1"/>
    <col min="14" max="14" width="16.28515625" bestFit="1" customWidth="1"/>
    <col min="15" max="15" width="13" bestFit="1" customWidth="1"/>
    <col min="16" max="16" width="8.28515625" bestFit="1" customWidth="1"/>
    <col min="17" max="17" width="15.28515625" bestFit="1" customWidth="1"/>
    <col min="18" max="18" width="10.85546875" bestFit="1" customWidth="1"/>
    <col min="19" max="19" width="15.42578125" bestFit="1" customWidth="1"/>
    <col min="20" max="20" width="17.42578125" bestFit="1" customWidth="1"/>
    <col min="21" max="21" width="16.5703125" bestFit="1" customWidth="1"/>
    <col min="22" max="22" width="17.42578125" bestFit="1" customWidth="1"/>
    <col min="23" max="23" width="12.140625" bestFit="1" customWidth="1"/>
    <col min="24" max="24" width="8.140625" bestFit="1" customWidth="1"/>
    <col min="25" max="25" width="2.5703125" bestFit="1" customWidth="1"/>
  </cols>
  <sheetData>
    <row r="1" spans="1:1024" ht="41.1" customHeight="1" x14ac:dyDescent="0.25">
      <c r="A1" s="240" t="s">
        <v>233</v>
      </c>
      <c r="B1" s="240"/>
      <c r="C1" s="240"/>
      <c r="D1" s="240"/>
      <c r="E1" s="240"/>
      <c r="F1" s="240"/>
      <c r="G1" s="240"/>
      <c r="H1" s="240"/>
      <c r="I1" s="240"/>
    </row>
    <row r="2" spans="1:1024" s="163" customFormat="1" ht="20.100000000000001" customHeight="1" x14ac:dyDescent="0.25">
      <c r="A2" s="162" t="s">
        <v>121</v>
      </c>
      <c r="B2" s="162" t="s">
        <v>217</v>
      </c>
      <c r="C2" s="162" t="s">
        <v>234</v>
      </c>
      <c r="D2" s="162" t="s">
        <v>235</v>
      </c>
      <c r="E2" s="162" t="s">
        <v>131</v>
      </c>
      <c r="F2" s="162" t="s">
        <v>132</v>
      </c>
      <c r="G2" s="162" t="s">
        <v>220</v>
      </c>
      <c r="H2" s="162" t="s">
        <v>154</v>
      </c>
      <c r="I2" s="162" t="s">
        <v>236</v>
      </c>
      <c r="L2" s="162" t="s">
        <v>121</v>
      </c>
      <c r="M2" s="162"/>
      <c r="N2" s="162" t="s">
        <v>217</v>
      </c>
      <c r="O2" s="162"/>
      <c r="P2" s="162" t="s">
        <v>237</v>
      </c>
      <c r="Q2" s="162"/>
      <c r="R2" s="162" t="s">
        <v>235</v>
      </c>
      <c r="S2" s="162"/>
      <c r="T2" s="162" t="s">
        <v>131</v>
      </c>
      <c r="U2" s="162"/>
      <c r="V2" s="162" t="s">
        <v>132</v>
      </c>
      <c r="W2" s="162" t="s">
        <v>220</v>
      </c>
      <c r="X2" s="162" t="s">
        <v>154</v>
      </c>
      <c r="AMJ2"/>
    </row>
    <row r="3" spans="1:1024" s="168" customFormat="1" ht="20.100000000000001" customHeight="1" x14ac:dyDescent="0.25">
      <c r="A3" s="164">
        <v>1</v>
      </c>
      <c r="B3" s="165" t="s">
        <v>20</v>
      </c>
      <c r="C3" s="166">
        <v>1</v>
      </c>
      <c r="D3" s="166">
        <v>1</v>
      </c>
      <c r="E3" s="167">
        <f t="shared" ref="E3:F15" ca="1" si="0">NOW()</f>
        <v>44877.79531296296</v>
      </c>
      <c r="F3" s="167">
        <f t="shared" ca="1" si="0"/>
        <v>44877.79531296296</v>
      </c>
      <c r="G3" s="164"/>
      <c r="H3" s="164" t="s">
        <v>238</v>
      </c>
      <c r="I3" s="164" t="s">
        <v>239</v>
      </c>
      <c r="L3" s="164">
        <v>1</v>
      </c>
      <c r="M3" s="164" t="s">
        <v>240</v>
      </c>
      <c r="N3" s="165" t="s">
        <v>20</v>
      </c>
      <c r="O3" s="165" t="s">
        <v>241</v>
      </c>
      <c r="P3" s="166">
        <v>1</v>
      </c>
      <c r="Q3" s="166" t="s">
        <v>242</v>
      </c>
      <c r="R3" s="166">
        <v>1</v>
      </c>
      <c r="S3" s="166" t="s">
        <v>243</v>
      </c>
      <c r="T3" s="167">
        <f t="shared" ref="T3:T15" ca="1" si="1">NOW()</f>
        <v>44877.79531296296</v>
      </c>
      <c r="U3" s="166" t="s">
        <v>244</v>
      </c>
      <c r="V3" s="167">
        <f t="shared" ref="V3:V15" ca="1" si="2">NOW()</f>
        <v>44877.79531296296</v>
      </c>
      <c r="W3" s="164" t="s">
        <v>245</v>
      </c>
      <c r="X3" s="164" t="s">
        <v>246</v>
      </c>
      <c r="Y3" s="168" t="s">
        <v>247</v>
      </c>
      <c r="AMJ3"/>
    </row>
    <row r="4" spans="1:1024" s="168" customFormat="1" ht="20.100000000000001" customHeight="1" x14ac:dyDescent="0.25">
      <c r="A4" s="164">
        <v>2</v>
      </c>
      <c r="B4" s="165" t="s">
        <v>21</v>
      </c>
      <c r="C4" s="166">
        <v>2</v>
      </c>
      <c r="D4" s="166">
        <v>1</v>
      </c>
      <c r="E4" s="167">
        <f t="shared" ca="1" si="0"/>
        <v>44877.79531296296</v>
      </c>
      <c r="F4" s="167">
        <f t="shared" ca="1" si="0"/>
        <v>44877.79531296296</v>
      </c>
      <c r="G4" s="164"/>
      <c r="H4" s="164" t="s">
        <v>238</v>
      </c>
      <c r="I4" s="164" t="s">
        <v>239</v>
      </c>
      <c r="L4" s="164">
        <v>2</v>
      </c>
      <c r="M4" s="164" t="s">
        <v>240</v>
      </c>
      <c r="N4" s="165" t="s">
        <v>21</v>
      </c>
      <c r="O4" s="165" t="s">
        <v>241</v>
      </c>
      <c r="P4" s="166">
        <v>2</v>
      </c>
      <c r="Q4" s="166" t="s">
        <v>242</v>
      </c>
      <c r="R4" s="166">
        <v>1</v>
      </c>
      <c r="S4" s="166" t="s">
        <v>243</v>
      </c>
      <c r="T4" s="167">
        <f t="shared" ca="1" si="1"/>
        <v>44877.79531296296</v>
      </c>
      <c r="U4" s="166" t="s">
        <v>244</v>
      </c>
      <c r="V4" s="167">
        <f t="shared" ca="1" si="2"/>
        <v>44877.79531296296</v>
      </c>
      <c r="W4" s="164" t="s">
        <v>245</v>
      </c>
      <c r="X4" s="164" t="s">
        <v>246</v>
      </c>
      <c r="Y4" s="168" t="s">
        <v>247</v>
      </c>
      <c r="AMJ4"/>
    </row>
    <row r="5" spans="1:1024" s="168" customFormat="1" ht="20.100000000000001" customHeight="1" x14ac:dyDescent="0.25">
      <c r="A5" s="164">
        <v>3</v>
      </c>
      <c r="B5" s="165" t="s">
        <v>22</v>
      </c>
      <c r="C5" s="166">
        <v>3</v>
      </c>
      <c r="D5" s="166">
        <v>1</v>
      </c>
      <c r="E5" s="167">
        <f t="shared" ca="1" si="0"/>
        <v>44877.79531296296</v>
      </c>
      <c r="F5" s="167">
        <f t="shared" ca="1" si="0"/>
        <v>44877.79531296296</v>
      </c>
      <c r="G5" s="164"/>
      <c r="H5" s="164" t="s">
        <v>238</v>
      </c>
      <c r="I5" s="164" t="s">
        <v>239</v>
      </c>
      <c r="L5" s="164">
        <v>3</v>
      </c>
      <c r="M5" s="164" t="s">
        <v>240</v>
      </c>
      <c r="N5" s="165" t="s">
        <v>22</v>
      </c>
      <c r="O5" s="165" t="s">
        <v>241</v>
      </c>
      <c r="P5" s="166">
        <v>3</v>
      </c>
      <c r="Q5" s="166" t="s">
        <v>242</v>
      </c>
      <c r="R5" s="166">
        <v>1</v>
      </c>
      <c r="S5" s="166" t="s">
        <v>243</v>
      </c>
      <c r="T5" s="167">
        <f t="shared" ca="1" si="1"/>
        <v>44877.79531296296</v>
      </c>
      <c r="U5" s="166" t="s">
        <v>244</v>
      </c>
      <c r="V5" s="167">
        <f t="shared" ca="1" si="2"/>
        <v>44877.79531296296</v>
      </c>
      <c r="W5" s="164" t="s">
        <v>245</v>
      </c>
      <c r="X5" s="164" t="s">
        <v>246</v>
      </c>
      <c r="Y5" s="168" t="s">
        <v>247</v>
      </c>
      <c r="AMJ5"/>
    </row>
    <row r="6" spans="1:1024" s="168" customFormat="1" ht="20.100000000000001" customHeight="1" x14ac:dyDescent="0.25">
      <c r="A6" s="164">
        <v>4</v>
      </c>
      <c r="B6" s="165" t="s">
        <v>23</v>
      </c>
      <c r="C6" s="166">
        <v>4</v>
      </c>
      <c r="D6" s="166">
        <v>1</v>
      </c>
      <c r="E6" s="167">
        <f t="shared" ca="1" si="0"/>
        <v>44877.79531296296</v>
      </c>
      <c r="F6" s="167">
        <f t="shared" ca="1" si="0"/>
        <v>44877.79531296296</v>
      </c>
      <c r="G6" s="164"/>
      <c r="H6" s="164" t="s">
        <v>238</v>
      </c>
      <c r="I6" s="164" t="s">
        <v>239</v>
      </c>
      <c r="L6" s="164">
        <v>4</v>
      </c>
      <c r="M6" s="164" t="s">
        <v>240</v>
      </c>
      <c r="N6" s="165" t="s">
        <v>23</v>
      </c>
      <c r="O6" s="165" t="s">
        <v>241</v>
      </c>
      <c r="P6" s="166">
        <v>4</v>
      </c>
      <c r="Q6" s="166" t="s">
        <v>242</v>
      </c>
      <c r="R6" s="166">
        <v>1</v>
      </c>
      <c r="S6" s="166" t="s">
        <v>243</v>
      </c>
      <c r="T6" s="167">
        <f t="shared" ca="1" si="1"/>
        <v>44877.79531296296</v>
      </c>
      <c r="U6" s="166" t="s">
        <v>244</v>
      </c>
      <c r="V6" s="167">
        <f t="shared" ca="1" si="2"/>
        <v>44877.79531296296</v>
      </c>
      <c r="W6" s="164" t="s">
        <v>245</v>
      </c>
      <c r="X6" s="164" t="s">
        <v>246</v>
      </c>
      <c r="Y6" s="168" t="s">
        <v>247</v>
      </c>
      <c r="AMJ6"/>
    </row>
    <row r="7" spans="1:1024" s="168" customFormat="1" ht="20.100000000000001" customHeight="1" x14ac:dyDescent="0.25">
      <c r="A7" s="164">
        <v>5</v>
      </c>
      <c r="B7" s="165" t="s">
        <v>24</v>
      </c>
      <c r="C7" s="166">
        <v>5</v>
      </c>
      <c r="D7" s="166">
        <v>1</v>
      </c>
      <c r="E7" s="167">
        <f t="shared" ca="1" si="0"/>
        <v>44877.79531296296</v>
      </c>
      <c r="F7" s="167">
        <f t="shared" ca="1" si="0"/>
        <v>44877.79531296296</v>
      </c>
      <c r="G7" s="164"/>
      <c r="H7" s="164" t="s">
        <v>238</v>
      </c>
      <c r="I7" s="164" t="s">
        <v>239</v>
      </c>
      <c r="L7" s="164">
        <v>5</v>
      </c>
      <c r="M7" s="164" t="s">
        <v>240</v>
      </c>
      <c r="N7" s="165" t="s">
        <v>24</v>
      </c>
      <c r="O7" s="165" t="s">
        <v>241</v>
      </c>
      <c r="P7" s="166">
        <v>5</v>
      </c>
      <c r="Q7" s="166" t="s">
        <v>242</v>
      </c>
      <c r="R7" s="166">
        <v>1</v>
      </c>
      <c r="S7" s="166" t="s">
        <v>243</v>
      </c>
      <c r="T7" s="167">
        <f t="shared" ca="1" si="1"/>
        <v>44877.79531296296</v>
      </c>
      <c r="U7" s="166" t="s">
        <v>244</v>
      </c>
      <c r="V7" s="167">
        <f t="shared" ca="1" si="2"/>
        <v>44877.79531296296</v>
      </c>
      <c r="W7" s="164" t="s">
        <v>245</v>
      </c>
      <c r="X7" s="164" t="s">
        <v>246</v>
      </c>
      <c r="Y7" s="168" t="s">
        <v>247</v>
      </c>
      <c r="AMJ7"/>
    </row>
    <row r="8" spans="1:1024" s="168" customFormat="1" ht="20.100000000000001" customHeight="1" x14ac:dyDescent="0.25">
      <c r="A8" s="164">
        <v>6</v>
      </c>
      <c r="B8" s="165" t="s">
        <v>25</v>
      </c>
      <c r="C8" s="166">
        <v>6</v>
      </c>
      <c r="D8" s="166">
        <v>1</v>
      </c>
      <c r="E8" s="167">
        <f t="shared" ca="1" si="0"/>
        <v>44877.79531296296</v>
      </c>
      <c r="F8" s="167">
        <f t="shared" ca="1" si="0"/>
        <v>44877.79531296296</v>
      </c>
      <c r="G8" s="164"/>
      <c r="H8" s="164" t="s">
        <v>238</v>
      </c>
      <c r="I8" s="164" t="s">
        <v>239</v>
      </c>
      <c r="L8" s="164">
        <v>6</v>
      </c>
      <c r="M8" s="164" t="s">
        <v>240</v>
      </c>
      <c r="N8" s="165" t="s">
        <v>25</v>
      </c>
      <c r="O8" s="165" t="s">
        <v>241</v>
      </c>
      <c r="P8" s="166">
        <v>6</v>
      </c>
      <c r="Q8" s="166" t="s">
        <v>242</v>
      </c>
      <c r="R8" s="166">
        <v>1</v>
      </c>
      <c r="S8" s="166" t="s">
        <v>243</v>
      </c>
      <c r="T8" s="167">
        <f t="shared" ca="1" si="1"/>
        <v>44877.79531296296</v>
      </c>
      <c r="U8" s="166" t="s">
        <v>244</v>
      </c>
      <c r="V8" s="167">
        <f t="shared" ca="1" si="2"/>
        <v>44877.79531296296</v>
      </c>
      <c r="W8" s="164" t="s">
        <v>245</v>
      </c>
      <c r="X8" s="164" t="s">
        <v>246</v>
      </c>
      <c r="Y8" s="168" t="s">
        <v>247</v>
      </c>
      <c r="AMJ8"/>
    </row>
    <row r="9" spans="1:1024" s="168" customFormat="1" ht="16.350000000000001" customHeight="1" x14ac:dyDescent="0.25">
      <c r="A9" s="169">
        <v>7</v>
      </c>
      <c r="B9" s="170" t="s">
        <v>164</v>
      </c>
      <c r="C9" s="171">
        <v>0</v>
      </c>
      <c r="D9" s="172">
        <v>1</v>
      </c>
      <c r="E9" s="173">
        <f t="shared" ca="1" si="0"/>
        <v>44877.79531296296</v>
      </c>
      <c r="F9" s="173">
        <f t="shared" ca="1" si="0"/>
        <v>44877.79531296296</v>
      </c>
      <c r="G9" s="174"/>
      <c r="H9" s="174" t="s">
        <v>248</v>
      </c>
      <c r="I9" s="169" t="s">
        <v>239</v>
      </c>
      <c r="L9" s="169">
        <v>7</v>
      </c>
      <c r="M9" s="164" t="s">
        <v>240</v>
      </c>
      <c r="N9" s="170" t="s">
        <v>140</v>
      </c>
      <c r="O9" s="165" t="s">
        <v>241</v>
      </c>
      <c r="P9" s="171">
        <v>0</v>
      </c>
      <c r="Q9" s="166" t="s">
        <v>242</v>
      </c>
      <c r="R9" s="172">
        <v>1</v>
      </c>
      <c r="S9" s="166" t="s">
        <v>243</v>
      </c>
      <c r="T9" s="173">
        <f t="shared" ca="1" si="1"/>
        <v>44877.79531296296</v>
      </c>
      <c r="U9" s="166" t="s">
        <v>244</v>
      </c>
      <c r="V9" s="173">
        <f t="shared" ca="1" si="2"/>
        <v>44877.79531296296</v>
      </c>
      <c r="W9" s="164" t="s">
        <v>245</v>
      </c>
      <c r="X9" s="174" t="s">
        <v>249</v>
      </c>
      <c r="Y9" s="168" t="s">
        <v>247</v>
      </c>
      <c r="AMJ9"/>
    </row>
    <row r="10" spans="1:1024" s="148" customFormat="1" x14ac:dyDescent="0.25">
      <c r="A10" s="169">
        <v>8</v>
      </c>
      <c r="B10" s="170" t="s">
        <v>203</v>
      </c>
      <c r="C10" s="171">
        <v>0</v>
      </c>
      <c r="D10" s="172">
        <v>1</v>
      </c>
      <c r="E10" s="173">
        <f t="shared" ca="1" si="0"/>
        <v>44877.79531296296</v>
      </c>
      <c r="F10" s="173">
        <f t="shared" ca="1" si="0"/>
        <v>44877.79531296296</v>
      </c>
      <c r="G10" s="174"/>
      <c r="H10" s="174" t="s">
        <v>248</v>
      </c>
      <c r="I10" s="169" t="s">
        <v>239</v>
      </c>
      <c r="L10" s="169">
        <v>8</v>
      </c>
      <c r="M10" s="164" t="s">
        <v>240</v>
      </c>
      <c r="N10" s="170" t="s">
        <v>250</v>
      </c>
      <c r="O10" s="165" t="s">
        <v>241</v>
      </c>
      <c r="P10" s="171">
        <v>0</v>
      </c>
      <c r="Q10" s="166" t="s">
        <v>242</v>
      </c>
      <c r="R10" s="172">
        <v>1</v>
      </c>
      <c r="S10" s="166" t="s">
        <v>243</v>
      </c>
      <c r="T10" s="173">
        <f t="shared" ca="1" si="1"/>
        <v>44877.79531296296</v>
      </c>
      <c r="U10" s="166" t="s">
        <v>244</v>
      </c>
      <c r="V10" s="173">
        <f t="shared" ca="1" si="2"/>
        <v>44877.79531296296</v>
      </c>
      <c r="W10" s="164" t="s">
        <v>245</v>
      </c>
      <c r="X10" s="174" t="s">
        <v>249</v>
      </c>
      <c r="Y10" s="168" t="s">
        <v>247</v>
      </c>
      <c r="AMJ10"/>
    </row>
    <row r="11" spans="1:1024" s="148" customFormat="1" x14ac:dyDescent="0.25">
      <c r="A11" s="169">
        <v>9</v>
      </c>
      <c r="B11" s="170" t="s">
        <v>205</v>
      </c>
      <c r="C11" s="171">
        <v>0</v>
      </c>
      <c r="D11" s="172">
        <v>1</v>
      </c>
      <c r="E11" s="173">
        <f t="shared" ca="1" si="0"/>
        <v>44877.79531296296</v>
      </c>
      <c r="F11" s="173">
        <f t="shared" ca="1" si="0"/>
        <v>44877.79531296296</v>
      </c>
      <c r="G11" s="174"/>
      <c r="H11" s="174" t="s">
        <v>248</v>
      </c>
      <c r="I11" s="169" t="s">
        <v>239</v>
      </c>
      <c r="L11" s="169">
        <v>9</v>
      </c>
      <c r="M11" s="164" t="s">
        <v>240</v>
      </c>
      <c r="N11" s="170" t="s">
        <v>251</v>
      </c>
      <c r="O11" s="165" t="s">
        <v>241</v>
      </c>
      <c r="P11" s="171">
        <v>0</v>
      </c>
      <c r="Q11" s="166" t="s">
        <v>242</v>
      </c>
      <c r="R11" s="172">
        <v>1</v>
      </c>
      <c r="S11" s="166" t="s">
        <v>243</v>
      </c>
      <c r="T11" s="173">
        <f t="shared" ca="1" si="1"/>
        <v>44877.79531296296</v>
      </c>
      <c r="U11" s="166" t="s">
        <v>244</v>
      </c>
      <c r="V11" s="173">
        <f t="shared" ca="1" si="2"/>
        <v>44877.79531296296</v>
      </c>
      <c r="W11" s="164" t="s">
        <v>245</v>
      </c>
      <c r="X11" s="174" t="s">
        <v>249</v>
      </c>
      <c r="Y11" s="168" t="s">
        <v>247</v>
      </c>
      <c r="AMJ11"/>
    </row>
    <row r="12" spans="1:1024" s="148" customFormat="1" x14ac:dyDescent="0.25">
      <c r="A12" s="169">
        <v>10</v>
      </c>
      <c r="B12" s="170" t="s">
        <v>167</v>
      </c>
      <c r="C12" s="171">
        <v>0</v>
      </c>
      <c r="D12" s="172">
        <v>1</v>
      </c>
      <c r="E12" s="173">
        <f t="shared" ca="1" si="0"/>
        <v>44877.79531296296</v>
      </c>
      <c r="F12" s="173">
        <f t="shared" ca="1" si="0"/>
        <v>44877.79531296296</v>
      </c>
      <c r="G12" s="174"/>
      <c r="H12" s="174" t="s">
        <v>248</v>
      </c>
      <c r="I12" s="169" t="s">
        <v>239</v>
      </c>
      <c r="L12" s="169">
        <v>10</v>
      </c>
      <c r="M12" s="164" t="s">
        <v>240</v>
      </c>
      <c r="N12" s="170" t="s">
        <v>141</v>
      </c>
      <c r="O12" s="165" t="s">
        <v>241</v>
      </c>
      <c r="P12" s="171">
        <v>0</v>
      </c>
      <c r="Q12" s="166" t="s">
        <v>242</v>
      </c>
      <c r="R12" s="172">
        <v>1</v>
      </c>
      <c r="S12" s="166" t="s">
        <v>243</v>
      </c>
      <c r="T12" s="173">
        <f t="shared" ca="1" si="1"/>
        <v>44877.79531296296</v>
      </c>
      <c r="U12" s="166" t="s">
        <v>244</v>
      </c>
      <c r="V12" s="173">
        <f t="shared" ca="1" si="2"/>
        <v>44877.79531296296</v>
      </c>
      <c r="W12" s="164" t="s">
        <v>245</v>
      </c>
      <c r="X12" s="174" t="s">
        <v>249</v>
      </c>
      <c r="Y12" s="168" t="s">
        <v>247</v>
      </c>
      <c r="AMJ12"/>
    </row>
    <row r="13" spans="1:1024" s="148" customFormat="1" x14ac:dyDescent="0.25">
      <c r="A13" s="169">
        <v>11</v>
      </c>
      <c r="B13" s="170" t="s">
        <v>209</v>
      </c>
      <c r="C13" s="171">
        <v>0</v>
      </c>
      <c r="D13" s="172">
        <v>1</v>
      </c>
      <c r="E13" s="173">
        <f t="shared" ca="1" si="0"/>
        <v>44877.79531296296</v>
      </c>
      <c r="F13" s="173">
        <f t="shared" ca="1" si="0"/>
        <v>44877.79531296296</v>
      </c>
      <c r="G13" s="174"/>
      <c r="H13" s="174" t="s">
        <v>248</v>
      </c>
      <c r="I13" s="169" t="s">
        <v>239</v>
      </c>
      <c r="L13" s="169">
        <v>11</v>
      </c>
      <c r="M13" s="164" t="s">
        <v>240</v>
      </c>
      <c r="N13" s="170" t="s">
        <v>252</v>
      </c>
      <c r="O13" s="165" t="s">
        <v>241</v>
      </c>
      <c r="P13" s="171">
        <v>0</v>
      </c>
      <c r="Q13" s="166" t="s">
        <v>242</v>
      </c>
      <c r="R13" s="172">
        <v>1</v>
      </c>
      <c r="S13" s="166" t="s">
        <v>243</v>
      </c>
      <c r="T13" s="173">
        <f t="shared" ca="1" si="1"/>
        <v>44877.79531296296</v>
      </c>
      <c r="U13" s="166" t="s">
        <v>244</v>
      </c>
      <c r="V13" s="173">
        <f t="shared" ca="1" si="2"/>
        <v>44877.79531296296</v>
      </c>
      <c r="W13" s="164" t="s">
        <v>245</v>
      </c>
      <c r="X13" s="174" t="s">
        <v>249</v>
      </c>
      <c r="Y13" s="168" t="s">
        <v>247</v>
      </c>
      <c r="AMJ13"/>
    </row>
    <row r="14" spans="1:1024" s="148" customFormat="1" x14ac:dyDescent="0.25">
      <c r="A14" s="169">
        <v>12</v>
      </c>
      <c r="B14" s="170" t="s">
        <v>172</v>
      </c>
      <c r="C14" s="171">
        <v>0</v>
      </c>
      <c r="D14" s="172">
        <v>1</v>
      </c>
      <c r="E14" s="173">
        <f t="shared" ca="1" si="0"/>
        <v>44877.79531296296</v>
      </c>
      <c r="F14" s="173">
        <f t="shared" ca="1" si="0"/>
        <v>44877.79531296296</v>
      </c>
      <c r="G14" s="174"/>
      <c r="H14" s="174" t="s">
        <v>248</v>
      </c>
      <c r="I14" s="169" t="s">
        <v>253</v>
      </c>
      <c r="L14" s="169">
        <v>12</v>
      </c>
      <c r="M14" s="164" t="s">
        <v>240</v>
      </c>
      <c r="N14" s="170" t="s">
        <v>182</v>
      </c>
      <c r="O14" s="165" t="s">
        <v>241</v>
      </c>
      <c r="P14" s="171">
        <v>0</v>
      </c>
      <c r="Q14" s="166" t="s">
        <v>242</v>
      </c>
      <c r="R14" s="172">
        <v>1</v>
      </c>
      <c r="S14" s="166" t="s">
        <v>243</v>
      </c>
      <c r="T14" s="173">
        <f t="shared" ca="1" si="1"/>
        <v>44877.79531296296</v>
      </c>
      <c r="U14" s="166" t="s">
        <v>244</v>
      </c>
      <c r="V14" s="173">
        <f t="shared" ca="1" si="2"/>
        <v>44877.79531296296</v>
      </c>
      <c r="W14" s="164" t="s">
        <v>245</v>
      </c>
      <c r="X14" s="174" t="s">
        <v>249</v>
      </c>
      <c r="Y14" s="168" t="s">
        <v>247</v>
      </c>
      <c r="AMJ14"/>
    </row>
    <row r="15" spans="1:1024" x14ac:dyDescent="0.25">
      <c r="A15" s="164">
        <v>13</v>
      </c>
      <c r="B15" s="165" t="s">
        <v>26</v>
      </c>
      <c r="C15" s="166">
        <v>333</v>
      </c>
      <c r="D15" s="166">
        <v>1</v>
      </c>
      <c r="E15" s="167">
        <f t="shared" ca="1" si="0"/>
        <v>44877.79531296296</v>
      </c>
      <c r="F15" s="167">
        <f t="shared" ca="1" si="0"/>
        <v>44877.79531296296</v>
      </c>
      <c r="G15" s="164"/>
      <c r="H15" s="164" t="s">
        <v>238</v>
      </c>
      <c r="I15" s="164" t="s">
        <v>239</v>
      </c>
      <c r="L15" s="164">
        <v>13</v>
      </c>
      <c r="M15" s="164" t="s">
        <v>240</v>
      </c>
      <c r="N15" s="165" t="s">
        <v>26</v>
      </c>
      <c r="O15" s="165" t="s">
        <v>241</v>
      </c>
      <c r="P15" s="166">
        <v>333</v>
      </c>
      <c r="Q15" s="166" t="s">
        <v>242</v>
      </c>
      <c r="R15" s="166">
        <v>1</v>
      </c>
      <c r="S15" s="166" t="s">
        <v>243</v>
      </c>
      <c r="T15" s="167">
        <f t="shared" ca="1" si="1"/>
        <v>44877.79531296296</v>
      </c>
      <c r="U15" s="166" t="s">
        <v>244</v>
      </c>
      <c r="V15" s="167">
        <f t="shared" ca="1" si="2"/>
        <v>44877.79531296296</v>
      </c>
      <c r="W15" s="164" t="s">
        <v>245</v>
      </c>
      <c r="X15" s="164" t="s">
        <v>246</v>
      </c>
      <c r="Y15" s="168" t="s">
        <v>247</v>
      </c>
    </row>
  </sheetData>
  <mergeCells count="1">
    <mergeCell ref="A1:I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3"/>
  <sheetViews>
    <sheetView zoomScaleNormal="100" workbookViewId="0">
      <selection sqref="A1:I1"/>
    </sheetView>
  </sheetViews>
  <sheetFormatPr defaultColWidth="9.140625" defaultRowHeight="15" x14ac:dyDescent="0.25"/>
  <cols>
    <col min="1" max="1" width="2.85546875" customWidth="1"/>
    <col min="2" max="2" width="11.28515625" customWidth="1"/>
    <col min="3" max="3" width="5.28515625" customWidth="1"/>
    <col min="4" max="4" width="9.85546875" customWidth="1"/>
    <col min="5" max="6" width="14.7109375" customWidth="1"/>
    <col min="7" max="7" width="9.85546875" customWidth="1"/>
    <col min="8" max="8" width="6" customWidth="1"/>
    <col min="9" max="9" width="19.42578125" customWidth="1"/>
  </cols>
  <sheetData>
    <row r="1" spans="1:9" ht="31.35" customHeight="1" x14ac:dyDescent="0.25">
      <c r="A1" s="240" t="s">
        <v>254</v>
      </c>
      <c r="B1" s="240"/>
      <c r="C1" s="240"/>
      <c r="D1" s="240"/>
      <c r="E1" s="240"/>
      <c r="F1" s="240"/>
      <c r="G1" s="240"/>
      <c r="H1" s="240"/>
      <c r="I1" s="240"/>
    </row>
    <row r="2" spans="1:9" x14ac:dyDescent="0.25">
      <c r="A2" s="162" t="s">
        <v>121</v>
      </c>
      <c r="B2" s="162" t="s">
        <v>217</v>
      </c>
      <c r="C2" s="162" t="s">
        <v>234</v>
      </c>
      <c r="D2" s="162" t="s">
        <v>235</v>
      </c>
      <c r="E2" s="162" t="s">
        <v>131</v>
      </c>
      <c r="F2" s="162" t="s">
        <v>132</v>
      </c>
      <c r="G2" s="162" t="s">
        <v>220</v>
      </c>
      <c r="H2" s="162" t="s">
        <v>154</v>
      </c>
      <c r="I2" s="162" t="s">
        <v>236</v>
      </c>
    </row>
    <row r="3" spans="1:9" s="148" customFormat="1" ht="12.75" x14ac:dyDescent="0.2">
      <c r="A3" s="175">
        <v>1</v>
      </c>
      <c r="B3" s="175" t="s">
        <v>28</v>
      </c>
      <c r="C3" s="176">
        <v>1</v>
      </c>
      <c r="D3" s="176">
        <v>1</v>
      </c>
      <c r="E3" s="177">
        <f t="shared" ref="E3:F27" ca="1" si="0">NOW()</f>
        <v>44877.79531296296</v>
      </c>
      <c r="F3" s="177">
        <f t="shared" ca="1" si="0"/>
        <v>44877.79531296296</v>
      </c>
      <c r="G3" s="175"/>
      <c r="H3" s="175" t="s">
        <v>238</v>
      </c>
      <c r="I3" s="175" t="str">
        <f t="shared" ref="I3:I27" ca="1" si="1">_xlfn.CONCAT("c#",NOW(),"#1")</f>
        <v>c#44877.7953129629#1</v>
      </c>
    </row>
    <row r="4" spans="1:9" s="148" customFormat="1" ht="12.75" x14ac:dyDescent="0.2">
      <c r="A4" s="175">
        <v>2</v>
      </c>
      <c r="B4" s="175" t="s">
        <v>29</v>
      </c>
      <c r="C4" s="176">
        <v>2</v>
      </c>
      <c r="D4" s="176">
        <v>1</v>
      </c>
      <c r="E4" s="177">
        <f t="shared" ca="1" si="0"/>
        <v>44877.79531296296</v>
      </c>
      <c r="F4" s="177">
        <f t="shared" ca="1" si="0"/>
        <v>44877.79531296296</v>
      </c>
      <c r="G4" s="175"/>
      <c r="H4" s="175" t="s">
        <v>238</v>
      </c>
      <c r="I4" s="175" t="str">
        <f t="shared" ca="1" si="1"/>
        <v>c#44877.7953129629#1</v>
      </c>
    </row>
    <row r="5" spans="1:9" s="148" customFormat="1" ht="12.75" x14ac:dyDescent="0.2">
      <c r="A5" s="175">
        <v>3</v>
      </c>
      <c r="B5" s="175" t="s">
        <v>30</v>
      </c>
      <c r="C5" s="176">
        <v>3</v>
      </c>
      <c r="D5" s="176">
        <v>1</v>
      </c>
      <c r="E5" s="177">
        <f t="shared" ca="1" si="0"/>
        <v>44877.79531296296</v>
      </c>
      <c r="F5" s="177">
        <f t="shared" ca="1" si="0"/>
        <v>44877.79531296296</v>
      </c>
      <c r="G5" s="175"/>
      <c r="H5" s="175" t="s">
        <v>238</v>
      </c>
      <c r="I5" s="175" t="str">
        <f t="shared" ca="1" si="1"/>
        <v>c#44877.7953129629#1</v>
      </c>
    </row>
    <row r="6" spans="1:9" s="148" customFormat="1" ht="12.75" x14ac:dyDescent="0.2">
      <c r="A6" s="175">
        <v>4</v>
      </c>
      <c r="B6" s="175" t="s">
        <v>31</v>
      </c>
      <c r="C6" s="176">
        <v>4</v>
      </c>
      <c r="D6" s="176">
        <v>1</v>
      </c>
      <c r="E6" s="177">
        <f t="shared" ca="1" si="0"/>
        <v>44877.79531296296</v>
      </c>
      <c r="F6" s="177">
        <f t="shared" ca="1" si="0"/>
        <v>44877.79531296296</v>
      </c>
      <c r="G6" s="175"/>
      <c r="H6" s="175" t="s">
        <v>238</v>
      </c>
      <c r="I6" s="175" t="str">
        <f t="shared" ca="1" si="1"/>
        <v>c#44877.7953129629#1</v>
      </c>
    </row>
    <row r="7" spans="1:9" s="148" customFormat="1" ht="12.75" x14ac:dyDescent="0.2">
      <c r="A7" s="175">
        <v>5</v>
      </c>
      <c r="B7" s="175" t="s">
        <v>32</v>
      </c>
      <c r="C7" s="176">
        <v>5</v>
      </c>
      <c r="D7" s="176">
        <v>1</v>
      </c>
      <c r="E7" s="177">
        <f t="shared" ca="1" si="0"/>
        <v>44877.79531296296</v>
      </c>
      <c r="F7" s="177">
        <f t="shared" ca="1" si="0"/>
        <v>44877.79531296296</v>
      </c>
      <c r="G7" s="175"/>
      <c r="H7" s="175" t="s">
        <v>238</v>
      </c>
      <c r="I7" s="175" t="str">
        <f t="shared" ca="1" si="1"/>
        <v>c#44877.7953129629#1</v>
      </c>
    </row>
    <row r="8" spans="1:9" s="148" customFormat="1" ht="12.75" x14ac:dyDescent="0.2">
      <c r="A8" s="175">
        <v>6</v>
      </c>
      <c r="B8" s="175" t="s">
        <v>33</v>
      </c>
      <c r="C8" s="176">
        <v>6</v>
      </c>
      <c r="D8" s="176">
        <v>1</v>
      </c>
      <c r="E8" s="177">
        <f t="shared" ca="1" si="0"/>
        <v>44877.79531296296</v>
      </c>
      <c r="F8" s="177">
        <f t="shared" ca="1" si="0"/>
        <v>44877.79531296296</v>
      </c>
      <c r="G8" s="175"/>
      <c r="H8" s="175" t="s">
        <v>238</v>
      </c>
      <c r="I8" s="175" t="str">
        <f t="shared" ca="1" si="1"/>
        <v>c#44877.7953129629#1</v>
      </c>
    </row>
    <row r="9" spans="1:9" s="148" customFormat="1" ht="12.75" x14ac:dyDescent="0.2">
      <c r="A9" s="175">
        <v>7</v>
      </c>
      <c r="B9" s="175" t="s">
        <v>34</v>
      </c>
      <c r="C9" s="176">
        <v>7</v>
      </c>
      <c r="D9" s="176">
        <v>1</v>
      </c>
      <c r="E9" s="177">
        <f t="shared" ca="1" si="0"/>
        <v>44877.79531296296</v>
      </c>
      <c r="F9" s="177">
        <f t="shared" ca="1" si="0"/>
        <v>44877.79531296296</v>
      </c>
      <c r="G9" s="175"/>
      <c r="H9" s="175" t="s">
        <v>238</v>
      </c>
      <c r="I9" s="175" t="str">
        <f t="shared" ca="1" si="1"/>
        <v>c#44877.7953129629#1</v>
      </c>
    </row>
    <row r="10" spans="1:9" s="148" customFormat="1" ht="12.75" x14ac:dyDescent="0.2">
      <c r="A10" s="175">
        <v>8</v>
      </c>
      <c r="B10" s="175" t="s">
        <v>35</v>
      </c>
      <c r="C10" s="176">
        <v>8</v>
      </c>
      <c r="D10" s="176">
        <v>1</v>
      </c>
      <c r="E10" s="177">
        <f t="shared" ca="1" si="0"/>
        <v>44877.79531296296</v>
      </c>
      <c r="F10" s="177">
        <f t="shared" ca="1" si="0"/>
        <v>44877.79531296296</v>
      </c>
      <c r="G10" s="175"/>
      <c r="H10" s="175" t="s">
        <v>238</v>
      </c>
      <c r="I10" s="175" t="str">
        <f t="shared" ca="1" si="1"/>
        <v>c#44877.7953129629#1</v>
      </c>
    </row>
    <row r="11" spans="1:9" s="148" customFormat="1" ht="12.75" x14ac:dyDescent="0.2">
      <c r="A11" s="175">
        <v>9</v>
      </c>
      <c r="B11" s="175" t="s">
        <v>36</v>
      </c>
      <c r="C11" s="176">
        <v>9</v>
      </c>
      <c r="D11" s="176">
        <v>1</v>
      </c>
      <c r="E11" s="177">
        <f t="shared" ca="1" si="0"/>
        <v>44877.79531296296</v>
      </c>
      <c r="F11" s="177">
        <f t="shared" ca="1" si="0"/>
        <v>44877.79531296296</v>
      </c>
      <c r="G11" s="175"/>
      <c r="H11" s="175" t="s">
        <v>238</v>
      </c>
      <c r="I11" s="175" t="str">
        <f t="shared" ca="1" si="1"/>
        <v>c#44877.7953129629#1</v>
      </c>
    </row>
    <row r="12" spans="1:9" s="148" customFormat="1" ht="12.75" x14ac:dyDescent="0.2">
      <c r="A12" s="175">
        <v>10</v>
      </c>
      <c r="B12" s="175" t="s">
        <v>37</v>
      </c>
      <c r="C12" s="176">
        <v>10</v>
      </c>
      <c r="D12" s="176">
        <v>1</v>
      </c>
      <c r="E12" s="177">
        <f t="shared" ca="1" si="0"/>
        <v>44877.79531296296</v>
      </c>
      <c r="F12" s="177">
        <f t="shared" ca="1" si="0"/>
        <v>44877.79531296296</v>
      </c>
      <c r="G12" s="175"/>
      <c r="H12" s="175" t="s">
        <v>238</v>
      </c>
      <c r="I12" s="175" t="str">
        <f t="shared" ca="1" si="1"/>
        <v>c#44877.7953129629#1</v>
      </c>
    </row>
    <row r="13" spans="1:9" s="148" customFormat="1" ht="12.75" x14ac:dyDescent="0.2">
      <c r="A13" s="175">
        <v>11</v>
      </c>
      <c r="B13" s="175" t="s">
        <v>38</v>
      </c>
      <c r="C13" s="176">
        <v>11</v>
      </c>
      <c r="D13" s="176">
        <v>1</v>
      </c>
      <c r="E13" s="177">
        <f t="shared" ca="1" si="0"/>
        <v>44877.79531296296</v>
      </c>
      <c r="F13" s="177">
        <f t="shared" ca="1" si="0"/>
        <v>44877.79531296296</v>
      </c>
      <c r="G13" s="175"/>
      <c r="H13" s="175" t="s">
        <v>238</v>
      </c>
      <c r="I13" s="175" t="str">
        <f t="shared" ca="1" si="1"/>
        <v>c#44877.7953129629#1</v>
      </c>
    </row>
    <row r="14" spans="1:9" s="148" customFormat="1" ht="12.75" x14ac:dyDescent="0.2">
      <c r="A14" s="175">
        <v>12</v>
      </c>
      <c r="B14" s="175" t="s">
        <v>39</v>
      </c>
      <c r="C14" s="176">
        <v>12</v>
      </c>
      <c r="D14" s="176">
        <v>1</v>
      </c>
      <c r="E14" s="177">
        <f t="shared" ca="1" si="0"/>
        <v>44877.79531296296</v>
      </c>
      <c r="F14" s="177">
        <f t="shared" ca="1" si="0"/>
        <v>44877.79531296296</v>
      </c>
      <c r="G14" s="175"/>
      <c r="H14" s="175" t="s">
        <v>238</v>
      </c>
      <c r="I14" s="175" t="str">
        <f t="shared" ca="1" si="1"/>
        <v>c#44877.7953129629#1</v>
      </c>
    </row>
    <row r="15" spans="1:9" s="148" customFormat="1" ht="12.75" x14ac:dyDescent="0.2">
      <c r="A15" s="175">
        <v>13</v>
      </c>
      <c r="B15" s="175" t="s">
        <v>40</v>
      </c>
      <c r="C15" s="176">
        <v>13</v>
      </c>
      <c r="D15" s="176">
        <v>1</v>
      </c>
      <c r="E15" s="177">
        <f t="shared" ca="1" si="0"/>
        <v>44877.79531296296</v>
      </c>
      <c r="F15" s="177">
        <f t="shared" ca="1" si="0"/>
        <v>44877.79531296296</v>
      </c>
      <c r="G15" s="175"/>
      <c r="H15" s="175" t="s">
        <v>238</v>
      </c>
      <c r="I15" s="175" t="str">
        <f t="shared" ca="1" si="1"/>
        <v>c#44877.7953129629#1</v>
      </c>
    </row>
    <row r="16" spans="1:9" s="148" customFormat="1" ht="12.75" x14ac:dyDescent="0.2">
      <c r="A16" s="175">
        <v>14</v>
      </c>
      <c r="B16" s="175" t="s">
        <v>41</v>
      </c>
      <c r="C16" s="176">
        <v>14</v>
      </c>
      <c r="D16" s="176">
        <v>1</v>
      </c>
      <c r="E16" s="177">
        <f t="shared" ca="1" si="0"/>
        <v>44877.79531296296</v>
      </c>
      <c r="F16" s="177">
        <f t="shared" ca="1" si="0"/>
        <v>44877.79531296296</v>
      </c>
      <c r="G16" s="175"/>
      <c r="H16" s="175" t="s">
        <v>238</v>
      </c>
      <c r="I16" s="175" t="str">
        <f t="shared" ca="1" si="1"/>
        <v>c#44877.7953129629#1</v>
      </c>
    </row>
    <row r="17" spans="1:9" s="148" customFormat="1" ht="12.75" x14ac:dyDescent="0.2">
      <c r="A17" s="175">
        <v>15</v>
      </c>
      <c r="B17" s="175" t="s">
        <v>42</v>
      </c>
      <c r="C17" s="176">
        <v>15</v>
      </c>
      <c r="D17" s="176">
        <v>1</v>
      </c>
      <c r="E17" s="177">
        <f t="shared" ca="1" si="0"/>
        <v>44877.79531296296</v>
      </c>
      <c r="F17" s="177">
        <f t="shared" ca="1" si="0"/>
        <v>44877.79531296296</v>
      </c>
      <c r="G17" s="175"/>
      <c r="H17" s="175" t="s">
        <v>238</v>
      </c>
      <c r="I17" s="175" t="str">
        <f t="shared" ca="1" si="1"/>
        <v>c#44877.7953129629#1</v>
      </c>
    </row>
    <row r="18" spans="1:9" s="148" customFormat="1" ht="12.75" x14ac:dyDescent="0.2">
      <c r="A18" s="175">
        <v>16</v>
      </c>
      <c r="B18" s="175" t="s">
        <v>43</v>
      </c>
      <c r="C18" s="176">
        <v>16</v>
      </c>
      <c r="D18" s="176">
        <v>1</v>
      </c>
      <c r="E18" s="177">
        <f t="shared" ca="1" si="0"/>
        <v>44877.79531296296</v>
      </c>
      <c r="F18" s="177">
        <f t="shared" ca="1" si="0"/>
        <v>44877.79531296296</v>
      </c>
      <c r="G18" s="175"/>
      <c r="H18" s="175" t="s">
        <v>238</v>
      </c>
      <c r="I18" s="175" t="str">
        <f t="shared" ca="1" si="1"/>
        <v>c#44877.7953129629#1</v>
      </c>
    </row>
    <row r="19" spans="1:9" s="148" customFormat="1" ht="12.75" x14ac:dyDescent="0.2">
      <c r="A19" s="175">
        <v>17</v>
      </c>
      <c r="B19" s="175" t="s">
        <v>44</v>
      </c>
      <c r="C19" s="176">
        <v>17</v>
      </c>
      <c r="D19" s="176">
        <v>1</v>
      </c>
      <c r="E19" s="177">
        <f t="shared" ca="1" si="0"/>
        <v>44877.79531296296</v>
      </c>
      <c r="F19" s="177">
        <f t="shared" ca="1" si="0"/>
        <v>44877.79531296296</v>
      </c>
      <c r="G19" s="175"/>
      <c r="H19" s="175" t="s">
        <v>238</v>
      </c>
      <c r="I19" s="175" t="str">
        <f t="shared" ca="1" si="1"/>
        <v>c#44877.7953129629#1</v>
      </c>
    </row>
    <row r="20" spans="1:9" s="148" customFormat="1" ht="12.75" x14ac:dyDescent="0.2">
      <c r="A20" s="175">
        <v>18</v>
      </c>
      <c r="B20" s="175" t="s">
        <v>45</v>
      </c>
      <c r="C20" s="176">
        <v>18</v>
      </c>
      <c r="D20" s="176">
        <v>1</v>
      </c>
      <c r="E20" s="177">
        <f t="shared" ca="1" si="0"/>
        <v>44877.79531296296</v>
      </c>
      <c r="F20" s="177">
        <f t="shared" ca="1" si="0"/>
        <v>44877.79531296296</v>
      </c>
      <c r="G20" s="175"/>
      <c r="H20" s="175" t="s">
        <v>238</v>
      </c>
      <c r="I20" s="175" t="str">
        <f t="shared" ca="1" si="1"/>
        <v>c#44877.7953129629#1</v>
      </c>
    </row>
    <row r="21" spans="1:9" s="148" customFormat="1" ht="12.75" x14ac:dyDescent="0.2">
      <c r="A21" s="175">
        <v>19</v>
      </c>
      <c r="B21" s="175" t="s">
        <v>46</v>
      </c>
      <c r="C21" s="176">
        <v>19</v>
      </c>
      <c r="D21" s="176">
        <v>1</v>
      </c>
      <c r="E21" s="177">
        <f t="shared" ca="1" si="0"/>
        <v>44877.79531296296</v>
      </c>
      <c r="F21" s="177">
        <f t="shared" ca="1" si="0"/>
        <v>44877.79531296296</v>
      </c>
      <c r="G21" s="175"/>
      <c r="H21" s="175" t="s">
        <v>238</v>
      </c>
      <c r="I21" s="175" t="str">
        <f t="shared" ca="1" si="1"/>
        <v>c#44877.7953129629#1</v>
      </c>
    </row>
    <row r="22" spans="1:9" s="148" customFormat="1" ht="12.75" x14ac:dyDescent="0.2">
      <c r="A22" s="175">
        <v>20</v>
      </c>
      <c r="B22" s="175" t="s">
        <v>47</v>
      </c>
      <c r="C22" s="176">
        <v>20</v>
      </c>
      <c r="D22" s="176">
        <v>1</v>
      </c>
      <c r="E22" s="177">
        <f t="shared" ca="1" si="0"/>
        <v>44877.79531296296</v>
      </c>
      <c r="F22" s="177">
        <f t="shared" ca="1" si="0"/>
        <v>44877.79531296296</v>
      </c>
      <c r="G22" s="175"/>
      <c r="H22" s="175" t="s">
        <v>238</v>
      </c>
      <c r="I22" s="175" t="str">
        <f t="shared" ca="1" si="1"/>
        <v>c#44877.7953129629#1</v>
      </c>
    </row>
    <row r="23" spans="1:9" s="148" customFormat="1" ht="12.75" x14ac:dyDescent="0.2">
      <c r="A23" s="175">
        <v>21</v>
      </c>
      <c r="B23" s="175" t="s">
        <v>48</v>
      </c>
      <c r="C23" s="176">
        <v>21</v>
      </c>
      <c r="D23" s="176">
        <v>1</v>
      </c>
      <c r="E23" s="177">
        <f t="shared" ca="1" si="0"/>
        <v>44877.79531296296</v>
      </c>
      <c r="F23" s="177">
        <f t="shared" ca="1" si="0"/>
        <v>44877.79531296296</v>
      </c>
      <c r="G23" s="175"/>
      <c r="H23" s="175" t="s">
        <v>238</v>
      </c>
      <c r="I23" s="175" t="str">
        <f t="shared" ca="1" si="1"/>
        <v>c#44877.7953129629#1</v>
      </c>
    </row>
    <row r="24" spans="1:9" s="148" customFormat="1" ht="12.75" x14ac:dyDescent="0.2">
      <c r="A24" s="175">
        <v>22</v>
      </c>
      <c r="B24" s="175" t="s">
        <v>49</v>
      </c>
      <c r="C24" s="176">
        <v>22</v>
      </c>
      <c r="D24" s="176">
        <v>1</v>
      </c>
      <c r="E24" s="177">
        <f t="shared" ca="1" si="0"/>
        <v>44877.79531296296</v>
      </c>
      <c r="F24" s="177">
        <f t="shared" ca="1" si="0"/>
        <v>44877.79531296296</v>
      </c>
      <c r="G24" s="175"/>
      <c r="H24" s="175" t="s">
        <v>238</v>
      </c>
      <c r="I24" s="175" t="str">
        <f t="shared" ca="1" si="1"/>
        <v>c#44877.7953129629#1</v>
      </c>
    </row>
    <row r="25" spans="1:9" s="148" customFormat="1" ht="12.75" x14ac:dyDescent="0.2">
      <c r="A25" s="175">
        <v>23</v>
      </c>
      <c r="B25" s="175" t="s">
        <v>50</v>
      </c>
      <c r="C25" s="176">
        <v>23</v>
      </c>
      <c r="D25" s="176">
        <v>1</v>
      </c>
      <c r="E25" s="177">
        <f t="shared" ca="1" si="0"/>
        <v>44877.79531296296</v>
      </c>
      <c r="F25" s="177">
        <f t="shared" ca="1" si="0"/>
        <v>44877.79531296296</v>
      </c>
      <c r="G25" s="175"/>
      <c r="H25" s="175" t="s">
        <v>238</v>
      </c>
      <c r="I25" s="175" t="str">
        <f t="shared" ca="1" si="1"/>
        <v>c#44877.7953129629#1</v>
      </c>
    </row>
    <row r="26" spans="1:9" s="148" customFormat="1" ht="12.75" x14ac:dyDescent="0.2">
      <c r="A26" s="175">
        <v>24</v>
      </c>
      <c r="B26" s="175" t="s">
        <v>51</v>
      </c>
      <c r="C26" s="176">
        <v>24</v>
      </c>
      <c r="D26" s="176">
        <v>1</v>
      </c>
      <c r="E26" s="177">
        <f t="shared" ca="1" si="0"/>
        <v>44877.79531296296</v>
      </c>
      <c r="F26" s="177">
        <f t="shared" ca="1" si="0"/>
        <v>44877.79531296296</v>
      </c>
      <c r="G26" s="175"/>
      <c r="H26" s="175" t="s">
        <v>238</v>
      </c>
      <c r="I26" s="175" t="str">
        <f t="shared" ca="1" si="1"/>
        <v>c#44877.7953129629#1</v>
      </c>
    </row>
    <row r="27" spans="1:9" s="148" customFormat="1" ht="12.75" x14ac:dyDescent="0.2">
      <c r="A27" s="175">
        <v>25</v>
      </c>
      <c r="B27" s="175" t="s">
        <v>52</v>
      </c>
      <c r="C27" s="176">
        <v>25</v>
      </c>
      <c r="D27" s="176">
        <v>1</v>
      </c>
      <c r="E27" s="177">
        <f t="shared" ca="1" si="0"/>
        <v>44877.79531296296</v>
      </c>
      <c r="F27" s="177">
        <f t="shared" ca="1" si="0"/>
        <v>44877.79531296296</v>
      </c>
      <c r="G27" s="175"/>
      <c r="H27" s="175" t="s">
        <v>238</v>
      </c>
      <c r="I27" s="175" t="str">
        <f t="shared" ca="1" si="1"/>
        <v>c#44877.7953129629#1</v>
      </c>
    </row>
    <row r="43" spans="7:7" x14ac:dyDescent="0.25">
      <c r="G43" s="65"/>
    </row>
  </sheetData>
  <mergeCells count="1">
    <mergeCell ref="A1:I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5"/>
  <sheetViews>
    <sheetView zoomScaleNormal="100" workbookViewId="0">
      <selection sqref="A1:I1"/>
    </sheetView>
  </sheetViews>
  <sheetFormatPr defaultColWidth="9.140625" defaultRowHeight="15" x14ac:dyDescent="0.25"/>
  <cols>
    <col min="1" max="1" width="2.7109375" customWidth="1"/>
    <col min="2" max="2" width="9" customWidth="1"/>
    <col min="3" max="3" width="9.5703125" customWidth="1"/>
    <col min="4" max="4" width="25.42578125" customWidth="1"/>
    <col min="5" max="5" width="8.5703125" customWidth="1"/>
    <col min="6" max="6" width="9.85546875" customWidth="1"/>
    <col min="7" max="8" width="16.42578125" customWidth="1"/>
    <col min="9" max="9" width="9.85546875" customWidth="1"/>
    <col min="10" max="10" width="6" customWidth="1"/>
    <col min="11" max="11" width="17" customWidth="1"/>
  </cols>
  <sheetData>
    <row r="1" spans="1:18" ht="32.1" customHeight="1" x14ac:dyDescent="0.25">
      <c r="A1" s="240" t="s">
        <v>255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</row>
    <row r="2" spans="1:18" x14ac:dyDescent="0.25">
      <c r="A2" s="162" t="s">
        <v>121</v>
      </c>
      <c r="B2" s="162" t="s">
        <v>217</v>
      </c>
      <c r="C2" s="162" t="s">
        <v>168</v>
      </c>
      <c r="D2" s="162" t="s">
        <v>256</v>
      </c>
      <c r="E2" s="162" t="s">
        <v>257</v>
      </c>
      <c r="F2" s="162" t="s">
        <v>235</v>
      </c>
      <c r="G2" s="162" t="s">
        <v>131</v>
      </c>
      <c r="H2" s="162" t="s">
        <v>132</v>
      </c>
      <c r="I2" s="162" t="s">
        <v>220</v>
      </c>
      <c r="J2" s="162" t="s">
        <v>154</v>
      </c>
      <c r="K2" s="162" t="s">
        <v>236</v>
      </c>
      <c r="L2" s="162" t="s">
        <v>218</v>
      </c>
    </row>
    <row r="3" spans="1:18" x14ac:dyDescent="0.25">
      <c r="A3" s="121">
        <v>1</v>
      </c>
      <c r="B3" s="121" t="s">
        <v>258</v>
      </c>
      <c r="C3" s="121" t="s">
        <v>86</v>
      </c>
      <c r="D3" s="121" t="s">
        <v>259</v>
      </c>
      <c r="E3" s="121">
        <v>123456</v>
      </c>
      <c r="F3" s="178">
        <v>1</v>
      </c>
      <c r="G3" s="179">
        <f t="shared" ref="G3:H5" ca="1" si="0">NOW()</f>
        <v>44877.79531296296</v>
      </c>
      <c r="H3" s="179">
        <f t="shared" ca="1" si="0"/>
        <v>44877.79531296296</v>
      </c>
      <c r="I3" s="121"/>
      <c r="J3" s="121" t="s">
        <v>238</v>
      </c>
      <c r="K3" s="175" t="str">
        <f ca="1">_xlfn.CONCAT("c#",NOW(),"#1")</f>
        <v>c#44877.7953129629#1</v>
      </c>
      <c r="L3" s="175">
        <v>0</v>
      </c>
    </row>
    <row r="4" spans="1:18" x14ac:dyDescent="0.25">
      <c r="A4" s="121">
        <v>2</v>
      </c>
      <c r="B4" s="121" t="s">
        <v>260</v>
      </c>
      <c r="C4" s="121" t="s">
        <v>261</v>
      </c>
      <c r="D4" s="121" t="s">
        <v>262</v>
      </c>
      <c r="E4" s="121">
        <v>123456</v>
      </c>
      <c r="F4" s="178">
        <v>1</v>
      </c>
      <c r="G4" s="179">
        <f t="shared" ca="1" si="0"/>
        <v>44877.79531296296</v>
      </c>
      <c r="H4" s="179">
        <f t="shared" ca="1" si="0"/>
        <v>44877.79531296296</v>
      </c>
      <c r="I4" s="121"/>
      <c r="J4" s="121" t="s">
        <v>238</v>
      </c>
      <c r="K4" s="175" t="str">
        <f ca="1">_xlfn.CONCAT("c#",NOW(),"#1")</f>
        <v>c#44877.7953129629#1</v>
      </c>
      <c r="L4" s="175">
        <v>1</v>
      </c>
    </row>
    <row r="5" spans="1:18" x14ac:dyDescent="0.25">
      <c r="A5" s="121">
        <v>3</v>
      </c>
      <c r="B5" s="121" t="s">
        <v>134</v>
      </c>
      <c r="C5" s="121" t="s">
        <v>263</v>
      </c>
      <c r="D5" s="121" t="s">
        <v>264</v>
      </c>
      <c r="E5" s="121">
        <v>123456</v>
      </c>
      <c r="F5" s="178">
        <v>1</v>
      </c>
      <c r="G5" s="179">
        <f t="shared" ca="1" si="0"/>
        <v>44877.79531296296</v>
      </c>
      <c r="H5" s="179">
        <f t="shared" ca="1" si="0"/>
        <v>44877.79531296296</v>
      </c>
      <c r="I5" s="121"/>
      <c r="J5" s="121" t="s">
        <v>238</v>
      </c>
      <c r="K5" s="175" t="str">
        <f ca="1">_xlfn.CONCAT("c#",NOW(),"#1")</f>
        <v>c#44877.7953129629#1</v>
      </c>
      <c r="L5" s="175">
        <v>2</v>
      </c>
    </row>
  </sheetData>
  <mergeCells count="2">
    <mergeCell ref="A1:I1"/>
    <mergeCell ref="J1:R1"/>
  </mergeCells>
  <hyperlinks>
    <hyperlink ref="D3" r:id="rId1" xr:uid="{00000000-0004-0000-0C00-000000000000}"/>
    <hyperlink ref="D4" r:id="rId2" xr:uid="{00000000-0004-0000-0C00-000001000000}"/>
  </hyperlink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MJ1043"/>
  <sheetViews>
    <sheetView topLeftCell="A19" zoomScale="94" zoomScaleNormal="94" workbookViewId="0">
      <selection activeCell="D18" sqref="D18"/>
    </sheetView>
  </sheetViews>
  <sheetFormatPr defaultColWidth="9.140625" defaultRowHeight="26.25" x14ac:dyDescent="0.25"/>
  <cols>
    <col min="1" max="3" width="18.85546875" style="180" customWidth="1"/>
    <col min="4" max="4" width="13.28515625" style="180" customWidth="1"/>
    <col min="5" max="1024" width="9.140625" style="180"/>
  </cols>
  <sheetData>
    <row r="2" spans="1:4" ht="24" customHeight="1" x14ac:dyDescent="0.25">
      <c r="B2" s="181" t="s">
        <v>265</v>
      </c>
    </row>
    <row r="3" spans="1:4" ht="24" customHeight="1" x14ac:dyDescent="0.25">
      <c r="B3" s="241" t="s">
        <v>266</v>
      </c>
      <c r="C3" s="241"/>
      <c r="D3" s="241"/>
    </row>
    <row r="6" spans="1:4" ht="24" customHeight="1" x14ac:dyDescent="0.25">
      <c r="B6" s="180" t="s">
        <v>267</v>
      </c>
    </row>
    <row r="7" spans="1:4" s="182" customFormat="1" ht="24" customHeight="1" x14ac:dyDescent="0.25">
      <c r="A7" s="180"/>
      <c r="B7" s="182" t="s">
        <v>268</v>
      </c>
    </row>
    <row r="8" spans="1:4" s="182" customFormat="1" ht="24" customHeight="1" x14ac:dyDescent="0.25">
      <c r="C8" s="182" t="s">
        <v>269</v>
      </c>
    </row>
    <row r="9" spans="1:4" s="182" customFormat="1" ht="15" x14ac:dyDescent="0.25"/>
    <row r="10" spans="1:4" s="182" customFormat="1" ht="24" customHeight="1" x14ac:dyDescent="0.8">
      <c r="B10" s="181" t="s">
        <v>270</v>
      </c>
      <c r="C10" s="183"/>
    </row>
    <row r="11" spans="1:4" s="182" customFormat="1" ht="24" customHeight="1" x14ac:dyDescent="0.25">
      <c r="B11" s="182" t="s">
        <v>271</v>
      </c>
    </row>
    <row r="12" spans="1:4" s="182" customFormat="1" ht="24" customHeight="1" x14ac:dyDescent="0.25">
      <c r="C12" s="182" t="s">
        <v>272</v>
      </c>
    </row>
    <row r="13" spans="1:4" s="182" customFormat="1" ht="24" customHeight="1" x14ac:dyDescent="0.25">
      <c r="C13" s="242" t="s">
        <v>273</v>
      </c>
      <c r="D13" s="184" t="s">
        <v>274</v>
      </c>
    </row>
    <row r="14" spans="1:4" s="182" customFormat="1" ht="24" customHeight="1" x14ac:dyDescent="0.8">
      <c r="B14" s="183"/>
      <c r="C14" s="242"/>
      <c r="D14" s="182" t="s">
        <v>275</v>
      </c>
    </row>
    <row r="15" spans="1:4" s="182" customFormat="1" ht="24" customHeight="1" x14ac:dyDescent="0.8">
      <c r="B15" s="183"/>
      <c r="C15" s="242"/>
      <c r="D15" s="182" t="s">
        <v>276</v>
      </c>
    </row>
    <row r="16" spans="1:4" s="182" customFormat="1" ht="24" customHeight="1" x14ac:dyDescent="0.8">
      <c r="B16" s="183"/>
      <c r="C16" s="242"/>
      <c r="D16" s="182" t="s">
        <v>277</v>
      </c>
    </row>
    <row r="17" spans="2:4" s="182" customFormat="1" ht="24" customHeight="1" x14ac:dyDescent="0.25">
      <c r="C17" s="242"/>
      <c r="D17" s="182" t="s">
        <v>278</v>
      </c>
    </row>
    <row r="18" spans="2:4" s="182" customFormat="1" ht="24" customHeight="1" x14ac:dyDescent="0.25">
      <c r="C18" s="242"/>
      <c r="D18" s="182" t="s">
        <v>279</v>
      </c>
    </row>
    <row r="19" spans="2:4" s="182" customFormat="1" ht="24" customHeight="1" x14ac:dyDescent="0.25">
      <c r="C19" s="182" t="s">
        <v>280</v>
      </c>
    </row>
    <row r="20" spans="2:4" s="182" customFormat="1" ht="24" customHeight="1" x14ac:dyDescent="0.25">
      <c r="C20" s="182" t="s">
        <v>281</v>
      </c>
    </row>
    <row r="21" spans="2:4" s="182" customFormat="1" ht="24" customHeight="1" x14ac:dyDescent="0.8">
      <c r="B21" s="183"/>
    </row>
    <row r="22" spans="2:4" s="182" customFormat="1" ht="24" customHeight="1" x14ac:dyDescent="0.25">
      <c r="B22" s="181" t="s">
        <v>282</v>
      </c>
    </row>
    <row r="23" spans="2:4" s="182" customFormat="1" ht="24" customHeight="1" x14ac:dyDescent="0.25">
      <c r="B23" s="182" t="s">
        <v>283</v>
      </c>
      <c r="C23" s="182" t="s">
        <v>284</v>
      </c>
    </row>
    <row r="24" spans="2:4" s="182" customFormat="1" ht="24" customHeight="1" x14ac:dyDescent="0.25">
      <c r="C24" s="185" t="s">
        <v>285</v>
      </c>
    </row>
    <row r="25" spans="2:4" s="182" customFormat="1" ht="24" customHeight="1" x14ac:dyDescent="0.25">
      <c r="C25" s="64" t="s">
        <v>286</v>
      </c>
    </row>
    <row r="26" spans="2:4" s="182" customFormat="1" ht="24" customHeight="1" x14ac:dyDescent="0.25">
      <c r="C26" s="64" t="s">
        <v>287</v>
      </c>
    </row>
    <row r="27" spans="2:4" s="182" customFormat="1" ht="15" x14ac:dyDescent="0.25"/>
    <row r="28" spans="2:4" s="182" customFormat="1" ht="24" customHeight="1" x14ac:dyDescent="0.25">
      <c r="B28" s="181" t="s">
        <v>288</v>
      </c>
    </row>
    <row r="29" spans="2:4" s="182" customFormat="1" ht="24" customHeight="1" x14ac:dyDescent="0.25">
      <c r="B29" s="182" t="s">
        <v>289</v>
      </c>
    </row>
    <row r="30" spans="2:4" s="182" customFormat="1" ht="24" customHeight="1" x14ac:dyDescent="0.25">
      <c r="C30" s="182" t="s">
        <v>290</v>
      </c>
      <c r="D30" s="182" t="s">
        <v>291</v>
      </c>
    </row>
    <row r="31" spans="2:4" s="182" customFormat="1" ht="24" customHeight="1" x14ac:dyDescent="0.25">
      <c r="C31" s="182" t="s">
        <v>292</v>
      </c>
      <c r="D31" s="182" t="s">
        <v>293</v>
      </c>
    </row>
    <row r="32" spans="2:4" s="182" customFormat="1" ht="24" customHeight="1" x14ac:dyDescent="0.25">
      <c r="C32" s="182" t="s">
        <v>294</v>
      </c>
      <c r="D32" s="182" t="s">
        <v>295</v>
      </c>
    </row>
    <row r="33" spans="2:4" s="182" customFormat="1" ht="24" customHeight="1" x14ac:dyDescent="0.25">
      <c r="C33" s="182" t="s">
        <v>296</v>
      </c>
    </row>
    <row r="34" spans="2:4" s="182" customFormat="1" ht="24" customHeight="1" x14ac:dyDescent="0.25">
      <c r="C34" s="182" t="s">
        <v>297</v>
      </c>
    </row>
    <row r="35" spans="2:4" s="182" customFormat="1" ht="24" customHeight="1" x14ac:dyDescent="0.25">
      <c r="C35" s="182" t="s">
        <v>298</v>
      </c>
    </row>
    <row r="36" spans="2:4" s="182" customFormat="1" ht="24" customHeight="1" x14ac:dyDescent="0.25">
      <c r="C36" s="182" t="s">
        <v>299</v>
      </c>
    </row>
    <row r="37" spans="2:4" s="182" customFormat="1" ht="15" x14ac:dyDescent="0.25"/>
    <row r="38" spans="2:4" s="182" customFormat="1" ht="24" customHeight="1" x14ac:dyDescent="0.25">
      <c r="B38" s="181" t="s">
        <v>300</v>
      </c>
    </row>
    <row r="39" spans="2:4" s="182" customFormat="1" ht="24" customHeight="1" x14ac:dyDescent="0.25">
      <c r="B39" s="182" t="s">
        <v>301</v>
      </c>
      <c r="C39" s="182" t="s">
        <v>302</v>
      </c>
      <c r="D39" s="182" t="s">
        <v>303</v>
      </c>
    </row>
    <row r="40" spans="2:4" s="182" customFormat="1" ht="24" customHeight="1" x14ac:dyDescent="0.25">
      <c r="C40" s="182" t="s">
        <v>304</v>
      </c>
      <c r="D40" s="182" t="s">
        <v>305</v>
      </c>
    </row>
    <row r="41" spans="2:4" s="182" customFormat="1" ht="24" customHeight="1" x14ac:dyDescent="0.25">
      <c r="C41" s="242" t="s">
        <v>306</v>
      </c>
      <c r="D41" s="182" t="s">
        <v>307</v>
      </c>
    </row>
    <row r="42" spans="2:4" s="182" customFormat="1" ht="24" customHeight="1" x14ac:dyDescent="0.25">
      <c r="C42" s="242"/>
      <c r="D42" s="182" t="s">
        <v>308</v>
      </c>
    </row>
    <row r="43" spans="2:4" s="182" customFormat="1" ht="24" customHeight="1" x14ac:dyDescent="0.25">
      <c r="C43" s="182" t="s">
        <v>309</v>
      </c>
    </row>
    <row r="44" spans="2:4" s="182" customFormat="1" ht="15" x14ac:dyDescent="0.25"/>
    <row r="45" spans="2:4" s="182" customFormat="1" ht="15" x14ac:dyDescent="0.25"/>
    <row r="46" spans="2:4" s="182" customFormat="1" ht="15" x14ac:dyDescent="0.25"/>
    <row r="47" spans="2:4" s="182" customFormat="1" ht="15" x14ac:dyDescent="0.25"/>
    <row r="48" spans="2:4" s="182" customFormat="1" ht="15" x14ac:dyDescent="0.25"/>
    <row r="49" s="182" customFormat="1" ht="15" x14ac:dyDescent="0.25"/>
    <row r="50" s="182" customFormat="1" ht="15" x14ac:dyDescent="0.25"/>
    <row r="51" s="182" customFormat="1" ht="15" x14ac:dyDescent="0.25"/>
    <row r="52" s="182" customFormat="1" ht="15" x14ac:dyDescent="0.25"/>
    <row r="53" s="182" customFormat="1" ht="15" x14ac:dyDescent="0.25"/>
    <row r="54" s="182" customFormat="1" ht="15" x14ac:dyDescent="0.25"/>
    <row r="55" s="182" customFormat="1" ht="15" x14ac:dyDescent="0.25"/>
    <row r="56" s="182" customFormat="1" ht="15" x14ac:dyDescent="0.25"/>
    <row r="57" s="182" customFormat="1" ht="15" x14ac:dyDescent="0.25"/>
    <row r="58" s="182" customFormat="1" ht="15" x14ac:dyDescent="0.25"/>
    <row r="59" s="182" customFormat="1" ht="15" x14ac:dyDescent="0.25"/>
    <row r="60" s="182" customFormat="1" ht="15" x14ac:dyDescent="0.25"/>
    <row r="61" s="182" customFormat="1" ht="15" x14ac:dyDescent="0.25"/>
    <row r="62" s="182" customFormat="1" ht="15" x14ac:dyDescent="0.25"/>
    <row r="63" s="182" customFormat="1" ht="15" x14ac:dyDescent="0.25"/>
    <row r="64" s="182" customFormat="1" ht="15" x14ac:dyDescent="0.25"/>
    <row r="65" s="182" customFormat="1" ht="15" x14ac:dyDescent="0.25"/>
    <row r="66" s="182" customFormat="1" ht="15" x14ac:dyDescent="0.25"/>
    <row r="67" s="182" customFormat="1" ht="15" x14ac:dyDescent="0.25"/>
    <row r="68" s="182" customFormat="1" ht="15" x14ac:dyDescent="0.25"/>
    <row r="69" s="182" customFormat="1" ht="15" x14ac:dyDescent="0.25"/>
    <row r="70" s="182" customFormat="1" ht="15" x14ac:dyDescent="0.25"/>
    <row r="71" s="182" customFormat="1" ht="15" x14ac:dyDescent="0.25"/>
    <row r="72" s="182" customFormat="1" ht="15" x14ac:dyDescent="0.25"/>
    <row r="73" s="182" customFormat="1" ht="15" x14ac:dyDescent="0.25"/>
    <row r="74" s="182" customFormat="1" ht="15" x14ac:dyDescent="0.25"/>
    <row r="75" s="182" customFormat="1" ht="15" x14ac:dyDescent="0.25"/>
    <row r="76" s="182" customFormat="1" ht="15" x14ac:dyDescent="0.25"/>
    <row r="77" s="182" customFormat="1" ht="15" x14ac:dyDescent="0.25"/>
    <row r="78" s="182" customFormat="1" ht="15" x14ac:dyDescent="0.25"/>
    <row r="79" s="182" customFormat="1" ht="15" x14ac:dyDescent="0.25"/>
    <row r="80" s="182" customFormat="1" ht="15" x14ac:dyDescent="0.25"/>
    <row r="81" s="182" customFormat="1" ht="15" x14ac:dyDescent="0.25"/>
    <row r="82" s="182" customFormat="1" ht="15" x14ac:dyDescent="0.25"/>
    <row r="83" s="182" customFormat="1" ht="15" x14ac:dyDescent="0.25"/>
    <row r="84" s="182" customFormat="1" ht="15" x14ac:dyDescent="0.25"/>
    <row r="85" s="182" customFormat="1" ht="15" x14ac:dyDescent="0.25"/>
    <row r="86" s="182" customFormat="1" ht="15" x14ac:dyDescent="0.25"/>
    <row r="87" s="182" customFormat="1" ht="15" x14ac:dyDescent="0.25"/>
    <row r="88" s="182" customFormat="1" ht="15" x14ac:dyDescent="0.25"/>
    <row r="89" s="182" customFormat="1" ht="15" x14ac:dyDescent="0.25"/>
    <row r="90" s="182" customFormat="1" ht="15" x14ac:dyDescent="0.25"/>
    <row r="91" s="182" customFormat="1" ht="15" x14ac:dyDescent="0.25"/>
    <row r="92" s="182" customFormat="1" ht="15" x14ac:dyDescent="0.25"/>
    <row r="93" s="182" customFormat="1" ht="15" x14ac:dyDescent="0.25"/>
    <row r="94" s="182" customFormat="1" ht="15" x14ac:dyDescent="0.25"/>
    <row r="95" s="182" customFormat="1" ht="15" x14ac:dyDescent="0.25"/>
    <row r="96" s="182" customFormat="1" ht="15" x14ac:dyDescent="0.25"/>
    <row r="97" s="182" customFormat="1" ht="15" x14ac:dyDescent="0.25"/>
    <row r="98" s="182" customFormat="1" ht="15" x14ac:dyDescent="0.25"/>
    <row r="99" s="182" customFormat="1" ht="15" x14ac:dyDescent="0.25"/>
    <row r="100" s="182" customFormat="1" ht="15" x14ac:dyDescent="0.25"/>
    <row r="101" s="182" customFormat="1" ht="15" x14ac:dyDescent="0.25"/>
    <row r="102" s="182" customFormat="1" ht="15" x14ac:dyDescent="0.25"/>
    <row r="103" s="182" customFormat="1" ht="15" x14ac:dyDescent="0.25"/>
    <row r="104" s="182" customFormat="1" ht="15" x14ac:dyDescent="0.25"/>
    <row r="105" s="182" customFormat="1" ht="15" x14ac:dyDescent="0.25"/>
    <row r="106" s="182" customFormat="1" ht="15" x14ac:dyDescent="0.25"/>
    <row r="107" s="182" customFormat="1" ht="15" x14ac:dyDescent="0.25"/>
    <row r="108" s="182" customFormat="1" ht="15" x14ac:dyDescent="0.25"/>
    <row r="109" s="182" customFormat="1" ht="15" x14ac:dyDescent="0.25"/>
    <row r="110" s="182" customFormat="1" ht="15" x14ac:dyDescent="0.25"/>
    <row r="111" s="182" customFormat="1" ht="15" x14ac:dyDescent="0.25"/>
    <row r="112" s="182" customFormat="1" ht="15" x14ac:dyDescent="0.25"/>
    <row r="113" s="182" customFormat="1" ht="15" x14ac:dyDescent="0.25"/>
    <row r="114" s="182" customFormat="1" ht="15" x14ac:dyDescent="0.25"/>
    <row r="115" s="182" customFormat="1" ht="15" x14ac:dyDescent="0.25"/>
    <row r="116" s="182" customFormat="1" ht="15" x14ac:dyDescent="0.25"/>
    <row r="117" s="182" customFormat="1" ht="15" x14ac:dyDescent="0.25"/>
    <row r="118" s="182" customFormat="1" ht="15" x14ac:dyDescent="0.25"/>
    <row r="119" s="182" customFormat="1" ht="15" x14ac:dyDescent="0.25"/>
    <row r="120" s="182" customFormat="1" ht="15" x14ac:dyDescent="0.25"/>
    <row r="121" s="182" customFormat="1" ht="15" x14ac:dyDescent="0.25"/>
    <row r="122" s="182" customFormat="1" ht="15" x14ac:dyDescent="0.25"/>
    <row r="123" s="182" customFormat="1" ht="15" x14ac:dyDescent="0.25"/>
    <row r="124" s="182" customFormat="1" ht="15" x14ac:dyDescent="0.25"/>
    <row r="125" s="182" customFormat="1" ht="15" x14ac:dyDescent="0.25"/>
    <row r="126" s="182" customFormat="1" ht="15" x14ac:dyDescent="0.25"/>
    <row r="127" s="182" customFormat="1" ht="15" x14ac:dyDescent="0.25"/>
    <row r="128" s="182" customFormat="1" ht="15" x14ac:dyDescent="0.25"/>
    <row r="129" s="182" customFormat="1" ht="15" x14ac:dyDescent="0.25"/>
    <row r="130" s="182" customFormat="1" ht="15" x14ac:dyDescent="0.25"/>
    <row r="131" s="182" customFormat="1" ht="15" x14ac:dyDescent="0.25"/>
    <row r="132" s="182" customFormat="1" ht="15" x14ac:dyDescent="0.25"/>
    <row r="133" s="182" customFormat="1" ht="15" x14ac:dyDescent="0.25"/>
    <row r="134" s="182" customFormat="1" ht="15" x14ac:dyDescent="0.25"/>
    <row r="135" s="182" customFormat="1" ht="15" x14ac:dyDescent="0.25"/>
    <row r="136" s="182" customFormat="1" ht="15" x14ac:dyDescent="0.25"/>
    <row r="137" s="182" customFormat="1" ht="15" x14ac:dyDescent="0.25"/>
    <row r="138" s="182" customFormat="1" ht="15" x14ac:dyDescent="0.25"/>
    <row r="139" s="182" customFormat="1" ht="15" x14ac:dyDescent="0.25"/>
    <row r="140" s="182" customFormat="1" ht="15" x14ac:dyDescent="0.25"/>
    <row r="141" s="182" customFormat="1" ht="15" x14ac:dyDescent="0.25"/>
    <row r="142" s="182" customFormat="1" ht="15" x14ac:dyDescent="0.25"/>
    <row r="143" s="182" customFormat="1" ht="15" x14ac:dyDescent="0.25"/>
    <row r="144" s="182" customFormat="1" ht="15" x14ac:dyDescent="0.25"/>
    <row r="145" s="182" customFormat="1" ht="15" x14ac:dyDescent="0.25"/>
    <row r="146" s="182" customFormat="1" ht="15" x14ac:dyDescent="0.25"/>
    <row r="147" s="182" customFormat="1" ht="15" x14ac:dyDescent="0.25"/>
    <row r="148" s="182" customFormat="1" ht="15" x14ac:dyDescent="0.25"/>
    <row r="149" s="182" customFormat="1" ht="15" x14ac:dyDescent="0.25"/>
    <row r="150" s="182" customFormat="1" ht="15" x14ac:dyDescent="0.25"/>
    <row r="151" s="182" customFormat="1" ht="15" x14ac:dyDescent="0.25"/>
    <row r="152" s="182" customFormat="1" ht="15" x14ac:dyDescent="0.25"/>
    <row r="153" s="182" customFormat="1" ht="15" x14ac:dyDescent="0.25"/>
    <row r="154" s="182" customFormat="1" ht="15" x14ac:dyDescent="0.25"/>
    <row r="155" s="182" customFormat="1" ht="15" x14ac:dyDescent="0.25"/>
    <row r="156" s="182" customFormat="1" ht="15" x14ac:dyDescent="0.25"/>
    <row r="157" s="182" customFormat="1" ht="15" x14ac:dyDescent="0.25"/>
    <row r="158" s="182" customFormat="1" ht="15" x14ac:dyDescent="0.25"/>
    <row r="159" s="182" customFormat="1" ht="15" x14ac:dyDescent="0.25"/>
    <row r="160" s="182" customFormat="1" ht="15" x14ac:dyDescent="0.25"/>
    <row r="161" s="182" customFormat="1" ht="15" x14ac:dyDescent="0.25"/>
    <row r="162" s="182" customFormat="1" ht="15" x14ac:dyDescent="0.25"/>
    <row r="163" s="182" customFormat="1" ht="15" x14ac:dyDescent="0.25"/>
    <row r="164" s="182" customFormat="1" ht="15" x14ac:dyDescent="0.25"/>
    <row r="165" s="182" customFormat="1" ht="15" x14ac:dyDescent="0.25"/>
    <row r="166" s="182" customFormat="1" ht="15" x14ac:dyDescent="0.25"/>
    <row r="167" s="182" customFormat="1" ht="15" x14ac:dyDescent="0.25"/>
    <row r="168" s="182" customFormat="1" ht="15" x14ac:dyDescent="0.25"/>
    <row r="169" s="182" customFormat="1" ht="15" x14ac:dyDescent="0.25"/>
    <row r="170" s="182" customFormat="1" ht="15" x14ac:dyDescent="0.25"/>
    <row r="171" s="182" customFormat="1" ht="15" x14ac:dyDescent="0.25"/>
    <row r="172" s="182" customFormat="1" ht="15" x14ac:dyDescent="0.25"/>
    <row r="173" s="182" customFormat="1" ht="15" x14ac:dyDescent="0.25"/>
    <row r="174" s="182" customFormat="1" ht="15" x14ac:dyDescent="0.25"/>
    <row r="175" s="182" customFormat="1" ht="15" x14ac:dyDescent="0.25"/>
    <row r="176" s="182" customFormat="1" ht="15" x14ac:dyDescent="0.25"/>
    <row r="177" s="182" customFormat="1" ht="15" x14ac:dyDescent="0.25"/>
    <row r="178" s="182" customFormat="1" ht="15" x14ac:dyDescent="0.25"/>
    <row r="179" s="182" customFormat="1" ht="15" x14ac:dyDescent="0.25"/>
    <row r="180" s="182" customFormat="1" ht="15" x14ac:dyDescent="0.25"/>
    <row r="181" s="182" customFormat="1" ht="15" x14ac:dyDescent="0.25"/>
    <row r="182" s="182" customFormat="1" ht="15" x14ac:dyDescent="0.25"/>
    <row r="183" s="182" customFormat="1" ht="15" x14ac:dyDescent="0.25"/>
    <row r="184" s="182" customFormat="1" ht="15" x14ac:dyDescent="0.25"/>
    <row r="185" s="182" customFormat="1" ht="15" x14ac:dyDescent="0.25"/>
    <row r="186" s="182" customFormat="1" ht="15" x14ac:dyDescent="0.25"/>
    <row r="187" s="182" customFormat="1" ht="15" x14ac:dyDescent="0.25"/>
    <row r="188" s="182" customFormat="1" ht="15" x14ac:dyDescent="0.25"/>
    <row r="189" s="182" customFormat="1" ht="15" x14ac:dyDescent="0.25"/>
    <row r="190" s="182" customFormat="1" ht="15" x14ac:dyDescent="0.25"/>
    <row r="191" s="182" customFormat="1" ht="15" x14ac:dyDescent="0.25"/>
    <row r="192" s="182" customFormat="1" ht="15" x14ac:dyDescent="0.25"/>
    <row r="193" s="182" customFormat="1" ht="15" x14ac:dyDescent="0.25"/>
    <row r="194" s="182" customFormat="1" ht="15" x14ac:dyDescent="0.25"/>
    <row r="195" s="182" customFormat="1" ht="15" x14ac:dyDescent="0.25"/>
    <row r="196" s="182" customFormat="1" ht="15" x14ac:dyDescent="0.25"/>
    <row r="197" s="182" customFormat="1" ht="15" x14ac:dyDescent="0.25"/>
    <row r="198" s="182" customFormat="1" ht="15" x14ac:dyDescent="0.25"/>
    <row r="199" s="182" customFormat="1" ht="15" x14ac:dyDescent="0.25"/>
    <row r="200" s="182" customFormat="1" ht="15" x14ac:dyDescent="0.25"/>
    <row r="201" s="182" customFormat="1" ht="15" x14ac:dyDescent="0.25"/>
    <row r="202" s="182" customFormat="1" ht="15" x14ac:dyDescent="0.25"/>
    <row r="203" s="182" customFormat="1" ht="15" x14ac:dyDescent="0.25"/>
    <row r="204" s="182" customFormat="1" ht="15" x14ac:dyDescent="0.25"/>
    <row r="205" s="182" customFormat="1" ht="15" x14ac:dyDescent="0.25"/>
    <row r="206" s="182" customFormat="1" ht="15" x14ac:dyDescent="0.25"/>
    <row r="207" s="182" customFormat="1" ht="15" x14ac:dyDescent="0.25"/>
    <row r="208" s="182" customFormat="1" ht="15" x14ac:dyDescent="0.25"/>
    <row r="209" s="182" customFormat="1" ht="15" x14ac:dyDescent="0.25"/>
    <row r="210" s="182" customFormat="1" ht="15" x14ac:dyDescent="0.25"/>
    <row r="211" s="182" customFormat="1" ht="15" x14ac:dyDescent="0.25"/>
    <row r="212" s="182" customFormat="1" ht="15" x14ac:dyDescent="0.25"/>
    <row r="213" s="182" customFormat="1" ht="15" x14ac:dyDescent="0.25"/>
    <row r="214" s="182" customFormat="1" ht="15" x14ac:dyDescent="0.25"/>
    <row r="215" s="182" customFormat="1" ht="15" x14ac:dyDescent="0.25"/>
    <row r="216" s="182" customFormat="1" ht="15" x14ac:dyDescent="0.25"/>
    <row r="217" s="182" customFormat="1" ht="15" x14ac:dyDescent="0.25"/>
    <row r="218" s="182" customFormat="1" ht="15" x14ac:dyDescent="0.25"/>
    <row r="219" s="182" customFormat="1" ht="15" x14ac:dyDescent="0.25"/>
    <row r="220" s="182" customFormat="1" ht="15" x14ac:dyDescent="0.25"/>
    <row r="221" s="182" customFormat="1" ht="15" x14ac:dyDescent="0.25"/>
    <row r="222" s="182" customFormat="1" ht="15" x14ac:dyDescent="0.25"/>
    <row r="223" s="182" customFormat="1" ht="15" x14ac:dyDescent="0.25"/>
    <row r="224" s="182" customFormat="1" ht="15" x14ac:dyDescent="0.25"/>
    <row r="225" s="182" customFormat="1" ht="15" x14ac:dyDescent="0.25"/>
    <row r="226" s="182" customFormat="1" ht="15" x14ac:dyDescent="0.25"/>
    <row r="227" s="182" customFormat="1" ht="15" x14ac:dyDescent="0.25"/>
    <row r="228" s="182" customFormat="1" ht="15" x14ac:dyDescent="0.25"/>
    <row r="229" s="182" customFormat="1" ht="15" x14ac:dyDescent="0.25"/>
    <row r="230" s="182" customFormat="1" ht="15" x14ac:dyDescent="0.25"/>
    <row r="231" s="182" customFormat="1" ht="15" x14ac:dyDescent="0.25"/>
    <row r="232" s="182" customFormat="1" ht="15" x14ac:dyDescent="0.25"/>
    <row r="233" s="182" customFormat="1" ht="15" x14ac:dyDescent="0.25"/>
    <row r="234" s="182" customFormat="1" ht="15" x14ac:dyDescent="0.25"/>
    <row r="235" s="182" customFormat="1" ht="15" x14ac:dyDescent="0.25"/>
    <row r="236" s="182" customFormat="1" ht="15" x14ac:dyDescent="0.25"/>
    <row r="237" s="182" customFormat="1" ht="15" x14ac:dyDescent="0.25"/>
    <row r="238" s="182" customFormat="1" ht="15" x14ac:dyDescent="0.25"/>
    <row r="239" s="182" customFormat="1" ht="15" x14ac:dyDescent="0.25"/>
    <row r="240" s="182" customFormat="1" ht="15" x14ac:dyDescent="0.25"/>
    <row r="241" s="182" customFormat="1" ht="15" x14ac:dyDescent="0.25"/>
    <row r="242" s="182" customFormat="1" ht="15" x14ac:dyDescent="0.25"/>
    <row r="243" s="182" customFormat="1" ht="15" x14ac:dyDescent="0.25"/>
    <row r="244" s="182" customFormat="1" ht="15" x14ac:dyDescent="0.25"/>
    <row r="245" s="182" customFormat="1" ht="15" x14ac:dyDescent="0.25"/>
    <row r="246" s="182" customFormat="1" ht="15" x14ac:dyDescent="0.25"/>
    <row r="247" s="182" customFormat="1" ht="15" x14ac:dyDescent="0.25"/>
    <row r="248" s="182" customFormat="1" ht="15" x14ac:dyDescent="0.25"/>
    <row r="249" s="182" customFormat="1" ht="15" x14ac:dyDescent="0.25"/>
    <row r="250" s="182" customFormat="1" ht="15" x14ac:dyDescent="0.25"/>
    <row r="251" s="182" customFormat="1" ht="15" x14ac:dyDescent="0.25"/>
    <row r="252" s="182" customFormat="1" ht="15" x14ac:dyDescent="0.25"/>
    <row r="253" s="182" customFormat="1" ht="15" x14ac:dyDescent="0.25"/>
    <row r="254" s="182" customFormat="1" ht="15" x14ac:dyDescent="0.25"/>
    <row r="255" s="182" customFormat="1" ht="15" x14ac:dyDescent="0.25"/>
    <row r="256" s="182" customFormat="1" ht="15" x14ac:dyDescent="0.25"/>
    <row r="257" s="182" customFormat="1" ht="15" x14ac:dyDescent="0.25"/>
    <row r="258" s="182" customFormat="1" ht="15" x14ac:dyDescent="0.25"/>
    <row r="259" s="182" customFormat="1" ht="15" x14ac:dyDescent="0.25"/>
    <row r="260" s="182" customFormat="1" ht="15" x14ac:dyDescent="0.25"/>
    <row r="261" s="182" customFormat="1" ht="15" x14ac:dyDescent="0.25"/>
    <row r="262" s="182" customFormat="1" ht="15" x14ac:dyDescent="0.25"/>
    <row r="263" s="182" customFormat="1" ht="15" x14ac:dyDescent="0.25"/>
    <row r="264" s="182" customFormat="1" ht="15" x14ac:dyDescent="0.25"/>
    <row r="265" s="182" customFormat="1" ht="15" x14ac:dyDescent="0.25"/>
    <row r="266" s="182" customFormat="1" ht="15" x14ac:dyDescent="0.25"/>
    <row r="267" s="182" customFormat="1" ht="15" x14ac:dyDescent="0.25"/>
    <row r="268" s="182" customFormat="1" ht="15" x14ac:dyDescent="0.25"/>
    <row r="269" s="182" customFormat="1" ht="15" x14ac:dyDescent="0.25"/>
    <row r="270" s="182" customFormat="1" ht="15" x14ac:dyDescent="0.25"/>
    <row r="271" s="182" customFormat="1" ht="15" x14ac:dyDescent="0.25"/>
    <row r="272" s="182" customFormat="1" ht="15" x14ac:dyDescent="0.25"/>
    <row r="273" s="182" customFormat="1" ht="15" x14ac:dyDescent="0.25"/>
    <row r="274" s="182" customFormat="1" ht="15" x14ac:dyDescent="0.25"/>
    <row r="275" s="182" customFormat="1" ht="15" x14ac:dyDescent="0.25"/>
    <row r="276" s="182" customFormat="1" ht="15" x14ac:dyDescent="0.25"/>
    <row r="277" s="182" customFormat="1" ht="15" x14ac:dyDescent="0.25"/>
    <row r="278" s="182" customFormat="1" ht="15" x14ac:dyDescent="0.25"/>
    <row r="279" s="182" customFormat="1" ht="15" x14ac:dyDescent="0.25"/>
    <row r="280" s="182" customFormat="1" ht="15" x14ac:dyDescent="0.25"/>
    <row r="281" s="182" customFormat="1" ht="15" x14ac:dyDescent="0.25"/>
    <row r="282" s="182" customFormat="1" ht="15" x14ac:dyDescent="0.25"/>
    <row r="283" s="182" customFormat="1" ht="15" x14ac:dyDescent="0.25"/>
    <row r="284" s="182" customFormat="1" ht="15" x14ac:dyDescent="0.25"/>
    <row r="285" s="182" customFormat="1" ht="15" x14ac:dyDescent="0.25"/>
    <row r="286" s="182" customFormat="1" ht="15" x14ac:dyDescent="0.25"/>
    <row r="287" s="182" customFormat="1" ht="15" x14ac:dyDescent="0.25"/>
    <row r="288" s="182" customFormat="1" ht="15" x14ac:dyDescent="0.25"/>
    <row r="289" s="182" customFormat="1" ht="15" x14ac:dyDescent="0.25"/>
    <row r="290" s="182" customFormat="1" ht="15" x14ac:dyDescent="0.25"/>
    <row r="291" s="182" customFormat="1" ht="15" x14ac:dyDescent="0.25"/>
    <row r="292" s="182" customFormat="1" ht="15" x14ac:dyDescent="0.25"/>
    <row r="293" s="182" customFormat="1" ht="15" x14ac:dyDescent="0.25"/>
    <row r="294" s="182" customFormat="1" ht="15" x14ac:dyDescent="0.25"/>
    <row r="295" s="182" customFormat="1" ht="15" x14ac:dyDescent="0.25"/>
    <row r="296" s="182" customFormat="1" ht="15" x14ac:dyDescent="0.25"/>
    <row r="297" s="182" customFormat="1" ht="15" x14ac:dyDescent="0.25"/>
    <row r="298" s="182" customFormat="1" ht="15" x14ac:dyDescent="0.25"/>
    <row r="299" s="182" customFormat="1" ht="15" x14ac:dyDescent="0.25"/>
    <row r="300" s="182" customFormat="1" ht="15" x14ac:dyDescent="0.25"/>
    <row r="301" s="182" customFormat="1" ht="15" x14ac:dyDescent="0.25"/>
    <row r="302" s="182" customFormat="1" ht="15" x14ac:dyDescent="0.25"/>
    <row r="303" s="182" customFormat="1" ht="15" x14ac:dyDescent="0.25"/>
    <row r="304" s="182" customFormat="1" ht="15" x14ac:dyDescent="0.25"/>
    <row r="305" s="182" customFormat="1" ht="15" x14ac:dyDescent="0.25"/>
    <row r="306" s="182" customFormat="1" ht="15" x14ac:dyDescent="0.25"/>
    <row r="307" s="182" customFormat="1" ht="15" x14ac:dyDescent="0.25"/>
    <row r="308" s="182" customFormat="1" ht="15" x14ac:dyDescent="0.25"/>
    <row r="309" s="182" customFormat="1" ht="15" x14ac:dyDescent="0.25"/>
    <row r="310" s="182" customFormat="1" ht="15" x14ac:dyDescent="0.25"/>
    <row r="311" s="182" customFormat="1" ht="15" x14ac:dyDescent="0.25"/>
    <row r="312" s="182" customFormat="1" ht="15" x14ac:dyDescent="0.25"/>
    <row r="313" s="182" customFormat="1" ht="15" x14ac:dyDescent="0.25"/>
    <row r="314" s="182" customFormat="1" ht="15" x14ac:dyDescent="0.25"/>
    <row r="315" s="182" customFormat="1" ht="15" x14ac:dyDescent="0.25"/>
    <row r="316" s="182" customFormat="1" ht="15" x14ac:dyDescent="0.25"/>
    <row r="317" s="182" customFormat="1" ht="15" x14ac:dyDescent="0.25"/>
    <row r="318" s="182" customFormat="1" ht="15" x14ac:dyDescent="0.25"/>
    <row r="319" s="182" customFormat="1" ht="15" x14ac:dyDescent="0.25"/>
    <row r="320" s="182" customFormat="1" ht="15" x14ac:dyDescent="0.25"/>
    <row r="321" s="182" customFormat="1" ht="15" x14ac:dyDescent="0.25"/>
    <row r="322" s="182" customFormat="1" ht="15" x14ac:dyDescent="0.25"/>
    <row r="323" s="182" customFormat="1" ht="15" x14ac:dyDescent="0.25"/>
    <row r="324" s="182" customFormat="1" ht="15" x14ac:dyDescent="0.25"/>
    <row r="325" s="182" customFormat="1" ht="15" x14ac:dyDescent="0.25"/>
    <row r="326" s="182" customFormat="1" ht="15" x14ac:dyDescent="0.25"/>
    <row r="327" s="182" customFormat="1" ht="15" x14ac:dyDescent="0.25"/>
    <row r="328" s="182" customFormat="1" ht="15" x14ac:dyDescent="0.25"/>
    <row r="329" s="182" customFormat="1" ht="15" x14ac:dyDescent="0.25"/>
    <row r="330" s="182" customFormat="1" ht="15" x14ac:dyDescent="0.25"/>
    <row r="331" s="182" customFormat="1" ht="15" x14ac:dyDescent="0.25"/>
    <row r="332" s="182" customFormat="1" ht="15" x14ac:dyDescent="0.25"/>
    <row r="333" s="182" customFormat="1" ht="15" x14ac:dyDescent="0.25"/>
    <row r="334" s="182" customFormat="1" ht="15" x14ac:dyDescent="0.25"/>
    <row r="335" s="182" customFormat="1" ht="15" x14ac:dyDescent="0.25"/>
    <row r="336" s="182" customFormat="1" ht="15" x14ac:dyDescent="0.25"/>
    <row r="337" s="182" customFormat="1" ht="15" x14ac:dyDescent="0.25"/>
    <row r="338" s="182" customFormat="1" ht="15" x14ac:dyDescent="0.25"/>
    <row r="339" s="182" customFormat="1" ht="15" x14ac:dyDescent="0.25"/>
    <row r="340" s="182" customFormat="1" ht="15" x14ac:dyDescent="0.25"/>
    <row r="341" s="182" customFormat="1" ht="15" x14ac:dyDescent="0.25"/>
    <row r="342" s="182" customFormat="1" ht="15" x14ac:dyDescent="0.25"/>
    <row r="343" s="182" customFormat="1" ht="15" x14ac:dyDescent="0.25"/>
    <row r="344" s="182" customFormat="1" ht="15" x14ac:dyDescent="0.25"/>
    <row r="345" s="182" customFormat="1" ht="15" x14ac:dyDescent="0.25"/>
    <row r="346" s="182" customFormat="1" ht="15" x14ac:dyDescent="0.25"/>
    <row r="347" s="182" customFormat="1" ht="15" x14ac:dyDescent="0.25"/>
    <row r="348" s="182" customFormat="1" ht="15" x14ac:dyDescent="0.25"/>
    <row r="349" s="182" customFormat="1" ht="15" x14ac:dyDescent="0.25"/>
    <row r="350" s="182" customFormat="1" ht="15" x14ac:dyDescent="0.25"/>
    <row r="351" s="182" customFormat="1" ht="15" x14ac:dyDescent="0.25"/>
    <row r="352" s="182" customFormat="1" ht="15" x14ac:dyDescent="0.25"/>
    <row r="353" s="182" customFormat="1" ht="15" x14ac:dyDescent="0.25"/>
    <row r="354" s="182" customFormat="1" ht="15" x14ac:dyDescent="0.25"/>
    <row r="355" s="182" customFormat="1" ht="15" x14ac:dyDescent="0.25"/>
    <row r="356" s="182" customFormat="1" ht="15" x14ac:dyDescent="0.25"/>
    <row r="357" s="182" customFormat="1" ht="15" x14ac:dyDescent="0.25"/>
    <row r="358" s="182" customFormat="1" ht="15" x14ac:dyDescent="0.25"/>
    <row r="359" s="182" customFormat="1" ht="15" x14ac:dyDescent="0.25"/>
    <row r="360" s="182" customFormat="1" ht="15" x14ac:dyDescent="0.25"/>
    <row r="361" s="182" customFormat="1" ht="15" x14ac:dyDescent="0.25"/>
    <row r="362" s="182" customFormat="1" ht="15" x14ac:dyDescent="0.25"/>
    <row r="363" s="182" customFormat="1" ht="15" x14ac:dyDescent="0.25"/>
    <row r="364" s="182" customFormat="1" ht="15" x14ac:dyDescent="0.25"/>
    <row r="365" s="182" customFormat="1" ht="15" x14ac:dyDescent="0.25"/>
    <row r="366" s="182" customFormat="1" ht="15" x14ac:dyDescent="0.25"/>
    <row r="367" s="182" customFormat="1" ht="15" x14ac:dyDescent="0.25"/>
    <row r="368" s="182" customFormat="1" ht="15" x14ac:dyDescent="0.25"/>
    <row r="369" s="182" customFormat="1" ht="15" x14ac:dyDescent="0.25"/>
    <row r="370" s="182" customFormat="1" ht="15" x14ac:dyDescent="0.25"/>
    <row r="371" s="182" customFormat="1" ht="15" x14ac:dyDescent="0.25"/>
    <row r="372" s="182" customFormat="1" ht="15" x14ac:dyDescent="0.25"/>
    <row r="373" s="182" customFormat="1" ht="15" x14ac:dyDescent="0.25"/>
    <row r="374" s="182" customFormat="1" ht="15" x14ac:dyDescent="0.25"/>
    <row r="375" s="182" customFormat="1" ht="15" x14ac:dyDescent="0.25"/>
    <row r="376" s="182" customFormat="1" ht="15" x14ac:dyDescent="0.25"/>
    <row r="377" s="182" customFormat="1" ht="15" x14ac:dyDescent="0.25"/>
    <row r="378" s="182" customFormat="1" ht="15" x14ac:dyDescent="0.25"/>
    <row r="379" s="182" customFormat="1" ht="15" x14ac:dyDescent="0.25"/>
    <row r="380" s="182" customFormat="1" ht="15" x14ac:dyDescent="0.25"/>
    <row r="381" s="182" customFormat="1" ht="15" x14ac:dyDescent="0.25"/>
    <row r="382" s="182" customFormat="1" ht="15" x14ac:dyDescent="0.25"/>
    <row r="383" s="182" customFormat="1" ht="15" x14ac:dyDescent="0.25"/>
    <row r="384" s="182" customFormat="1" ht="15" x14ac:dyDescent="0.25"/>
    <row r="385" s="182" customFormat="1" ht="15" x14ac:dyDescent="0.25"/>
    <row r="386" s="182" customFormat="1" ht="15" x14ac:dyDescent="0.25"/>
    <row r="387" s="182" customFormat="1" ht="15" x14ac:dyDescent="0.25"/>
    <row r="388" s="182" customFormat="1" ht="15" x14ac:dyDescent="0.25"/>
    <row r="389" s="182" customFormat="1" ht="15" x14ac:dyDescent="0.25"/>
    <row r="390" s="182" customFormat="1" ht="15" x14ac:dyDescent="0.25"/>
    <row r="391" s="182" customFormat="1" ht="15" x14ac:dyDescent="0.25"/>
    <row r="392" s="182" customFormat="1" ht="15" x14ac:dyDescent="0.25"/>
    <row r="393" s="182" customFormat="1" ht="15" x14ac:dyDescent="0.25"/>
    <row r="394" s="182" customFormat="1" ht="15" x14ac:dyDescent="0.25"/>
    <row r="395" s="182" customFormat="1" ht="15" x14ac:dyDescent="0.25"/>
    <row r="396" s="182" customFormat="1" ht="15" x14ac:dyDescent="0.25"/>
    <row r="397" s="182" customFormat="1" ht="15" x14ac:dyDescent="0.25"/>
    <row r="398" s="182" customFormat="1" ht="15" x14ac:dyDescent="0.25"/>
    <row r="399" s="182" customFormat="1" ht="15" x14ac:dyDescent="0.25"/>
    <row r="400" s="182" customFormat="1" ht="15" x14ac:dyDescent="0.25"/>
    <row r="401" s="182" customFormat="1" ht="15" x14ac:dyDescent="0.25"/>
    <row r="402" s="182" customFormat="1" ht="15" x14ac:dyDescent="0.25"/>
    <row r="403" s="182" customFormat="1" ht="15" x14ac:dyDescent="0.25"/>
    <row r="404" s="182" customFormat="1" ht="15" x14ac:dyDescent="0.25"/>
    <row r="405" s="182" customFormat="1" ht="15" x14ac:dyDescent="0.25"/>
    <row r="406" s="182" customFormat="1" ht="15" x14ac:dyDescent="0.25"/>
    <row r="407" s="182" customFormat="1" ht="15" x14ac:dyDescent="0.25"/>
    <row r="408" s="182" customFormat="1" ht="15" x14ac:dyDescent="0.25"/>
    <row r="409" s="182" customFormat="1" ht="15" x14ac:dyDescent="0.25"/>
    <row r="410" s="182" customFormat="1" ht="15" x14ac:dyDescent="0.25"/>
    <row r="411" s="182" customFormat="1" ht="15" x14ac:dyDescent="0.25"/>
    <row r="412" s="182" customFormat="1" ht="15" x14ac:dyDescent="0.25"/>
    <row r="413" s="182" customFormat="1" ht="15" x14ac:dyDescent="0.25"/>
    <row r="414" s="182" customFormat="1" ht="15" x14ac:dyDescent="0.25"/>
    <row r="415" s="182" customFormat="1" ht="15" x14ac:dyDescent="0.25"/>
    <row r="416" s="182" customFormat="1" ht="15" x14ac:dyDescent="0.25"/>
    <row r="417" s="182" customFormat="1" ht="15" x14ac:dyDescent="0.25"/>
    <row r="418" s="182" customFormat="1" ht="15" x14ac:dyDescent="0.25"/>
    <row r="419" s="182" customFormat="1" ht="15" x14ac:dyDescent="0.25"/>
    <row r="420" s="182" customFormat="1" ht="15" x14ac:dyDescent="0.25"/>
    <row r="421" s="182" customFormat="1" ht="15" x14ac:dyDescent="0.25"/>
    <row r="422" s="182" customFormat="1" ht="15" x14ac:dyDescent="0.25"/>
    <row r="423" s="182" customFormat="1" ht="15" x14ac:dyDescent="0.25"/>
    <row r="424" s="182" customFormat="1" ht="15" x14ac:dyDescent="0.25"/>
    <row r="425" s="182" customFormat="1" ht="15" x14ac:dyDescent="0.25"/>
    <row r="426" s="182" customFormat="1" ht="15" x14ac:dyDescent="0.25"/>
    <row r="427" s="182" customFormat="1" ht="15" x14ac:dyDescent="0.25"/>
    <row r="428" s="182" customFormat="1" ht="15" x14ac:dyDescent="0.25"/>
    <row r="429" s="182" customFormat="1" ht="15" x14ac:dyDescent="0.25"/>
    <row r="430" s="182" customFormat="1" ht="15" x14ac:dyDescent="0.25"/>
    <row r="431" s="182" customFormat="1" ht="15" x14ac:dyDescent="0.25"/>
    <row r="432" s="182" customFormat="1" ht="15" x14ac:dyDescent="0.25"/>
    <row r="433" s="182" customFormat="1" ht="15" x14ac:dyDescent="0.25"/>
    <row r="434" s="182" customFormat="1" ht="15" x14ac:dyDescent="0.25"/>
    <row r="435" s="182" customFormat="1" ht="15" x14ac:dyDescent="0.25"/>
    <row r="436" s="182" customFormat="1" ht="15" x14ac:dyDescent="0.25"/>
    <row r="437" s="182" customFormat="1" ht="15" x14ac:dyDescent="0.25"/>
    <row r="438" s="182" customFormat="1" ht="15" x14ac:dyDescent="0.25"/>
    <row r="439" s="182" customFormat="1" ht="15" x14ac:dyDescent="0.25"/>
    <row r="440" s="182" customFormat="1" ht="15" x14ac:dyDescent="0.25"/>
    <row r="441" s="182" customFormat="1" ht="15" x14ac:dyDescent="0.25"/>
    <row r="442" s="182" customFormat="1" ht="15" x14ac:dyDescent="0.25"/>
    <row r="443" s="182" customFormat="1" ht="15" x14ac:dyDescent="0.25"/>
    <row r="444" s="182" customFormat="1" ht="15" x14ac:dyDescent="0.25"/>
    <row r="445" s="182" customFormat="1" ht="15" x14ac:dyDescent="0.25"/>
    <row r="446" s="182" customFormat="1" ht="15" x14ac:dyDescent="0.25"/>
    <row r="447" s="182" customFormat="1" ht="15" x14ac:dyDescent="0.25"/>
    <row r="448" s="182" customFormat="1" ht="15" x14ac:dyDescent="0.25"/>
    <row r="449" s="182" customFormat="1" ht="15" x14ac:dyDescent="0.25"/>
    <row r="450" s="182" customFormat="1" ht="15" x14ac:dyDescent="0.25"/>
    <row r="451" s="182" customFormat="1" ht="15" x14ac:dyDescent="0.25"/>
    <row r="452" s="182" customFormat="1" ht="15" x14ac:dyDescent="0.25"/>
    <row r="453" s="182" customFormat="1" ht="15" x14ac:dyDescent="0.25"/>
    <row r="454" s="182" customFormat="1" ht="15" x14ac:dyDescent="0.25"/>
    <row r="455" s="182" customFormat="1" ht="15" x14ac:dyDescent="0.25"/>
    <row r="456" s="182" customFormat="1" ht="15" x14ac:dyDescent="0.25"/>
    <row r="457" s="182" customFormat="1" ht="15" x14ac:dyDescent="0.25"/>
    <row r="458" s="182" customFormat="1" ht="15" x14ac:dyDescent="0.25"/>
    <row r="459" s="182" customFormat="1" ht="15" x14ac:dyDescent="0.25"/>
    <row r="460" s="182" customFormat="1" ht="15" x14ac:dyDescent="0.25"/>
    <row r="461" s="182" customFormat="1" ht="15" x14ac:dyDescent="0.25"/>
    <row r="462" s="182" customFormat="1" ht="15" x14ac:dyDescent="0.25"/>
    <row r="463" s="182" customFormat="1" ht="15" x14ac:dyDescent="0.25"/>
    <row r="464" s="182" customFormat="1" ht="15" x14ac:dyDescent="0.25"/>
    <row r="465" s="182" customFormat="1" ht="15" x14ac:dyDescent="0.25"/>
    <row r="466" s="182" customFormat="1" ht="15" x14ac:dyDescent="0.25"/>
    <row r="467" s="182" customFormat="1" ht="15" x14ac:dyDescent="0.25"/>
    <row r="468" s="182" customFormat="1" ht="15" x14ac:dyDescent="0.25"/>
    <row r="469" s="182" customFormat="1" ht="15" x14ac:dyDescent="0.25"/>
    <row r="470" s="182" customFormat="1" ht="15" x14ac:dyDescent="0.25"/>
    <row r="471" s="182" customFormat="1" ht="15" x14ac:dyDescent="0.25"/>
    <row r="472" s="182" customFormat="1" ht="15" x14ac:dyDescent="0.25"/>
    <row r="473" s="182" customFormat="1" ht="15" x14ac:dyDescent="0.25"/>
    <row r="474" s="182" customFormat="1" ht="15" x14ac:dyDescent="0.25"/>
    <row r="475" s="182" customFormat="1" ht="15" x14ac:dyDescent="0.25"/>
    <row r="476" s="182" customFormat="1" ht="15" x14ac:dyDescent="0.25"/>
    <row r="477" s="182" customFormat="1" ht="15" x14ac:dyDescent="0.25"/>
    <row r="478" s="182" customFormat="1" ht="15" x14ac:dyDescent="0.25"/>
    <row r="479" s="182" customFormat="1" ht="15" x14ac:dyDescent="0.25"/>
    <row r="480" s="182" customFormat="1" ht="15" x14ac:dyDescent="0.25"/>
    <row r="481" s="182" customFormat="1" ht="15" x14ac:dyDescent="0.25"/>
    <row r="482" s="182" customFormat="1" ht="15" x14ac:dyDescent="0.25"/>
    <row r="483" s="182" customFormat="1" ht="15" x14ac:dyDescent="0.25"/>
    <row r="484" s="182" customFormat="1" ht="15" x14ac:dyDescent="0.25"/>
    <row r="485" s="182" customFormat="1" ht="15" x14ac:dyDescent="0.25"/>
    <row r="486" s="182" customFormat="1" ht="15" x14ac:dyDescent="0.25"/>
    <row r="487" s="182" customFormat="1" ht="15" x14ac:dyDescent="0.25"/>
    <row r="488" s="182" customFormat="1" ht="15" x14ac:dyDescent="0.25"/>
    <row r="489" s="182" customFormat="1" ht="15" x14ac:dyDescent="0.25"/>
    <row r="490" s="182" customFormat="1" ht="15" x14ac:dyDescent="0.25"/>
    <row r="491" s="182" customFormat="1" ht="15" x14ac:dyDescent="0.25"/>
    <row r="492" s="182" customFormat="1" ht="15" x14ac:dyDescent="0.25"/>
    <row r="493" s="182" customFormat="1" ht="15" x14ac:dyDescent="0.25"/>
    <row r="494" s="182" customFormat="1" ht="15" x14ac:dyDescent="0.25"/>
    <row r="495" s="182" customFormat="1" ht="15" x14ac:dyDescent="0.25"/>
    <row r="496" s="182" customFormat="1" ht="15" x14ac:dyDescent="0.25"/>
    <row r="497" s="182" customFormat="1" ht="15" x14ac:dyDescent="0.25"/>
    <row r="498" s="182" customFormat="1" ht="15" x14ac:dyDescent="0.25"/>
    <row r="499" s="182" customFormat="1" ht="15" x14ac:dyDescent="0.25"/>
    <row r="500" s="182" customFormat="1" ht="15" x14ac:dyDescent="0.25"/>
    <row r="501" s="182" customFormat="1" ht="15" x14ac:dyDescent="0.25"/>
    <row r="502" s="182" customFormat="1" ht="15" x14ac:dyDescent="0.25"/>
    <row r="503" s="182" customFormat="1" ht="15" x14ac:dyDescent="0.25"/>
    <row r="504" s="182" customFormat="1" ht="15" x14ac:dyDescent="0.25"/>
    <row r="505" s="182" customFormat="1" ht="15" x14ac:dyDescent="0.25"/>
    <row r="506" s="182" customFormat="1" ht="15" x14ac:dyDescent="0.25"/>
    <row r="507" s="182" customFormat="1" ht="15" x14ac:dyDescent="0.25"/>
    <row r="508" s="182" customFormat="1" ht="15" x14ac:dyDescent="0.25"/>
    <row r="509" s="182" customFormat="1" ht="15" x14ac:dyDescent="0.25"/>
    <row r="510" s="182" customFormat="1" ht="15" x14ac:dyDescent="0.25"/>
    <row r="511" s="182" customFormat="1" ht="15" x14ac:dyDescent="0.25"/>
    <row r="512" s="182" customFormat="1" ht="15" x14ac:dyDescent="0.25"/>
    <row r="513" s="182" customFormat="1" ht="15" x14ac:dyDescent="0.25"/>
    <row r="514" s="182" customFormat="1" ht="15" x14ac:dyDescent="0.25"/>
    <row r="515" s="182" customFormat="1" ht="15" x14ac:dyDescent="0.25"/>
    <row r="516" s="182" customFormat="1" ht="15" x14ac:dyDescent="0.25"/>
    <row r="517" s="182" customFormat="1" ht="15" x14ac:dyDescent="0.25"/>
    <row r="518" s="182" customFormat="1" ht="15" x14ac:dyDescent="0.25"/>
    <row r="519" s="182" customFormat="1" ht="15" x14ac:dyDescent="0.25"/>
    <row r="520" s="182" customFormat="1" ht="15" x14ac:dyDescent="0.25"/>
    <row r="521" s="182" customFormat="1" ht="15" x14ac:dyDescent="0.25"/>
    <row r="522" s="182" customFormat="1" ht="15" x14ac:dyDescent="0.25"/>
    <row r="523" s="182" customFormat="1" ht="15" x14ac:dyDescent="0.25"/>
    <row r="524" s="182" customFormat="1" ht="15" x14ac:dyDescent="0.25"/>
    <row r="525" s="182" customFormat="1" ht="15" x14ac:dyDescent="0.25"/>
    <row r="526" s="182" customFormat="1" ht="15" x14ac:dyDescent="0.25"/>
    <row r="527" s="182" customFormat="1" ht="15" x14ac:dyDescent="0.25"/>
    <row r="528" s="182" customFormat="1" ht="15" x14ac:dyDescent="0.25"/>
    <row r="529" s="182" customFormat="1" ht="15" x14ac:dyDescent="0.25"/>
    <row r="530" s="182" customFormat="1" ht="15" x14ac:dyDescent="0.25"/>
    <row r="531" s="182" customFormat="1" ht="15" x14ac:dyDescent="0.25"/>
    <row r="532" s="182" customFormat="1" ht="15" x14ac:dyDescent="0.25"/>
    <row r="533" s="182" customFormat="1" ht="15" x14ac:dyDescent="0.25"/>
    <row r="534" s="182" customFormat="1" ht="15" x14ac:dyDescent="0.25"/>
    <row r="535" s="182" customFormat="1" ht="15" x14ac:dyDescent="0.25"/>
    <row r="536" s="182" customFormat="1" ht="15" x14ac:dyDescent="0.25"/>
    <row r="537" s="182" customFormat="1" ht="15" x14ac:dyDescent="0.25"/>
    <row r="538" s="182" customFormat="1" ht="15" x14ac:dyDescent="0.25"/>
    <row r="539" s="182" customFormat="1" ht="15" x14ac:dyDescent="0.25"/>
    <row r="540" s="182" customFormat="1" ht="15" x14ac:dyDescent="0.25"/>
    <row r="541" s="182" customFormat="1" ht="15" x14ac:dyDescent="0.25"/>
    <row r="542" s="182" customFormat="1" ht="15" x14ac:dyDescent="0.25"/>
    <row r="543" s="182" customFormat="1" ht="15" x14ac:dyDescent="0.25"/>
    <row r="544" s="182" customFormat="1" ht="15" x14ac:dyDescent="0.25"/>
    <row r="545" s="182" customFormat="1" ht="15" x14ac:dyDescent="0.25"/>
    <row r="546" s="182" customFormat="1" ht="15" x14ac:dyDescent="0.25"/>
    <row r="547" s="182" customFormat="1" ht="15" x14ac:dyDescent="0.25"/>
    <row r="548" s="182" customFormat="1" ht="15" x14ac:dyDescent="0.25"/>
    <row r="549" s="182" customFormat="1" ht="15" x14ac:dyDescent="0.25"/>
    <row r="550" s="182" customFormat="1" ht="15" x14ac:dyDescent="0.25"/>
    <row r="551" s="182" customFormat="1" ht="15" x14ac:dyDescent="0.25"/>
    <row r="552" s="182" customFormat="1" ht="15" x14ac:dyDescent="0.25"/>
    <row r="553" s="182" customFormat="1" ht="15" x14ac:dyDescent="0.25"/>
    <row r="554" s="182" customFormat="1" ht="15" x14ac:dyDescent="0.25"/>
    <row r="555" s="182" customFormat="1" ht="15" x14ac:dyDescent="0.25"/>
    <row r="556" s="182" customFormat="1" ht="15" x14ac:dyDescent="0.25"/>
    <row r="557" s="182" customFormat="1" ht="15" x14ac:dyDescent="0.25"/>
    <row r="558" s="182" customFormat="1" ht="15" x14ac:dyDescent="0.25"/>
    <row r="559" s="182" customFormat="1" ht="15" x14ac:dyDescent="0.25"/>
    <row r="560" s="182" customFormat="1" ht="15" x14ac:dyDescent="0.25"/>
    <row r="561" s="182" customFormat="1" ht="15" x14ac:dyDescent="0.25"/>
    <row r="562" s="182" customFormat="1" ht="15" x14ac:dyDescent="0.25"/>
    <row r="563" s="182" customFormat="1" ht="15" x14ac:dyDescent="0.25"/>
    <row r="564" s="182" customFormat="1" ht="15" x14ac:dyDescent="0.25"/>
    <row r="565" s="182" customFormat="1" ht="15" x14ac:dyDescent="0.25"/>
    <row r="566" s="182" customFormat="1" ht="15" x14ac:dyDescent="0.25"/>
    <row r="567" s="182" customFormat="1" ht="15" x14ac:dyDescent="0.25"/>
    <row r="568" s="182" customFormat="1" ht="15" x14ac:dyDescent="0.25"/>
    <row r="569" s="182" customFormat="1" ht="15" x14ac:dyDescent="0.25"/>
    <row r="570" s="182" customFormat="1" ht="15" x14ac:dyDescent="0.25"/>
    <row r="571" s="182" customFormat="1" ht="15" x14ac:dyDescent="0.25"/>
    <row r="572" s="182" customFormat="1" ht="15" x14ac:dyDescent="0.25"/>
    <row r="573" s="182" customFormat="1" ht="15" x14ac:dyDescent="0.25"/>
    <row r="574" s="182" customFormat="1" ht="15" x14ac:dyDescent="0.25"/>
    <row r="575" s="182" customFormat="1" ht="15" x14ac:dyDescent="0.25"/>
    <row r="576" s="182" customFormat="1" ht="15" x14ac:dyDescent="0.25"/>
    <row r="577" s="182" customFormat="1" ht="15" x14ac:dyDescent="0.25"/>
    <row r="578" s="182" customFormat="1" ht="15" x14ac:dyDescent="0.25"/>
    <row r="579" s="182" customFormat="1" ht="15" x14ac:dyDescent="0.25"/>
    <row r="580" s="182" customFormat="1" ht="15" x14ac:dyDescent="0.25"/>
    <row r="581" s="182" customFormat="1" ht="15" x14ac:dyDescent="0.25"/>
    <row r="582" s="182" customFormat="1" ht="15" x14ac:dyDescent="0.25"/>
    <row r="583" s="182" customFormat="1" ht="15" x14ac:dyDescent="0.25"/>
    <row r="584" s="182" customFormat="1" ht="15" x14ac:dyDescent="0.25"/>
    <row r="585" s="182" customFormat="1" ht="15" x14ac:dyDescent="0.25"/>
    <row r="586" s="182" customFormat="1" ht="15" x14ac:dyDescent="0.25"/>
    <row r="587" s="182" customFormat="1" ht="15" x14ac:dyDescent="0.25"/>
    <row r="588" s="182" customFormat="1" ht="15" x14ac:dyDescent="0.25"/>
    <row r="589" s="182" customFormat="1" ht="15" x14ac:dyDescent="0.25"/>
    <row r="590" s="182" customFormat="1" ht="15" x14ac:dyDescent="0.25"/>
    <row r="591" s="182" customFormat="1" ht="15" x14ac:dyDescent="0.25"/>
    <row r="592" s="182" customFormat="1" ht="15" x14ac:dyDescent="0.25"/>
    <row r="593" s="182" customFormat="1" ht="15" x14ac:dyDescent="0.25"/>
    <row r="594" s="182" customFormat="1" ht="15" x14ac:dyDescent="0.25"/>
    <row r="595" s="182" customFormat="1" ht="15" x14ac:dyDescent="0.25"/>
    <row r="596" s="182" customFormat="1" ht="15" x14ac:dyDescent="0.25"/>
    <row r="597" s="182" customFormat="1" ht="15" x14ac:dyDescent="0.25"/>
    <row r="598" s="182" customFormat="1" ht="15" x14ac:dyDescent="0.25"/>
    <row r="599" s="182" customFormat="1" ht="15" x14ac:dyDescent="0.25"/>
    <row r="600" s="182" customFormat="1" ht="15" x14ac:dyDescent="0.25"/>
    <row r="601" s="182" customFormat="1" ht="15" x14ac:dyDescent="0.25"/>
    <row r="602" s="182" customFormat="1" ht="15" x14ac:dyDescent="0.25"/>
    <row r="603" s="182" customFormat="1" ht="15" x14ac:dyDescent="0.25"/>
    <row r="604" s="182" customFormat="1" ht="15" x14ac:dyDescent="0.25"/>
    <row r="605" s="182" customFormat="1" ht="15" x14ac:dyDescent="0.25"/>
    <row r="606" s="182" customFormat="1" ht="15" x14ac:dyDescent="0.25"/>
    <row r="607" s="182" customFormat="1" ht="15" x14ac:dyDescent="0.25"/>
    <row r="608" s="182" customFormat="1" ht="15" x14ac:dyDescent="0.25"/>
    <row r="609" s="182" customFormat="1" ht="15" x14ac:dyDescent="0.25"/>
    <row r="610" s="182" customFormat="1" ht="15" x14ac:dyDescent="0.25"/>
    <row r="611" s="182" customFormat="1" ht="15" x14ac:dyDescent="0.25"/>
    <row r="612" s="182" customFormat="1" ht="15" x14ac:dyDescent="0.25"/>
    <row r="613" s="182" customFormat="1" ht="15" x14ac:dyDescent="0.25"/>
    <row r="614" s="182" customFormat="1" ht="15" x14ac:dyDescent="0.25"/>
    <row r="615" s="182" customFormat="1" ht="15" x14ac:dyDescent="0.25"/>
    <row r="616" s="182" customFormat="1" ht="15" x14ac:dyDescent="0.25"/>
    <row r="617" s="182" customFormat="1" ht="15" x14ac:dyDescent="0.25"/>
    <row r="618" s="182" customFormat="1" ht="15" x14ac:dyDescent="0.25"/>
    <row r="619" s="182" customFormat="1" ht="15" x14ac:dyDescent="0.25"/>
    <row r="620" s="182" customFormat="1" ht="15" x14ac:dyDescent="0.25"/>
    <row r="621" s="182" customFormat="1" ht="15" x14ac:dyDescent="0.25"/>
    <row r="622" s="182" customFormat="1" ht="15" x14ac:dyDescent="0.25"/>
    <row r="623" s="182" customFormat="1" ht="15" x14ac:dyDescent="0.25"/>
    <row r="624" s="182" customFormat="1" ht="15" x14ac:dyDescent="0.25"/>
    <row r="625" s="182" customFormat="1" ht="15" x14ac:dyDescent="0.25"/>
    <row r="626" s="182" customFormat="1" ht="15" x14ac:dyDescent="0.25"/>
    <row r="627" s="182" customFormat="1" ht="15" x14ac:dyDescent="0.25"/>
    <row r="628" s="182" customFormat="1" ht="15" x14ac:dyDescent="0.25"/>
    <row r="629" s="182" customFormat="1" ht="15" x14ac:dyDescent="0.25"/>
    <row r="630" s="182" customFormat="1" ht="15" x14ac:dyDescent="0.25"/>
    <row r="631" s="182" customFormat="1" ht="15" x14ac:dyDescent="0.25"/>
    <row r="632" s="182" customFormat="1" ht="15" x14ac:dyDescent="0.25"/>
    <row r="633" s="182" customFormat="1" ht="15" x14ac:dyDescent="0.25"/>
    <row r="634" s="182" customFormat="1" ht="15" x14ac:dyDescent="0.25"/>
    <row r="635" s="182" customFormat="1" ht="15" x14ac:dyDescent="0.25"/>
    <row r="636" s="182" customFormat="1" ht="15" x14ac:dyDescent="0.25"/>
    <row r="637" s="182" customFormat="1" ht="15" x14ac:dyDescent="0.25"/>
    <row r="638" s="182" customFormat="1" ht="15" x14ac:dyDescent="0.25"/>
    <row r="639" s="182" customFormat="1" ht="15" x14ac:dyDescent="0.25"/>
    <row r="640" s="182" customFormat="1" ht="15" x14ac:dyDescent="0.25"/>
    <row r="641" s="182" customFormat="1" ht="15" x14ac:dyDescent="0.25"/>
    <row r="642" s="182" customFormat="1" ht="15" x14ac:dyDescent="0.25"/>
    <row r="643" s="182" customFormat="1" ht="15" x14ac:dyDescent="0.25"/>
    <row r="644" s="182" customFormat="1" ht="15" x14ac:dyDescent="0.25"/>
    <row r="645" s="182" customFormat="1" ht="15" x14ac:dyDescent="0.25"/>
    <row r="646" s="182" customFormat="1" ht="15" x14ac:dyDescent="0.25"/>
    <row r="647" s="182" customFormat="1" ht="15" x14ac:dyDescent="0.25"/>
    <row r="648" s="182" customFormat="1" ht="15" x14ac:dyDescent="0.25"/>
    <row r="649" s="182" customFormat="1" ht="15" x14ac:dyDescent="0.25"/>
    <row r="650" s="182" customFormat="1" ht="15" x14ac:dyDescent="0.25"/>
    <row r="651" s="182" customFormat="1" ht="15" x14ac:dyDescent="0.25"/>
    <row r="652" s="182" customFormat="1" ht="15" x14ac:dyDescent="0.25"/>
    <row r="653" s="182" customFormat="1" ht="15" x14ac:dyDescent="0.25"/>
    <row r="654" s="182" customFormat="1" ht="15" x14ac:dyDescent="0.25"/>
    <row r="655" s="182" customFormat="1" ht="15" x14ac:dyDescent="0.25"/>
    <row r="656" s="182" customFormat="1" ht="15" x14ac:dyDescent="0.25"/>
    <row r="657" s="182" customFormat="1" ht="15" x14ac:dyDescent="0.25"/>
    <row r="658" s="182" customFormat="1" ht="15" x14ac:dyDescent="0.25"/>
    <row r="659" s="182" customFormat="1" ht="15" x14ac:dyDescent="0.25"/>
    <row r="660" s="182" customFormat="1" ht="15" x14ac:dyDescent="0.25"/>
    <row r="661" s="182" customFormat="1" ht="15" x14ac:dyDescent="0.25"/>
    <row r="662" s="182" customFormat="1" ht="15" x14ac:dyDescent="0.25"/>
    <row r="663" s="182" customFormat="1" ht="15" x14ac:dyDescent="0.25"/>
    <row r="664" s="182" customFormat="1" ht="15" x14ac:dyDescent="0.25"/>
    <row r="665" s="182" customFormat="1" ht="15" x14ac:dyDescent="0.25"/>
    <row r="666" s="182" customFormat="1" ht="15" x14ac:dyDescent="0.25"/>
    <row r="667" s="182" customFormat="1" ht="15" x14ac:dyDescent="0.25"/>
    <row r="668" s="182" customFormat="1" ht="15" x14ac:dyDescent="0.25"/>
    <row r="669" s="182" customFormat="1" ht="15" x14ac:dyDescent="0.25"/>
    <row r="670" s="182" customFormat="1" ht="15" x14ac:dyDescent="0.25"/>
    <row r="671" s="182" customFormat="1" ht="15" x14ac:dyDescent="0.25"/>
    <row r="672" s="182" customFormat="1" ht="15" x14ac:dyDescent="0.25"/>
    <row r="673" s="182" customFormat="1" ht="15" x14ac:dyDescent="0.25"/>
    <row r="674" s="182" customFormat="1" ht="15" x14ac:dyDescent="0.25"/>
    <row r="675" s="182" customFormat="1" ht="15" x14ac:dyDescent="0.25"/>
    <row r="676" s="182" customFormat="1" ht="15" x14ac:dyDescent="0.25"/>
    <row r="677" s="182" customFormat="1" ht="15" x14ac:dyDescent="0.25"/>
    <row r="678" s="182" customFormat="1" ht="15" x14ac:dyDescent="0.25"/>
    <row r="679" s="182" customFormat="1" ht="15" x14ac:dyDescent="0.25"/>
    <row r="680" s="182" customFormat="1" ht="15" x14ac:dyDescent="0.25"/>
    <row r="681" s="182" customFormat="1" ht="15" x14ac:dyDescent="0.25"/>
    <row r="682" s="182" customFormat="1" ht="15" x14ac:dyDescent="0.25"/>
    <row r="683" s="182" customFormat="1" ht="15" x14ac:dyDescent="0.25"/>
    <row r="684" s="182" customFormat="1" ht="15" x14ac:dyDescent="0.25"/>
    <row r="685" s="182" customFormat="1" ht="15" x14ac:dyDescent="0.25"/>
    <row r="686" s="182" customFormat="1" ht="15" x14ac:dyDescent="0.25"/>
    <row r="687" s="182" customFormat="1" ht="15" x14ac:dyDescent="0.25"/>
    <row r="688" s="182" customFormat="1" ht="15" x14ac:dyDescent="0.25"/>
    <row r="689" s="182" customFormat="1" ht="15" x14ac:dyDescent="0.25"/>
    <row r="690" s="182" customFormat="1" ht="15" x14ac:dyDescent="0.25"/>
    <row r="691" s="182" customFormat="1" ht="15" x14ac:dyDescent="0.25"/>
    <row r="692" s="182" customFormat="1" ht="15" x14ac:dyDescent="0.25"/>
    <row r="693" s="182" customFormat="1" ht="15" x14ac:dyDescent="0.25"/>
    <row r="694" s="182" customFormat="1" ht="15" x14ac:dyDescent="0.25"/>
    <row r="695" s="182" customFormat="1" ht="15" x14ac:dyDescent="0.25"/>
    <row r="696" s="182" customFormat="1" ht="15" x14ac:dyDescent="0.25"/>
    <row r="697" s="182" customFormat="1" ht="15" x14ac:dyDescent="0.25"/>
    <row r="698" s="182" customFormat="1" ht="15" x14ac:dyDescent="0.25"/>
    <row r="699" s="182" customFormat="1" ht="15" x14ac:dyDescent="0.25"/>
    <row r="700" s="182" customFormat="1" ht="15" x14ac:dyDescent="0.25"/>
    <row r="701" s="182" customFormat="1" ht="15" x14ac:dyDescent="0.25"/>
    <row r="702" s="182" customFormat="1" ht="15" x14ac:dyDescent="0.25"/>
    <row r="703" s="182" customFormat="1" ht="15" x14ac:dyDescent="0.25"/>
    <row r="704" s="182" customFormat="1" ht="15" x14ac:dyDescent="0.25"/>
    <row r="705" s="182" customFormat="1" ht="15" x14ac:dyDescent="0.25"/>
    <row r="706" s="182" customFormat="1" ht="15" x14ac:dyDescent="0.25"/>
    <row r="707" s="182" customFormat="1" ht="15" x14ac:dyDescent="0.25"/>
    <row r="708" s="182" customFormat="1" ht="15" x14ac:dyDescent="0.25"/>
    <row r="709" s="182" customFormat="1" ht="15" x14ac:dyDescent="0.25"/>
    <row r="710" s="182" customFormat="1" ht="15" x14ac:dyDescent="0.25"/>
    <row r="711" s="182" customFormat="1" ht="15" x14ac:dyDescent="0.25"/>
    <row r="712" s="182" customFormat="1" ht="15" x14ac:dyDescent="0.25"/>
    <row r="713" s="182" customFormat="1" ht="15" x14ac:dyDescent="0.25"/>
    <row r="714" s="182" customFormat="1" ht="15" x14ac:dyDescent="0.25"/>
    <row r="715" s="182" customFormat="1" ht="15" x14ac:dyDescent="0.25"/>
    <row r="716" s="182" customFormat="1" ht="15" x14ac:dyDescent="0.25"/>
    <row r="717" s="182" customFormat="1" ht="15" x14ac:dyDescent="0.25"/>
    <row r="718" s="182" customFormat="1" ht="15" x14ac:dyDescent="0.25"/>
    <row r="719" s="182" customFormat="1" ht="15" x14ac:dyDescent="0.25"/>
    <row r="720" s="182" customFormat="1" ht="15" x14ac:dyDescent="0.25"/>
    <row r="721" s="182" customFormat="1" ht="15" x14ac:dyDescent="0.25"/>
    <row r="722" s="182" customFormat="1" ht="15" x14ac:dyDescent="0.25"/>
    <row r="723" s="182" customFormat="1" ht="15" x14ac:dyDescent="0.25"/>
    <row r="724" s="182" customFormat="1" ht="15" x14ac:dyDescent="0.25"/>
    <row r="725" s="182" customFormat="1" ht="15" x14ac:dyDescent="0.25"/>
    <row r="726" s="182" customFormat="1" ht="15" x14ac:dyDescent="0.25"/>
    <row r="727" s="182" customFormat="1" ht="15" x14ac:dyDescent="0.25"/>
    <row r="728" s="182" customFormat="1" ht="15" x14ac:dyDescent="0.25"/>
    <row r="729" s="182" customFormat="1" ht="15" x14ac:dyDescent="0.25"/>
    <row r="730" s="182" customFormat="1" ht="15" x14ac:dyDescent="0.25"/>
    <row r="731" s="182" customFormat="1" ht="15" x14ac:dyDescent="0.25"/>
    <row r="732" s="182" customFormat="1" ht="15" x14ac:dyDescent="0.25"/>
    <row r="733" s="182" customFormat="1" ht="15" x14ac:dyDescent="0.25"/>
    <row r="734" s="182" customFormat="1" ht="15" x14ac:dyDescent="0.25"/>
    <row r="735" s="182" customFormat="1" ht="15" x14ac:dyDescent="0.25"/>
    <row r="736" s="182" customFormat="1" ht="15" x14ac:dyDescent="0.25"/>
    <row r="737" s="182" customFormat="1" ht="15" x14ac:dyDescent="0.25"/>
    <row r="738" s="182" customFormat="1" ht="15" x14ac:dyDescent="0.25"/>
    <row r="739" s="182" customFormat="1" ht="15" x14ac:dyDescent="0.25"/>
    <row r="740" s="182" customFormat="1" ht="15" x14ac:dyDescent="0.25"/>
    <row r="741" s="182" customFormat="1" ht="15" x14ac:dyDescent="0.25"/>
    <row r="742" s="182" customFormat="1" ht="15" x14ac:dyDescent="0.25"/>
    <row r="743" s="182" customFormat="1" ht="15" x14ac:dyDescent="0.25"/>
    <row r="744" s="182" customFormat="1" ht="15" x14ac:dyDescent="0.25"/>
    <row r="745" s="182" customFormat="1" ht="15" x14ac:dyDescent="0.25"/>
    <row r="746" s="182" customFormat="1" ht="15" x14ac:dyDescent="0.25"/>
    <row r="747" s="182" customFormat="1" ht="15" x14ac:dyDescent="0.25"/>
    <row r="748" s="182" customFormat="1" ht="15" x14ac:dyDescent="0.25"/>
    <row r="749" s="182" customFormat="1" ht="15" x14ac:dyDescent="0.25"/>
    <row r="750" s="182" customFormat="1" ht="15" x14ac:dyDescent="0.25"/>
    <row r="751" s="182" customFormat="1" ht="15" x14ac:dyDescent="0.25"/>
    <row r="752" s="182" customFormat="1" ht="15" x14ac:dyDescent="0.25"/>
    <row r="753" s="182" customFormat="1" ht="15" x14ac:dyDescent="0.25"/>
    <row r="754" s="182" customFormat="1" ht="15" x14ac:dyDescent="0.25"/>
    <row r="755" s="182" customFormat="1" ht="15" x14ac:dyDescent="0.25"/>
    <row r="756" s="182" customFormat="1" ht="15" x14ac:dyDescent="0.25"/>
    <row r="757" s="182" customFormat="1" ht="15" x14ac:dyDescent="0.25"/>
    <row r="758" s="182" customFormat="1" ht="15" x14ac:dyDescent="0.25"/>
    <row r="759" s="182" customFormat="1" ht="15" x14ac:dyDescent="0.25"/>
    <row r="760" s="182" customFormat="1" ht="15" x14ac:dyDescent="0.25"/>
    <row r="761" s="182" customFormat="1" ht="15" x14ac:dyDescent="0.25"/>
    <row r="762" s="182" customFormat="1" ht="15" x14ac:dyDescent="0.25"/>
    <row r="763" s="182" customFormat="1" ht="15" x14ac:dyDescent="0.25"/>
    <row r="764" s="182" customFormat="1" ht="15" x14ac:dyDescent="0.25"/>
    <row r="765" s="182" customFormat="1" ht="15" x14ac:dyDescent="0.25"/>
    <row r="766" s="182" customFormat="1" ht="15" x14ac:dyDescent="0.25"/>
    <row r="767" s="182" customFormat="1" ht="15" x14ac:dyDescent="0.25"/>
    <row r="768" s="182" customFormat="1" ht="15" x14ac:dyDescent="0.25"/>
    <row r="769" s="182" customFormat="1" ht="15" x14ac:dyDescent="0.25"/>
    <row r="770" s="182" customFormat="1" ht="15" x14ac:dyDescent="0.25"/>
    <row r="771" s="182" customFormat="1" ht="15" x14ac:dyDescent="0.25"/>
    <row r="772" s="182" customFormat="1" ht="15" x14ac:dyDescent="0.25"/>
    <row r="773" s="182" customFormat="1" ht="15" x14ac:dyDescent="0.25"/>
    <row r="774" s="182" customFormat="1" ht="15" x14ac:dyDescent="0.25"/>
    <row r="775" s="182" customFormat="1" ht="15" x14ac:dyDescent="0.25"/>
    <row r="776" s="182" customFormat="1" ht="15" x14ac:dyDescent="0.25"/>
    <row r="777" s="182" customFormat="1" ht="15" x14ac:dyDescent="0.25"/>
    <row r="778" s="182" customFormat="1" ht="15" x14ac:dyDescent="0.25"/>
    <row r="779" s="182" customFormat="1" ht="15" x14ac:dyDescent="0.25"/>
    <row r="780" s="182" customFormat="1" ht="15" x14ac:dyDescent="0.25"/>
    <row r="781" s="182" customFormat="1" ht="15" x14ac:dyDescent="0.25"/>
    <row r="782" s="182" customFormat="1" ht="15" x14ac:dyDescent="0.25"/>
    <row r="783" s="182" customFormat="1" ht="15" x14ac:dyDescent="0.25"/>
    <row r="784" s="182" customFormat="1" ht="15" x14ac:dyDescent="0.25"/>
    <row r="785" s="182" customFormat="1" ht="15" x14ac:dyDescent="0.25"/>
    <row r="786" s="182" customFormat="1" ht="15" x14ac:dyDescent="0.25"/>
    <row r="787" s="182" customFormat="1" ht="15" x14ac:dyDescent="0.25"/>
    <row r="788" s="182" customFormat="1" ht="15" x14ac:dyDescent="0.25"/>
    <row r="789" s="182" customFormat="1" ht="15" x14ac:dyDescent="0.25"/>
    <row r="790" s="182" customFormat="1" ht="15" x14ac:dyDescent="0.25"/>
    <row r="791" s="182" customFormat="1" ht="15" x14ac:dyDescent="0.25"/>
    <row r="792" s="182" customFormat="1" ht="15" x14ac:dyDescent="0.25"/>
    <row r="793" s="182" customFormat="1" ht="15" x14ac:dyDescent="0.25"/>
    <row r="794" s="182" customFormat="1" ht="15" x14ac:dyDescent="0.25"/>
    <row r="795" s="182" customFormat="1" ht="15" x14ac:dyDescent="0.25"/>
    <row r="796" s="182" customFormat="1" ht="15" x14ac:dyDescent="0.25"/>
    <row r="797" s="182" customFormat="1" ht="15" x14ac:dyDescent="0.25"/>
    <row r="798" s="182" customFormat="1" ht="15" x14ac:dyDescent="0.25"/>
    <row r="799" s="182" customFormat="1" ht="15" x14ac:dyDescent="0.25"/>
    <row r="800" s="182" customFormat="1" ht="15" x14ac:dyDescent="0.25"/>
    <row r="801" s="182" customFormat="1" ht="15" x14ac:dyDescent="0.25"/>
    <row r="802" s="182" customFormat="1" ht="15" x14ac:dyDescent="0.25"/>
    <row r="803" s="182" customFormat="1" ht="15" x14ac:dyDescent="0.25"/>
    <row r="804" s="182" customFormat="1" ht="15" x14ac:dyDescent="0.25"/>
    <row r="805" s="182" customFormat="1" ht="15" x14ac:dyDescent="0.25"/>
    <row r="806" s="182" customFormat="1" ht="15" x14ac:dyDescent="0.25"/>
    <row r="807" s="182" customFormat="1" ht="15" x14ac:dyDescent="0.25"/>
    <row r="808" s="182" customFormat="1" ht="15" x14ac:dyDescent="0.25"/>
    <row r="809" s="182" customFormat="1" ht="15" x14ac:dyDescent="0.25"/>
    <row r="810" s="182" customFormat="1" ht="15" x14ac:dyDescent="0.25"/>
    <row r="811" s="182" customFormat="1" ht="15" x14ac:dyDescent="0.25"/>
    <row r="812" s="182" customFormat="1" ht="15" x14ac:dyDescent="0.25"/>
    <row r="813" s="182" customFormat="1" ht="15" x14ac:dyDescent="0.25"/>
    <row r="814" s="182" customFormat="1" ht="15" x14ac:dyDescent="0.25"/>
    <row r="815" s="182" customFormat="1" ht="15" x14ac:dyDescent="0.25"/>
    <row r="816" s="182" customFormat="1" ht="15" x14ac:dyDescent="0.25"/>
    <row r="817" s="182" customFormat="1" ht="15" x14ac:dyDescent="0.25"/>
    <row r="818" s="182" customFormat="1" ht="15" x14ac:dyDescent="0.25"/>
    <row r="819" s="182" customFormat="1" ht="15" x14ac:dyDescent="0.25"/>
    <row r="820" s="182" customFormat="1" ht="15" x14ac:dyDescent="0.25"/>
    <row r="821" s="182" customFormat="1" ht="15" x14ac:dyDescent="0.25"/>
    <row r="822" s="182" customFormat="1" ht="15" x14ac:dyDescent="0.25"/>
    <row r="823" s="182" customFormat="1" ht="15" x14ac:dyDescent="0.25"/>
    <row r="824" s="182" customFormat="1" ht="15" x14ac:dyDescent="0.25"/>
    <row r="825" s="182" customFormat="1" ht="15" x14ac:dyDescent="0.25"/>
    <row r="826" s="182" customFormat="1" ht="15" x14ac:dyDescent="0.25"/>
    <row r="827" s="182" customFormat="1" ht="15" x14ac:dyDescent="0.25"/>
    <row r="828" s="182" customFormat="1" ht="15" x14ac:dyDescent="0.25"/>
    <row r="829" s="182" customFormat="1" ht="15" x14ac:dyDescent="0.25"/>
    <row r="830" s="182" customFormat="1" ht="15" x14ac:dyDescent="0.25"/>
    <row r="831" s="182" customFormat="1" ht="15" x14ac:dyDescent="0.25"/>
    <row r="832" s="182" customFormat="1" ht="15" x14ac:dyDescent="0.25"/>
    <row r="833" s="182" customFormat="1" ht="15" x14ac:dyDescent="0.25"/>
    <row r="834" s="182" customFormat="1" ht="15" x14ac:dyDescent="0.25"/>
    <row r="835" s="182" customFormat="1" ht="15" x14ac:dyDescent="0.25"/>
    <row r="836" s="182" customFormat="1" ht="15" x14ac:dyDescent="0.25"/>
    <row r="837" s="182" customFormat="1" ht="15" x14ac:dyDescent="0.25"/>
    <row r="838" s="182" customFormat="1" ht="15" x14ac:dyDescent="0.25"/>
    <row r="839" s="182" customFormat="1" ht="15" x14ac:dyDescent="0.25"/>
    <row r="840" s="182" customFormat="1" ht="15" x14ac:dyDescent="0.25"/>
    <row r="841" s="182" customFormat="1" ht="15" x14ac:dyDescent="0.25"/>
    <row r="842" s="182" customFormat="1" ht="15" x14ac:dyDescent="0.25"/>
    <row r="843" s="182" customFormat="1" ht="15" x14ac:dyDescent="0.25"/>
    <row r="844" s="182" customFormat="1" ht="15" x14ac:dyDescent="0.25"/>
    <row r="845" s="182" customFormat="1" ht="15" x14ac:dyDescent="0.25"/>
    <row r="846" s="182" customFormat="1" ht="15" x14ac:dyDescent="0.25"/>
    <row r="847" s="182" customFormat="1" ht="15" x14ac:dyDescent="0.25"/>
    <row r="848" s="182" customFormat="1" ht="15" x14ac:dyDescent="0.25"/>
    <row r="849" s="182" customFormat="1" ht="15" x14ac:dyDescent="0.25"/>
    <row r="850" s="182" customFormat="1" ht="15" x14ac:dyDescent="0.25"/>
    <row r="851" s="182" customFormat="1" ht="15" x14ac:dyDescent="0.25"/>
    <row r="852" s="182" customFormat="1" ht="15" x14ac:dyDescent="0.25"/>
    <row r="853" s="182" customFormat="1" ht="15" x14ac:dyDescent="0.25"/>
    <row r="854" s="182" customFormat="1" ht="15" x14ac:dyDescent="0.25"/>
    <row r="855" s="182" customFormat="1" ht="15" x14ac:dyDescent="0.25"/>
    <row r="856" s="182" customFormat="1" ht="15" x14ac:dyDescent="0.25"/>
    <row r="857" s="182" customFormat="1" ht="15" x14ac:dyDescent="0.25"/>
    <row r="858" s="182" customFormat="1" ht="15" x14ac:dyDescent="0.25"/>
    <row r="859" s="182" customFormat="1" ht="15" x14ac:dyDescent="0.25"/>
    <row r="860" s="182" customFormat="1" ht="15" x14ac:dyDescent="0.25"/>
    <row r="861" s="182" customFormat="1" ht="15" x14ac:dyDescent="0.25"/>
    <row r="862" s="182" customFormat="1" ht="15" x14ac:dyDescent="0.25"/>
    <row r="863" s="182" customFormat="1" ht="15" x14ac:dyDescent="0.25"/>
    <row r="864" s="182" customFormat="1" ht="15" x14ac:dyDescent="0.25"/>
    <row r="865" s="182" customFormat="1" ht="15" x14ac:dyDescent="0.25"/>
    <row r="866" s="182" customFormat="1" ht="15" x14ac:dyDescent="0.25"/>
    <row r="867" s="182" customFormat="1" ht="15" x14ac:dyDescent="0.25"/>
    <row r="868" s="182" customFormat="1" ht="15" x14ac:dyDescent="0.25"/>
    <row r="869" s="182" customFormat="1" ht="15" x14ac:dyDescent="0.25"/>
    <row r="870" s="182" customFormat="1" ht="15" x14ac:dyDescent="0.25"/>
    <row r="871" s="182" customFormat="1" ht="15" x14ac:dyDescent="0.25"/>
    <row r="872" s="182" customFormat="1" ht="15" x14ac:dyDescent="0.25"/>
    <row r="873" s="182" customFormat="1" ht="15" x14ac:dyDescent="0.25"/>
    <row r="874" s="182" customFormat="1" ht="15" x14ac:dyDescent="0.25"/>
    <row r="875" s="182" customFormat="1" ht="15" x14ac:dyDescent="0.25"/>
    <row r="876" s="182" customFormat="1" ht="15" x14ac:dyDescent="0.25"/>
    <row r="877" s="182" customFormat="1" ht="15" x14ac:dyDescent="0.25"/>
    <row r="878" s="182" customFormat="1" ht="15" x14ac:dyDescent="0.25"/>
    <row r="879" s="182" customFormat="1" ht="15" x14ac:dyDescent="0.25"/>
    <row r="880" s="182" customFormat="1" ht="15" x14ac:dyDescent="0.25"/>
    <row r="881" s="182" customFormat="1" ht="15" x14ac:dyDescent="0.25"/>
    <row r="882" s="182" customFormat="1" ht="15" x14ac:dyDescent="0.25"/>
    <row r="883" s="182" customFormat="1" ht="15" x14ac:dyDescent="0.25"/>
    <row r="884" s="182" customFormat="1" ht="15" x14ac:dyDescent="0.25"/>
    <row r="885" s="182" customFormat="1" ht="15" x14ac:dyDescent="0.25"/>
    <row r="886" s="182" customFormat="1" ht="15" x14ac:dyDescent="0.25"/>
    <row r="887" s="182" customFormat="1" ht="15" x14ac:dyDescent="0.25"/>
    <row r="888" s="182" customFormat="1" ht="15" x14ac:dyDescent="0.25"/>
    <row r="889" s="182" customFormat="1" ht="15" x14ac:dyDescent="0.25"/>
    <row r="890" s="182" customFormat="1" ht="15" x14ac:dyDescent="0.25"/>
    <row r="891" s="182" customFormat="1" ht="15" x14ac:dyDescent="0.25"/>
    <row r="892" s="182" customFormat="1" ht="15" x14ac:dyDescent="0.25"/>
    <row r="893" s="182" customFormat="1" ht="15" x14ac:dyDescent="0.25"/>
    <row r="894" s="182" customFormat="1" ht="15" x14ac:dyDescent="0.25"/>
    <row r="895" s="182" customFormat="1" ht="15" x14ac:dyDescent="0.25"/>
    <row r="896" s="182" customFormat="1" ht="15" x14ac:dyDescent="0.25"/>
    <row r="897" s="182" customFormat="1" ht="15" x14ac:dyDescent="0.25"/>
    <row r="898" s="182" customFormat="1" ht="15" x14ac:dyDescent="0.25"/>
    <row r="899" s="182" customFormat="1" ht="15" x14ac:dyDescent="0.25"/>
    <row r="900" s="182" customFormat="1" ht="15" x14ac:dyDescent="0.25"/>
    <row r="901" s="182" customFormat="1" ht="15" x14ac:dyDescent="0.25"/>
    <row r="902" s="182" customFormat="1" ht="15" x14ac:dyDescent="0.25"/>
    <row r="903" s="182" customFormat="1" ht="15" x14ac:dyDescent="0.25"/>
    <row r="904" s="182" customFormat="1" ht="15" x14ac:dyDescent="0.25"/>
    <row r="905" s="182" customFormat="1" ht="15" x14ac:dyDescent="0.25"/>
    <row r="906" s="182" customFormat="1" ht="15" x14ac:dyDescent="0.25"/>
    <row r="907" s="182" customFormat="1" ht="15" x14ac:dyDescent="0.25"/>
    <row r="908" s="182" customFormat="1" ht="15" x14ac:dyDescent="0.25"/>
    <row r="909" s="182" customFormat="1" ht="15" x14ac:dyDescent="0.25"/>
    <row r="910" s="182" customFormat="1" ht="15" x14ac:dyDescent="0.25"/>
    <row r="911" s="182" customFormat="1" ht="15" x14ac:dyDescent="0.25"/>
    <row r="912" s="182" customFormat="1" ht="15" x14ac:dyDescent="0.25"/>
    <row r="913" s="182" customFormat="1" ht="15" x14ac:dyDescent="0.25"/>
    <row r="914" s="182" customFormat="1" ht="15" x14ac:dyDescent="0.25"/>
    <row r="915" s="182" customFormat="1" ht="15" x14ac:dyDescent="0.25"/>
    <row r="916" s="182" customFormat="1" ht="15" x14ac:dyDescent="0.25"/>
    <row r="917" s="182" customFormat="1" ht="15" x14ac:dyDescent="0.25"/>
    <row r="918" s="182" customFormat="1" ht="15" x14ac:dyDescent="0.25"/>
    <row r="919" s="182" customFormat="1" ht="15" x14ac:dyDescent="0.25"/>
    <row r="920" s="182" customFormat="1" ht="15" x14ac:dyDescent="0.25"/>
    <row r="921" s="182" customFormat="1" ht="15" x14ac:dyDescent="0.25"/>
    <row r="922" s="182" customFormat="1" ht="15" x14ac:dyDescent="0.25"/>
    <row r="923" s="182" customFormat="1" ht="15" x14ac:dyDescent="0.25"/>
    <row r="924" s="182" customFormat="1" ht="15" x14ac:dyDescent="0.25"/>
    <row r="925" s="182" customFormat="1" ht="15" x14ac:dyDescent="0.25"/>
    <row r="926" s="182" customFormat="1" ht="15" x14ac:dyDescent="0.25"/>
    <row r="927" s="182" customFormat="1" ht="15" x14ac:dyDescent="0.25"/>
    <row r="928" s="182" customFormat="1" ht="15" x14ac:dyDescent="0.25"/>
    <row r="929" s="182" customFormat="1" ht="15" x14ac:dyDescent="0.25"/>
    <row r="930" s="182" customFormat="1" ht="15" x14ac:dyDescent="0.25"/>
    <row r="931" s="182" customFormat="1" ht="15" x14ac:dyDescent="0.25"/>
    <row r="932" s="182" customFormat="1" ht="15" x14ac:dyDescent="0.25"/>
    <row r="933" s="182" customFormat="1" ht="15" x14ac:dyDescent="0.25"/>
    <row r="934" s="182" customFormat="1" ht="15" x14ac:dyDescent="0.25"/>
    <row r="935" s="182" customFormat="1" ht="15" x14ac:dyDescent="0.25"/>
    <row r="936" s="182" customFormat="1" ht="15" x14ac:dyDescent="0.25"/>
    <row r="937" s="182" customFormat="1" ht="15" x14ac:dyDescent="0.25"/>
    <row r="938" s="182" customFormat="1" ht="15" x14ac:dyDescent="0.25"/>
    <row r="939" s="182" customFormat="1" ht="15" x14ac:dyDescent="0.25"/>
    <row r="940" s="182" customFormat="1" ht="15" x14ac:dyDescent="0.25"/>
    <row r="941" s="182" customFormat="1" ht="15" x14ac:dyDescent="0.25"/>
    <row r="942" s="182" customFormat="1" ht="15" x14ac:dyDescent="0.25"/>
    <row r="943" s="182" customFormat="1" ht="15" x14ac:dyDescent="0.25"/>
    <row r="944" s="182" customFormat="1" ht="15" x14ac:dyDescent="0.25"/>
    <row r="945" s="182" customFormat="1" ht="15" x14ac:dyDescent="0.25"/>
    <row r="946" s="182" customFormat="1" ht="15" x14ac:dyDescent="0.25"/>
    <row r="947" s="182" customFormat="1" ht="15" x14ac:dyDescent="0.25"/>
    <row r="948" s="182" customFormat="1" ht="15" x14ac:dyDescent="0.25"/>
    <row r="949" s="182" customFormat="1" ht="15" x14ac:dyDescent="0.25"/>
    <row r="950" s="182" customFormat="1" ht="15" x14ac:dyDescent="0.25"/>
    <row r="951" s="182" customFormat="1" ht="15" x14ac:dyDescent="0.25"/>
    <row r="952" s="182" customFormat="1" ht="15" x14ac:dyDescent="0.25"/>
    <row r="953" s="182" customFormat="1" ht="15" x14ac:dyDescent="0.25"/>
    <row r="954" s="182" customFormat="1" ht="15" x14ac:dyDescent="0.25"/>
    <row r="955" s="182" customFormat="1" ht="15" x14ac:dyDescent="0.25"/>
    <row r="956" s="182" customFormat="1" ht="15" x14ac:dyDescent="0.25"/>
    <row r="957" s="182" customFormat="1" ht="15" x14ac:dyDescent="0.25"/>
    <row r="958" s="182" customFormat="1" ht="15" x14ac:dyDescent="0.25"/>
    <row r="959" s="182" customFormat="1" ht="15" x14ac:dyDescent="0.25"/>
    <row r="960" s="182" customFormat="1" ht="15" x14ac:dyDescent="0.25"/>
    <row r="961" s="182" customFormat="1" ht="15" x14ac:dyDescent="0.25"/>
    <row r="962" s="182" customFormat="1" ht="15" x14ac:dyDescent="0.25"/>
    <row r="963" s="182" customFormat="1" ht="15" x14ac:dyDescent="0.25"/>
    <row r="964" s="182" customFormat="1" ht="15" x14ac:dyDescent="0.25"/>
    <row r="965" s="182" customFormat="1" ht="15" x14ac:dyDescent="0.25"/>
    <row r="966" s="182" customFormat="1" ht="15" x14ac:dyDescent="0.25"/>
    <row r="967" s="182" customFormat="1" ht="15" x14ac:dyDescent="0.25"/>
    <row r="968" s="182" customFormat="1" ht="15" x14ac:dyDescent="0.25"/>
    <row r="969" s="182" customFormat="1" ht="15" x14ac:dyDescent="0.25"/>
    <row r="970" s="182" customFormat="1" ht="15" x14ac:dyDescent="0.25"/>
    <row r="971" s="182" customFormat="1" ht="15" x14ac:dyDescent="0.25"/>
    <row r="972" s="182" customFormat="1" ht="15" x14ac:dyDescent="0.25"/>
    <row r="973" s="182" customFormat="1" ht="15" x14ac:dyDescent="0.25"/>
    <row r="974" s="182" customFormat="1" ht="15" x14ac:dyDescent="0.25"/>
    <row r="975" s="182" customFormat="1" ht="15" x14ac:dyDescent="0.25"/>
    <row r="976" s="182" customFormat="1" ht="15" x14ac:dyDescent="0.25"/>
    <row r="977" s="182" customFormat="1" ht="15" x14ac:dyDescent="0.25"/>
    <row r="978" s="182" customFormat="1" ht="15" x14ac:dyDescent="0.25"/>
    <row r="979" s="182" customFormat="1" ht="15" x14ac:dyDescent="0.25"/>
    <row r="980" s="182" customFormat="1" ht="15" x14ac:dyDescent="0.25"/>
    <row r="981" s="182" customFormat="1" ht="15" x14ac:dyDescent="0.25"/>
    <row r="982" s="182" customFormat="1" ht="15" x14ac:dyDescent="0.25"/>
    <row r="983" s="182" customFormat="1" ht="15" x14ac:dyDescent="0.25"/>
    <row r="984" s="182" customFormat="1" ht="15" x14ac:dyDescent="0.25"/>
    <row r="985" s="182" customFormat="1" ht="15" x14ac:dyDescent="0.25"/>
    <row r="986" s="182" customFormat="1" ht="15" x14ac:dyDescent="0.25"/>
    <row r="987" s="182" customFormat="1" ht="15" x14ac:dyDescent="0.25"/>
    <row r="988" s="182" customFormat="1" ht="15" x14ac:dyDescent="0.25"/>
    <row r="989" s="182" customFormat="1" ht="15" x14ac:dyDescent="0.25"/>
    <row r="990" s="182" customFormat="1" ht="15" x14ac:dyDescent="0.25"/>
    <row r="991" s="182" customFormat="1" ht="15" x14ac:dyDescent="0.25"/>
    <row r="992" s="182" customFormat="1" ht="15" x14ac:dyDescent="0.25"/>
    <row r="993" s="182" customFormat="1" ht="15" x14ac:dyDescent="0.25"/>
    <row r="994" s="182" customFormat="1" ht="15" x14ac:dyDescent="0.25"/>
    <row r="995" s="182" customFormat="1" ht="15" x14ac:dyDescent="0.25"/>
    <row r="996" s="182" customFormat="1" ht="15" x14ac:dyDescent="0.25"/>
    <row r="997" s="182" customFormat="1" ht="15" x14ac:dyDescent="0.25"/>
    <row r="998" s="182" customFormat="1" ht="15" x14ac:dyDescent="0.25"/>
    <row r="999" s="182" customFormat="1" ht="15" x14ac:dyDescent="0.25"/>
    <row r="1000" s="182" customFormat="1" ht="15" x14ac:dyDescent="0.25"/>
    <row r="1001" s="182" customFormat="1" ht="15" x14ac:dyDescent="0.25"/>
    <row r="1002" s="182" customFormat="1" ht="15" x14ac:dyDescent="0.25"/>
    <row r="1003" s="182" customFormat="1" ht="15" x14ac:dyDescent="0.25"/>
    <row r="1004" s="182" customFormat="1" ht="15" x14ac:dyDescent="0.25"/>
    <row r="1005" s="182" customFormat="1" ht="15" x14ac:dyDescent="0.25"/>
    <row r="1006" s="182" customFormat="1" ht="15" x14ac:dyDescent="0.25"/>
    <row r="1007" s="182" customFormat="1" ht="15" x14ac:dyDescent="0.25"/>
    <row r="1008" s="182" customFormat="1" ht="15" x14ac:dyDescent="0.25"/>
    <row r="1009" s="182" customFormat="1" ht="15" x14ac:dyDescent="0.25"/>
    <row r="1010" s="182" customFormat="1" ht="15" x14ac:dyDescent="0.25"/>
    <row r="1011" s="182" customFormat="1" ht="15" x14ac:dyDescent="0.25"/>
    <row r="1012" s="182" customFormat="1" ht="15" x14ac:dyDescent="0.25"/>
    <row r="1013" s="182" customFormat="1" ht="15" x14ac:dyDescent="0.25"/>
    <row r="1014" s="182" customFormat="1" ht="15" x14ac:dyDescent="0.25"/>
    <row r="1015" s="182" customFormat="1" ht="15" x14ac:dyDescent="0.25"/>
    <row r="1016" s="182" customFormat="1" ht="15" x14ac:dyDescent="0.25"/>
    <row r="1017" s="182" customFormat="1" ht="15" x14ac:dyDescent="0.25"/>
    <row r="1018" s="182" customFormat="1" ht="15" x14ac:dyDescent="0.25"/>
    <row r="1019" s="182" customFormat="1" ht="15" x14ac:dyDescent="0.25"/>
    <row r="1020" s="182" customFormat="1" ht="15" x14ac:dyDescent="0.25"/>
    <row r="1021" s="182" customFormat="1" ht="15" x14ac:dyDescent="0.25"/>
    <row r="1022" s="182" customFormat="1" ht="15" x14ac:dyDescent="0.25"/>
    <row r="1023" s="182" customFormat="1" ht="15" x14ac:dyDescent="0.25"/>
    <row r="1024" s="182" customFormat="1" ht="15" x14ac:dyDescent="0.25"/>
    <row r="1025" s="182" customFormat="1" ht="15" x14ac:dyDescent="0.25"/>
    <row r="1026" s="182" customFormat="1" ht="15" x14ac:dyDescent="0.25"/>
    <row r="1027" s="182" customFormat="1" ht="15" x14ac:dyDescent="0.25"/>
    <row r="1028" s="182" customFormat="1" ht="15" x14ac:dyDescent="0.25"/>
    <row r="1029" s="182" customFormat="1" ht="15" x14ac:dyDescent="0.25"/>
    <row r="1030" s="182" customFormat="1" ht="15" x14ac:dyDescent="0.25"/>
    <row r="1031" s="182" customFormat="1" ht="15" x14ac:dyDescent="0.25"/>
    <row r="1032" s="182" customFormat="1" ht="15" x14ac:dyDescent="0.25"/>
    <row r="1033" s="182" customFormat="1" ht="15" x14ac:dyDescent="0.25"/>
    <row r="1034" s="182" customFormat="1" ht="15" x14ac:dyDescent="0.25"/>
    <row r="1035" s="182" customFormat="1" ht="15" x14ac:dyDescent="0.25"/>
    <row r="1036" s="182" customFormat="1" ht="15" x14ac:dyDescent="0.25"/>
    <row r="1037" s="182" customFormat="1" ht="15" x14ac:dyDescent="0.25"/>
    <row r="1038" s="182" customFormat="1" ht="15" x14ac:dyDescent="0.25"/>
    <row r="1039" s="182" customFormat="1" ht="15" x14ac:dyDescent="0.25"/>
    <row r="1040" s="182" customFormat="1" ht="15" x14ac:dyDescent="0.25"/>
    <row r="1041" s="182" customFormat="1" ht="15" x14ac:dyDescent="0.25"/>
    <row r="1042" s="182" customFormat="1" ht="15" x14ac:dyDescent="0.25"/>
    <row r="1043" s="182" customFormat="1" ht="15" x14ac:dyDescent="0.25"/>
  </sheetData>
  <mergeCells count="3">
    <mergeCell ref="B3:D3"/>
    <mergeCell ref="C13:C18"/>
    <mergeCell ref="C41:C42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4"/>
  <sheetViews>
    <sheetView zoomScale="94" zoomScaleNormal="94" workbookViewId="0">
      <selection sqref="A1:H1"/>
    </sheetView>
  </sheetViews>
  <sheetFormatPr defaultColWidth="9.140625" defaultRowHeight="15" x14ac:dyDescent="0.25"/>
  <cols>
    <col min="1" max="1" width="2.7109375" customWidth="1"/>
    <col min="2" max="2" width="5.7109375" customWidth="1"/>
    <col min="3" max="3" width="6.85546875" customWidth="1"/>
    <col min="4" max="5" width="9.85546875" customWidth="1"/>
    <col min="6" max="7" width="16.42578125" customWidth="1"/>
    <col min="8" max="8" width="9.85546875" customWidth="1"/>
    <col min="9" max="9" width="6" customWidth="1"/>
    <col min="10" max="10" width="19.42578125" customWidth="1"/>
  </cols>
  <sheetData>
    <row r="1" spans="1:17" ht="31.35" customHeight="1" x14ac:dyDescent="0.25">
      <c r="A1" s="240" t="s">
        <v>129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</row>
    <row r="2" spans="1:17" x14ac:dyDescent="0.25">
      <c r="A2" s="162" t="s">
        <v>121</v>
      </c>
      <c r="B2" s="162" t="s">
        <v>217</v>
      </c>
      <c r="C2" s="162" t="s">
        <v>310</v>
      </c>
      <c r="D2" s="162" t="s">
        <v>311</v>
      </c>
      <c r="E2" s="162" t="s">
        <v>235</v>
      </c>
      <c r="F2" s="162" t="s">
        <v>131</v>
      </c>
      <c r="G2" s="162" t="s">
        <v>132</v>
      </c>
      <c r="H2" s="162" t="s">
        <v>220</v>
      </c>
      <c r="I2" s="162" t="s">
        <v>154</v>
      </c>
      <c r="J2" s="162" t="s">
        <v>236</v>
      </c>
      <c r="K2" t="s">
        <v>312</v>
      </c>
    </row>
    <row r="3" spans="1:17" s="148" customFormat="1" ht="12.75" x14ac:dyDescent="0.2">
      <c r="A3" s="175">
        <v>1</v>
      </c>
      <c r="B3" s="175" t="s">
        <v>130</v>
      </c>
      <c r="C3" s="186" t="s">
        <v>194</v>
      </c>
      <c r="D3" s="176">
        <v>35</v>
      </c>
      <c r="E3" s="176">
        <v>1</v>
      </c>
      <c r="F3" s="177">
        <f ca="1">NOW()</f>
        <v>44877.79531296296</v>
      </c>
      <c r="G3" s="177">
        <f ca="1">NOW()</f>
        <v>44877.79531296296</v>
      </c>
      <c r="H3" s="175"/>
      <c r="I3" s="175" t="s">
        <v>238</v>
      </c>
      <c r="J3" s="175" t="str">
        <f ca="1">_xlfn.CONCAT("c#",NOW(),"#1")</f>
        <v>c#44877.7953129629#1</v>
      </c>
    </row>
    <row r="4" spans="1:17" s="148" customFormat="1" ht="12.75" x14ac:dyDescent="0.2">
      <c r="A4" s="175">
        <v>2</v>
      </c>
      <c r="B4" s="175" t="s">
        <v>313</v>
      </c>
      <c r="C4" s="175" t="s">
        <v>157</v>
      </c>
      <c r="D4" s="176">
        <v>1</v>
      </c>
      <c r="E4" s="176">
        <v>1</v>
      </c>
      <c r="F4" s="177">
        <f ca="1">NOW()</f>
        <v>44877.79531296296</v>
      </c>
      <c r="G4" s="177">
        <f ca="1">NOW()</f>
        <v>44877.79531296296</v>
      </c>
      <c r="H4" s="175"/>
      <c r="I4" s="175" t="s">
        <v>238</v>
      </c>
      <c r="J4" s="175" t="str">
        <f ca="1">_xlfn.CONCAT("c#",NOW(),"#1")</f>
        <v>c#44877.7953129629#1</v>
      </c>
    </row>
  </sheetData>
  <mergeCells count="2">
    <mergeCell ref="A1:H1"/>
    <mergeCell ref="I1:Q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AMJ115"/>
  <sheetViews>
    <sheetView zoomScaleNormal="100" workbookViewId="0"/>
  </sheetViews>
  <sheetFormatPr defaultColWidth="9.140625" defaultRowHeight="15" x14ac:dyDescent="0.25"/>
  <cols>
    <col min="1" max="1" width="36.140625" style="97" customWidth="1"/>
    <col min="2" max="2" width="38" style="97" customWidth="1"/>
    <col min="3" max="3" width="23" style="97" customWidth="1"/>
    <col min="4" max="4" width="14.5703125" style="97" customWidth="1"/>
    <col min="5" max="5" width="14" style="97" customWidth="1"/>
    <col min="6" max="6" width="8.140625" style="97" customWidth="1"/>
    <col min="7" max="7" width="12.42578125" style="97" customWidth="1"/>
    <col min="8" max="8" width="10.5703125" style="97" customWidth="1"/>
    <col min="9" max="9" width="19.42578125" style="97" customWidth="1"/>
    <col min="10" max="10" width="14" style="97" customWidth="1"/>
    <col min="11" max="1024" width="9.140625" style="97"/>
  </cols>
  <sheetData>
    <row r="3" spans="1:11" x14ac:dyDescent="0.25">
      <c r="B3" s="80" t="s">
        <v>314</v>
      </c>
      <c r="C3" s="80"/>
      <c r="D3" s="80" t="s">
        <v>315</v>
      </c>
      <c r="E3" s="80"/>
      <c r="F3" s="80" t="s">
        <v>316</v>
      </c>
      <c r="H3" t="s">
        <v>317</v>
      </c>
      <c r="I3"/>
      <c r="J3" s="97" t="s">
        <v>318</v>
      </c>
    </row>
    <row r="4" spans="1:11" x14ac:dyDescent="0.25">
      <c r="A4" s="97" t="s">
        <v>319</v>
      </c>
      <c r="B4" s="187" t="s">
        <v>320</v>
      </c>
      <c r="C4" s="187" t="s">
        <v>321</v>
      </c>
      <c r="D4" s="97" t="s">
        <v>322</v>
      </c>
      <c r="E4" s="97" t="s">
        <v>323</v>
      </c>
      <c r="F4" s="97" t="s">
        <v>324</v>
      </c>
      <c r="G4" s="97" t="s">
        <v>325</v>
      </c>
      <c r="H4" s="97" t="s">
        <v>326</v>
      </c>
      <c r="I4" s="97" t="s">
        <v>327</v>
      </c>
      <c r="J4">
        <v>0</v>
      </c>
      <c r="K4" s="97" t="s">
        <v>328</v>
      </c>
    </row>
    <row r="5" spans="1:11" x14ac:dyDescent="0.25">
      <c r="A5" s="97" t="s">
        <v>319</v>
      </c>
      <c r="B5" s="187" t="s">
        <v>329</v>
      </c>
      <c r="C5" s="187" t="s">
        <v>321</v>
      </c>
      <c r="D5" s="97" t="s">
        <v>330</v>
      </c>
      <c r="E5" s="97" t="s">
        <v>323</v>
      </c>
      <c r="F5" s="97" t="s">
        <v>331</v>
      </c>
      <c r="G5" s="97" t="s">
        <v>325</v>
      </c>
      <c r="H5" s="97" t="s">
        <v>326</v>
      </c>
      <c r="I5" s="97" t="s">
        <v>327</v>
      </c>
      <c r="J5">
        <v>0</v>
      </c>
      <c r="K5" s="97" t="s">
        <v>328</v>
      </c>
    </row>
    <row r="6" spans="1:11" x14ac:dyDescent="0.25">
      <c r="A6" s="97" t="s">
        <v>319</v>
      </c>
      <c r="B6" s="187" t="s">
        <v>332</v>
      </c>
      <c r="C6" s="187" t="s">
        <v>321</v>
      </c>
      <c r="D6" s="97" t="s">
        <v>333</v>
      </c>
      <c r="E6" s="97" t="s">
        <v>323</v>
      </c>
      <c r="F6" s="97" t="s">
        <v>157</v>
      </c>
      <c r="G6" s="97" t="s">
        <v>325</v>
      </c>
      <c r="H6" s="97" t="s">
        <v>326</v>
      </c>
      <c r="I6" s="97" t="s">
        <v>327</v>
      </c>
      <c r="J6">
        <v>0</v>
      </c>
      <c r="K6" s="97" t="s">
        <v>328</v>
      </c>
    </row>
    <row r="7" spans="1:11" x14ac:dyDescent="0.25">
      <c r="A7" s="97" t="s">
        <v>319</v>
      </c>
      <c r="B7" s="187" t="s">
        <v>334</v>
      </c>
      <c r="C7" s="187" t="s">
        <v>321</v>
      </c>
      <c r="D7" s="97" t="s">
        <v>335</v>
      </c>
      <c r="E7" s="97" t="s">
        <v>323</v>
      </c>
      <c r="F7" s="97" t="s">
        <v>336</v>
      </c>
      <c r="G7" s="97" t="s">
        <v>325</v>
      </c>
      <c r="H7" s="97" t="s">
        <v>326</v>
      </c>
      <c r="I7" s="97" t="s">
        <v>327</v>
      </c>
      <c r="J7">
        <v>0</v>
      </c>
      <c r="K7" s="97" t="s">
        <v>328</v>
      </c>
    </row>
    <row r="8" spans="1:11" x14ac:dyDescent="0.25">
      <c r="A8" s="97" t="s">
        <v>319</v>
      </c>
      <c r="B8" s="187" t="s">
        <v>337</v>
      </c>
      <c r="C8" s="187" t="s">
        <v>321</v>
      </c>
      <c r="D8" s="97" t="s">
        <v>338</v>
      </c>
      <c r="E8" s="97" t="s">
        <v>323</v>
      </c>
      <c r="F8" s="97" t="s">
        <v>157</v>
      </c>
      <c r="G8" s="97" t="s">
        <v>325</v>
      </c>
      <c r="H8" s="97" t="s">
        <v>326</v>
      </c>
      <c r="I8" s="97" t="s">
        <v>327</v>
      </c>
      <c r="J8">
        <v>0</v>
      </c>
      <c r="K8" s="97" t="s">
        <v>328</v>
      </c>
    </row>
    <row r="9" spans="1:11" x14ac:dyDescent="0.25">
      <c r="A9" s="97" t="s">
        <v>319</v>
      </c>
      <c r="B9" s="187" t="s">
        <v>339</v>
      </c>
      <c r="C9" s="187" t="s">
        <v>321</v>
      </c>
      <c r="D9" s="97" t="s">
        <v>340</v>
      </c>
      <c r="E9" s="97" t="s">
        <v>323</v>
      </c>
      <c r="F9" s="97" t="s">
        <v>341</v>
      </c>
      <c r="G9" s="97" t="s">
        <v>325</v>
      </c>
      <c r="H9" s="97" t="s">
        <v>326</v>
      </c>
      <c r="I9" s="97" t="s">
        <v>327</v>
      </c>
      <c r="J9">
        <v>0</v>
      </c>
      <c r="K9" s="97" t="s">
        <v>328</v>
      </c>
    </row>
    <row r="10" spans="1:11" x14ac:dyDescent="0.25">
      <c r="A10" s="97" t="s">
        <v>319</v>
      </c>
      <c r="B10" s="187" t="s">
        <v>342</v>
      </c>
      <c r="C10" s="187" t="s">
        <v>321</v>
      </c>
      <c r="D10" s="97" t="s">
        <v>343</v>
      </c>
      <c r="E10" s="97" t="s">
        <v>323</v>
      </c>
      <c r="F10" s="97" t="s">
        <v>157</v>
      </c>
      <c r="G10" s="97" t="s">
        <v>325</v>
      </c>
      <c r="H10" s="97" t="s">
        <v>326</v>
      </c>
      <c r="I10" s="97" t="s">
        <v>327</v>
      </c>
      <c r="J10">
        <v>0</v>
      </c>
      <c r="K10" s="97" t="s">
        <v>328</v>
      </c>
    </row>
    <row r="11" spans="1:11" x14ac:dyDescent="0.25">
      <c r="A11" s="97" t="s">
        <v>319</v>
      </c>
      <c r="B11" s="187" t="s">
        <v>344</v>
      </c>
      <c r="C11" s="187" t="s">
        <v>321</v>
      </c>
      <c r="D11" s="97" t="s">
        <v>345</v>
      </c>
      <c r="E11" s="97" t="s">
        <v>323</v>
      </c>
      <c r="F11" s="97" t="s">
        <v>157</v>
      </c>
      <c r="G11" s="97" t="s">
        <v>325</v>
      </c>
      <c r="H11" s="97" t="s">
        <v>326</v>
      </c>
      <c r="I11" s="97" t="s">
        <v>327</v>
      </c>
      <c r="J11">
        <v>0</v>
      </c>
      <c r="K11" s="97" t="s">
        <v>328</v>
      </c>
    </row>
    <row r="12" spans="1:11" x14ac:dyDescent="0.25">
      <c r="A12" s="97" t="s">
        <v>319</v>
      </c>
      <c r="B12" s="187" t="s">
        <v>346</v>
      </c>
      <c r="C12" s="187" t="s">
        <v>321</v>
      </c>
      <c r="D12" s="97" t="s">
        <v>347</v>
      </c>
      <c r="E12" s="97" t="s">
        <v>323</v>
      </c>
      <c r="F12" s="97" t="s">
        <v>348</v>
      </c>
      <c r="G12" s="97" t="s">
        <v>325</v>
      </c>
      <c r="H12" s="97" t="s">
        <v>326</v>
      </c>
      <c r="I12" s="97" t="s">
        <v>327</v>
      </c>
      <c r="J12">
        <v>0</v>
      </c>
      <c r="K12" s="97" t="s">
        <v>328</v>
      </c>
    </row>
    <row r="13" spans="1:11" x14ac:dyDescent="0.25">
      <c r="A13" s="97" t="s">
        <v>319</v>
      </c>
      <c r="B13" s="187" t="s">
        <v>349</v>
      </c>
      <c r="C13" s="187" t="s">
        <v>321</v>
      </c>
      <c r="D13" s="97" t="s">
        <v>350</v>
      </c>
      <c r="E13" s="97" t="s">
        <v>323</v>
      </c>
      <c r="F13" s="97" t="s">
        <v>351</v>
      </c>
      <c r="G13" s="97" t="s">
        <v>325</v>
      </c>
      <c r="H13" s="97" t="s">
        <v>326</v>
      </c>
      <c r="I13" s="97" t="s">
        <v>327</v>
      </c>
      <c r="J13">
        <v>0</v>
      </c>
      <c r="K13" s="97" t="s">
        <v>328</v>
      </c>
    </row>
    <row r="14" spans="1:11" x14ac:dyDescent="0.25">
      <c r="A14" s="97" t="s">
        <v>319</v>
      </c>
      <c r="B14" s="187" t="s">
        <v>352</v>
      </c>
      <c r="C14" s="187" t="s">
        <v>321</v>
      </c>
      <c r="D14" s="97" t="s">
        <v>353</v>
      </c>
      <c r="E14" s="97" t="s">
        <v>323</v>
      </c>
      <c r="F14" s="97" t="s">
        <v>157</v>
      </c>
      <c r="G14" s="97" t="s">
        <v>325</v>
      </c>
      <c r="H14" s="97" t="s">
        <v>326</v>
      </c>
      <c r="I14" s="97" t="s">
        <v>327</v>
      </c>
      <c r="J14">
        <v>0</v>
      </c>
      <c r="K14" s="97" t="s">
        <v>328</v>
      </c>
    </row>
    <row r="15" spans="1:11" x14ac:dyDescent="0.25">
      <c r="A15" s="97" t="s">
        <v>319</v>
      </c>
      <c r="B15" s="187" t="s">
        <v>354</v>
      </c>
      <c r="C15" s="187" t="s">
        <v>321</v>
      </c>
      <c r="D15" s="97" t="s">
        <v>355</v>
      </c>
      <c r="E15" s="97" t="s">
        <v>323</v>
      </c>
      <c r="F15" s="97" t="s">
        <v>356</v>
      </c>
      <c r="G15" s="97" t="s">
        <v>325</v>
      </c>
      <c r="H15" s="97" t="s">
        <v>326</v>
      </c>
      <c r="I15" s="97" t="s">
        <v>327</v>
      </c>
      <c r="J15">
        <v>0</v>
      </c>
      <c r="K15" s="97" t="s">
        <v>328</v>
      </c>
    </row>
    <row r="16" spans="1:11" x14ac:dyDescent="0.25">
      <c r="A16" s="97" t="s">
        <v>319</v>
      </c>
      <c r="B16" s="187" t="s">
        <v>357</v>
      </c>
      <c r="C16" s="187" t="s">
        <v>321</v>
      </c>
      <c r="D16" s="97" t="s">
        <v>358</v>
      </c>
      <c r="E16" s="97" t="s">
        <v>323</v>
      </c>
      <c r="F16" s="97" t="s">
        <v>359</v>
      </c>
      <c r="G16" s="97" t="s">
        <v>325</v>
      </c>
      <c r="H16" s="97" t="s">
        <v>326</v>
      </c>
      <c r="I16" s="97" t="s">
        <v>327</v>
      </c>
      <c r="J16">
        <v>0</v>
      </c>
      <c r="K16" s="97" t="s">
        <v>328</v>
      </c>
    </row>
    <row r="17" spans="1:11" x14ac:dyDescent="0.25">
      <c r="A17" s="97" t="s">
        <v>319</v>
      </c>
      <c r="B17" s="187" t="s">
        <v>360</v>
      </c>
      <c r="C17" s="187" t="s">
        <v>321</v>
      </c>
      <c r="D17" s="97" t="s">
        <v>361</v>
      </c>
      <c r="E17" s="97" t="s">
        <v>323</v>
      </c>
      <c r="F17" s="97" t="s">
        <v>362</v>
      </c>
      <c r="G17" s="97" t="s">
        <v>325</v>
      </c>
      <c r="H17" s="97" t="s">
        <v>326</v>
      </c>
      <c r="I17" s="97" t="s">
        <v>327</v>
      </c>
      <c r="J17">
        <v>0</v>
      </c>
      <c r="K17" s="97" t="s">
        <v>328</v>
      </c>
    </row>
    <row r="18" spans="1:11" x14ac:dyDescent="0.25">
      <c r="A18" s="97" t="s">
        <v>319</v>
      </c>
      <c r="B18" s="187" t="s">
        <v>363</v>
      </c>
      <c r="C18" s="187" t="s">
        <v>321</v>
      </c>
      <c r="D18" s="97" t="s">
        <v>364</v>
      </c>
      <c r="E18" s="97" t="s">
        <v>323</v>
      </c>
      <c r="F18" s="97" t="s">
        <v>365</v>
      </c>
      <c r="G18" s="97" t="s">
        <v>325</v>
      </c>
      <c r="H18" s="97" t="s">
        <v>326</v>
      </c>
      <c r="I18" s="97" t="s">
        <v>327</v>
      </c>
      <c r="J18">
        <v>0</v>
      </c>
      <c r="K18" s="97" t="s">
        <v>328</v>
      </c>
    </row>
    <row r="19" spans="1:11" x14ac:dyDescent="0.25">
      <c r="A19" s="97" t="s">
        <v>319</v>
      </c>
      <c r="B19" s="187" t="s">
        <v>366</v>
      </c>
      <c r="C19" s="187" t="s">
        <v>321</v>
      </c>
      <c r="D19" s="97" t="s">
        <v>367</v>
      </c>
      <c r="E19" s="97" t="s">
        <v>323</v>
      </c>
      <c r="F19" s="97" t="s">
        <v>368</v>
      </c>
      <c r="G19" s="97" t="s">
        <v>325</v>
      </c>
      <c r="H19" s="97" t="s">
        <v>326</v>
      </c>
      <c r="I19" s="97" t="s">
        <v>327</v>
      </c>
      <c r="J19">
        <v>0</v>
      </c>
      <c r="K19" s="97" t="s">
        <v>328</v>
      </c>
    </row>
    <row r="20" spans="1:11" x14ac:dyDescent="0.25">
      <c r="A20" s="97" t="s">
        <v>319</v>
      </c>
      <c r="B20" s="187" t="s">
        <v>369</v>
      </c>
      <c r="C20" s="187" t="s">
        <v>321</v>
      </c>
      <c r="D20" s="97" t="s">
        <v>370</v>
      </c>
      <c r="E20" s="97" t="s">
        <v>323</v>
      </c>
      <c r="F20" s="97" t="s">
        <v>157</v>
      </c>
      <c r="G20" s="97" t="s">
        <v>325</v>
      </c>
      <c r="H20" s="97" t="s">
        <v>326</v>
      </c>
      <c r="I20" s="97" t="s">
        <v>327</v>
      </c>
      <c r="J20">
        <v>0</v>
      </c>
      <c r="K20" s="97" t="s">
        <v>328</v>
      </c>
    </row>
    <row r="21" spans="1:11" x14ac:dyDescent="0.25">
      <c r="A21" s="97" t="s">
        <v>319</v>
      </c>
      <c r="B21" s="187" t="s">
        <v>371</v>
      </c>
      <c r="C21" s="187" t="s">
        <v>321</v>
      </c>
      <c r="D21" s="97" t="s">
        <v>372</v>
      </c>
      <c r="E21" s="97" t="s">
        <v>323</v>
      </c>
      <c r="F21" s="97" t="s">
        <v>373</v>
      </c>
      <c r="G21" s="97" t="s">
        <v>325</v>
      </c>
      <c r="H21" s="97" t="s">
        <v>326</v>
      </c>
      <c r="I21" s="97" t="s">
        <v>327</v>
      </c>
      <c r="J21">
        <v>0</v>
      </c>
      <c r="K21" s="97" t="s">
        <v>328</v>
      </c>
    </row>
    <row r="22" spans="1:11" x14ac:dyDescent="0.25">
      <c r="A22" s="97" t="s">
        <v>319</v>
      </c>
      <c r="B22" s="187" t="s">
        <v>374</v>
      </c>
      <c r="C22" s="187" t="s">
        <v>321</v>
      </c>
      <c r="D22" s="97" t="s">
        <v>375</v>
      </c>
      <c r="E22" s="97" t="s">
        <v>323</v>
      </c>
      <c r="F22" s="97" t="s">
        <v>157</v>
      </c>
      <c r="G22" s="97" t="s">
        <v>325</v>
      </c>
      <c r="H22" s="97" t="s">
        <v>326</v>
      </c>
      <c r="I22" s="97" t="s">
        <v>327</v>
      </c>
      <c r="J22">
        <v>0</v>
      </c>
      <c r="K22" s="97" t="s">
        <v>328</v>
      </c>
    </row>
    <row r="23" spans="1:11" x14ac:dyDescent="0.25">
      <c r="A23" s="97" t="s">
        <v>319</v>
      </c>
      <c r="B23" s="187" t="s">
        <v>376</v>
      </c>
      <c r="C23" s="187" t="s">
        <v>321</v>
      </c>
      <c r="D23" s="97" t="s">
        <v>377</v>
      </c>
      <c r="E23" s="97" t="s">
        <v>323</v>
      </c>
      <c r="F23" s="97" t="s">
        <v>157</v>
      </c>
      <c r="G23" s="97" t="s">
        <v>325</v>
      </c>
      <c r="H23" s="97" t="s">
        <v>326</v>
      </c>
      <c r="I23" s="97" t="s">
        <v>327</v>
      </c>
      <c r="J23">
        <v>0</v>
      </c>
      <c r="K23" s="97" t="s">
        <v>328</v>
      </c>
    </row>
    <row r="24" spans="1:11" x14ac:dyDescent="0.25">
      <c r="A24" s="97" t="s">
        <v>319</v>
      </c>
      <c r="B24" s="187" t="s">
        <v>378</v>
      </c>
      <c r="C24" s="187" t="s">
        <v>321</v>
      </c>
      <c r="D24" s="97" t="s">
        <v>379</v>
      </c>
      <c r="E24" s="97" t="s">
        <v>323</v>
      </c>
      <c r="F24" s="97" t="s">
        <v>157</v>
      </c>
      <c r="G24" s="97" t="s">
        <v>325</v>
      </c>
      <c r="H24" s="97" t="s">
        <v>326</v>
      </c>
      <c r="I24" s="97" t="s">
        <v>327</v>
      </c>
      <c r="J24">
        <v>0</v>
      </c>
      <c r="K24" s="97" t="s">
        <v>328</v>
      </c>
    </row>
    <row r="25" spans="1:11" x14ac:dyDescent="0.25">
      <c r="A25" s="97" t="s">
        <v>319</v>
      </c>
      <c r="B25" s="187" t="s">
        <v>380</v>
      </c>
      <c r="C25" s="187" t="s">
        <v>321</v>
      </c>
      <c r="D25" s="97" t="s">
        <v>381</v>
      </c>
      <c r="E25" s="97" t="s">
        <v>323</v>
      </c>
      <c r="F25" s="97" t="s">
        <v>382</v>
      </c>
      <c r="G25" s="97" t="s">
        <v>325</v>
      </c>
      <c r="H25" s="97" t="s">
        <v>326</v>
      </c>
      <c r="I25" s="97" t="s">
        <v>327</v>
      </c>
      <c r="J25">
        <v>0</v>
      </c>
      <c r="K25" s="97" t="s">
        <v>328</v>
      </c>
    </row>
    <row r="26" spans="1:11" x14ac:dyDescent="0.25">
      <c r="A26" s="97" t="s">
        <v>319</v>
      </c>
      <c r="B26" s="187" t="s">
        <v>383</v>
      </c>
      <c r="C26" s="187" t="s">
        <v>321</v>
      </c>
      <c r="D26" s="97" t="s">
        <v>384</v>
      </c>
      <c r="E26" s="97" t="s">
        <v>323</v>
      </c>
      <c r="F26" s="97" t="s">
        <v>157</v>
      </c>
      <c r="G26" s="97" t="s">
        <v>325</v>
      </c>
      <c r="H26" s="97" t="s">
        <v>326</v>
      </c>
      <c r="I26" s="97" t="s">
        <v>327</v>
      </c>
      <c r="J26">
        <v>0</v>
      </c>
      <c r="K26" s="97" t="s">
        <v>328</v>
      </c>
    </row>
    <row r="27" spans="1:11" x14ac:dyDescent="0.25">
      <c r="A27" s="97" t="s">
        <v>319</v>
      </c>
      <c r="B27" s="187" t="s">
        <v>385</v>
      </c>
      <c r="C27" s="187" t="s">
        <v>321</v>
      </c>
      <c r="D27" s="97" t="s">
        <v>386</v>
      </c>
      <c r="E27" s="97" t="s">
        <v>323</v>
      </c>
      <c r="F27" s="97" t="s">
        <v>387</v>
      </c>
      <c r="G27" s="97" t="s">
        <v>325</v>
      </c>
      <c r="H27" s="97" t="s">
        <v>326</v>
      </c>
      <c r="I27" s="97" t="s">
        <v>327</v>
      </c>
      <c r="J27">
        <v>0</v>
      </c>
      <c r="K27" s="97" t="s">
        <v>328</v>
      </c>
    </row>
    <row r="28" spans="1:11" x14ac:dyDescent="0.25">
      <c r="A28" s="97" t="s">
        <v>319</v>
      </c>
      <c r="B28" s="187" t="s">
        <v>388</v>
      </c>
      <c r="C28" s="187" t="s">
        <v>321</v>
      </c>
      <c r="D28" s="97" t="s">
        <v>389</v>
      </c>
      <c r="E28" s="97" t="s">
        <v>323</v>
      </c>
      <c r="F28" s="97" t="s">
        <v>390</v>
      </c>
      <c r="G28" s="97" t="s">
        <v>325</v>
      </c>
      <c r="H28" s="97" t="s">
        <v>326</v>
      </c>
      <c r="I28" s="97" t="s">
        <v>327</v>
      </c>
      <c r="J28">
        <v>0</v>
      </c>
      <c r="K28" s="97" t="s">
        <v>328</v>
      </c>
    </row>
    <row r="29" spans="1:11" x14ac:dyDescent="0.25">
      <c r="A29" s="97" t="s">
        <v>319</v>
      </c>
      <c r="B29" s="187" t="s">
        <v>391</v>
      </c>
      <c r="C29" s="187" t="s">
        <v>321</v>
      </c>
      <c r="D29" s="97" t="s">
        <v>392</v>
      </c>
      <c r="E29" s="97" t="s">
        <v>323</v>
      </c>
      <c r="F29" s="97" t="s">
        <v>393</v>
      </c>
      <c r="G29" s="97" t="s">
        <v>325</v>
      </c>
      <c r="H29" s="97" t="s">
        <v>326</v>
      </c>
      <c r="I29" s="97" t="s">
        <v>327</v>
      </c>
      <c r="J29">
        <v>0</v>
      </c>
      <c r="K29" s="97" t="s">
        <v>328</v>
      </c>
    </row>
    <row r="30" spans="1:11" x14ac:dyDescent="0.25">
      <c r="A30" s="97" t="s">
        <v>319</v>
      </c>
      <c r="B30" s="187" t="s">
        <v>394</v>
      </c>
      <c r="C30" s="187" t="s">
        <v>321</v>
      </c>
      <c r="D30" s="97" t="s">
        <v>395</v>
      </c>
      <c r="E30" s="97" t="s">
        <v>323</v>
      </c>
      <c r="F30" s="97" t="s">
        <v>396</v>
      </c>
      <c r="G30" s="97" t="s">
        <v>325</v>
      </c>
      <c r="H30" s="97" t="s">
        <v>326</v>
      </c>
      <c r="I30" s="97" t="s">
        <v>327</v>
      </c>
      <c r="J30">
        <v>0</v>
      </c>
      <c r="K30" s="97" t="s">
        <v>328</v>
      </c>
    </row>
    <row r="31" spans="1:11" x14ac:dyDescent="0.25">
      <c r="A31" s="97" t="s">
        <v>319</v>
      </c>
      <c r="B31" s="187" t="s">
        <v>397</v>
      </c>
      <c r="C31" s="187" t="s">
        <v>321</v>
      </c>
      <c r="D31" s="97" t="s">
        <v>398</v>
      </c>
      <c r="E31" s="97" t="s">
        <v>323</v>
      </c>
      <c r="F31" s="97" t="s">
        <v>399</v>
      </c>
      <c r="G31" s="97" t="s">
        <v>325</v>
      </c>
      <c r="H31" s="97" t="s">
        <v>326</v>
      </c>
      <c r="I31" s="97" t="s">
        <v>327</v>
      </c>
      <c r="J31">
        <v>0</v>
      </c>
      <c r="K31" s="97" t="s">
        <v>328</v>
      </c>
    </row>
    <row r="32" spans="1:11" x14ac:dyDescent="0.25">
      <c r="A32" s="97" t="s">
        <v>319</v>
      </c>
      <c r="B32" s="187" t="s">
        <v>400</v>
      </c>
      <c r="C32" s="187" t="s">
        <v>321</v>
      </c>
      <c r="D32" s="97" t="s">
        <v>401</v>
      </c>
      <c r="E32" s="97" t="s">
        <v>323</v>
      </c>
      <c r="F32" s="97" t="s">
        <v>402</v>
      </c>
      <c r="G32" s="97" t="s">
        <v>325</v>
      </c>
      <c r="H32" s="97" t="s">
        <v>326</v>
      </c>
      <c r="I32" s="97" t="s">
        <v>327</v>
      </c>
      <c r="J32">
        <v>0</v>
      </c>
      <c r="K32" s="97" t="s">
        <v>328</v>
      </c>
    </row>
    <row r="33" spans="1:11" x14ac:dyDescent="0.25">
      <c r="A33" s="97" t="s">
        <v>319</v>
      </c>
      <c r="B33" s="187" t="s">
        <v>403</v>
      </c>
      <c r="C33" s="187" t="s">
        <v>321</v>
      </c>
      <c r="D33" s="97" t="s">
        <v>404</v>
      </c>
      <c r="E33" s="97" t="s">
        <v>323</v>
      </c>
      <c r="F33" s="97" t="s">
        <v>157</v>
      </c>
      <c r="G33" s="97" t="s">
        <v>325</v>
      </c>
      <c r="H33" s="97" t="s">
        <v>326</v>
      </c>
      <c r="I33" s="97" t="s">
        <v>327</v>
      </c>
      <c r="J33">
        <v>0</v>
      </c>
      <c r="K33" s="97" t="s">
        <v>328</v>
      </c>
    </row>
    <row r="34" spans="1:11" x14ac:dyDescent="0.25">
      <c r="A34" s="97" t="s">
        <v>319</v>
      </c>
      <c r="B34" s="187" t="s">
        <v>405</v>
      </c>
      <c r="C34" s="187" t="s">
        <v>321</v>
      </c>
      <c r="D34" s="97" t="s">
        <v>406</v>
      </c>
      <c r="E34" s="97" t="s">
        <v>323</v>
      </c>
      <c r="F34" s="97" t="s">
        <v>407</v>
      </c>
      <c r="G34" s="97" t="s">
        <v>325</v>
      </c>
      <c r="H34" s="97" t="s">
        <v>326</v>
      </c>
      <c r="I34" s="97" t="s">
        <v>327</v>
      </c>
      <c r="J34">
        <v>0</v>
      </c>
      <c r="K34" s="97" t="s">
        <v>328</v>
      </c>
    </row>
    <row r="35" spans="1:11" x14ac:dyDescent="0.25">
      <c r="A35" s="97" t="s">
        <v>319</v>
      </c>
      <c r="B35" s="187" t="s">
        <v>408</v>
      </c>
      <c r="C35" s="187" t="s">
        <v>321</v>
      </c>
      <c r="D35" s="97" t="s">
        <v>409</v>
      </c>
      <c r="E35" s="97" t="s">
        <v>323</v>
      </c>
      <c r="F35" s="97" t="s">
        <v>157</v>
      </c>
      <c r="G35" s="97" t="s">
        <v>325</v>
      </c>
      <c r="H35" s="97" t="s">
        <v>326</v>
      </c>
      <c r="I35" s="97" t="s">
        <v>327</v>
      </c>
      <c r="J35">
        <v>0</v>
      </c>
      <c r="K35" s="97" t="s">
        <v>328</v>
      </c>
    </row>
    <row r="36" spans="1:11" x14ac:dyDescent="0.25">
      <c r="A36" s="97" t="s">
        <v>319</v>
      </c>
      <c r="B36" s="187" t="s">
        <v>410</v>
      </c>
      <c r="C36" s="187" t="s">
        <v>321</v>
      </c>
      <c r="D36" s="97" t="s">
        <v>411</v>
      </c>
      <c r="E36" s="97" t="s">
        <v>323</v>
      </c>
      <c r="F36" s="97" t="s">
        <v>412</v>
      </c>
      <c r="G36" s="97" t="s">
        <v>325</v>
      </c>
      <c r="H36" s="97" t="s">
        <v>326</v>
      </c>
      <c r="I36" s="97" t="s">
        <v>327</v>
      </c>
      <c r="J36">
        <v>0</v>
      </c>
      <c r="K36" s="97" t="s">
        <v>328</v>
      </c>
    </row>
    <row r="37" spans="1:11" x14ac:dyDescent="0.25">
      <c r="A37" s="97" t="s">
        <v>319</v>
      </c>
      <c r="B37" s="187" t="s">
        <v>413</v>
      </c>
      <c r="C37" s="187" t="s">
        <v>321</v>
      </c>
      <c r="D37" s="97" t="s">
        <v>414</v>
      </c>
      <c r="E37" s="97" t="s">
        <v>323</v>
      </c>
      <c r="F37" s="97" t="s">
        <v>407</v>
      </c>
      <c r="G37" s="97" t="s">
        <v>325</v>
      </c>
      <c r="H37" s="97" t="s">
        <v>326</v>
      </c>
      <c r="I37" s="97" t="s">
        <v>327</v>
      </c>
      <c r="J37">
        <v>0</v>
      </c>
      <c r="K37" s="97" t="s">
        <v>328</v>
      </c>
    </row>
    <row r="38" spans="1:11" x14ac:dyDescent="0.25">
      <c r="A38" s="97" t="s">
        <v>319</v>
      </c>
      <c r="B38" s="187" t="s">
        <v>415</v>
      </c>
      <c r="C38" s="187" t="s">
        <v>321</v>
      </c>
      <c r="D38" s="97" t="s">
        <v>416</v>
      </c>
      <c r="E38" s="97" t="s">
        <v>323</v>
      </c>
      <c r="F38" s="97" t="s">
        <v>157</v>
      </c>
      <c r="G38" s="97" t="s">
        <v>325</v>
      </c>
      <c r="H38" s="97" t="s">
        <v>326</v>
      </c>
      <c r="I38" s="97" t="s">
        <v>327</v>
      </c>
      <c r="J38">
        <v>0</v>
      </c>
      <c r="K38" s="97" t="s">
        <v>328</v>
      </c>
    </row>
    <row r="39" spans="1:11" x14ac:dyDescent="0.25">
      <c r="A39" s="97" t="s">
        <v>319</v>
      </c>
      <c r="B39" s="187" t="s">
        <v>417</v>
      </c>
      <c r="C39" s="187" t="s">
        <v>321</v>
      </c>
      <c r="D39" s="97" t="s">
        <v>418</v>
      </c>
      <c r="E39" s="97" t="s">
        <v>323</v>
      </c>
      <c r="F39" s="97" t="s">
        <v>419</v>
      </c>
      <c r="G39" s="97" t="s">
        <v>325</v>
      </c>
      <c r="H39" s="97" t="s">
        <v>326</v>
      </c>
      <c r="I39" s="97" t="s">
        <v>327</v>
      </c>
      <c r="J39">
        <v>0</v>
      </c>
      <c r="K39" s="97" t="s">
        <v>328</v>
      </c>
    </row>
    <row r="40" spans="1:11" x14ac:dyDescent="0.25">
      <c r="A40" s="97" t="s">
        <v>319</v>
      </c>
      <c r="B40" s="187" t="s">
        <v>420</v>
      </c>
      <c r="C40" s="187" t="s">
        <v>321</v>
      </c>
      <c r="D40" s="97" t="s">
        <v>421</v>
      </c>
      <c r="E40" s="97" t="s">
        <v>323</v>
      </c>
      <c r="F40" s="97" t="s">
        <v>407</v>
      </c>
      <c r="G40" s="97" t="s">
        <v>325</v>
      </c>
      <c r="H40" s="97" t="s">
        <v>326</v>
      </c>
      <c r="I40" s="97" t="s">
        <v>327</v>
      </c>
      <c r="J40">
        <v>0</v>
      </c>
      <c r="K40" s="97" t="s">
        <v>328</v>
      </c>
    </row>
    <row r="41" spans="1:11" x14ac:dyDescent="0.25">
      <c r="A41" s="97" t="s">
        <v>319</v>
      </c>
      <c r="B41" s="187" t="s">
        <v>422</v>
      </c>
      <c r="C41" s="187" t="s">
        <v>321</v>
      </c>
      <c r="D41" s="97" t="s">
        <v>423</v>
      </c>
      <c r="E41" s="97" t="s">
        <v>323</v>
      </c>
      <c r="F41" s="97" t="s">
        <v>424</v>
      </c>
      <c r="G41" s="97" t="s">
        <v>325</v>
      </c>
      <c r="H41" s="97" t="s">
        <v>326</v>
      </c>
      <c r="I41" s="97" t="s">
        <v>327</v>
      </c>
      <c r="J41">
        <v>0</v>
      </c>
      <c r="K41" s="97" t="s">
        <v>328</v>
      </c>
    </row>
    <row r="42" spans="1:11" x14ac:dyDescent="0.25">
      <c r="A42" s="97" t="s">
        <v>319</v>
      </c>
      <c r="B42" s="187" t="s">
        <v>425</v>
      </c>
      <c r="C42" s="187" t="s">
        <v>321</v>
      </c>
      <c r="D42" s="97" t="s">
        <v>426</v>
      </c>
      <c r="E42" s="97" t="s">
        <v>323</v>
      </c>
      <c r="F42" s="97" t="s">
        <v>407</v>
      </c>
      <c r="G42" s="97" t="s">
        <v>325</v>
      </c>
      <c r="H42" s="97" t="s">
        <v>326</v>
      </c>
      <c r="I42" s="97" t="s">
        <v>327</v>
      </c>
      <c r="J42">
        <v>0</v>
      </c>
      <c r="K42" s="97" t="s">
        <v>328</v>
      </c>
    </row>
    <row r="43" spans="1:11" x14ac:dyDescent="0.25">
      <c r="A43" s="97" t="s">
        <v>319</v>
      </c>
      <c r="B43" s="187" t="s">
        <v>427</v>
      </c>
      <c r="C43" s="187" t="s">
        <v>321</v>
      </c>
      <c r="D43" s="97" t="s">
        <v>428</v>
      </c>
      <c r="E43" s="97" t="s">
        <v>323</v>
      </c>
      <c r="F43" s="97" t="s">
        <v>157</v>
      </c>
      <c r="G43" s="97" t="s">
        <v>325</v>
      </c>
      <c r="H43" s="97" t="s">
        <v>326</v>
      </c>
      <c r="I43" s="97" t="s">
        <v>327</v>
      </c>
      <c r="J43">
        <v>0</v>
      </c>
      <c r="K43" s="97" t="s">
        <v>328</v>
      </c>
    </row>
    <row r="44" spans="1:11" x14ac:dyDescent="0.25">
      <c r="A44" s="97" t="s">
        <v>319</v>
      </c>
      <c r="B44" s="187" t="s">
        <v>429</v>
      </c>
      <c r="C44" s="187" t="s">
        <v>321</v>
      </c>
      <c r="D44" s="97" t="s">
        <v>430</v>
      </c>
      <c r="E44" s="97" t="s">
        <v>323</v>
      </c>
      <c r="F44" s="97" t="s">
        <v>431</v>
      </c>
      <c r="G44" s="97" t="s">
        <v>325</v>
      </c>
      <c r="H44" s="97" t="s">
        <v>326</v>
      </c>
      <c r="I44" s="97" t="s">
        <v>327</v>
      </c>
      <c r="J44">
        <v>0</v>
      </c>
      <c r="K44" s="97" t="s">
        <v>328</v>
      </c>
    </row>
    <row r="45" spans="1:11" x14ac:dyDescent="0.25">
      <c r="A45" s="97" t="s">
        <v>319</v>
      </c>
      <c r="B45" s="187" t="s">
        <v>432</v>
      </c>
      <c r="C45" s="187" t="s">
        <v>321</v>
      </c>
      <c r="D45" s="97" t="s">
        <v>433</v>
      </c>
      <c r="E45" s="97" t="s">
        <v>323</v>
      </c>
      <c r="F45" s="97" t="s">
        <v>157</v>
      </c>
      <c r="G45" s="97" t="s">
        <v>325</v>
      </c>
      <c r="H45" s="97" t="s">
        <v>326</v>
      </c>
      <c r="I45" s="97" t="s">
        <v>327</v>
      </c>
      <c r="J45">
        <v>0</v>
      </c>
      <c r="K45" s="97" t="s">
        <v>328</v>
      </c>
    </row>
    <row r="46" spans="1:11" x14ac:dyDescent="0.25">
      <c r="A46" s="97" t="s">
        <v>319</v>
      </c>
      <c r="B46" s="187" t="s">
        <v>434</v>
      </c>
      <c r="C46" s="187" t="s">
        <v>321</v>
      </c>
      <c r="D46" s="97" t="s">
        <v>435</v>
      </c>
      <c r="E46" s="97" t="s">
        <v>323</v>
      </c>
      <c r="F46" s="97" t="s">
        <v>436</v>
      </c>
      <c r="G46" s="97" t="s">
        <v>325</v>
      </c>
      <c r="H46" s="97" t="s">
        <v>326</v>
      </c>
      <c r="I46" s="97" t="s">
        <v>327</v>
      </c>
      <c r="J46">
        <v>0</v>
      </c>
      <c r="K46" s="97" t="s">
        <v>328</v>
      </c>
    </row>
    <row r="47" spans="1:11" x14ac:dyDescent="0.25">
      <c r="A47" s="97" t="s">
        <v>319</v>
      </c>
      <c r="B47" s="187" t="s">
        <v>437</v>
      </c>
      <c r="C47" s="187" t="s">
        <v>321</v>
      </c>
      <c r="D47" s="97" t="s">
        <v>438</v>
      </c>
      <c r="E47" s="97" t="s">
        <v>323</v>
      </c>
      <c r="F47" s="97" t="s">
        <v>399</v>
      </c>
      <c r="G47" s="97" t="s">
        <v>325</v>
      </c>
      <c r="H47" s="97" t="s">
        <v>326</v>
      </c>
      <c r="I47" s="97" t="s">
        <v>327</v>
      </c>
      <c r="J47">
        <v>0</v>
      </c>
      <c r="K47" s="97" t="s">
        <v>328</v>
      </c>
    </row>
    <row r="48" spans="1:11" x14ac:dyDescent="0.25">
      <c r="A48" s="97" t="s">
        <v>319</v>
      </c>
      <c r="B48" s="187" t="s">
        <v>439</v>
      </c>
      <c r="C48" s="187" t="s">
        <v>321</v>
      </c>
      <c r="D48" s="97" t="s">
        <v>440</v>
      </c>
      <c r="E48" s="97" t="s">
        <v>323</v>
      </c>
      <c r="F48" s="97" t="s">
        <v>441</v>
      </c>
      <c r="G48" s="97" t="s">
        <v>325</v>
      </c>
      <c r="H48" s="97" t="s">
        <v>326</v>
      </c>
      <c r="I48" s="97" t="s">
        <v>327</v>
      </c>
      <c r="J48">
        <v>0</v>
      </c>
      <c r="K48" s="97" t="s">
        <v>328</v>
      </c>
    </row>
    <row r="49" spans="1:11" x14ac:dyDescent="0.25">
      <c r="A49" s="97" t="s">
        <v>319</v>
      </c>
      <c r="B49" s="187" t="s">
        <v>442</v>
      </c>
      <c r="C49" s="187" t="s">
        <v>321</v>
      </c>
      <c r="D49" s="97" t="s">
        <v>443</v>
      </c>
      <c r="E49" s="97" t="s">
        <v>323</v>
      </c>
      <c r="F49" s="97" t="s">
        <v>444</v>
      </c>
      <c r="G49" s="97" t="s">
        <v>325</v>
      </c>
      <c r="H49" s="97" t="s">
        <v>326</v>
      </c>
      <c r="I49" s="97" t="s">
        <v>327</v>
      </c>
      <c r="J49">
        <v>0</v>
      </c>
      <c r="K49" s="97" t="s">
        <v>328</v>
      </c>
    </row>
    <row r="50" spans="1:11" x14ac:dyDescent="0.25">
      <c r="A50" s="97" t="s">
        <v>319</v>
      </c>
      <c r="B50" s="187" t="s">
        <v>445</v>
      </c>
      <c r="C50" s="187" t="s">
        <v>321</v>
      </c>
      <c r="D50" s="97" t="s">
        <v>446</v>
      </c>
      <c r="E50" s="97" t="s">
        <v>323</v>
      </c>
      <c r="F50" s="97" t="s">
        <v>447</v>
      </c>
      <c r="G50" s="97" t="s">
        <v>325</v>
      </c>
      <c r="H50" s="97" t="s">
        <v>326</v>
      </c>
      <c r="I50" s="97" t="s">
        <v>327</v>
      </c>
      <c r="J50">
        <v>0</v>
      </c>
      <c r="K50" s="97" t="s">
        <v>328</v>
      </c>
    </row>
    <row r="51" spans="1:11" x14ac:dyDescent="0.25">
      <c r="A51" s="97" t="s">
        <v>319</v>
      </c>
      <c r="B51" s="187" t="s">
        <v>448</v>
      </c>
      <c r="C51" s="187" t="s">
        <v>321</v>
      </c>
      <c r="D51" s="97" t="s">
        <v>449</v>
      </c>
      <c r="E51" s="97" t="s">
        <v>323</v>
      </c>
      <c r="F51" s="97" t="s">
        <v>407</v>
      </c>
      <c r="G51" s="97" t="s">
        <v>325</v>
      </c>
      <c r="H51" s="97" t="s">
        <v>326</v>
      </c>
      <c r="I51" s="97" t="s">
        <v>327</v>
      </c>
      <c r="J51">
        <v>0</v>
      </c>
      <c r="K51" s="97" t="s">
        <v>328</v>
      </c>
    </row>
    <row r="52" spans="1:11" x14ac:dyDescent="0.25">
      <c r="A52" s="97" t="s">
        <v>319</v>
      </c>
      <c r="B52" s="187" t="s">
        <v>450</v>
      </c>
      <c r="C52" s="187" t="s">
        <v>321</v>
      </c>
      <c r="D52" s="97" t="s">
        <v>451</v>
      </c>
      <c r="E52" s="97" t="s">
        <v>323</v>
      </c>
      <c r="F52" s="97" t="s">
        <v>452</v>
      </c>
      <c r="G52" s="97" t="s">
        <v>325</v>
      </c>
      <c r="H52" s="97" t="s">
        <v>326</v>
      </c>
      <c r="I52" s="97" t="s">
        <v>327</v>
      </c>
      <c r="J52">
        <v>0</v>
      </c>
      <c r="K52" s="97" t="s">
        <v>328</v>
      </c>
    </row>
    <row r="53" spans="1:11" x14ac:dyDescent="0.25">
      <c r="A53" s="97" t="s">
        <v>319</v>
      </c>
      <c r="B53" s="187" t="s">
        <v>453</v>
      </c>
      <c r="C53" s="187" t="s">
        <v>321</v>
      </c>
      <c r="D53" s="97" t="s">
        <v>454</v>
      </c>
      <c r="E53" s="97" t="s">
        <v>323</v>
      </c>
      <c r="F53" s="97" t="s">
        <v>455</v>
      </c>
      <c r="G53" s="97" t="s">
        <v>325</v>
      </c>
      <c r="H53" s="97" t="s">
        <v>326</v>
      </c>
      <c r="I53" s="97" t="s">
        <v>327</v>
      </c>
      <c r="J53">
        <v>0</v>
      </c>
      <c r="K53" s="97" t="s">
        <v>328</v>
      </c>
    </row>
    <row r="54" spans="1:11" x14ac:dyDescent="0.25">
      <c r="A54" s="97" t="s">
        <v>319</v>
      </c>
      <c r="B54" s="187" t="s">
        <v>456</v>
      </c>
      <c r="C54" s="187" t="s">
        <v>321</v>
      </c>
      <c r="D54" s="97" t="s">
        <v>457</v>
      </c>
      <c r="E54" s="97" t="s">
        <v>323</v>
      </c>
      <c r="F54" s="97" t="s">
        <v>382</v>
      </c>
      <c r="G54" s="97" t="s">
        <v>325</v>
      </c>
      <c r="H54" s="97" t="s">
        <v>326</v>
      </c>
      <c r="I54" s="97" t="s">
        <v>327</v>
      </c>
      <c r="J54">
        <v>0</v>
      </c>
      <c r="K54" s="97" t="s">
        <v>328</v>
      </c>
    </row>
    <row r="55" spans="1:11" x14ac:dyDescent="0.25">
      <c r="A55" s="97" t="s">
        <v>319</v>
      </c>
      <c r="B55" s="187" t="s">
        <v>458</v>
      </c>
      <c r="C55" s="187" t="s">
        <v>321</v>
      </c>
      <c r="D55" s="97" t="s">
        <v>459</v>
      </c>
      <c r="E55" s="97" t="s">
        <v>323</v>
      </c>
      <c r="F55" s="97" t="s">
        <v>407</v>
      </c>
      <c r="G55" s="97" t="s">
        <v>325</v>
      </c>
      <c r="H55" s="97" t="s">
        <v>326</v>
      </c>
      <c r="I55" s="97" t="s">
        <v>327</v>
      </c>
      <c r="J55">
        <v>0</v>
      </c>
      <c r="K55" s="97" t="s">
        <v>328</v>
      </c>
    </row>
    <row r="56" spans="1:11" x14ac:dyDescent="0.25">
      <c r="A56" s="97" t="s">
        <v>319</v>
      </c>
      <c r="B56" s="187" t="s">
        <v>460</v>
      </c>
      <c r="C56" s="187" t="s">
        <v>321</v>
      </c>
      <c r="D56" s="97" t="s">
        <v>461</v>
      </c>
      <c r="E56" s="97" t="s">
        <v>323</v>
      </c>
      <c r="F56" s="97" t="s">
        <v>365</v>
      </c>
      <c r="G56" s="97" t="s">
        <v>325</v>
      </c>
      <c r="H56" s="97" t="s">
        <v>326</v>
      </c>
      <c r="I56" s="97" t="s">
        <v>327</v>
      </c>
      <c r="J56">
        <v>0</v>
      </c>
      <c r="K56" s="97" t="s">
        <v>328</v>
      </c>
    </row>
    <row r="57" spans="1:11" x14ac:dyDescent="0.25">
      <c r="A57" s="97" t="s">
        <v>319</v>
      </c>
      <c r="B57" s="187" t="s">
        <v>462</v>
      </c>
      <c r="C57" s="187" t="s">
        <v>321</v>
      </c>
      <c r="D57" s="97" t="s">
        <v>463</v>
      </c>
      <c r="E57" s="97" t="s">
        <v>323</v>
      </c>
      <c r="F57" s="97" t="s">
        <v>464</v>
      </c>
      <c r="G57" s="97" t="s">
        <v>325</v>
      </c>
      <c r="H57" s="97" t="s">
        <v>326</v>
      </c>
      <c r="I57" s="97" t="s">
        <v>327</v>
      </c>
      <c r="J57">
        <v>0</v>
      </c>
      <c r="K57" s="97" t="s">
        <v>328</v>
      </c>
    </row>
    <row r="58" spans="1:11" x14ac:dyDescent="0.25">
      <c r="A58" s="97" t="s">
        <v>319</v>
      </c>
      <c r="B58" s="187" t="s">
        <v>465</v>
      </c>
      <c r="C58" s="187" t="s">
        <v>321</v>
      </c>
      <c r="D58" s="97" t="s">
        <v>466</v>
      </c>
      <c r="E58" s="97" t="s">
        <v>323</v>
      </c>
      <c r="F58" s="97" t="s">
        <v>464</v>
      </c>
      <c r="G58" s="97" t="s">
        <v>325</v>
      </c>
      <c r="H58" s="97" t="s">
        <v>326</v>
      </c>
      <c r="I58" s="97" t="s">
        <v>327</v>
      </c>
      <c r="J58">
        <v>0</v>
      </c>
      <c r="K58" s="97" t="s">
        <v>328</v>
      </c>
    </row>
    <row r="59" spans="1:11" x14ac:dyDescent="0.25">
      <c r="A59" s="97" t="s">
        <v>319</v>
      </c>
      <c r="B59" s="187" t="s">
        <v>467</v>
      </c>
      <c r="C59" s="187" t="s">
        <v>321</v>
      </c>
      <c r="D59" s="97" t="s">
        <v>468</v>
      </c>
      <c r="E59" s="97" t="s">
        <v>323</v>
      </c>
      <c r="F59" s="97" t="s">
        <v>365</v>
      </c>
      <c r="G59" s="97" t="s">
        <v>325</v>
      </c>
      <c r="H59" s="97" t="s">
        <v>326</v>
      </c>
      <c r="I59" s="97" t="s">
        <v>327</v>
      </c>
      <c r="J59">
        <v>0</v>
      </c>
      <c r="K59" s="97" t="s">
        <v>328</v>
      </c>
    </row>
    <row r="60" spans="1:11" x14ac:dyDescent="0.25">
      <c r="A60" s="97" t="s">
        <v>319</v>
      </c>
      <c r="B60" s="187" t="s">
        <v>469</v>
      </c>
      <c r="C60" s="187" t="s">
        <v>321</v>
      </c>
      <c r="D60" s="97" t="s">
        <v>470</v>
      </c>
      <c r="E60" s="97" t="s">
        <v>323</v>
      </c>
      <c r="F60" s="97" t="s">
        <v>471</v>
      </c>
      <c r="G60" s="97" t="s">
        <v>325</v>
      </c>
      <c r="H60" s="97" t="s">
        <v>326</v>
      </c>
      <c r="I60" s="97" t="s">
        <v>327</v>
      </c>
      <c r="J60">
        <v>0</v>
      </c>
      <c r="K60" s="97" t="s">
        <v>328</v>
      </c>
    </row>
    <row r="61" spans="1:11" x14ac:dyDescent="0.25">
      <c r="A61" s="97" t="s">
        <v>319</v>
      </c>
      <c r="B61" s="187" t="s">
        <v>472</v>
      </c>
      <c r="C61" s="187" t="s">
        <v>321</v>
      </c>
      <c r="D61" s="97" t="s">
        <v>473</v>
      </c>
      <c r="E61" s="97" t="s">
        <v>323</v>
      </c>
      <c r="F61" s="97" t="s">
        <v>407</v>
      </c>
      <c r="G61" s="97" t="s">
        <v>325</v>
      </c>
      <c r="H61" s="97" t="s">
        <v>326</v>
      </c>
      <c r="I61" s="97" t="s">
        <v>327</v>
      </c>
      <c r="J61">
        <v>0</v>
      </c>
      <c r="K61" s="97" t="s">
        <v>328</v>
      </c>
    </row>
    <row r="62" spans="1:11" x14ac:dyDescent="0.25">
      <c r="A62" s="97" t="s">
        <v>319</v>
      </c>
      <c r="B62" s="187" t="s">
        <v>474</v>
      </c>
      <c r="C62" s="187" t="s">
        <v>321</v>
      </c>
      <c r="D62" s="97" t="s">
        <v>475</v>
      </c>
      <c r="E62" s="97" t="s">
        <v>323</v>
      </c>
      <c r="F62" s="97" t="s">
        <v>157</v>
      </c>
      <c r="G62" s="97" t="s">
        <v>325</v>
      </c>
      <c r="H62" s="97" t="s">
        <v>326</v>
      </c>
      <c r="I62" s="97" t="s">
        <v>327</v>
      </c>
      <c r="J62">
        <v>0</v>
      </c>
      <c r="K62" s="97" t="s">
        <v>328</v>
      </c>
    </row>
    <row r="63" spans="1:11" x14ac:dyDescent="0.25">
      <c r="A63" s="97" t="s">
        <v>319</v>
      </c>
      <c r="B63" s="187" t="s">
        <v>476</v>
      </c>
      <c r="C63" s="187" t="s">
        <v>321</v>
      </c>
      <c r="D63" s="97" t="s">
        <v>477</v>
      </c>
      <c r="E63" s="97" t="s">
        <v>323</v>
      </c>
      <c r="F63" s="97" t="s">
        <v>478</v>
      </c>
      <c r="G63" s="97" t="s">
        <v>325</v>
      </c>
      <c r="H63" s="97" t="s">
        <v>326</v>
      </c>
      <c r="I63" s="97" t="s">
        <v>327</v>
      </c>
      <c r="J63">
        <v>0</v>
      </c>
      <c r="K63" s="97" t="s">
        <v>328</v>
      </c>
    </row>
    <row r="64" spans="1:11" x14ac:dyDescent="0.25">
      <c r="A64" s="97" t="s">
        <v>319</v>
      </c>
      <c r="B64" s="187" t="s">
        <v>479</v>
      </c>
      <c r="C64" s="187" t="s">
        <v>321</v>
      </c>
      <c r="D64" s="97" t="s">
        <v>480</v>
      </c>
      <c r="E64" s="97" t="s">
        <v>323</v>
      </c>
      <c r="F64" s="97" t="s">
        <v>481</v>
      </c>
      <c r="G64" s="97" t="s">
        <v>325</v>
      </c>
      <c r="H64" s="97" t="s">
        <v>326</v>
      </c>
      <c r="I64" s="97" t="s">
        <v>327</v>
      </c>
      <c r="J64">
        <v>0</v>
      </c>
      <c r="K64" s="97" t="s">
        <v>328</v>
      </c>
    </row>
    <row r="65" spans="1:11" x14ac:dyDescent="0.25">
      <c r="A65" s="97" t="s">
        <v>319</v>
      </c>
      <c r="B65" s="187" t="s">
        <v>482</v>
      </c>
      <c r="C65" s="187" t="s">
        <v>321</v>
      </c>
      <c r="D65" s="97" t="s">
        <v>483</v>
      </c>
      <c r="E65" s="97" t="s">
        <v>323</v>
      </c>
      <c r="F65" s="97" t="s">
        <v>484</v>
      </c>
      <c r="G65" s="97" t="s">
        <v>325</v>
      </c>
      <c r="H65" s="97" t="s">
        <v>326</v>
      </c>
      <c r="I65" s="97" t="s">
        <v>327</v>
      </c>
      <c r="J65">
        <v>0</v>
      </c>
      <c r="K65" s="97" t="s">
        <v>328</v>
      </c>
    </row>
    <row r="66" spans="1:11" x14ac:dyDescent="0.25">
      <c r="A66" s="97" t="s">
        <v>319</v>
      </c>
      <c r="B66" s="187" t="s">
        <v>485</v>
      </c>
      <c r="C66" s="187" t="s">
        <v>321</v>
      </c>
      <c r="D66" s="97" t="s">
        <v>486</v>
      </c>
      <c r="E66" s="97" t="s">
        <v>323</v>
      </c>
      <c r="F66" s="97" t="s">
        <v>157</v>
      </c>
      <c r="G66" s="97" t="s">
        <v>325</v>
      </c>
      <c r="H66" s="97" t="s">
        <v>326</v>
      </c>
      <c r="I66" s="97" t="s">
        <v>327</v>
      </c>
      <c r="J66">
        <v>0</v>
      </c>
      <c r="K66" s="97" t="s">
        <v>328</v>
      </c>
    </row>
    <row r="67" spans="1:11" x14ac:dyDescent="0.25">
      <c r="A67" s="97" t="s">
        <v>319</v>
      </c>
      <c r="B67" s="187" t="s">
        <v>487</v>
      </c>
      <c r="C67" s="187" t="s">
        <v>321</v>
      </c>
      <c r="D67" s="97" t="s">
        <v>488</v>
      </c>
      <c r="E67" s="97" t="s">
        <v>323</v>
      </c>
      <c r="F67" s="97" t="s">
        <v>489</v>
      </c>
      <c r="G67" s="97" t="s">
        <v>325</v>
      </c>
      <c r="H67" s="97" t="s">
        <v>326</v>
      </c>
      <c r="I67" s="97" t="s">
        <v>327</v>
      </c>
      <c r="J67">
        <v>0</v>
      </c>
      <c r="K67" s="97" t="s">
        <v>328</v>
      </c>
    </row>
    <row r="68" spans="1:11" x14ac:dyDescent="0.25">
      <c r="A68" s="97" t="s">
        <v>319</v>
      </c>
      <c r="B68" s="187" t="s">
        <v>490</v>
      </c>
      <c r="C68" s="187" t="s">
        <v>321</v>
      </c>
      <c r="D68" s="97" t="s">
        <v>488</v>
      </c>
      <c r="E68" s="97" t="s">
        <v>323</v>
      </c>
      <c r="F68" s="97" t="s">
        <v>491</v>
      </c>
      <c r="G68" s="97" t="s">
        <v>325</v>
      </c>
      <c r="H68" s="97" t="s">
        <v>326</v>
      </c>
      <c r="I68" s="97" t="s">
        <v>327</v>
      </c>
      <c r="J68">
        <v>0</v>
      </c>
      <c r="K68" s="97" t="s">
        <v>328</v>
      </c>
    </row>
    <row r="69" spans="1:11" x14ac:dyDescent="0.25">
      <c r="A69" s="97" t="s">
        <v>319</v>
      </c>
      <c r="B69" s="187" t="s">
        <v>492</v>
      </c>
      <c r="C69" s="187" t="s">
        <v>321</v>
      </c>
      <c r="D69" s="97" t="s">
        <v>493</v>
      </c>
      <c r="E69" s="97" t="s">
        <v>323</v>
      </c>
      <c r="F69" s="97" t="s">
        <v>494</v>
      </c>
      <c r="G69" s="97" t="s">
        <v>325</v>
      </c>
      <c r="H69" s="97" t="s">
        <v>326</v>
      </c>
      <c r="I69" s="97" t="s">
        <v>327</v>
      </c>
      <c r="J69">
        <v>0</v>
      </c>
      <c r="K69" s="97" t="s">
        <v>328</v>
      </c>
    </row>
    <row r="70" spans="1:11" x14ac:dyDescent="0.25">
      <c r="A70" s="97" t="s">
        <v>319</v>
      </c>
      <c r="B70" s="187" t="s">
        <v>495</v>
      </c>
      <c r="C70" s="187" t="s">
        <v>321</v>
      </c>
      <c r="D70" s="97" t="s">
        <v>496</v>
      </c>
      <c r="E70" s="97" t="s">
        <v>323</v>
      </c>
      <c r="F70" s="97" t="s">
        <v>157</v>
      </c>
      <c r="G70" s="97" t="s">
        <v>325</v>
      </c>
      <c r="H70" s="97" t="s">
        <v>326</v>
      </c>
      <c r="I70" s="97" t="s">
        <v>327</v>
      </c>
      <c r="J70">
        <v>0</v>
      </c>
      <c r="K70" s="97" t="s">
        <v>328</v>
      </c>
    </row>
    <row r="71" spans="1:11" x14ac:dyDescent="0.25">
      <c r="A71" s="97" t="s">
        <v>319</v>
      </c>
      <c r="B71" s="187" t="s">
        <v>497</v>
      </c>
      <c r="C71" s="187" t="s">
        <v>321</v>
      </c>
      <c r="D71" s="97" t="s">
        <v>498</v>
      </c>
      <c r="E71" s="97" t="s">
        <v>323</v>
      </c>
      <c r="F71" s="97" t="s">
        <v>484</v>
      </c>
      <c r="G71" s="97" t="s">
        <v>325</v>
      </c>
      <c r="H71" s="97" t="s">
        <v>326</v>
      </c>
      <c r="I71" s="97" t="s">
        <v>327</v>
      </c>
      <c r="J71">
        <v>0</v>
      </c>
      <c r="K71" s="97" t="s">
        <v>328</v>
      </c>
    </row>
    <row r="72" spans="1:11" x14ac:dyDescent="0.25">
      <c r="A72" s="97" t="s">
        <v>319</v>
      </c>
      <c r="B72" s="187" t="s">
        <v>499</v>
      </c>
      <c r="C72" s="187" t="s">
        <v>321</v>
      </c>
      <c r="D72" s="97" t="s">
        <v>500</v>
      </c>
      <c r="E72" s="97" t="s">
        <v>323</v>
      </c>
      <c r="F72" s="97" t="s">
        <v>336</v>
      </c>
      <c r="G72" s="97" t="s">
        <v>325</v>
      </c>
      <c r="H72" s="97" t="s">
        <v>326</v>
      </c>
      <c r="I72" s="97" t="s">
        <v>327</v>
      </c>
      <c r="J72">
        <v>0</v>
      </c>
      <c r="K72" s="97" t="s">
        <v>328</v>
      </c>
    </row>
    <row r="73" spans="1:11" x14ac:dyDescent="0.25">
      <c r="A73" s="97" t="s">
        <v>319</v>
      </c>
      <c r="B73" s="187" t="s">
        <v>501</v>
      </c>
      <c r="C73" s="187" t="s">
        <v>321</v>
      </c>
      <c r="D73" s="97" t="s">
        <v>502</v>
      </c>
      <c r="E73" s="97" t="s">
        <v>323</v>
      </c>
      <c r="F73" s="97" t="s">
        <v>157</v>
      </c>
      <c r="G73" s="97" t="s">
        <v>325</v>
      </c>
      <c r="H73" s="97" t="s">
        <v>326</v>
      </c>
      <c r="I73" s="97" t="s">
        <v>327</v>
      </c>
      <c r="J73">
        <v>0</v>
      </c>
      <c r="K73" s="97" t="s">
        <v>328</v>
      </c>
    </row>
    <row r="74" spans="1:11" x14ac:dyDescent="0.25">
      <c r="A74" s="97" t="s">
        <v>319</v>
      </c>
      <c r="B74" s="187" t="s">
        <v>503</v>
      </c>
      <c r="C74" s="187" t="s">
        <v>321</v>
      </c>
      <c r="D74" s="97" t="s">
        <v>504</v>
      </c>
      <c r="E74" s="97" t="s">
        <v>323</v>
      </c>
      <c r="F74" s="97" t="s">
        <v>505</v>
      </c>
      <c r="G74" s="97" t="s">
        <v>325</v>
      </c>
      <c r="H74" s="97" t="s">
        <v>326</v>
      </c>
      <c r="I74" s="97" t="s">
        <v>327</v>
      </c>
      <c r="J74">
        <v>0</v>
      </c>
      <c r="K74" s="97" t="s">
        <v>328</v>
      </c>
    </row>
    <row r="75" spans="1:11" x14ac:dyDescent="0.25">
      <c r="A75" s="97" t="s">
        <v>319</v>
      </c>
      <c r="B75" s="187" t="s">
        <v>506</v>
      </c>
      <c r="C75" s="187" t="s">
        <v>321</v>
      </c>
      <c r="D75" s="97" t="s">
        <v>507</v>
      </c>
      <c r="E75" s="97" t="s">
        <v>323</v>
      </c>
      <c r="F75" s="97" t="s">
        <v>508</v>
      </c>
      <c r="G75" s="97" t="s">
        <v>325</v>
      </c>
      <c r="H75" s="97" t="s">
        <v>326</v>
      </c>
      <c r="I75" s="97" t="s">
        <v>327</v>
      </c>
      <c r="J75">
        <v>0</v>
      </c>
      <c r="K75" s="97" t="s">
        <v>328</v>
      </c>
    </row>
    <row r="76" spans="1:11" x14ac:dyDescent="0.25">
      <c r="A76" s="97" t="s">
        <v>319</v>
      </c>
      <c r="B76" s="187" t="s">
        <v>509</v>
      </c>
      <c r="C76" s="187" t="s">
        <v>321</v>
      </c>
      <c r="D76" s="97" t="s">
        <v>510</v>
      </c>
      <c r="E76" s="97" t="s">
        <v>323</v>
      </c>
      <c r="F76" s="97" t="s">
        <v>399</v>
      </c>
      <c r="G76" s="97" t="s">
        <v>325</v>
      </c>
      <c r="H76" s="97" t="s">
        <v>326</v>
      </c>
      <c r="I76" s="97" t="s">
        <v>327</v>
      </c>
      <c r="J76">
        <v>0</v>
      </c>
      <c r="K76" s="97" t="s">
        <v>328</v>
      </c>
    </row>
    <row r="77" spans="1:11" x14ac:dyDescent="0.25">
      <c r="A77" s="97" t="s">
        <v>319</v>
      </c>
      <c r="B77" s="187" t="s">
        <v>511</v>
      </c>
      <c r="C77" s="187" t="s">
        <v>321</v>
      </c>
      <c r="D77" s="97" t="s">
        <v>512</v>
      </c>
      <c r="E77" s="97" t="s">
        <v>323</v>
      </c>
      <c r="F77" s="97" t="s">
        <v>447</v>
      </c>
      <c r="G77" s="97" t="s">
        <v>325</v>
      </c>
      <c r="H77" s="97" t="s">
        <v>326</v>
      </c>
      <c r="I77" s="97" t="s">
        <v>327</v>
      </c>
      <c r="J77">
        <v>0</v>
      </c>
      <c r="K77" s="97" t="s">
        <v>328</v>
      </c>
    </row>
    <row r="78" spans="1:11" x14ac:dyDescent="0.25">
      <c r="A78" s="97" t="s">
        <v>319</v>
      </c>
      <c r="B78" s="187" t="s">
        <v>513</v>
      </c>
      <c r="C78" s="187" t="s">
        <v>321</v>
      </c>
      <c r="D78" s="97" t="s">
        <v>514</v>
      </c>
      <c r="E78" s="97" t="s">
        <v>323</v>
      </c>
      <c r="F78" s="97" t="s">
        <v>484</v>
      </c>
      <c r="G78" s="97" t="s">
        <v>325</v>
      </c>
      <c r="H78" s="97" t="s">
        <v>326</v>
      </c>
      <c r="I78" s="97" t="s">
        <v>327</v>
      </c>
      <c r="J78">
        <v>0</v>
      </c>
      <c r="K78" s="97" t="s">
        <v>328</v>
      </c>
    </row>
    <row r="79" spans="1:11" x14ac:dyDescent="0.25">
      <c r="A79" s="97" t="s">
        <v>319</v>
      </c>
      <c r="B79" s="187" t="s">
        <v>515</v>
      </c>
      <c r="C79" s="187" t="s">
        <v>321</v>
      </c>
      <c r="D79" s="97" t="s">
        <v>516</v>
      </c>
      <c r="E79" s="97" t="s">
        <v>323</v>
      </c>
      <c r="F79" s="97" t="s">
        <v>517</v>
      </c>
      <c r="G79" s="97" t="s">
        <v>325</v>
      </c>
      <c r="H79" s="97" t="s">
        <v>326</v>
      </c>
      <c r="I79" s="97" t="s">
        <v>327</v>
      </c>
      <c r="J79">
        <v>0</v>
      </c>
      <c r="K79" s="97" t="s">
        <v>328</v>
      </c>
    </row>
    <row r="80" spans="1:11" x14ac:dyDescent="0.25">
      <c r="A80" s="97" t="s">
        <v>319</v>
      </c>
      <c r="B80" s="187" t="s">
        <v>518</v>
      </c>
      <c r="C80" s="187" t="s">
        <v>321</v>
      </c>
      <c r="D80" s="97" t="s">
        <v>519</v>
      </c>
      <c r="E80" s="97" t="s">
        <v>323</v>
      </c>
      <c r="F80" s="97" t="s">
        <v>520</v>
      </c>
      <c r="G80" s="97" t="s">
        <v>325</v>
      </c>
      <c r="H80" s="97" t="s">
        <v>326</v>
      </c>
      <c r="I80" s="97" t="s">
        <v>327</v>
      </c>
      <c r="J80">
        <v>0</v>
      </c>
      <c r="K80" s="97" t="s">
        <v>328</v>
      </c>
    </row>
    <row r="81" spans="1:11" x14ac:dyDescent="0.25">
      <c r="A81" s="97" t="s">
        <v>319</v>
      </c>
      <c r="B81" s="187" t="s">
        <v>521</v>
      </c>
      <c r="C81" s="187" t="s">
        <v>321</v>
      </c>
      <c r="D81" s="97" t="s">
        <v>522</v>
      </c>
      <c r="E81" s="97" t="s">
        <v>323</v>
      </c>
      <c r="F81" s="97" t="s">
        <v>523</v>
      </c>
      <c r="G81" s="97" t="s">
        <v>325</v>
      </c>
      <c r="H81" s="97" t="s">
        <v>326</v>
      </c>
      <c r="I81" s="97" t="s">
        <v>327</v>
      </c>
      <c r="J81">
        <v>0</v>
      </c>
      <c r="K81" s="97" t="s">
        <v>328</v>
      </c>
    </row>
    <row r="82" spans="1:11" x14ac:dyDescent="0.25">
      <c r="A82" s="97" t="s">
        <v>319</v>
      </c>
      <c r="B82" s="187" t="s">
        <v>524</v>
      </c>
      <c r="C82" s="187" t="s">
        <v>321</v>
      </c>
      <c r="D82" s="97" t="s">
        <v>525</v>
      </c>
      <c r="E82" s="97" t="s">
        <v>323</v>
      </c>
      <c r="F82" s="97" t="s">
        <v>393</v>
      </c>
      <c r="G82" s="97" t="s">
        <v>325</v>
      </c>
      <c r="H82" s="97" t="s">
        <v>326</v>
      </c>
      <c r="I82" s="97" t="s">
        <v>327</v>
      </c>
      <c r="J82">
        <v>0</v>
      </c>
      <c r="K82" s="97" t="s">
        <v>328</v>
      </c>
    </row>
    <row r="83" spans="1:11" x14ac:dyDescent="0.25">
      <c r="A83" s="97" t="s">
        <v>319</v>
      </c>
      <c r="B83" s="187" t="s">
        <v>526</v>
      </c>
      <c r="C83" s="187" t="s">
        <v>321</v>
      </c>
      <c r="D83" s="97" t="s">
        <v>527</v>
      </c>
      <c r="E83" s="97" t="s">
        <v>323</v>
      </c>
      <c r="F83" s="97" t="s">
        <v>528</v>
      </c>
      <c r="G83" s="97" t="s">
        <v>325</v>
      </c>
      <c r="H83" s="97" t="s">
        <v>326</v>
      </c>
      <c r="I83" s="97" t="s">
        <v>327</v>
      </c>
      <c r="J83">
        <v>0</v>
      </c>
      <c r="K83" s="97" t="s">
        <v>328</v>
      </c>
    </row>
    <row r="84" spans="1:11" x14ac:dyDescent="0.25">
      <c r="A84" s="97" t="s">
        <v>319</v>
      </c>
      <c r="B84" s="187" t="s">
        <v>529</v>
      </c>
      <c r="C84" s="187" t="s">
        <v>321</v>
      </c>
      <c r="D84" s="97" t="s">
        <v>530</v>
      </c>
      <c r="E84" s="97" t="s">
        <v>323</v>
      </c>
      <c r="F84" s="97" t="s">
        <v>447</v>
      </c>
      <c r="G84" s="97" t="s">
        <v>325</v>
      </c>
      <c r="H84" s="97" t="s">
        <v>326</v>
      </c>
      <c r="I84" s="97" t="s">
        <v>327</v>
      </c>
      <c r="J84">
        <v>0</v>
      </c>
      <c r="K84" s="97" t="s">
        <v>328</v>
      </c>
    </row>
    <row r="85" spans="1:11" x14ac:dyDescent="0.25">
      <c r="A85" s="97" t="s">
        <v>319</v>
      </c>
      <c r="B85" s="187" t="s">
        <v>531</v>
      </c>
      <c r="C85" s="187" t="s">
        <v>321</v>
      </c>
      <c r="D85" s="97" t="s">
        <v>532</v>
      </c>
      <c r="E85" s="97" t="s">
        <v>323</v>
      </c>
      <c r="F85" s="97" t="s">
        <v>533</v>
      </c>
      <c r="G85" s="97" t="s">
        <v>325</v>
      </c>
      <c r="H85" s="97" t="s">
        <v>326</v>
      </c>
      <c r="I85" s="97" t="s">
        <v>327</v>
      </c>
      <c r="J85">
        <v>0</v>
      </c>
      <c r="K85" s="97" t="s">
        <v>328</v>
      </c>
    </row>
    <row r="86" spans="1:11" x14ac:dyDescent="0.25">
      <c r="A86" s="97" t="s">
        <v>319</v>
      </c>
      <c r="B86" s="187" t="s">
        <v>534</v>
      </c>
      <c r="C86" s="187" t="s">
        <v>321</v>
      </c>
      <c r="D86" s="97" t="s">
        <v>535</v>
      </c>
      <c r="E86" s="97" t="s">
        <v>323</v>
      </c>
      <c r="F86" s="97" t="s">
        <v>536</v>
      </c>
      <c r="G86" s="97" t="s">
        <v>325</v>
      </c>
      <c r="H86" s="97" t="s">
        <v>326</v>
      </c>
      <c r="I86" s="97" t="s">
        <v>327</v>
      </c>
      <c r="J86">
        <v>0</v>
      </c>
      <c r="K86" s="97" t="s">
        <v>328</v>
      </c>
    </row>
    <row r="87" spans="1:11" x14ac:dyDescent="0.25">
      <c r="A87" s="97" t="s">
        <v>319</v>
      </c>
      <c r="B87" s="187" t="s">
        <v>537</v>
      </c>
      <c r="C87" s="187" t="s">
        <v>321</v>
      </c>
      <c r="D87" s="97" t="s">
        <v>538</v>
      </c>
      <c r="E87" s="97" t="s">
        <v>323</v>
      </c>
      <c r="F87" s="97" t="s">
        <v>407</v>
      </c>
      <c r="G87" s="97" t="s">
        <v>325</v>
      </c>
      <c r="H87" s="97" t="s">
        <v>326</v>
      </c>
      <c r="I87" s="97" t="s">
        <v>327</v>
      </c>
      <c r="J87">
        <v>0</v>
      </c>
      <c r="K87" s="97" t="s">
        <v>328</v>
      </c>
    </row>
    <row r="88" spans="1:11" x14ac:dyDescent="0.25">
      <c r="A88" s="97" t="s">
        <v>319</v>
      </c>
      <c r="B88" s="187" t="s">
        <v>539</v>
      </c>
      <c r="C88" s="187" t="s">
        <v>321</v>
      </c>
      <c r="D88" s="97" t="s">
        <v>540</v>
      </c>
      <c r="E88" s="97" t="s">
        <v>323</v>
      </c>
      <c r="F88" s="97" t="s">
        <v>447</v>
      </c>
      <c r="G88" s="97" t="s">
        <v>325</v>
      </c>
      <c r="H88" s="97" t="s">
        <v>326</v>
      </c>
      <c r="I88" s="97" t="s">
        <v>327</v>
      </c>
      <c r="J88">
        <v>0</v>
      </c>
      <c r="K88" s="97" t="s">
        <v>328</v>
      </c>
    </row>
    <row r="89" spans="1:11" x14ac:dyDescent="0.25">
      <c r="A89" s="97" t="s">
        <v>319</v>
      </c>
      <c r="B89" s="187" t="s">
        <v>541</v>
      </c>
      <c r="C89" s="187" t="s">
        <v>321</v>
      </c>
      <c r="D89" s="97" t="s">
        <v>542</v>
      </c>
      <c r="E89" s="97" t="s">
        <v>323</v>
      </c>
      <c r="F89" s="97" t="s">
        <v>543</v>
      </c>
      <c r="G89" s="97" t="s">
        <v>325</v>
      </c>
      <c r="H89" s="97" t="s">
        <v>326</v>
      </c>
      <c r="I89" s="97" t="s">
        <v>327</v>
      </c>
      <c r="J89">
        <v>0</v>
      </c>
      <c r="K89" s="97" t="s">
        <v>328</v>
      </c>
    </row>
    <row r="90" spans="1:11" x14ac:dyDescent="0.25">
      <c r="A90" s="97" t="s">
        <v>319</v>
      </c>
      <c r="B90" s="187" t="s">
        <v>544</v>
      </c>
      <c r="C90" s="187" t="s">
        <v>321</v>
      </c>
      <c r="D90" s="97" t="s">
        <v>545</v>
      </c>
      <c r="E90" s="97" t="s">
        <v>323</v>
      </c>
      <c r="F90" s="97" t="s">
        <v>484</v>
      </c>
      <c r="G90" s="97" t="s">
        <v>325</v>
      </c>
      <c r="H90" s="97" t="s">
        <v>326</v>
      </c>
      <c r="I90" s="97" t="s">
        <v>327</v>
      </c>
      <c r="J90">
        <v>0</v>
      </c>
      <c r="K90" s="97" t="s">
        <v>328</v>
      </c>
    </row>
    <row r="91" spans="1:11" x14ac:dyDescent="0.25">
      <c r="A91" s="97" t="s">
        <v>319</v>
      </c>
      <c r="B91" s="187" t="s">
        <v>546</v>
      </c>
      <c r="C91" s="187" t="s">
        <v>321</v>
      </c>
      <c r="D91" s="97" t="s">
        <v>547</v>
      </c>
      <c r="E91" s="97" t="s">
        <v>323</v>
      </c>
      <c r="F91" s="97" t="s">
        <v>157</v>
      </c>
      <c r="G91" s="97" t="s">
        <v>325</v>
      </c>
      <c r="H91" s="97" t="s">
        <v>326</v>
      </c>
      <c r="I91" s="97" t="s">
        <v>327</v>
      </c>
      <c r="J91">
        <v>0</v>
      </c>
      <c r="K91" s="97" t="s">
        <v>328</v>
      </c>
    </row>
    <row r="92" spans="1:11" x14ac:dyDescent="0.25">
      <c r="A92" s="97" t="s">
        <v>319</v>
      </c>
      <c r="B92" s="187" t="s">
        <v>548</v>
      </c>
      <c r="C92" s="187" t="s">
        <v>321</v>
      </c>
      <c r="D92" s="97" t="s">
        <v>549</v>
      </c>
      <c r="E92" s="97" t="s">
        <v>323</v>
      </c>
      <c r="F92" s="97" t="s">
        <v>157</v>
      </c>
      <c r="G92" s="97" t="s">
        <v>325</v>
      </c>
      <c r="H92" s="97" t="s">
        <v>326</v>
      </c>
      <c r="I92" s="97" t="s">
        <v>327</v>
      </c>
      <c r="J92">
        <v>0</v>
      </c>
      <c r="K92" s="97" t="s">
        <v>328</v>
      </c>
    </row>
    <row r="93" spans="1:11" x14ac:dyDescent="0.25">
      <c r="A93" s="97" t="s">
        <v>319</v>
      </c>
      <c r="B93" s="187" t="s">
        <v>550</v>
      </c>
      <c r="C93" s="187" t="s">
        <v>321</v>
      </c>
      <c r="D93" s="97" t="s">
        <v>551</v>
      </c>
      <c r="E93" s="97" t="s">
        <v>323</v>
      </c>
      <c r="F93" s="97" t="s">
        <v>552</v>
      </c>
      <c r="G93" s="97" t="s">
        <v>325</v>
      </c>
      <c r="H93" s="97" t="s">
        <v>326</v>
      </c>
      <c r="I93" s="97" t="s">
        <v>327</v>
      </c>
      <c r="J93">
        <v>0</v>
      </c>
      <c r="K93" s="97" t="s">
        <v>328</v>
      </c>
    </row>
    <row r="94" spans="1:11" x14ac:dyDescent="0.25">
      <c r="A94" s="97" t="s">
        <v>319</v>
      </c>
      <c r="B94" s="187" t="s">
        <v>553</v>
      </c>
      <c r="C94" s="187" t="s">
        <v>321</v>
      </c>
      <c r="D94" s="97" t="s">
        <v>466</v>
      </c>
      <c r="E94" s="97" t="s">
        <v>323</v>
      </c>
      <c r="F94" s="97" t="s">
        <v>464</v>
      </c>
      <c r="G94" s="97" t="s">
        <v>325</v>
      </c>
      <c r="H94" s="97" t="s">
        <v>326</v>
      </c>
      <c r="I94" s="97" t="s">
        <v>327</v>
      </c>
      <c r="J94">
        <v>0</v>
      </c>
      <c r="K94" s="97" t="s">
        <v>328</v>
      </c>
    </row>
    <row r="95" spans="1:11" x14ac:dyDescent="0.25">
      <c r="A95" s="97" t="s">
        <v>319</v>
      </c>
      <c r="B95" s="187" t="s">
        <v>554</v>
      </c>
      <c r="C95" s="187" t="s">
        <v>321</v>
      </c>
      <c r="D95" s="97" t="s">
        <v>555</v>
      </c>
      <c r="E95" s="97" t="s">
        <v>323</v>
      </c>
      <c r="F95" s="97" t="s">
        <v>556</v>
      </c>
      <c r="G95" s="97" t="s">
        <v>325</v>
      </c>
      <c r="H95" s="97" t="s">
        <v>326</v>
      </c>
      <c r="I95" s="97" t="s">
        <v>327</v>
      </c>
      <c r="J95">
        <v>0</v>
      </c>
      <c r="K95" s="97" t="s">
        <v>328</v>
      </c>
    </row>
    <row r="96" spans="1:11" x14ac:dyDescent="0.25">
      <c r="A96" s="97" t="s">
        <v>319</v>
      </c>
      <c r="B96" s="187" t="s">
        <v>557</v>
      </c>
      <c r="C96" s="187" t="s">
        <v>321</v>
      </c>
      <c r="D96" s="97" t="s">
        <v>558</v>
      </c>
      <c r="E96" s="97" t="s">
        <v>323</v>
      </c>
      <c r="F96" s="97" t="s">
        <v>484</v>
      </c>
      <c r="G96" s="97" t="s">
        <v>325</v>
      </c>
      <c r="H96" s="97" t="s">
        <v>326</v>
      </c>
      <c r="I96" s="97" t="s">
        <v>327</v>
      </c>
      <c r="J96">
        <v>0</v>
      </c>
      <c r="K96" s="97" t="s">
        <v>328</v>
      </c>
    </row>
    <row r="97" spans="1:11" x14ac:dyDescent="0.25">
      <c r="A97" s="97" t="s">
        <v>319</v>
      </c>
      <c r="B97" s="187" t="s">
        <v>559</v>
      </c>
      <c r="C97" s="187" t="s">
        <v>321</v>
      </c>
      <c r="D97" s="97" t="s">
        <v>560</v>
      </c>
      <c r="E97" s="97" t="s">
        <v>323</v>
      </c>
      <c r="F97" s="97" t="s">
        <v>399</v>
      </c>
      <c r="G97" s="97" t="s">
        <v>325</v>
      </c>
      <c r="H97" s="97" t="s">
        <v>326</v>
      </c>
      <c r="I97" s="97" t="s">
        <v>327</v>
      </c>
      <c r="J97">
        <v>0</v>
      </c>
      <c r="K97" s="97" t="s">
        <v>328</v>
      </c>
    </row>
    <row r="98" spans="1:11" x14ac:dyDescent="0.25">
      <c r="A98" s="97" t="s">
        <v>319</v>
      </c>
      <c r="B98" s="187" t="s">
        <v>561</v>
      </c>
      <c r="C98" s="187" t="s">
        <v>321</v>
      </c>
      <c r="D98" s="97" t="s">
        <v>562</v>
      </c>
      <c r="E98" s="97" t="s">
        <v>323</v>
      </c>
      <c r="F98" s="97" t="s">
        <v>562</v>
      </c>
      <c r="G98" s="97" t="s">
        <v>325</v>
      </c>
      <c r="H98" s="97" t="s">
        <v>326</v>
      </c>
      <c r="I98" s="97" t="s">
        <v>327</v>
      </c>
      <c r="J98">
        <v>0</v>
      </c>
      <c r="K98" s="97" t="s">
        <v>328</v>
      </c>
    </row>
    <row r="99" spans="1:11" x14ac:dyDescent="0.25">
      <c r="A99" s="97" t="s">
        <v>319</v>
      </c>
      <c r="B99" s="187" t="s">
        <v>563</v>
      </c>
      <c r="C99" s="187" t="s">
        <v>321</v>
      </c>
      <c r="D99" s="97" t="s">
        <v>564</v>
      </c>
      <c r="E99" s="97" t="s">
        <v>323</v>
      </c>
      <c r="F99" s="97" t="s">
        <v>157</v>
      </c>
      <c r="G99" s="97" t="s">
        <v>325</v>
      </c>
      <c r="H99" s="97" t="s">
        <v>326</v>
      </c>
      <c r="I99" s="97" t="s">
        <v>327</v>
      </c>
      <c r="J99">
        <v>0</v>
      </c>
      <c r="K99" s="97" t="s">
        <v>328</v>
      </c>
    </row>
    <row r="100" spans="1:11" x14ac:dyDescent="0.25">
      <c r="A100" s="97" t="s">
        <v>319</v>
      </c>
      <c r="B100" s="187" t="s">
        <v>565</v>
      </c>
      <c r="C100" s="187" t="s">
        <v>321</v>
      </c>
      <c r="D100" s="97" t="s">
        <v>566</v>
      </c>
      <c r="E100" s="97" t="s">
        <v>323</v>
      </c>
      <c r="F100" s="97" t="s">
        <v>407</v>
      </c>
      <c r="G100" s="97" t="s">
        <v>325</v>
      </c>
      <c r="H100" s="97" t="s">
        <v>326</v>
      </c>
      <c r="I100" s="97" t="s">
        <v>327</v>
      </c>
      <c r="J100">
        <v>0</v>
      </c>
      <c r="K100" s="97" t="s">
        <v>328</v>
      </c>
    </row>
    <row r="101" spans="1:11" x14ac:dyDescent="0.25">
      <c r="A101" s="97" t="s">
        <v>319</v>
      </c>
      <c r="B101" s="187" t="s">
        <v>567</v>
      </c>
      <c r="C101" s="187" t="s">
        <v>321</v>
      </c>
      <c r="D101" s="97" t="s">
        <v>568</v>
      </c>
      <c r="E101" s="97" t="s">
        <v>323</v>
      </c>
      <c r="F101" s="97" t="s">
        <v>569</v>
      </c>
      <c r="G101" s="97" t="s">
        <v>325</v>
      </c>
      <c r="H101" s="97" t="s">
        <v>326</v>
      </c>
      <c r="I101" s="97" t="s">
        <v>327</v>
      </c>
      <c r="J101">
        <v>0</v>
      </c>
      <c r="K101" s="97" t="s">
        <v>328</v>
      </c>
    </row>
    <row r="102" spans="1:11" x14ac:dyDescent="0.25">
      <c r="A102" s="97" t="s">
        <v>319</v>
      </c>
      <c r="B102" s="187" t="s">
        <v>570</v>
      </c>
      <c r="C102" s="187" t="s">
        <v>321</v>
      </c>
      <c r="D102" s="97" t="s">
        <v>571</v>
      </c>
      <c r="E102" s="97" t="s">
        <v>323</v>
      </c>
      <c r="F102" s="97" t="s">
        <v>194</v>
      </c>
      <c r="G102" s="97" t="s">
        <v>325</v>
      </c>
      <c r="H102" s="97" t="s">
        <v>572</v>
      </c>
      <c r="I102" s="97" t="s">
        <v>327</v>
      </c>
      <c r="J102">
        <v>1</v>
      </c>
      <c r="K102" s="97" t="s">
        <v>328</v>
      </c>
    </row>
    <row r="103" spans="1:11" x14ac:dyDescent="0.25">
      <c r="A103" s="97" t="s">
        <v>319</v>
      </c>
      <c r="B103" s="187" t="s">
        <v>573</v>
      </c>
      <c r="C103" s="187" t="s">
        <v>321</v>
      </c>
      <c r="D103" s="97" t="s">
        <v>574</v>
      </c>
      <c r="E103" s="97" t="s">
        <v>323</v>
      </c>
      <c r="F103" s="97" t="s">
        <v>575</v>
      </c>
      <c r="G103" s="97" t="s">
        <v>325</v>
      </c>
      <c r="H103" s="97" t="s">
        <v>326</v>
      </c>
      <c r="I103" s="97" t="s">
        <v>327</v>
      </c>
      <c r="J103">
        <v>0</v>
      </c>
      <c r="K103" s="97" t="s">
        <v>328</v>
      </c>
    </row>
    <row r="104" spans="1:11" x14ac:dyDescent="0.25">
      <c r="A104" s="97" t="s">
        <v>319</v>
      </c>
      <c r="B104" s="187" t="s">
        <v>576</v>
      </c>
      <c r="C104" s="187" t="s">
        <v>321</v>
      </c>
      <c r="D104" s="97" t="s">
        <v>577</v>
      </c>
      <c r="E104" s="97" t="s">
        <v>323</v>
      </c>
      <c r="F104" s="97" t="s">
        <v>578</v>
      </c>
      <c r="G104" s="97" t="s">
        <v>325</v>
      </c>
      <c r="H104" s="97" t="s">
        <v>326</v>
      </c>
      <c r="I104" s="97" t="s">
        <v>327</v>
      </c>
      <c r="J104">
        <v>0</v>
      </c>
      <c r="K104" s="97" t="s">
        <v>328</v>
      </c>
    </row>
    <row r="105" spans="1:11" x14ac:dyDescent="0.25">
      <c r="A105" s="97" t="s">
        <v>319</v>
      </c>
      <c r="B105" s="187" t="s">
        <v>579</v>
      </c>
      <c r="C105" s="187" t="s">
        <v>321</v>
      </c>
      <c r="D105" s="97" t="s">
        <v>580</v>
      </c>
      <c r="E105" s="97" t="s">
        <v>323</v>
      </c>
      <c r="F105" s="97" t="s">
        <v>157</v>
      </c>
      <c r="G105" s="97" t="s">
        <v>325</v>
      </c>
      <c r="H105" s="97" t="s">
        <v>326</v>
      </c>
      <c r="I105" s="97" t="s">
        <v>327</v>
      </c>
      <c r="J105">
        <v>0</v>
      </c>
      <c r="K105" s="97" t="s">
        <v>328</v>
      </c>
    </row>
    <row r="106" spans="1:11" x14ac:dyDescent="0.25">
      <c r="A106" s="97" t="s">
        <v>319</v>
      </c>
      <c r="B106" s="187" t="s">
        <v>581</v>
      </c>
      <c r="C106" s="187" t="s">
        <v>321</v>
      </c>
      <c r="D106" s="97" t="s">
        <v>582</v>
      </c>
      <c r="E106" s="97" t="s">
        <v>323</v>
      </c>
      <c r="F106" s="97" t="s">
        <v>583</v>
      </c>
      <c r="G106" s="97" t="s">
        <v>325</v>
      </c>
      <c r="H106" s="97" t="s">
        <v>326</v>
      </c>
      <c r="I106" s="97" t="s">
        <v>327</v>
      </c>
      <c r="J106">
        <v>0</v>
      </c>
      <c r="K106" s="97" t="s">
        <v>328</v>
      </c>
    </row>
    <row r="107" spans="1:11" x14ac:dyDescent="0.25">
      <c r="A107" s="97" t="s">
        <v>319</v>
      </c>
      <c r="B107" s="187" t="s">
        <v>584</v>
      </c>
      <c r="C107" s="187" t="s">
        <v>321</v>
      </c>
      <c r="D107" s="97" t="s">
        <v>585</v>
      </c>
      <c r="E107" s="97" t="s">
        <v>323</v>
      </c>
      <c r="F107" s="97" t="s">
        <v>491</v>
      </c>
      <c r="G107" s="97" t="s">
        <v>325</v>
      </c>
      <c r="H107" s="97" t="s">
        <v>326</v>
      </c>
      <c r="I107" s="97" t="s">
        <v>327</v>
      </c>
      <c r="J107">
        <v>0</v>
      </c>
      <c r="K107" s="97" t="s">
        <v>328</v>
      </c>
    </row>
    <row r="108" spans="1:11" x14ac:dyDescent="0.25">
      <c r="A108" s="97" t="s">
        <v>319</v>
      </c>
      <c r="B108" s="187" t="s">
        <v>586</v>
      </c>
      <c r="C108" s="187" t="s">
        <v>321</v>
      </c>
      <c r="D108" s="97" t="s">
        <v>587</v>
      </c>
      <c r="E108" s="97" t="s">
        <v>323</v>
      </c>
      <c r="F108" s="97" t="s">
        <v>407</v>
      </c>
      <c r="G108" s="97" t="s">
        <v>325</v>
      </c>
      <c r="H108" s="97" t="s">
        <v>326</v>
      </c>
      <c r="I108" s="97" t="s">
        <v>327</v>
      </c>
      <c r="J108">
        <v>0</v>
      </c>
      <c r="K108" s="97" t="s">
        <v>328</v>
      </c>
    </row>
    <row r="109" spans="1:11" x14ac:dyDescent="0.25">
      <c r="A109" s="97" t="s">
        <v>319</v>
      </c>
      <c r="B109" s="187" t="s">
        <v>588</v>
      </c>
      <c r="C109" s="187" t="s">
        <v>321</v>
      </c>
      <c r="D109" s="97" t="s">
        <v>589</v>
      </c>
      <c r="E109" s="97" t="s">
        <v>323</v>
      </c>
      <c r="F109" s="97" t="s">
        <v>157</v>
      </c>
      <c r="G109" s="97" t="s">
        <v>325</v>
      </c>
      <c r="H109" s="97" t="s">
        <v>572</v>
      </c>
      <c r="I109" s="97" t="s">
        <v>327</v>
      </c>
      <c r="J109">
        <v>1</v>
      </c>
      <c r="K109" s="97" t="s">
        <v>328</v>
      </c>
    </row>
    <row r="110" spans="1:11" x14ac:dyDescent="0.25">
      <c r="A110" s="97" t="s">
        <v>319</v>
      </c>
      <c r="B110" s="187" t="s">
        <v>590</v>
      </c>
      <c r="C110" s="187" t="s">
        <v>321</v>
      </c>
      <c r="D110" s="97" t="s">
        <v>591</v>
      </c>
      <c r="E110" s="97" t="s">
        <v>323</v>
      </c>
      <c r="F110" s="97" t="s">
        <v>592</v>
      </c>
      <c r="G110" s="97" t="s">
        <v>325</v>
      </c>
      <c r="H110" s="97" t="s">
        <v>326</v>
      </c>
      <c r="I110" s="97" t="s">
        <v>327</v>
      </c>
      <c r="J110">
        <v>0</v>
      </c>
      <c r="K110" s="97" t="s">
        <v>328</v>
      </c>
    </row>
    <row r="111" spans="1:11" x14ac:dyDescent="0.25">
      <c r="A111" s="97" t="s">
        <v>319</v>
      </c>
      <c r="B111" s="187" t="s">
        <v>593</v>
      </c>
      <c r="C111" s="187" t="s">
        <v>321</v>
      </c>
      <c r="D111" s="97" t="s">
        <v>594</v>
      </c>
      <c r="E111" s="97" t="s">
        <v>323</v>
      </c>
      <c r="F111" s="97" t="s">
        <v>365</v>
      </c>
      <c r="G111" s="97" t="s">
        <v>325</v>
      </c>
      <c r="H111" s="97" t="s">
        <v>326</v>
      </c>
      <c r="I111" s="97" t="s">
        <v>327</v>
      </c>
      <c r="J111">
        <v>0</v>
      </c>
      <c r="K111" s="97" t="s">
        <v>328</v>
      </c>
    </row>
    <row r="112" spans="1:11" x14ac:dyDescent="0.25">
      <c r="A112" s="97" t="s">
        <v>319</v>
      </c>
      <c r="B112" s="187" t="s">
        <v>595</v>
      </c>
      <c r="C112" s="187" t="s">
        <v>321</v>
      </c>
      <c r="D112" s="97" t="s">
        <v>596</v>
      </c>
      <c r="E112" s="97" t="s">
        <v>323</v>
      </c>
      <c r="F112" s="97" t="s">
        <v>597</v>
      </c>
      <c r="G112" s="97" t="s">
        <v>325</v>
      </c>
      <c r="H112" s="97" t="s">
        <v>326</v>
      </c>
      <c r="I112" s="97" t="s">
        <v>327</v>
      </c>
      <c r="J112">
        <v>0</v>
      </c>
      <c r="K112" s="97" t="s">
        <v>328</v>
      </c>
    </row>
    <row r="113" spans="1:11" x14ac:dyDescent="0.25">
      <c r="A113" s="97" t="s">
        <v>319</v>
      </c>
      <c r="B113" s="187" t="s">
        <v>598</v>
      </c>
      <c r="C113" s="187" t="s">
        <v>321</v>
      </c>
      <c r="D113" s="97" t="s">
        <v>599</v>
      </c>
      <c r="E113" s="97" t="s">
        <v>323</v>
      </c>
      <c r="F113" s="97" t="s">
        <v>600</v>
      </c>
      <c r="G113" s="97" t="s">
        <v>325</v>
      </c>
      <c r="H113" s="97" t="s">
        <v>326</v>
      </c>
      <c r="I113" s="97" t="s">
        <v>327</v>
      </c>
      <c r="J113">
        <v>0</v>
      </c>
      <c r="K113" s="97" t="s">
        <v>328</v>
      </c>
    </row>
    <row r="114" spans="1:11" x14ac:dyDescent="0.25">
      <c r="A114" s="97" t="s">
        <v>319</v>
      </c>
      <c r="B114" s="187" t="s">
        <v>601</v>
      </c>
      <c r="C114" s="187" t="s">
        <v>321</v>
      </c>
      <c r="D114" s="97" t="s">
        <v>602</v>
      </c>
      <c r="E114" s="97" t="s">
        <v>323</v>
      </c>
      <c r="F114" s="97" t="s">
        <v>447</v>
      </c>
      <c r="G114" s="97" t="s">
        <v>325</v>
      </c>
      <c r="H114" s="97" t="s">
        <v>326</v>
      </c>
      <c r="I114" s="97" t="s">
        <v>327</v>
      </c>
      <c r="J114">
        <v>0</v>
      </c>
      <c r="K114" s="97" t="s">
        <v>328</v>
      </c>
    </row>
    <row r="115" spans="1:11" x14ac:dyDescent="0.25">
      <c r="A115" s="97" t="s">
        <v>319</v>
      </c>
      <c r="B115" s="187" t="s">
        <v>603</v>
      </c>
      <c r="C115" s="187" t="s">
        <v>321</v>
      </c>
      <c r="D115" s="97" t="s">
        <v>604</v>
      </c>
      <c r="E115" s="97" t="s">
        <v>323</v>
      </c>
      <c r="F115" s="97" t="s">
        <v>605</v>
      </c>
      <c r="G115" s="97" t="s">
        <v>325</v>
      </c>
      <c r="H115" s="97" t="s">
        <v>326</v>
      </c>
      <c r="I115" s="97" t="s">
        <v>327</v>
      </c>
      <c r="J115">
        <v>0</v>
      </c>
      <c r="K115" s="97" t="s">
        <v>328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D804-E16F-4969-A3A6-E8E4411CB316}">
  <dimension ref="A1:G21"/>
  <sheetViews>
    <sheetView tabSelected="1" workbookViewId="0">
      <selection activeCell="H22" sqref="H22"/>
    </sheetView>
  </sheetViews>
  <sheetFormatPr defaultRowHeight="15" x14ac:dyDescent="0.25"/>
  <cols>
    <col min="1" max="2" width="13.7109375" bestFit="1" customWidth="1"/>
    <col min="3" max="3" width="10.28515625" bestFit="1" customWidth="1"/>
    <col min="4" max="4" width="10.28515625" customWidth="1"/>
    <col min="5" max="5" width="75.7109375" bestFit="1" customWidth="1"/>
  </cols>
  <sheetData>
    <row r="1" spans="1:7" x14ac:dyDescent="0.25">
      <c r="A1" s="151" t="s">
        <v>649</v>
      </c>
    </row>
    <row r="2" spans="1:7" x14ac:dyDescent="0.25">
      <c r="A2" s="151"/>
    </row>
    <row r="3" spans="1:7" ht="17.25" x14ac:dyDescent="0.3">
      <c r="A3" s="199" t="s">
        <v>618</v>
      </c>
      <c r="B3" s="199" t="s">
        <v>619</v>
      </c>
      <c r="C3" s="199" t="s">
        <v>620</v>
      </c>
      <c r="D3" s="199" t="s">
        <v>647</v>
      </c>
      <c r="E3" s="199" t="s">
        <v>152</v>
      </c>
    </row>
    <row r="4" spans="1:7" ht="19.5" customHeight="1" x14ac:dyDescent="0.25">
      <c r="A4" s="200" t="s">
        <v>121</v>
      </c>
      <c r="B4" s="122" t="s">
        <v>621</v>
      </c>
      <c r="C4" s="122">
        <v>0</v>
      </c>
      <c r="D4" s="122"/>
      <c r="E4" s="122" t="s">
        <v>629</v>
      </c>
    </row>
    <row r="5" spans="1:7" ht="19.5" customHeight="1" x14ac:dyDescent="0.25">
      <c r="A5" s="200" t="s">
        <v>608</v>
      </c>
      <c r="B5" s="122" t="s">
        <v>622</v>
      </c>
      <c r="C5" s="122">
        <v>0</v>
      </c>
      <c r="D5" s="122"/>
      <c r="E5" s="122" t="s">
        <v>630</v>
      </c>
    </row>
    <row r="6" spans="1:7" ht="19.5" customHeight="1" x14ac:dyDescent="0.25">
      <c r="A6" s="200" t="s">
        <v>142</v>
      </c>
      <c r="B6" s="122" t="s">
        <v>623</v>
      </c>
      <c r="C6" s="122">
        <v>0</v>
      </c>
      <c r="D6" s="122"/>
      <c r="E6" s="122" t="s">
        <v>631</v>
      </c>
    </row>
    <row r="7" spans="1:7" ht="19.5" customHeight="1" x14ac:dyDescent="0.25">
      <c r="A7" s="200" t="s">
        <v>615</v>
      </c>
      <c r="B7" s="122" t="s">
        <v>624</v>
      </c>
      <c r="C7" s="122">
        <v>1</v>
      </c>
      <c r="D7" s="122" t="s">
        <v>648</v>
      </c>
      <c r="E7" s="122" t="s">
        <v>632</v>
      </c>
    </row>
    <row r="8" spans="1:7" ht="19.5" customHeight="1" x14ac:dyDescent="0.25">
      <c r="A8" s="200" t="s">
        <v>127</v>
      </c>
      <c r="B8" s="122" t="s">
        <v>625</v>
      </c>
      <c r="C8" s="122">
        <v>0</v>
      </c>
      <c r="D8" s="122"/>
      <c r="E8" s="122" t="s">
        <v>633</v>
      </c>
    </row>
    <row r="9" spans="1:7" ht="19.5" customHeight="1" x14ac:dyDescent="0.25">
      <c r="A9" s="200" t="s">
        <v>149</v>
      </c>
      <c r="B9" s="122" t="s">
        <v>623</v>
      </c>
      <c r="C9" s="122">
        <v>0</v>
      </c>
      <c r="D9" s="122"/>
      <c r="E9" s="122" t="s">
        <v>634</v>
      </c>
    </row>
    <row r="10" spans="1:7" ht="19.5" customHeight="1" x14ac:dyDescent="0.25">
      <c r="A10" s="200" t="s">
        <v>616</v>
      </c>
      <c r="B10" s="122" t="s">
        <v>623</v>
      </c>
      <c r="C10" s="122">
        <v>0</v>
      </c>
      <c r="D10" s="122"/>
      <c r="E10" s="122" t="s">
        <v>635</v>
      </c>
    </row>
    <row r="11" spans="1:7" ht="19.5" customHeight="1" x14ac:dyDescent="0.25">
      <c r="A11" s="200" t="s">
        <v>151</v>
      </c>
      <c r="B11" s="122" t="s">
        <v>622</v>
      </c>
      <c r="C11" s="122">
        <v>0</v>
      </c>
      <c r="D11" s="122"/>
      <c r="E11" s="122" t="s">
        <v>636</v>
      </c>
    </row>
    <row r="12" spans="1:7" ht="19.5" customHeight="1" x14ac:dyDescent="0.25">
      <c r="A12" s="200" t="s">
        <v>220</v>
      </c>
      <c r="B12" s="122" t="s">
        <v>626</v>
      </c>
      <c r="C12" s="122">
        <v>1</v>
      </c>
      <c r="D12" s="122" t="s">
        <v>648</v>
      </c>
      <c r="E12" s="122" t="s">
        <v>637</v>
      </c>
    </row>
    <row r="13" spans="1:7" ht="19.5" customHeight="1" x14ac:dyDescent="0.25">
      <c r="A13" s="200" t="s">
        <v>617</v>
      </c>
      <c r="B13" s="122" t="s">
        <v>623</v>
      </c>
      <c r="C13" s="122">
        <v>0</v>
      </c>
      <c r="D13" s="122"/>
      <c r="E13" s="122" t="s">
        <v>638</v>
      </c>
    </row>
    <row r="14" spans="1:7" ht="19.5" customHeight="1" x14ac:dyDescent="0.25">
      <c r="A14" s="200" t="s">
        <v>135</v>
      </c>
      <c r="B14" s="122" t="s">
        <v>623</v>
      </c>
      <c r="C14" s="122">
        <v>0</v>
      </c>
      <c r="D14" s="122"/>
      <c r="E14" s="122" t="s">
        <v>639</v>
      </c>
    </row>
    <row r="15" spans="1:7" ht="19.5" customHeight="1" x14ac:dyDescent="0.25">
      <c r="A15" s="200" t="s">
        <v>154</v>
      </c>
      <c r="B15" s="122" t="s">
        <v>623</v>
      </c>
      <c r="C15" s="122">
        <v>0</v>
      </c>
      <c r="D15" s="122"/>
      <c r="E15" s="122" t="s">
        <v>640</v>
      </c>
      <c r="G15" s="243"/>
    </row>
    <row r="16" spans="1:7" ht="19.5" customHeight="1" x14ac:dyDescent="0.25">
      <c r="A16" s="200" t="s">
        <v>609</v>
      </c>
      <c r="B16" s="122" t="s">
        <v>623</v>
      </c>
      <c r="C16" s="122">
        <v>0</v>
      </c>
      <c r="D16" s="122"/>
      <c r="E16" s="122" t="s">
        <v>641</v>
      </c>
    </row>
    <row r="17" spans="1:5" ht="19.5" customHeight="1" x14ac:dyDescent="0.25">
      <c r="A17" s="200" t="s">
        <v>610</v>
      </c>
      <c r="B17" s="122" t="s">
        <v>623</v>
      </c>
      <c r="C17" s="122">
        <v>1</v>
      </c>
      <c r="D17" s="122" t="s">
        <v>648</v>
      </c>
      <c r="E17" s="122" t="s">
        <v>642</v>
      </c>
    </row>
    <row r="18" spans="1:5" ht="19.5" customHeight="1" x14ac:dyDescent="0.25">
      <c r="A18" s="200" t="s">
        <v>612</v>
      </c>
      <c r="B18" s="122" t="s">
        <v>623</v>
      </c>
      <c r="C18" s="122">
        <v>1</v>
      </c>
      <c r="D18" s="122" t="s">
        <v>648</v>
      </c>
      <c r="E18" s="122" t="s">
        <v>643</v>
      </c>
    </row>
    <row r="19" spans="1:5" ht="19.5" customHeight="1" x14ac:dyDescent="0.25">
      <c r="A19" s="200" t="s">
        <v>613</v>
      </c>
      <c r="B19" s="122" t="s">
        <v>627</v>
      </c>
      <c r="C19" s="122">
        <v>1</v>
      </c>
      <c r="D19" s="122" t="s">
        <v>648</v>
      </c>
      <c r="E19" s="122" t="s">
        <v>644</v>
      </c>
    </row>
    <row r="20" spans="1:5" ht="19.5" customHeight="1" x14ac:dyDescent="0.25">
      <c r="A20" s="200" t="s">
        <v>131</v>
      </c>
      <c r="B20" s="122" t="s">
        <v>628</v>
      </c>
      <c r="C20" s="122">
        <v>0</v>
      </c>
      <c r="D20" s="122"/>
      <c r="E20" s="122" t="s">
        <v>645</v>
      </c>
    </row>
    <row r="21" spans="1:5" ht="19.5" customHeight="1" x14ac:dyDescent="0.25">
      <c r="A21" s="200" t="s">
        <v>132</v>
      </c>
      <c r="B21" s="122" t="s">
        <v>628</v>
      </c>
      <c r="C21" s="122">
        <v>0</v>
      </c>
      <c r="D21" s="122"/>
      <c r="E21" s="122" t="s">
        <v>646</v>
      </c>
    </row>
  </sheetData>
  <pageMargins left="0.7" right="0.7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Normal="100" workbookViewId="0">
      <selection sqref="A1:B1"/>
    </sheetView>
  </sheetViews>
  <sheetFormatPr defaultColWidth="9.140625" defaultRowHeight="15" x14ac:dyDescent="0.25"/>
  <cols>
    <col min="1" max="1" width="17.140625" customWidth="1"/>
    <col min="2" max="2" width="30.5703125" customWidth="1"/>
    <col min="9" max="9" width="18.85546875" customWidth="1"/>
  </cols>
  <sheetData>
    <row r="1" spans="1:2" ht="36.6" customHeight="1" x14ac:dyDescent="0.25">
      <c r="A1" s="201" t="s">
        <v>0</v>
      </c>
      <c r="B1" s="201"/>
    </row>
    <row r="2" spans="1:2" ht="19.350000000000001" customHeight="1" x14ac:dyDescent="0.25">
      <c r="A2" s="202" t="s">
        <v>1</v>
      </c>
      <c r="B2" s="202"/>
    </row>
    <row r="3" spans="1:2" ht="29.85" customHeight="1" x14ac:dyDescent="0.25">
      <c r="A3" s="203" t="s">
        <v>2</v>
      </c>
      <c r="B3" s="203"/>
    </row>
    <row r="4" spans="1:2" ht="29.85" customHeight="1" x14ac:dyDescent="0.25">
      <c r="A4" s="2"/>
    </row>
    <row r="5" spans="1:2" ht="26.1" customHeight="1" x14ac:dyDescent="0.25">
      <c r="A5" t="s">
        <v>3</v>
      </c>
      <c r="B5" s="3" t="s">
        <v>4</v>
      </c>
    </row>
    <row r="6" spans="1:2" ht="26.1" customHeight="1" x14ac:dyDescent="0.25">
      <c r="A6" t="s">
        <v>5</v>
      </c>
      <c r="B6" s="3" t="s">
        <v>6</v>
      </c>
    </row>
    <row r="7" spans="1:2" ht="26.1" customHeight="1" x14ac:dyDescent="0.25">
      <c r="A7" t="s">
        <v>7</v>
      </c>
      <c r="B7" s="3" t="s">
        <v>8</v>
      </c>
    </row>
    <row r="8" spans="1:2" ht="26.1" customHeight="1" x14ac:dyDescent="0.25">
      <c r="A8" t="s">
        <v>9</v>
      </c>
      <c r="B8" s="3" t="s">
        <v>10</v>
      </c>
    </row>
  </sheetData>
  <mergeCells count="3">
    <mergeCell ref="A1:B1"/>
    <mergeCell ref="A2:B2"/>
    <mergeCell ref="A3:B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8"/>
  <sheetViews>
    <sheetView topLeftCell="N1" zoomScaleNormal="100" workbookViewId="0">
      <selection activeCell="V20" sqref="V20"/>
    </sheetView>
  </sheetViews>
  <sheetFormatPr defaultColWidth="8.5703125" defaultRowHeight="15" x14ac:dyDescent="0.25"/>
  <cols>
    <col min="1" max="1" width="9.85546875" customWidth="1"/>
    <col min="2" max="2" width="24.5703125" customWidth="1"/>
    <col min="3" max="3" width="27.140625" customWidth="1"/>
    <col min="4" max="4" width="9.7109375" customWidth="1"/>
    <col min="5" max="5" width="14.5703125" customWidth="1"/>
    <col min="6" max="6" width="13.7109375" customWidth="1"/>
    <col min="7" max="7" width="14.7109375" customWidth="1"/>
    <col min="8" max="8" width="8.85546875" customWidth="1"/>
    <col min="9" max="9" width="5.140625" customWidth="1"/>
    <col min="10" max="10" width="7.5703125" customWidth="1"/>
    <col min="11" max="11" width="5.7109375" customWidth="1"/>
    <col min="12" max="12" width="18.85546875" customWidth="1"/>
    <col min="13" max="13" width="12.5703125" customWidth="1"/>
    <col min="14" max="14" width="20" customWidth="1"/>
    <col min="18" max="18" width="26" customWidth="1"/>
    <col min="19" max="19" width="4.5703125" customWidth="1"/>
    <col min="20" max="20" width="4.85546875" customWidth="1"/>
    <col min="21" max="21" width="5.140625" customWidth="1"/>
    <col min="22" max="22" width="6.140625" customWidth="1"/>
    <col min="23" max="23" width="3.28515625" customWidth="1"/>
    <col min="24" max="24" width="6.7109375" customWidth="1"/>
    <col min="25" max="25" width="6.85546875" customWidth="1"/>
    <col min="26" max="26" width="3.85546875" customWidth="1"/>
    <col min="27" max="27" width="14.140625" customWidth="1"/>
    <col min="28" max="28" width="5.42578125" customWidth="1"/>
    <col min="29" max="30" width="11.5703125" customWidth="1"/>
    <col min="31" max="31" width="8.85546875" customWidth="1"/>
    <col min="32" max="32" width="5.85546875" customWidth="1"/>
    <col min="33" max="33" width="10.140625" customWidth="1"/>
    <col min="34" max="35" width="8.140625" customWidth="1"/>
    <col min="36" max="36" width="8.28515625" customWidth="1"/>
    <col min="37" max="37" width="8" customWidth="1"/>
    <col min="38" max="38" width="7.140625" customWidth="1"/>
    <col min="39" max="39" width="8.42578125" customWidth="1"/>
    <col min="40" max="40" width="8.85546875" customWidth="1"/>
    <col min="41" max="42" width="9.5703125" customWidth="1"/>
    <col min="43" max="43" width="10.42578125" customWidth="1"/>
    <col min="44" max="44" width="5.42578125" customWidth="1"/>
  </cols>
  <sheetData>
    <row r="1" spans="1:44" ht="18.75" x14ac:dyDescent="0.25">
      <c r="A1" s="204" t="s">
        <v>11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4"/>
    </row>
    <row r="2" spans="1:44" ht="26.25" x14ac:dyDescent="0.25">
      <c r="A2" s="205">
        <v>44614</v>
      </c>
      <c r="B2" s="205"/>
      <c r="C2" s="205"/>
      <c r="D2" s="205"/>
      <c r="E2" s="205"/>
      <c r="F2" s="6"/>
      <c r="G2" s="6"/>
      <c r="H2" s="6"/>
      <c r="I2" s="6"/>
      <c r="J2" s="6"/>
      <c r="K2" s="6"/>
      <c r="L2" s="6"/>
      <c r="M2" s="6"/>
      <c r="N2" s="7"/>
      <c r="O2" s="4"/>
      <c r="P2" s="4"/>
      <c r="Q2" s="4"/>
      <c r="R2" s="4"/>
      <c r="S2" s="5"/>
      <c r="T2" s="5"/>
      <c r="U2" s="5"/>
      <c r="V2" s="5"/>
      <c r="W2" s="5"/>
      <c r="X2" s="5"/>
      <c r="Y2" s="5"/>
      <c r="Z2" s="5"/>
      <c r="AA2" s="5" t="s">
        <v>12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4"/>
    </row>
    <row r="3" spans="1:44" x14ac:dyDescent="0.25">
      <c r="A3" s="206" t="s">
        <v>13</v>
      </c>
      <c r="B3" s="206" t="s">
        <v>14</v>
      </c>
      <c r="C3" s="206" t="s">
        <v>15</v>
      </c>
      <c r="D3" s="207" t="s">
        <v>16</v>
      </c>
      <c r="E3" s="207"/>
      <c r="F3" s="207"/>
      <c r="G3" s="207"/>
      <c r="H3" s="207"/>
      <c r="I3" s="207"/>
      <c r="J3" s="207"/>
      <c r="K3" s="207"/>
      <c r="L3" s="208" t="s">
        <v>17</v>
      </c>
      <c r="M3" s="206" t="s">
        <v>18</v>
      </c>
      <c r="N3" s="206" t="s">
        <v>19</v>
      </c>
      <c r="O3" s="4"/>
      <c r="P3" s="4"/>
      <c r="Q3" s="4"/>
      <c r="R3" s="4"/>
      <c r="S3" s="5">
        <v>1</v>
      </c>
      <c r="T3" s="5">
        <v>2</v>
      </c>
      <c r="U3" s="5">
        <v>3</v>
      </c>
      <c r="V3" s="5">
        <v>4</v>
      </c>
      <c r="W3" s="5">
        <v>5</v>
      </c>
      <c r="X3" s="5">
        <v>6</v>
      </c>
      <c r="Y3" s="5">
        <v>7</v>
      </c>
      <c r="Z3" s="5">
        <v>8</v>
      </c>
      <c r="AA3" s="5">
        <v>9</v>
      </c>
      <c r="AB3" s="5">
        <v>10</v>
      </c>
      <c r="AC3" s="5">
        <v>11</v>
      </c>
      <c r="AD3" s="5">
        <v>12</v>
      </c>
      <c r="AE3" s="5">
        <v>13</v>
      </c>
      <c r="AF3" s="5">
        <v>14</v>
      </c>
      <c r="AG3" s="5">
        <v>15</v>
      </c>
      <c r="AH3" s="5">
        <v>16</v>
      </c>
      <c r="AI3" s="5">
        <v>17</v>
      </c>
      <c r="AJ3" s="5">
        <v>18</v>
      </c>
      <c r="AK3" s="5">
        <v>19</v>
      </c>
      <c r="AL3" s="5">
        <v>20</v>
      </c>
      <c r="AM3" s="5">
        <v>21</v>
      </c>
      <c r="AN3" s="5">
        <v>22</v>
      </c>
      <c r="AO3" s="5">
        <v>23</v>
      </c>
      <c r="AP3" s="5">
        <v>24</v>
      </c>
      <c r="AQ3" s="5">
        <v>25</v>
      </c>
      <c r="AR3" s="4"/>
    </row>
    <row r="4" spans="1:44" x14ac:dyDescent="0.25">
      <c r="A4" s="206"/>
      <c r="B4" s="206"/>
      <c r="C4" s="206"/>
      <c r="D4" s="8" t="s">
        <v>20</v>
      </c>
      <c r="E4" s="9" t="s">
        <v>21</v>
      </c>
      <c r="F4" s="8" t="s">
        <v>22</v>
      </c>
      <c r="G4" s="8" t="s">
        <v>23</v>
      </c>
      <c r="H4" s="8" t="s">
        <v>24</v>
      </c>
      <c r="I4" s="8" t="s">
        <v>25</v>
      </c>
      <c r="J4" s="8" t="s">
        <v>26</v>
      </c>
      <c r="K4" s="8" t="s">
        <v>27</v>
      </c>
      <c r="L4" s="208"/>
      <c r="M4" s="206"/>
      <c r="N4" s="206"/>
      <c r="O4" s="4"/>
      <c r="P4" s="4"/>
      <c r="Q4" s="4"/>
      <c r="R4" s="10"/>
      <c r="S4" s="11" t="s">
        <v>28</v>
      </c>
      <c r="T4" s="12" t="s">
        <v>29</v>
      </c>
      <c r="U4" s="13" t="s">
        <v>30</v>
      </c>
      <c r="V4" s="14" t="s">
        <v>31</v>
      </c>
      <c r="W4" s="13" t="s">
        <v>32</v>
      </c>
      <c r="X4" s="15" t="s">
        <v>33</v>
      </c>
      <c r="Y4" s="16" t="s">
        <v>34</v>
      </c>
      <c r="Z4" s="17" t="s">
        <v>35</v>
      </c>
      <c r="AA4" s="18" t="s">
        <v>36</v>
      </c>
      <c r="AB4" s="17" t="s">
        <v>37</v>
      </c>
      <c r="AC4" s="19" t="s">
        <v>38</v>
      </c>
      <c r="AD4" s="20" t="s">
        <v>39</v>
      </c>
      <c r="AE4" s="21" t="s">
        <v>40</v>
      </c>
      <c r="AF4" s="22" t="s">
        <v>41</v>
      </c>
      <c r="AG4" s="23" t="s">
        <v>42</v>
      </c>
      <c r="AH4" s="24" t="s">
        <v>43</v>
      </c>
      <c r="AI4" s="25" t="s">
        <v>44</v>
      </c>
      <c r="AJ4" s="25" t="s">
        <v>45</v>
      </c>
      <c r="AK4" s="25" t="s">
        <v>46</v>
      </c>
      <c r="AL4" s="25" t="s">
        <v>47</v>
      </c>
      <c r="AM4" s="26" t="s">
        <v>48</v>
      </c>
      <c r="AN4" s="26" t="s">
        <v>49</v>
      </c>
      <c r="AO4" s="26" t="s">
        <v>50</v>
      </c>
      <c r="AP4" s="26" t="s">
        <v>51</v>
      </c>
      <c r="AQ4" s="26" t="s">
        <v>52</v>
      </c>
      <c r="AR4" s="27" t="s">
        <v>27</v>
      </c>
    </row>
    <row r="5" spans="1:44" x14ac:dyDescent="0.25">
      <c r="A5" s="28"/>
      <c r="B5" s="29">
        <v>0</v>
      </c>
      <c r="C5" s="30"/>
      <c r="D5" s="30"/>
      <c r="E5" s="30"/>
      <c r="F5" s="30"/>
      <c r="G5" s="30"/>
      <c r="H5" s="30"/>
      <c r="I5" s="31"/>
      <c r="J5" s="31"/>
      <c r="K5" s="31">
        <f t="shared" ref="K5:K15" si="0">SUM(D5:J5)</f>
        <v>0</v>
      </c>
      <c r="L5" s="32"/>
      <c r="M5" s="33"/>
      <c r="N5" s="34">
        <f t="shared" ref="N5:N15" si="1">SUM(B5,C5,K5)</f>
        <v>0</v>
      </c>
      <c r="O5" s="4"/>
      <c r="P5" s="4"/>
      <c r="Q5" s="4">
        <v>1</v>
      </c>
      <c r="R5" s="35" t="s">
        <v>20</v>
      </c>
      <c r="S5" s="36">
        <f>SUMIF(M5:M222,"ACC",D5:D222)</f>
        <v>0</v>
      </c>
      <c r="T5" s="36">
        <f>SUMIF(M5:M222,"FIFA",D5:D222)</f>
        <v>0</v>
      </c>
      <c r="U5" s="36">
        <f>SUMIF(M5:M222,"BVIP",D5:D222)</f>
        <v>0</v>
      </c>
      <c r="V5" s="36">
        <f>SUMIF(M5:M222,"KB",D5:D222)</f>
        <v>0</v>
      </c>
      <c r="W5" s="36">
        <f>SUMIF(M5:M222,"BP",D5:D222)</f>
        <v>0</v>
      </c>
      <c r="X5" s="36">
        <f>SUMIF(M5:M222,"TOGEL",D5:D222)</f>
        <v>0</v>
      </c>
      <c r="Y5" s="36">
        <f>SUMIF(M5:M222,"POKER",D5:D222)</f>
        <v>0</v>
      </c>
      <c r="Z5" s="36">
        <f>SUMIF(M5:M222,"QQ",D5:D222)</f>
        <v>0</v>
      </c>
      <c r="AA5" s="36">
        <f>SUMIF(M5:M222,"BG",D5:D222)</f>
        <v>0</v>
      </c>
      <c r="AB5" s="36">
        <f>SUMIF(M5:M222,"MBO",D5:D222)</f>
        <v>0</v>
      </c>
      <c r="AC5" s="36">
        <f>SUMIF(M5:M222,"RG",D5:D222)</f>
        <v>0</v>
      </c>
      <c r="AD5" s="36">
        <f>SUMIF(M5:M222,"CG",D5:D222)</f>
        <v>0</v>
      </c>
      <c r="AE5" s="36">
        <f>SUMIF(M5:M222,"CHOKDEE",D5:D222)</f>
        <v>0</v>
      </c>
      <c r="AF5" s="36">
        <f>SUMIF(M5:M222,"LUCKY",D5:D222)</f>
        <v>0</v>
      </c>
      <c r="AG5" s="36">
        <f>SUMIF(M5:M222,"Heng2",D5:D222)</f>
        <v>0</v>
      </c>
      <c r="AH5" s="36">
        <f>SUMIF(M5:M222,"Dee2",D5:D222)</f>
        <v>0</v>
      </c>
      <c r="AI5" s="36">
        <f>SUMIF(M5:M222,"AccThai",D5:D222)</f>
        <v>0</v>
      </c>
      <c r="AJ5" s="36">
        <f>SUMIF(M5:M222,"PK/Thai",D5:D222)</f>
        <v>0</v>
      </c>
      <c r="AK5" s="36">
        <f>SUMIF(M5:M222,"QQThai",D5:D222)</f>
        <v>0</v>
      </c>
      <c r="AL5" s="37">
        <f>SUMIF(M5:M222,"Office",D5:D222)</f>
        <v>0</v>
      </c>
      <c r="AM5" s="38">
        <f>SUMIF(M5:M222,"Plaza",D5:D222)</f>
        <v>0</v>
      </c>
      <c r="AN5" s="38">
        <f>SUMIF(M5:M222,"Mega",D5:D222)</f>
        <v>0</v>
      </c>
      <c r="AO5" s="38">
        <f>SUMIF(M5:M222,"Crown",D5:D222)</f>
        <v>0</v>
      </c>
      <c r="AP5" s="38">
        <f>SUMIF(M5:M222,"QQP",D5:D222)</f>
        <v>0</v>
      </c>
      <c r="AQ5" s="38">
        <f>SUMIF(M5:M222,"Wasit",D5:D222)</f>
        <v>0</v>
      </c>
      <c r="AR5" s="39">
        <f t="shared" ref="AR5:AR11" si="2">SUM(S5:AQ5)</f>
        <v>0</v>
      </c>
    </row>
    <row r="6" spans="1:44" x14ac:dyDescent="0.25">
      <c r="A6" s="40"/>
      <c r="B6" s="41">
        <f t="shared" ref="B6:B15" si="3">SUM(N5)</f>
        <v>0</v>
      </c>
      <c r="C6" s="41"/>
      <c r="D6" s="41"/>
      <c r="E6" s="41"/>
      <c r="F6" s="41"/>
      <c r="G6" s="41"/>
      <c r="H6" s="41"/>
      <c r="I6" s="42"/>
      <c r="J6" s="42"/>
      <c r="K6" s="43">
        <f t="shared" si="0"/>
        <v>0</v>
      </c>
      <c r="L6" s="44"/>
      <c r="M6" s="45"/>
      <c r="N6" s="46">
        <f t="shared" si="1"/>
        <v>0</v>
      </c>
      <c r="O6" s="4"/>
      <c r="P6" s="4"/>
      <c r="Q6" s="4">
        <v>2</v>
      </c>
      <c r="R6" s="35" t="s">
        <v>53</v>
      </c>
      <c r="S6" s="47">
        <f>SUMIF(M5:M222,"ACC",E5:E222)</f>
        <v>0</v>
      </c>
      <c r="T6" s="47">
        <f>SUMIF(M5:M222,"FIFA",E5:E222)</f>
        <v>0</v>
      </c>
      <c r="U6" s="47">
        <f>SUMIF(M5:M222,"BVIP",E5:E222)</f>
        <v>0</v>
      </c>
      <c r="V6" s="47">
        <f>SUMIF(M5:M222,"KB",E5:E222)</f>
        <v>0</v>
      </c>
      <c r="W6" s="47">
        <f>SUMIF(M5:M222,"BP",E5:E222)</f>
        <v>0</v>
      </c>
      <c r="X6" s="47">
        <f>SUMIF(M5:M222,"TOGEL",E5:E222)</f>
        <v>0</v>
      </c>
      <c r="Y6" s="47">
        <f>SUMIF(M5:M222,"POKER",E5:E222)</f>
        <v>0</v>
      </c>
      <c r="Z6" s="47">
        <f>SUMIF(M5:M222,"QQ",E5:E222)</f>
        <v>0</v>
      </c>
      <c r="AA6" s="47">
        <f>SUMIF(M5:M222,"BG",E5:E222)</f>
        <v>0</v>
      </c>
      <c r="AB6" s="47">
        <f>SUMIF(M5:M222,"MBO",E5:E222)</f>
        <v>0</v>
      </c>
      <c r="AC6" s="47">
        <f>SUMIF(M5:M222,"RG",E5:E222)</f>
        <v>0</v>
      </c>
      <c r="AD6" s="47">
        <f>SUMIF(M5:M222,"CG",E5:E222)</f>
        <v>0</v>
      </c>
      <c r="AE6" s="47">
        <f>SUMIF(M5:M222,"CHOKDEE",E5:E222)</f>
        <v>0</v>
      </c>
      <c r="AF6" s="47">
        <f>SUMIF(M5:M222,"LUCKY",E5:E222)</f>
        <v>0</v>
      </c>
      <c r="AG6" s="47">
        <f>SUMIF(M5:M222,"Heng2",E5:E222)</f>
        <v>0</v>
      </c>
      <c r="AH6" s="47">
        <f>SUMIF(M5:M222,"Dee2",E5:E222)</f>
        <v>0</v>
      </c>
      <c r="AI6" s="47">
        <f>SUMIF(M5:M222,"AccThai",E5:E222)</f>
        <v>0</v>
      </c>
      <c r="AJ6" s="47">
        <f>SUMIF(M5:M222,"PK/Thai",E5:E222)</f>
        <v>0</v>
      </c>
      <c r="AK6" s="47">
        <f>SUMIF(M5:M222,"QQThai",E5:E222)</f>
        <v>0</v>
      </c>
      <c r="AL6" s="48">
        <f>SUMIF(M5:M222,"Office",E5:E222)</f>
        <v>0</v>
      </c>
      <c r="AM6" s="49">
        <f>SUMIF(M5:M222,"Plaza",E5:E222)</f>
        <v>0</v>
      </c>
      <c r="AN6" s="49">
        <f>SUMIF(M5:M222,"Mega",E5:E222)</f>
        <v>0</v>
      </c>
      <c r="AO6" s="49">
        <f>SUMIF(M5:M222,"Crown",E5:E222)</f>
        <v>0</v>
      </c>
      <c r="AP6" s="49">
        <f>SUMIF(M5:M222,"QQP",E5:E222)</f>
        <v>0</v>
      </c>
      <c r="AQ6" s="49">
        <f>SUMIF(M5:M222,"Wasit",E5:E222)</f>
        <v>0</v>
      </c>
      <c r="AR6" s="50">
        <f t="shared" si="2"/>
        <v>0</v>
      </c>
    </row>
    <row r="7" spans="1:44" x14ac:dyDescent="0.25">
      <c r="A7" s="51"/>
      <c r="B7" s="29">
        <f t="shared" si="3"/>
        <v>0</v>
      </c>
      <c r="C7" s="29"/>
      <c r="D7" s="29"/>
      <c r="E7" s="29"/>
      <c r="F7" s="29"/>
      <c r="G7" s="29"/>
      <c r="H7" s="29"/>
      <c r="I7" s="29"/>
      <c r="J7" s="52"/>
      <c r="K7" s="31">
        <f t="shared" si="0"/>
        <v>0</v>
      </c>
      <c r="L7" s="32"/>
      <c r="M7" s="33"/>
      <c r="N7" s="34">
        <f t="shared" si="1"/>
        <v>0</v>
      </c>
      <c r="O7" s="4"/>
      <c r="P7" s="4"/>
      <c r="Q7" s="4">
        <v>3</v>
      </c>
      <c r="R7" s="35" t="s">
        <v>54</v>
      </c>
      <c r="S7" s="47">
        <f>SUMIF(M5:M222,"ACC",F5:F222)</f>
        <v>0</v>
      </c>
      <c r="T7" s="47">
        <f>SUMIF(M5:M222,"FIFA",F5:F222)</f>
        <v>0</v>
      </c>
      <c r="U7" s="47">
        <f>SUMIF(M5:M222,"BVIP",F5:F222)</f>
        <v>0</v>
      </c>
      <c r="V7" s="47">
        <f>SUMIF(M5:M222,"KB",F5:F222)</f>
        <v>0</v>
      </c>
      <c r="W7" s="47">
        <f>SUMIF(M5:M222,"BP",F5:F222)</f>
        <v>0</v>
      </c>
      <c r="X7" s="47">
        <f>SUMIF(M5:M222,"TOGEL",F5:F222)</f>
        <v>0</v>
      </c>
      <c r="Y7" s="47">
        <f>SUMIF(M5:M222,"POKER",F5:F222)</f>
        <v>0</v>
      </c>
      <c r="Z7" s="47">
        <f>SUMIF(M5:M222,"QQ",F5:F222)</f>
        <v>0</v>
      </c>
      <c r="AA7" s="47">
        <f>SUMIF(M5:M222,"BG",F5:F222)</f>
        <v>0</v>
      </c>
      <c r="AB7" s="47">
        <f>SUMIF(M5:M222,"MBO",F5:F222)</f>
        <v>0</v>
      </c>
      <c r="AC7" s="47">
        <f>SUMIF(M5:M222,"RG",F5:F222)</f>
        <v>0</v>
      </c>
      <c r="AD7" s="47">
        <f>SUMIF(M5:M222,"CG",F5:F222)</f>
        <v>0</v>
      </c>
      <c r="AE7" s="47">
        <f>SUMIF(M5:M222,"CHOKDEE",F5:F222)</f>
        <v>0</v>
      </c>
      <c r="AF7" s="47">
        <f>SUMIF(M5:M222,"LUCKY",F5:F222)</f>
        <v>0</v>
      </c>
      <c r="AG7" s="47">
        <f>SUMIF(M5:M222,"Heng2",F5:F222)</f>
        <v>0</v>
      </c>
      <c r="AH7" s="47">
        <f>SUMIF(M5:M222,"Dee2",F5:F222)</f>
        <v>0</v>
      </c>
      <c r="AI7" s="47">
        <f>SUMIF(M5:M222,"AccThai",F5:F222)</f>
        <v>0</v>
      </c>
      <c r="AJ7" s="47">
        <f>SUMIF(M5:M222,"PK/Thai",F5:F222)</f>
        <v>0</v>
      </c>
      <c r="AK7" s="47">
        <f>SUMIF(M5:M222,"QQThai",F5:F222)</f>
        <v>0</v>
      </c>
      <c r="AL7" s="48">
        <f>SUMIF(M5:M222,"Office",F5:F222)</f>
        <v>0</v>
      </c>
      <c r="AM7" s="49">
        <f>SUMIF(M5:M222,"Plaza",F5:F222)</f>
        <v>0</v>
      </c>
      <c r="AN7" s="49">
        <f>SUMIF(M5:M222,"Mega",F5:F222)</f>
        <v>0</v>
      </c>
      <c r="AO7" s="49">
        <f>SUMIF(M5:M222,"Crown",F5:F222)</f>
        <v>0</v>
      </c>
      <c r="AP7" s="49">
        <f>SUMIF(M5:M222,"QQP",F5:F222)</f>
        <v>0</v>
      </c>
      <c r="AQ7" s="49">
        <f>SUMIF(M5:M222,"Wasit",F5:F222)</f>
        <v>0</v>
      </c>
      <c r="AR7" s="50">
        <f t="shared" si="2"/>
        <v>0</v>
      </c>
    </row>
    <row r="8" spans="1:44" x14ac:dyDescent="0.25">
      <c r="A8" s="40"/>
      <c r="B8" s="41">
        <f t="shared" si="3"/>
        <v>0</v>
      </c>
      <c r="C8" s="41"/>
      <c r="D8" s="41"/>
      <c r="E8" s="41"/>
      <c r="F8" s="41"/>
      <c r="G8" s="41"/>
      <c r="H8" s="41"/>
      <c r="I8" s="41"/>
      <c r="J8" s="42"/>
      <c r="K8" s="43">
        <f t="shared" si="0"/>
        <v>0</v>
      </c>
      <c r="L8" s="53"/>
      <c r="M8" s="45"/>
      <c r="N8" s="46">
        <f t="shared" si="1"/>
        <v>0</v>
      </c>
      <c r="O8" s="4"/>
      <c r="P8" s="4"/>
      <c r="Q8" s="4">
        <v>4</v>
      </c>
      <c r="R8" s="35" t="s">
        <v>23</v>
      </c>
      <c r="S8" s="47">
        <f>SUMIF(M5:M222,"ACC",G5:G222)</f>
        <v>0</v>
      </c>
      <c r="T8" s="47">
        <f>SUMIF(M5:M222,"FIFA",G5:G222)</f>
        <v>0</v>
      </c>
      <c r="U8" s="47">
        <f>SUMIF(M5:M222,"BVIP",G5:G222)</f>
        <v>0</v>
      </c>
      <c r="V8" s="47">
        <f>SUMIF(M5:M222,"KB",G5:G222)</f>
        <v>0</v>
      </c>
      <c r="W8" s="47">
        <f>SUMIF(M5:M222,"BP",G5:G222)</f>
        <v>0</v>
      </c>
      <c r="X8" s="47">
        <f>SUMIF(M5:M222,"TOGEL",G5:G222)</f>
        <v>0</v>
      </c>
      <c r="Y8" s="47">
        <f>SUMIF(M5:M222,"POKER",G5:G222)</f>
        <v>0</v>
      </c>
      <c r="Z8" s="47">
        <f>SUMIF(M5:M222,"QQ",G5:G222)</f>
        <v>0</v>
      </c>
      <c r="AA8" s="47">
        <f>SUMIF(M5:M222,"BG",G5:G222)</f>
        <v>0</v>
      </c>
      <c r="AB8" s="47">
        <f>SUMIF(M5:M222,"MBO",G5:G222)</f>
        <v>0</v>
      </c>
      <c r="AC8" s="47">
        <f>SUMIF(M5:M222,"RG",G5:G222)</f>
        <v>0</v>
      </c>
      <c r="AD8" s="47">
        <f>SUMIF(M5:M222,"CG",G5:G222)</f>
        <v>0</v>
      </c>
      <c r="AE8" s="47">
        <f>SUMIF(M5:M222,"CHOKDEE",G5:G222)</f>
        <v>0</v>
      </c>
      <c r="AF8" s="47">
        <f>SUMIF(M5:M222,"LUCKY",G5:G222)</f>
        <v>0</v>
      </c>
      <c r="AG8" s="47">
        <f>SUMIF(M5:M222,"Heng2",G5:G222)</f>
        <v>0</v>
      </c>
      <c r="AH8" s="47">
        <f>SUMIF(M5:M222,"Dee2",G5:G222)</f>
        <v>0</v>
      </c>
      <c r="AI8" s="47">
        <f>SUMIF(M5:M222,"AccThai",G5:G222)</f>
        <v>0</v>
      </c>
      <c r="AJ8" s="47">
        <f>SUMIF(M5:M222,"PK/Thai",G5:G222)</f>
        <v>0</v>
      </c>
      <c r="AK8" s="47">
        <f>SUMIF(M5:M222,"QQThai",G5:G222)</f>
        <v>0</v>
      </c>
      <c r="AL8" s="48">
        <f>SUMIF(M5:M222,"Office",G5:G222)</f>
        <v>0</v>
      </c>
      <c r="AM8" s="49">
        <f>SUMIF(M5:M222,"Plaza",G5:G222)</f>
        <v>0</v>
      </c>
      <c r="AN8" s="49">
        <f>SUMIF(M5:M222,"Mega",G5:G222)</f>
        <v>0</v>
      </c>
      <c r="AO8" s="49">
        <f>SUMIF(M5:M222,"Crown",G5:G222)</f>
        <v>0</v>
      </c>
      <c r="AP8" s="49">
        <f>SUMIF(M5:M222,"QQP",G5:G222)</f>
        <v>0</v>
      </c>
      <c r="AQ8" s="49">
        <f>SUMIF(M5:M222,"Wasit",G5:G222)</f>
        <v>0</v>
      </c>
      <c r="AR8" s="50">
        <f t="shared" si="2"/>
        <v>0</v>
      </c>
    </row>
    <row r="9" spans="1:44" x14ac:dyDescent="0.25">
      <c r="A9" s="51"/>
      <c r="B9" s="29">
        <f t="shared" si="3"/>
        <v>0</v>
      </c>
      <c r="C9" s="29"/>
      <c r="D9" s="29"/>
      <c r="E9" s="29"/>
      <c r="F9" s="29"/>
      <c r="G9" s="29"/>
      <c r="H9" s="29"/>
      <c r="I9" s="29"/>
      <c r="J9" s="52"/>
      <c r="K9" s="31">
        <f t="shared" si="0"/>
        <v>0</v>
      </c>
      <c r="L9" s="32"/>
      <c r="M9" s="33"/>
      <c r="N9" s="34">
        <f t="shared" si="1"/>
        <v>0</v>
      </c>
      <c r="O9" s="4"/>
      <c r="P9" s="4"/>
      <c r="Q9" s="4">
        <v>5</v>
      </c>
      <c r="R9" s="35" t="s">
        <v>24</v>
      </c>
      <c r="S9" s="47">
        <f>SUMIF(M5:M222,"ACC",H5:H222)</f>
        <v>0</v>
      </c>
      <c r="T9" s="47">
        <f>SUMIF(M5:M222,"FIFA",H5:H222)</f>
        <v>0</v>
      </c>
      <c r="U9" s="47">
        <f>SUMIF(M5:M222,"BVIP",H5:H222)</f>
        <v>0</v>
      </c>
      <c r="V9" s="47">
        <f>SUMIF(M5:M222,"KB",H5:H222)</f>
        <v>0</v>
      </c>
      <c r="W9" s="47">
        <f>SUMIF(M5:M222,"BP",H5:H222)</f>
        <v>0</v>
      </c>
      <c r="X9" s="47">
        <f>SUMIF(M5:M222,"TOGEL",H5:H222)</f>
        <v>0</v>
      </c>
      <c r="Y9" s="47">
        <f>SUMIF(M5:M222,"POKER",H5:H222)</f>
        <v>0</v>
      </c>
      <c r="Z9" s="47">
        <f>SUMIF(M5:M222,"QQ",H5:H222)</f>
        <v>0</v>
      </c>
      <c r="AA9" s="47">
        <f>SUMIF(M5:M222,"BG",H5:H222)</f>
        <v>0</v>
      </c>
      <c r="AB9" s="47">
        <f>SUMIF(M5:M222,"MBO",H5:H222)</f>
        <v>0</v>
      </c>
      <c r="AC9" s="47">
        <f>SUMIF(M5:M222,"RG",H5:H222)</f>
        <v>0</v>
      </c>
      <c r="AD9" s="47">
        <f>SUMIF(M5:M222,"CG",H5:H222)</f>
        <v>0</v>
      </c>
      <c r="AE9" s="47">
        <f>SUMIF(M5:M222,"CHOKDEE",H5:H222)</f>
        <v>0</v>
      </c>
      <c r="AF9" s="47">
        <f>SUMIF(M5:M222,"LUCKY",H5:H222)</f>
        <v>0</v>
      </c>
      <c r="AG9" s="47">
        <f>SUMIF(M5:M222,"Heng2",H5:H222)</f>
        <v>0</v>
      </c>
      <c r="AH9" s="47">
        <f>SUMIF(M5:M222,"Dee2",H5:H222)</f>
        <v>0</v>
      </c>
      <c r="AI9" s="47">
        <f>SUMIF(M5:M222,"AccThai",H5:H222)</f>
        <v>0</v>
      </c>
      <c r="AJ9" s="47">
        <f>SUMIF(M5:M222,"PK/Thai",H5:H222)</f>
        <v>0</v>
      </c>
      <c r="AK9" s="47">
        <f>SUMIF(M5:M222,"QQThai",H5:H222)</f>
        <v>0</v>
      </c>
      <c r="AL9" s="48">
        <f>SUMIF(M5:M222,"Office",H5:H222)</f>
        <v>0</v>
      </c>
      <c r="AM9" s="49">
        <f>SUMIF(M5:M222,"Plaza",H5:H222)</f>
        <v>0</v>
      </c>
      <c r="AN9" s="49">
        <f>SUMIF(M5:M222,"Mega",H5:H222)</f>
        <v>0</v>
      </c>
      <c r="AO9" s="49">
        <f>SUMIF(M5:M222,"Crown",H5:H222)</f>
        <v>0</v>
      </c>
      <c r="AP9" s="49">
        <f>SUMIF(M5:M222,"QQP",H5:H222)</f>
        <v>0</v>
      </c>
      <c r="AQ9" s="49">
        <f>SUMIF(M5:M222,"Wasit",H5:H222)</f>
        <v>0</v>
      </c>
      <c r="AR9" s="50">
        <f t="shared" si="2"/>
        <v>0</v>
      </c>
    </row>
    <row r="10" spans="1:44" x14ac:dyDescent="0.25">
      <c r="A10" s="40"/>
      <c r="B10" s="41">
        <f t="shared" si="3"/>
        <v>0</v>
      </c>
      <c r="C10" s="41"/>
      <c r="D10" s="41"/>
      <c r="E10" s="41"/>
      <c r="F10" s="41"/>
      <c r="G10" s="41"/>
      <c r="H10" s="41"/>
      <c r="I10" s="41"/>
      <c r="J10" s="41"/>
      <c r="K10" s="43">
        <f t="shared" si="0"/>
        <v>0</v>
      </c>
      <c r="L10" s="53"/>
      <c r="M10" s="45"/>
      <c r="N10" s="46">
        <f t="shared" si="1"/>
        <v>0</v>
      </c>
      <c r="O10" s="4"/>
      <c r="P10" s="4"/>
      <c r="Q10" s="4">
        <v>6</v>
      </c>
      <c r="R10" s="35" t="s">
        <v>25</v>
      </c>
      <c r="S10" s="47">
        <f>SUMIF(M5:M222,"ACC",I5:I222)</f>
        <v>0</v>
      </c>
      <c r="T10" s="47">
        <f>SUMIF(M5:M222,"FIFA",I5:I222)</f>
        <v>0</v>
      </c>
      <c r="U10" s="47">
        <f>SUMIF(M5:M222,"BVIP",I5:I222)</f>
        <v>0</v>
      </c>
      <c r="V10" s="47">
        <f>SUMIF(M5:M222,"KB",I5:I222)</f>
        <v>0</v>
      </c>
      <c r="W10" s="47">
        <f>SUMIF(M5:M222,"BP",I5:I222)</f>
        <v>0</v>
      </c>
      <c r="X10" s="47">
        <f>SUMIF(M5:M222,"TOGEL",I5:I222)</f>
        <v>0</v>
      </c>
      <c r="Y10" s="47">
        <f>SUMIF(M5:M222,"POKER",I5:I222)</f>
        <v>0</v>
      </c>
      <c r="Z10" s="47">
        <f>SUMIF(M5:M222,"QQ",I5:I222)</f>
        <v>0</v>
      </c>
      <c r="AA10" s="47">
        <f>SUMIF(M5:M222,"BG",I5:I222)</f>
        <v>0</v>
      </c>
      <c r="AB10" s="47">
        <f>SUMIF(M5:M222,"MBO",I5:I222)</f>
        <v>0</v>
      </c>
      <c r="AC10" s="47">
        <f>SUMIF(M5:M222,"RG",I5:I222)</f>
        <v>0</v>
      </c>
      <c r="AD10" s="47">
        <f>SUMIF(M5:M222,"CG",I5:I222)</f>
        <v>0</v>
      </c>
      <c r="AE10" s="47">
        <f>SUMIF(M5:M222,"CHOKDEE",I5:I222)</f>
        <v>0</v>
      </c>
      <c r="AF10" s="47">
        <f>SUMIF(M5:M222,"LUCKY",I5:I222)</f>
        <v>0</v>
      </c>
      <c r="AG10" s="47">
        <f>SUMIF(M5:M222,"Heng2",I5:I222)</f>
        <v>0</v>
      </c>
      <c r="AH10" s="47">
        <f>SUMIF(M5:M222,"Dee2",I5:I222)</f>
        <v>0</v>
      </c>
      <c r="AI10" s="47">
        <f>SUMIF(M5:M222,"AccThai",I5:I222)</f>
        <v>0</v>
      </c>
      <c r="AJ10" s="47">
        <f>SUMIF(M5:M222,"PK/Thai",I5:I222)</f>
        <v>0</v>
      </c>
      <c r="AK10" s="47">
        <f>SUMIF(M5:M222,"QQThai",I5:I222)</f>
        <v>0</v>
      </c>
      <c r="AL10" s="48">
        <f>SUMIF(M5:M222,"Office",I5:I222)</f>
        <v>0</v>
      </c>
      <c r="AM10" s="49">
        <f>SUMIF(M5:M222,"Plaza",I5:I222)</f>
        <v>0</v>
      </c>
      <c r="AN10" s="49">
        <f>SUMIF(M5:M222,"Mega",I5:I222)</f>
        <v>0</v>
      </c>
      <c r="AO10" s="49">
        <f>SUMIF(M5:M222,"Crown",I5:I222)</f>
        <v>0</v>
      </c>
      <c r="AP10" s="49">
        <f>SUMIF(M5:M222,"QQP",I5:I222)</f>
        <v>0</v>
      </c>
      <c r="AQ10" s="49">
        <f>SUMIF(M5:M222,"Wasit",I5:I222)</f>
        <v>0</v>
      </c>
      <c r="AR10" s="50">
        <f t="shared" si="2"/>
        <v>0</v>
      </c>
    </row>
    <row r="11" spans="1:44" x14ac:dyDescent="0.25">
      <c r="A11" s="51"/>
      <c r="B11" s="29">
        <f t="shared" si="3"/>
        <v>0</v>
      </c>
      <c r="C11" s="29"/>
      <c r="D11" s="29"/>
      <c r="E11" s="29"/>
      <c r="F11" s="29"/>
      <c r="G11" s="29"/>
      <c r="H11" s="29"/>
      <c r="I11" s="29"/>
      <c r="J11" s="52"/>
      <c r="K11" s="31">
        <f t="shared" si="0"/>
        <v>0</v>
      </c>
      <c r="L11" s="32"/>
      <c r="M11" s="33"/>
      <c r="N11" s="34">
        <f t="shared" si="1"/>
        <v>0</v>
      </c>
      <c r="O11" s="4"/>
      <c r="P11" s="4"/>
      <c r="Q11" s="4">
        <v>7</v>
      </c>
      <c r="R11" s="35" t="s">
        <v>26</v>
      </c>
      <c r="S11" s="47">
        <f>SUMIF(M5:M222,"ACC",J5:J222)</f>
        <v>0</v>
      </c>
      <c r="T11" s="47">
        <f>SUMIF(M5:M222,"FIFA",J5:J222)</f>
        <v>0</v>
      </c>
      <c r="U11" s="47">
        <f>SUMIF(M5:M222,"BVIP",J5:J222)</f>
        <v>0</v>
      </c>
      <c r="V11" s="47">
        <f>SUMIF(M5:M222,"KB",J5:J222)</f>
        <v>0</v>
      </c>
      <c r="W11" s="47">
        <f>SUMIF(M5:M222,"BP",J5:J222)</f>
        <v>0</v>
      </c>
      <c r="X11" s="47">
        <f>SUMIF(M5:M222,"TOGEL",J5:J222)</f>
        <v>0</v>
      </c>
      <c r="Y11" s="47">
        <f>SUMIF(M5:M222,"POKER",J5:J222)</f>
        <v>0</v>
      </c>
      <c r="Z11" s="47">
        <f>SUMIF(M5:M222,"QQ",J5:J222)</f>
        <v>0</v>
      </c>
      <c r="AA11" s="47">
        <f>SUMIF(M5:M222,"BG",J5:J222)</f>
        <v>0</v>
      </c>
      <c r="AB11" s="47">
        <f>SUMIF(M5:M222,"MBO",J5:J222)</f>
        <v>0</v>
      </c>
      <c r="AC11" s="47">
        <f>SUMIF(M5:M222,"RG",J5:J222)</f>
        <v>0</v>
      </c>
      <c r="AD11" s="47">
        <f>SUMIF(M5:M222,"CG",J5:J222)</f>
        <v>0</v>
      </c>
      <c r="AE11" s="47">
        <f>SUMIF(M5:M222,"CHOKDEE",J5:J222)</f>
        <v>0</v>
      </c>
      <c r="AF11" s="47">
        <f>SUMIF(M5:M222,"LUCKY",J5:J222)</f>
        <v>0</v>
      </c>
      <c r="AG11" s="47">
        <f>SUMIF(M5:M222,"Heng2",J5:J222)</f>
        <v>0</v>
      </c>
      <c r="AH11" s="47">
        <f>SUMIF(M5:M222,"Dee2",J5:J222)</f>
        <v>0</v>
      </c>
      <c r="AI11" s="47">
        <f>SUMIF(M5:M222,"AccThai",J5:J222)</f>
        <v>0</v>
      </c>
      <c r="AJ11" s="47">
        <f>SUMIF(M5:M222,"PK/Thai",J5:J222)</f>
        <v>0</v>
      </c>
      <c r="AK11" s="47">
        <f>SUMIF(M5:M222,"QQThai",J5:J222)</f>
        <v>0</v>
      </c>
      <c r="AL11" s="48">
        <f>SUMIF(M5:M222,"Office",J5:J222)</f>
        <v>0</v>
      </c>
      <c r="AM11" s="49">
        <f>SUMIF(M5:M222,"Plaza",J5:J222)</f>
        <v>0</v>
      </c>
      <c r="AN11" s="49">
        <f>SUMIF(M5:M222,"Mega",J5:J222)</f>
        <v>0</v>
      </c>
      <c r="AO11" s="49">
        <f>SUMIF(M5:M222,"Crown",J5:J222)</f>
        <v>0</v>
      </c>
      <c r="AP11" s="49">
        <f>SUMIF(M5:M222,"QQP",J5:J222)</f>
        <v>0</v>
      </c>
      <c r="AQ11" s="49">
        <f>SUMIF(M5:M222,"Wasit",J5:J222)</f>
        <v>0</v>
      </c>
      <c r="AR11" s="50">
        <f t="shared" si="2"/>
        <v>0</v>
      </c>
    </row>
    <row r="12" spans="1:44" x14ac:dyDescent="0.25">
      <c r="A12" s="40"/>
      <c r="B12" s="41">
        <f t="shared" si="3"/>
        <v>0</v>
      </c>
      <c r="C12" s="41"/>
      <c r="D12" s="41"/>
      <c r="E12" s="41"/>
      <c r="F12" s="41"/>
      <c r="G12" s="41"/>
      <c r="H12" s="41"/>
      <c r="I12" s="41"/>
      <c r="J12" s="42"/>
      <c r="K12" s="43">
        <f t="shared" si="0"/>
        <v>0</v>
      </c>
      <c r="L12" s="44"/>
      <c r="M12" s="54"/>
      <c r="N12" s="46">
        <f t="shared" si="1"/>
        <v>0</v>
      </c>
      <c r="O12" s="4"/>
      <c r="P12" s="4"/>
      <c r="Q12" s="4"/>
      <c r="R12" s="35" t="s">
        <v>55</v>
      </c>
      <c r="S12" s="55">
        <f t="shared" ref="S12:AR12" si="4">SUM(S5:S11)</f>
        <v>0</v>
      </c>
      <c r="T12" s="55">
        <f t="shared" si="4"/>
        <v>0</v>
      </c>
      <c r="U12" s="55">
        <f t="shared" si="4"/>
        <v>0</v>
      </c>
      <c r="V12" s="55">
        <f t="shared" si="4"/>
        <v>0</v>
      </c>
      <c r="W12" s="55">
        <f t="shared" si="4"/>
        <v>0</v>
      </c>
      <c r="X12" s="55">
        <f t="shared" si="4"/>
        <v>0</v>
      </c>
      <c r="Y12" s="55">
        <f t="shared" si="4"/>
        <v>0</v>
      </c>
      <c r="Z12" s="55">
        <f t="shared" si="4"/>
        <v>0</v>
      </c>
      <c r="AA12" s="55">
        <f t="shared" si="4"/>
        <v>0</v>
      </c>
      <c r="AB12" s="55">
        <f t="shared" si="4"/>
        <v>0</v>
      </c>
      <c r="AC12" s="55">
        <f t="shared" si="4"/>
        <v>0</v>
      </c>
      <c r="AD12" s="55">
        <f t="shared" si="4"/>
        <v>0</v>
      </c>
      <c r="AE12" s="55">
        <f t="shared" si="4"/>
        <v>0</v>
      </c>
      <c r="AF12" s="55">
        <f t="shared" si="4"/>
        <v>0</v>
      </c>
      <c r="AG12" s="55">
        <f t="shared" si="4"/>
        <v>0</v>
      </c>
      <c r="AH12" s="55">
        <f t="shared" si="4"/>
        <v>0</v>
      </c>
      <c r="AI12" s="55">
        <f t="shared" si="4"/>
        <v>0</v>
      </c>
      <c r="AJ12" s="55">
        <f t="shared" si="4"/>
        <v>0</v>
      </c>
      <c r="AK12" s="55">
        <f t="shared" si="4"/>
        <v>0</v>
      </c>
      <c r="AL12" s="48">
        <f t="shared" si="4"/>
        <v>0</v>
      </c>
      <c r="AM12" s="55">
        <f t="shared" si="4"/>
        <v>0</v>
      </c>
      <c r="AN12" s="55">
        <f t="shared" si="4"/>
        <v>0</v>
      </c>
      <c r="AO12" s="55">
        <f t="shared" si="4"/>
        <v>0</v>
      </c>
      <c r="AP12" s="55">
        <f t="shared" si="4"/>
        <v>0</v>
      </c>
      <c r="AQ12" s="55">
        <f t="shared" si="4"/>
        <v>0</v>
      </c>
      <c r="AR12" s="56">
        <f t="shared" si="4"/>
        <v>0</v>
      </c>
    </row>
    <row r="13" spans="1:44" x14ac:dyDescent="0.25">
      <c r="A13" s="51"/>
      <c r="B13" s="29">
        <f t="shared" si="3"/>
        <v>0</v>
      </c>
      <c r="C13" s="29"/>
      <c r="D13" s="29"/>
      <c r="E13" s="29"/>
      <c r="F13" s="29"/>
      <c r="G13" s="29"/>
      <c r="H13" s="29"/>
      <c r="I13" s="52"/>
      <c r="J13" s="52"/>
      <c r="K13" s="31">
        <f t="shared" si="0"/>
        <v>0</v>
      </c>
      <c r="L13" s="32"/>
      <c r="M13" s="33"/>
      <c r="N13" s="34">
        <f t="shared" si="1"/>
        <v>0</v>
      </c>
      <c r="O13" s="4"/>
      <c r="P13" s="4"/>
      <c r="Q13" s="4"/>
      <c r="R13" s="35" t="s">
        <v>56</v>
      </c>
      <c r="S13" s="47">
        <f t="shared" ref="S13:AK13" si="5">S19</f>
        <v>0</v>
      </c>
      <c r="T13" s="47">
        <f t="shared" si="5"/>
        <v>0</v>
      </c>
      <c r="U13" s="47">
        <f t="shared" si="5"/>
        <v>0</v>
      </c>
      <c r="V13" s="47">
        <f t="shared" si="5"/>
        <v>0</v>
      </c>
      <c r="W13" s="47">
        <f t="shared" si="5"/>
        <v>0</v>
      </c>
      <c r="X13" s="47">
        <f t="shared" si="5"/>
        <v>0</v>
      </c>
      <c r="Y13" s="47">
        <f t="shared" si="5"/>
        <v>0</v>
      </c>
      <c r="Z13" s="47">
        <f t="shared" si="5"/>
        <v>0</v>
      </c>
      <c r="AA13" s="47">
        <f t="shared" si="5"/>
        <v>0</v>
      </c>
      <c r="AB13" s="47">
        <f t="shared" si="5"/>
        <v>0</v>
      </c>
      <c r="AC13" s="47">
        <f t="shared" si="5"/>
        <v>0</v>
      </c>
      <c r="AD13" s="47">
        <f t="shared" si="5"/>
        <v>0</v>
      </c>
      <c r="AE13" s="47">
        <f t="shared" si="5"/>
        <v>0</v>
      </c>
      <c r="AF13" s="47">
        <f t="shared" si="5"/>
        <v>0</v>
      </c>
      <c r="AG13" s="47">
        <f t="shared" si="5"/>
        <v>0</v>
      </c>
      <c r="AH13" s="47">
        <f t="shared" si="5"/>
        <v>0</v>
      </c>
      <c r="AI13" s="47">
        <f t="shared" si="5"/>
        <v>0</v>
      </c>
      <c r="AJ13" s="47">
        <f t="shared" si="5"/>
        <v>0</v>
      </c>
      <c r="AK13" s="47">
        <f t="shared" si="5"/>
        <v>0</v>
      </c>
      <c r="AL13" s="48">
        <f>SUM(S13:AK13,AM13:AQ13)*-1</f>
        <v>0</v>
      </c>
      <c r="AM13" s="47">
        <f t="shared" ref="AM13:AQ14" si="6">AM19</f>
        <v>0</v>
      </c>
      <c r="AN13" s="47">
        <f t="shared" si="6"/>
        <v>0</v>
      </c>
      <c r="AO13" s="47">
        <f t="shared" si="6"/>
        <v>0</v>
      </c>
      <c r="AP13" s="47">
        <f t="shared" si="6"/>
        <v>0</v>
      </c>
      <c r="AQ13" s="47">
        <f t="shared" si="6"/>
        <v>0</v>
      </c>
      <c r="AR13" s="50">
        <f>SUM(S13:AQ13)</f>
        <v>0</v>
      </c>
    </row>
    <row r="14" spans="1:44" x14ac:dyDescent="0.25">
      <c r="A14" s="40"/>
      <c r="B14" s="41">
        <f t="shared" si="3"/>
        <v>0</v>
      </c>
      <c r="C14" s="41"/>
      <c r="D14" s="41"/>
      <c r="E14" s="41"/>
      <c r="F14" s="41"/>
      <c r="G14" s="41"/>
      <c r="H14" s="41"/>
      <c r="I14" s="42"/>
      <c r="J14" s="42"/>
      <c r="K14" s="43">
        <f t="shared" si="0"/>
        <v>0</v>
      </c>
      <c r="L14" s="44"/>
      <c r="M14" s="54"/>
      <c r="N14" s="46">
        <f t="shared" si="1"/>
        <v>0</v>
      </c>
      <c r="O14" s="4"/>
      <c r="P14" s="4"/>
      <c r="Q14" s="4"/>
      <c r="R14" s="35" t="s">
        <v>57</v>
      </c>
      <c r="S14" s="57">
        <f>S12*-1</f>
        <v>0</v>
      </c>
      <c r="T14" s="57">
        <f t="shared" ref="T14:AH14" si="7">T20</f>
        <v>0</v>
      </c>
      <c r="U14" s="57">
        <f t="shared" si="7"/>
        <v>0</v>
      </c>
      <c r="V14" s="57">
        <f t="shared" si="7"/>
        <v>0</v>
      </c>
      <c r="W14" s="57">
        <f t="shared" si="7"/>
        <v>0</v>
      </c>
      <c r="X14" s="57">
        <f t="shared" si="7"/>
        <v>0</v>
      </c>
      <c r="Y14" s="57">
        <f t="shared" si="7"/>
        <v>0</v>
      </c>
      <c r="Z14" s="57">
        <f t="shared" si="7"/>
        <v>0</v>
      </c>
      <c r="AA14" s="57">
        <f t="shared" si="7"/>
        <v>0</v>
      </c>
      <c r="AB14" s="57">
        <f t="shared" si="7"/>
        <v>0</v>
      </c>
      <c r="AC14" s="57">
        <f t="shared" si="7"/>
        <v>0</v>
      </c>
      <c r="AD14" s="57">
        <f t="shared" si="7"/>
        <v>0</v>
      </c>
      <c r="AE14" s="57">
        <f t="shared" si="7"/>
        <v>0</v>
      </c>
      <c r="AF14" s="57">
        <f t="shared" si="7"/>
        <v>0</v>
      </c>
      <c r="AG14" s="57">
        <f t="shared" si="7"/>
        <v>0</v>
      </c>
      <c r="AH14" s="57">
        <f t="shared" si="7"/>
        <v>0</v>
      </c>
      <c r="AI14" s="57">
        <f>AI12*-1</f>
        <v>0</v>
      </c>
      <c r="AJ14" s="57">
        <f>AJ20</f>
        <v>0</v>
      </c>
      <c r="AK14" s="57">
        <f>AK20</f>
        <v>0</v>
      </c>
      <c r="AL14" s="58">
        <v>0</v>
      </c>
      <c r="AM14" s="57">
        <f t="shared" si="6"/>
        <v>0</v>
      </c>
      <c r="AN14" s="57">
        <f t="shared" si="6"/>
        <v>0</v>
      </c>
      <c r="AO14" s="57">
        <f t="shared" si="6"/>
        <v>0</v>
      </c>
      <c r="AP14" s="57">
        <f t="shared" si="6"/>
        <v>0</v>
      </c>
      <c r="AQ14" s="57">
        <f t="shared" si="6"/>
        <v>0</v>
      </c>
      <c r="AR14" s="59">
        <v>0</v>
      </c>
    </row>
    <row r="15" spans="1:44" x14ac:dyDescent="0.25">
      <c r="A15" s="51"/>
      <c r="B15" s="29">
        <f t="shared" si="3"/>
        <v>0</v>
      </c>
      <c r="C15" s="29"/>
      <c r="D15" s="29"/>
      <c r="E15" s="29"/>
      <c r="F15" s="29"/>
      <c r="G15" s="29"/>
      <c r="H15" s="29"/>
      <c r="I15" s="52"/>
      <c r="J15" s="52"/>
      <c r="K15" s="31">
        <f t="shared" si="0"/>
        <v>0</v>
      </c>
      <c r="L15" s="32"/>
      <c r="M15" s="33"/>
      <c r="N15" s="34">
        <f t="shared" si="1"/>
        <v>0</v>
      </c>
      <c r="O15" s="4"/>
      <c r="P15" s="4"/>
      <c r="Q15" s="4"/>
      <c r="R15" s="60" t="s">
        <v>58</v>
      </c>
      <c r="S15" s="61">
        <f t="shared" ref="S15:AL15" si="8">+S12+S13+S14</f>
        <v>0</v>
      </c>
      <c r="T15" s="61">
        <f t="shared" si="8"/>
        <v>0</v>
      </c>
      <c r="U15" s="61">
        <f t="shared" si="8"/>
        <v>0</v>
      </c>
      <c r="V15" s="61">
        <f t="shared" si="8"/>
        <v>0</v>
      </c>
      <c r="W15" s="61">
        <f t="shared" si="8"/>
        <v>0</v>
      </c>
      <c r="X15" s="61">
        <f t="shared" si="8"/>
        <v>0</v>
      </c>
      <c r="Y15" s="61">
        <f t="shared" si="8"/>
        <v>0</v>
      </c>
      <c r="Z15" s="61">
        <f t="shared" si="8"/>
        <v>0</v>
      </c>
      <c r="AA15" s="61">
        <f t="shared" si="8"/>
        <v>0</v>
      </c>
      <c r="AB15" s="61">
        <f t="shared" si="8"/>
        <v>0</v>
      </c>
      <c r="AC15" s="61">
        <f t="shared" si="8"/>
        <v>0</v>
      </c>
      <c r="AD15" s="61">
        <f t="shared" si="8"/>
        <v>0</v>
      </c>
      <c r="AE15" s="61">
        <f t="shared" si="8"/>
        <v>0</v>
      </c>
      <c r="AF15" s="61">
        <f t="shared" si="8"/>
        <v>0</v>
      </c>
      <c r="AG15" s="61">
        <f t="shared" si="8"/>
        <v>0</v>
      </c>
      <c r="AH15" s="61">
        <f t="shared" si="8"/>
        <v>0</v>
      </c>
      <c r="AI15" s="61">
        <f t="shared" si="8"/>
        <v>0</v>
      </c>
      <c r="AJ15" s="61">
        <f t="shared" si="8"/>
        <v>0</v>
      </c>
      <c r="AK15" s="61">
        <f t="shared" si="8"/>
        <v>0</v>
      </c>
      <c r="AL15" s="61">
        <f t="shared" si="8"/>
        <v>0</v>
      </c>
      <c r="AM15" s="62">
        <f>+AK12+AK13+AK14</f>
        <v>0</v>
      </c>
      <c r="AN15" s="62">
        <f>+AK12+AK13+AK14</f>
        <v>0</v>
      </c>
      <c r="AO15" s="62">
        <f>+AK12+AK13+AK14</f>
        <v>0</v>
      </c>
      <c r="AP15" s="62">
        <f>+AK12+AK13+AK14</f>
        <v>0</v>
      </c>
      <c r="AQ15" s="62">
        <f>+AK12+AK13+AK14</f>
        <v>0</v>
      </c>
      <c r="AR15" s="63">
        <f>+AR12+AR13+AR14</f>
        <v>0</v>
      </c>
    </row>
    <row r="16" spans="1:44" x14ac:dyDescent="0.25">
      <c r="P16" t="s">
        <v>607</v>
      </c>
    </row>
    <row r="17" spans="2:18" x14ac:dyDescent="0.25">
      <c r="B17" t="s">
        <v>59</v>
      </c>
    </row>
    <row r="20" spans="2:18" x14ac:dyDescent="0.25">
      <c r="N20" t="s">
        <v>606</v>
      </c>
    </row>
    <row r="21" spans="2:18" x14ac:dyDescent="0.25">
      <c r="R21" s="64">
        <v>4121254</v>
      </c>
    </row>
    <row r="22" spans="2:18" x14ac:dyDescent="0.25">
      <c r="R22" s="65">
        <v>2125423</v>
      </c>
    </row>
    <row r="23" spans="2:18" x14ac:dyDescent="0.25">
      <c r="R23" s="64">
        <v>4121254</v>
      </c>
    </row>
    <row r="24" spans="2:18" x14ac:dyDescent="0.25">
      <c r="R24" s="64">
        <v>2125423</v>
      </c>
    </row>
    <row r="25" spans="2:18" x14ac:dyDescent="0.25">
      <c r="R25" s="64">
        <v>4121254</v>
      </c>
    </row>
    <row r="26" spans="2:18" x14ac:dyDescent="0.25">
      <c r="R26" s="64">
        <v>2125423</v>
      </c>
    </row>
    <row r="27" spans="2:18" x14ac:dyDescent="0.25">
      <c r="R27" s="64">
        <v>4121254</v>
      </c>
    </row>
    <row r="28" spans="2:18" x14ac:dyDescent="0.25">
      <c r="R28">
        <f>SUM(R21:R27)</f>
        <v>22861285</v>
      </c>
    </row>
  </sheetData>
  <mergeCells count="9">
    <mergeCell ref="A1:N1"/>
    <mergeCell ref="A2:E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zoomScaleNormal="100" workbookViewId="0">
      <selection activeCell="F14" sqref="F14"/>
    </sheetView>
  </sheetViews>
  <sheetFormatPr defaultColWidth="8.5703125" defaultRowHeight="15" x14ac:dyDescent="0.25"/>
  <cols>
    <col min="1" max="1" width="3.85546875" customWidth="1"/>
    <col min="2" max="2" width="14.28515625" customWidth="1"/>
    <col min="3" max="3" width="17.85546875" customWidth="1"/>
    <col min="4" max="4" width="22.7109375" customWidth="1"/>
    <col min="5" max="5" width="13.140625" customWidth="1"/>
    <col min="6" max="6" width="14.85546875" customWidth="1"/>
    <col min="7" max="7" width="34.28515625" customWidth="1"/>
    <col min="8" max="8" width="28.42578125" customWidth="1"/>
    <col min="9" max="9" width="13.42578125" customWidth="1"/>
  </cols>
  <sheetData>
    <row r="1" spans="1:10" ht="13.9" customHeight="1" x14ac:dyDescent="0.4">
      <c r="A1" s="211" t="s">
        <v>60</v>
      </c>
      <c r="B1" s="212" t="s">
        <v>61</v>
      </c>
      <c r="C1" s="212" t="s">
        <v>62</v>
      </c>
      <c r="D1" s="213" t="s">
        <v>63</v>
      </c>
      <c r="E1" s="213"/>
      <c r="F1" s="214" t="s">
        <v>64</v>
      </c>
      <c r="G1" s="209" t="s">
        <v>65</v>
      </c>
      <c r="H1" s="210" t="s">
        <v>66</v>
      </c>
      <c r="I1" s="210"/>
      <c r="J1" s="66"/>
    </row>
    <row r="2" spans="1:10" ht="18" x14ac:dyDescent="0.25">
      <c r="A2" s="211"/>
      <c r="B2" s="212"/>
      <c r="C2" s="212"/>
      <c r="D2" s="67" t="s">
        <v>67</v>
      </c>
      <c r="E2" s="68" t="s">
        <v>68</v>
      </c>
      <c r="F2" s="214"/>
      <c r="G2" s="209"/>
      <c r="H2" s="69" t="s">
        <v>69</v>
      </c>
      <c r="I2" s="70" t="s">
        <v>25</v>
      </c>
      <c r="J2" s="66"/>
    </row>
    <row r="3" spans="1:10" ht="16.5" x14ac:dyDescent="0.25">
      <c r="A3" s="71">
        <v>1</v>
      </c>
      <c r="B3" s="72" t="s">
        <v>70</v>
      </c>
      <c r="C3" s="72" t="s">
        <v>71</v>
      </c>
      <c r="D3" s="73" t="s">
        <v>72</v>
      </c>
      <c r="E3" s="74" t="s">
        <v>73</v>
      </c>
      <c r="F3" s="75"/>
      <c r="G3" s="76" t="s">
        <v>74</v>
      </c>
      <c r="H3" s="77" t="s">
        <v>75</v>
      </c>
      <c r="I3" s="78" t="s">
        <v>76</v>
      </c>
      <c r="J3" s="79"/>
    </row>
    <row r="9" spans="1:10" x14ac:dyDescent="0.25">
      <c r="C9" t="s">
        <v>77</v>
      </c>
      <c r="H9" t="s">
        <v>78</v>
      </c>
      <c r="I9" t="s">
        <v>79</v>
      </c>
    </row>
  </sheetData>
  <mergeCells count="7">
    <mergeCell ref="G1:G2"/>
    <mergeCell ref="H1:I1"/>
    <mergeCell ref="A1:A2"/>
    <mergeCell ref="B1:B2"/>
    <mergeCell ref="C1:C2"/>
    <mergeCell ref="D1:E1"/>
    <mergeCell ref="F1:F2"/>
  </mergeCells>
  <conditionalFormatting sqref="F1:G1 F2">
    <cfRule type="containsText" dxfId="8" priority="2" operator="containsText" text="Khmer">
      <formula>NOT(ISERROR(SEARCH("Khmer",F1)))</formula>
    </cfRule>
    <cfRule type="cellIs" dxfId="7" priority="3" operator="between">
      <formula>"Thailand"</formula>
      <formula>"Thailand"</formula>
    </cfRule>
    <cfRule type="cellIs" dxfId="6" priority="4" operator="between">
      <formula>"Indonesia"</formula>
      <formula>"Indonesia"</formula>
    </cfRule>
  </conditionalFormatting>
  <conditionalFormatting sqref="F3:G3">
    <cfRule type="containsText" dxfId="5" priority="5" operator="containsText" text="Khmer">
      <formula>NOT(ISERROR(SEARCH("Khmer",F3)))</formula>
    </cfRule>
    <cfRule type="cellIs" dxfId="4" priority="6" operator="between">
      <formula>"Thailand"</formula>
      <formula>"Thailand"</formula>
    </cfRule>
    <cfRule type="cellIs" dxfId="3" priority="7" operator="between">
      <formula>"Indonesia"</formula>
      <formula>"Indonesia"</formula>
    </cfRule>
  </conditionalFormatting>
  <conditionalFormatting sqref="H3">
    <cfRule type="containsText" dxfId="2" priority="8" operator="containsText" text="2019">
      <formula>NOT(ISERROR(SEARCH("2019",H3)))</formula>
    </cfRule>
  </conditionalFormatting>
  <conditionalFormatting sqref="I3">
    <cfRule type="timePeriod" dxfId="1" priority="9" timePeriod="nextMonth">
      <formula>AND(MONTH(I3)=MONTH(EDATE(TODAY(),0+1)),YEAR(I3)=YEAR(EDATE(TODAY(),0+1)))</formula>
    </cfRule>
    <cfRule type="timePeriod" dxfId="0" priority="10" timePeriod="thisMonth">
      <formula>AND(MONTH(I3)=MONTH(TODAY()),YEAR(I3)=YEAR(TODAY()))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5"/>
  <sheetViews>
    <sheetView zoomScaleNormal="100" workbookViewId="0">
      <selection activeCell="K21" sqref="K21"/>
    </sheetView>
  </sheetViews>
  <sheetFormatPr defaultColWidth="9.140625" defaultRowHeight="15" x14ac:dyDescent="0.25"/>
  <cols>
    <col min="1" max="1" width="4.85546875" style="80" customWidth="1"/>
    <col min="2" max="2" width="13.7109375" style="80" customWidth="1"/>
    <col min="3" max="3" width="12.42578125" style="80" customWidth="1"/>
    <col min="4" max="1024" width="9.140625" style="80"/>
  </cols>
  <sheetData>
    <row r="1" spans="1:63" x14ac:dyDescent="0.25">
      <c r="A1" s="215" t="s">
        <v>80</v>
      </c>
      <c r="B1" s="216" t="s">
        <v>81</v>
      </c>
      <c r="C1" s="216" t="s">
        <v>82</v>
      </c>
      <c r="D1" s="217" t="s">
        <v>83</v>
      </c>
      <c r="E1" s="218" t="s">
        <v>84</v>
      </c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</row>
    <row r="2" spans="1:63" x14ac:dyDescent="0.25">
      <c r="A2" s="215"/>
      <c r="B2" s="216"/>
      <c r="C2" s="216"/>
      <c r="D2" s="217"/>
      <c r="E2" s="81" t="s">
        <v>85</v>
      </c>
      <c r="F2" s="82">
        <v>2</v>
      </c>
      <c r="G2" s="82">
        <v>3</v>
      </c>
      <c r="H2" s="82">
        <v>4</v>
      </c>
      <c r="I2" s="82">
        <v>5</v>
      </c>
      <c r="J2" s="82">
        <v>6</v>
      </c>
      <c r="K2" s="82">
        <v>7</v>
      </c>
      <c r="L2" s="82">
        <v>8</v>
      </c>
      <c r="M2" s="82">
        <v>9</v>
      </c>
      <c r="N2" s="82">
        <v>10</v>
      </c>
      <c r="O2" s="82">
        <v>11</v>
      </c>
      <c r="P2" s="82">
        <v>12</v>
      </c>
      <c r="Q2" s="82">
        <v>13</v>
      </c>
      <c r="R2" s="82">
        <v>14</v>
      </c>
      <c r="S2" s="82">
        <v>15</v>
      </c>
      <c r="T2" s="82">
        <v>16</v>
      </c>
      <c r="U2" s="82">
        <v>17</v>
      </c>
      <c r="V2" s="82">
        <v>18</v>
      </c>
      <c r="W2" s="82">
        <v>19</v>
      </c>
      <c r="X2" s="82">
        <v>20</v>
      </c>
      <c r="Y2" s="82">
        <v>21</v>
      </c>
      <c r="Z2" s="82">
        <v>22</v>
      </c>
      <c r="AA2" s="82">
        <v>23</v>
      </c>
      <c r="AB2" s="82">
        <v>24</v>
      </c>
      <c r="AC2" s="82">
        <v>25</v>
      </c>
      <c r="AD2" s="82">
        <v>26</v>
      </c>
      <c r="AE2" s="82">
        <v>27</v>
      </c>
      <c r="AF2" s="82">
        <v>28</v>
      </c>
      <c r="AG2" s="82">
        <v>29</v>
      </c>
      <c r="AH2" s="82">
        <v>30</v>
      </c>
      <c r="AI2" s="82">
        <v>31</v>
      </c>
      <c r="AJ2" s="82">
        <v>32</v>
      </c>
      <c r="AK2" s="82">
        <v>33</v>
      </c>
      <c r="AL2" s="82">
        <v>34</v>
      </c>
      <c r="AM2" s="83">
        <v>35</v>
      </c>
    </row>
    <row r="3" spans="1:63" x14ac:dyDescent="0.25">
      <c r="A3" s="84">
        <v>1</v>
      </c>
      <c r="B3" s="85" t="s">
        <v>86</v>
      </c>
      <c r="C3" s="86">
        <v>50000</v>
      </c>
      <c r="D3" s="86">
        <f t="shared" ref="D3:D12" si="0">SUM(E3:AN3)-C3</f>
        <v>-45000</v>
      </c>
      <c r="E3" s="86">
        <v>5000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7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x14ac:dyDescent="0.25">
      <c r="A4" s="89">
        <v>2</v>
      </c>
      <c r="B4" s="90"/>
      <c r="C4" s="91"/>
      <c r="D4" s="91">
        <f t="shared" si="0"/>
        <v>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2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x14ac:dyDescent="0.25">
      <c r="A5" s="89">
        <v>3</v>
      </c>
      <c r="B5" s="90"/>
      <c r="C5" s="91"/>
      <c r="D5" s="91">
        <f t="shared" si="0"/>
        <v>0</v>
      </c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2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x14ac:dyDescent="0.25">
      <c r="A6" s="89">
        <v>4</v>
      </c>
      <c r="B6" s="90"/>
      <c r="C6" s="91"/>
      <c r="D6" s="91">
        <f t="shared" si="0"/>
        <v>0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2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  <row r="7" spans="1:63" x14ac:dyDescent="0.25">
      <c r="A7" s="89">
        <v>5</v>
      </c>
      <c r="B7" s="90"/>
      <c r="C7" s="91"/>
      <c r="D7" s="91">
        <f t="shared" si="0"/>
        <v>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</row>
    <row r="8" spans="1:63" x14ac:dyDescent="0.25">
      <c r="A8" s="89">
        <v>6</v>
      </c>
      <c r="B8" s="90"/>
      <c r="C8" s="91"/>
      <c r="D8" s="91">
        <f t="shared" si="0"/>
        <v>0</v>
      </c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2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</row>
    <row r="9" spans="1:63" x14ac:dyDescent="0.25">
      <c r="A9" s="89">
        <v>7</v>
      </c>
      <c r="B9" s="90"/>
      <c r="C9" s="91"/>
      <c r="D9" s="91">
        <f t="shared" si="0"/>
        <v>0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2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</row>
    <row r="10" spans="1:63" x14ac:dyDescent="0.25">
      <c r="A10" s="89">
        <v>8</v>
      </c>
      <c r="B10" s="90"/>
      <c r="C10" s="91"/>
      <c r="D10" s="91">
        <f t="shared" si="0"/>
        <v>0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2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</row>
    <row r="11" spans="1:63" x14ac:dyDescent="0.25">
      <c r="A11" s="89">
        <v>9</v>
      </c>
      <c r="B11" s="90"/>
      <c r="C11" s="91"/>
      <c r="D11" s="91">
        <f t="shared" si="0"/>
        <v>0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2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</row>
    <row r="12" spans="1:63" x14ac:dyDescent="0.25">
      <c r="A12" s="89">
        <v>10</v>
      </c>
      <c r="B12" s="90"/>
      <c r="C12" s="91"/>
      <c r="D12" s="91">
        <f t="shared" si="0"/>
        <v>0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2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</row>
    <row r="13" spans="1:63" x14ac:dyDescent="0.25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3"/>
    </row>
    <row r="14" spans="1:63" x14ac:dyDescent="0.25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3"/>
    </row>
    <row r="15" spans="1:63" x14ac:dyDescent="0.25">
      <c r="A15" s="94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</row>
  </sheetData>
  <mergeCells count="5">
    <mergeCell ref="A1:A2"/>
    <mergeCell ref="B1:B2"/>
    <mergeCell ref="C1:C2"/>
    <mergeCell ref="D1:D2"/>
    <mergeCell ref="E1:AM1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2"/>
  <sheetViews>
    <sheetView zoomScaleNormal="100" workbookViewId="0"/>
  </sheetViews>
  <sheetFormatPr defaultColWidth="9.140625" defaultRowHeight="15" x14ac:dyDescent="0.25"/>
  <cols>
    <col min="1" max="1" width="10.7109375" style="97" customWidth="1"/>
    <col min="2" max="2" width="12.7109375" style="98" customWidth="1"/>
    <col min="3" max="3" width="14.140625" style="98" customWidth="1"/>
    <col min="4" max="61" width="12.7109375" style="98" customWidth="1"/>
    <col min="62" max="1024" width="9.140625" style="97"/>
  </cols>
  <sheetData>
    <row r="1" spans="1:61" x14ac:dyDescent="0.25">
      <c r="A1" s="99" t="s">
        <v>81</v>
      </c>
      <c r="B1" s="219" t="s">
        <v>87</v>
      </c>
      <c r="C1" s="219"/>
      <c r="D1" s="219" t="s">
        <v>88</v>
      </c>
      <c r="E1" s="219"/>
      <c r="F1" s="219" t="s">
        <v>89</v>
      </c>
      <c r="G1" s="219"/>
      <c r="H1" s="219" t="s">
        <v>90</v>
      </c>
      <c r="I1" s="219"/>
      <c r="J1" s="219" t="s">
        <v>91</v>
      </c>
      <c r="K1" s="219"/>
      <c r="L1" s="219" t="s">
        <v>92</v>
      </c>
      <c r="M1" s="219"/>
      <c r="N1" s="219" t="s">
        <v>93</v>
      </c>
      <c r="O1" s="219"/>
      <c r="P1" s="219" t="s">
        <v>94</v>
      </c>
      <c r="Q1" s="219"/>
      <c r="R1" s="219" t="s">
        <v>95</v>
      </c>
      <c r="S1" s="219"/>
      <c r="T1" s="219" t="s">
        <v>96</v>
      </c>
      <c r="U1" s="219"/>
      <c r="V1" s="219" t="s">
        <v>97</v>
      </c>
      <c r="W1" s="219"/>
      <c r="X1" s="219" t="s">
        <v>98</v>
      </c>
      <c r="Y1" s="219"/>
      <c r="Z1" s="219" t="s">
        <v>99</v>
      </c>
      <c r="AA1" s="219"/>
      <c r="AB1" s="219" t="s">
        <v>100</v>
      </c>
      <c r="AC1" s="219"/>
      <c r="AD1" s="219" t="s">
        <v>101</v>
      </c>
      <c r="AE1" s="219"/>
      <c r="AF1" s="219" t="s">
        <v>102</v>
      </c>
      <c r="AG1" s="219"/>
      <c r="AH1" s="219" t="s">
        <v>103</v>
      </c>
      <c r="AI1" s="219"/>
      <c r="AJ1" s="219" t="s">
        <v>104</v>
      </c>
      <c r="AK1" s="219"/>
      <c r="AL1" s="219" t="s">
        <v>105</v>
      </c>
      <c r="AM1" s="219"/>
      <c r="AN1" s="219" t="s">
        <v>106</v>
      </c>
      <c r="AO1" s="219"/>
      <c r="AP1" s="219" t="s">
        <v>107</v>
      </c>
      <c r="AQ1" s="219"/>
      <c r="AR1" s="219" t="s">
        <v>108</v>
      </c>
      <c r="AS1" s="219"/>
      <c r="AT1" s="219" t="s">
        <v>109</v>
      </c>
      <c r="AU1" s="219"/>
      <c r="AV1" s="219" t="s">
        <v>110</v>
      </c>
      <c r="AW1" s="219"/>
      <c r="AX1" s="219" t="s">
        <v>111</v>
      </c>
      <c r="AY1" s="219"/>
      <c r="AZ1" s="219" t="s">
        <v>112</v>
      </c>
      <c r="BA1" s="219"/>
      <c r="BB1" s="219" t="s">
        <v>113</v>
      </c>
      <c r="BC1" s="219"/>
      <c r="BD1" s="219" t="s">
        <v>114</v>
      </c>
      <c r="BE1" s="219"/>
      <c r="BF1" s="219" t="s">
        <v>115</v>
      </c>
      <c r="BG1" s="219"/>
      <c r="BH1" s="220" t="s">
        <v>116</v>
      </c>
      <c r="BI1" s="220"/>
    </row>
    <row r="2" spans="1:61" x14ac:dyDescent="0.25">
      <c r="A2" s="100" t="s">
        <v>86</v>
      </c>
      <c r="B2" s="101" t="s">
        <v>117</v>
      </c>
      <c r="C2" s="101" t="s">
        <v>118</v>
      </c>
      <c r="D2" s="101" t="s">
        <v>119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2"/>
    </row>
    <row r="3" spans="1:61" x14ac:dyDescent="0.25">
      <c r="A3" s="103"/>
      <c r="B3" s="104"/>
      <c r="C3" s="104" t="s">
        <v>120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5"/>
    </row>
    <row r="4" spans="1:61" x14ac:dyDescent="0.25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5"/>
    </row>
    <row r="5" spans="1:61" x14ac:dyDescent="0.25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5"/>
    </row>
    <row r="6" spans="1:61" x14ac:dyDescent="0.25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5"/>
    </row>
    <row r="7" spans="1:61" x14ac:dyDescent="0.25">
      <c r="A7" s="103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5"/>
    </row>
    <row r="8" spans="1:61" x14ac:dyDescent="0.25">
      <c r="A8" s="10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5"/>
    </row>
    <row r="9" spans="1:61" x14ac:dyDescent="0.25">
      <c r="A9" s="103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5"/>
    </row>
    <row r="10" spans="1:61" x14ac:dyDescent="0.25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5"/>
    </row>
    <row r="11" spans="1:61" x14ac:dyDescent="0.25">
      <c r="A11" s="103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5"/>
    </row>
    <row r="12" spans="1:61" x14ac:dyDescent="0.25">
      <c r="A12" s="103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5"/>
    </row>
    <row r="13" spans="1:61" x14ac:dyDescent="0.25">
      <c r="A13" s="103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5"/>
    </row>
    <row r="14" spans="1:61" x14ac:dyDescent="0.25">
      <c r="A14" s="103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5"/>
    </row>
    <row r="15" spans="1:61" x14ac:dyDescent="0.25">
      <c r="A15" s="103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5"/>
    </row>
    <row r="16" spans="1:61" x14ac:dyDescent="0.25">
      <c r="A16" s="103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5"/>
    </row>
    <row r="17" spans="1:61" x14ac:dyDescent="0.25">
      <c r="A17" s="103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5"/>
    </row>
    <row r="18" spans="1:61" x14ac:dyDescent="0.25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5"/>
    </row>
    <row r="19" spans="1:61" x14ac:dyDescent="0.25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5"/>
    </row>
    <row r="20" spans="1:61" x14ac:dyDescent="0.25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5"/>
    </row>
    <row r="21" spans="1:61" x14ac:dyDescent="0.25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5"/>
    </row>
    <row r="22" spans="1:61" x14ac:dyDescent="0.25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5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15"/>
  <sheetViews>
    <sheetView zoomScaleNormal="100" workbookViewId="0">
      <selection activeCell="E19" sqref="E19"/>
    </sheetView>
  </sheetViews>
  <sheetFormatPr defaultColWidth="9.140625" defaultRowHeight="15" x14ac:dyDescent="0.25"/>
  <cols>
    <col min="1" max="1" width="15.5703125" customWidth="1"/>
    <col min="2" max="2" width="31.7109375" customWidth="1"/>
  </cols>
  <sheetData>
    <row r="3" spans="1:3" x14ac:dyDescent="0.25">
      <c r="A3" s="106" t="s">
        <v>121</v>
      </c>
      <c r="B3" s="107">
        <v>1</v>
      </c>
    </row>
    <row r="4" spans="1:3" x14ac:dyDescent="0.25">
      <c r="A4" s="106" t="s">
        <v>122</v>
      </c>
      <c r="B4" s="108">
        <f ca="1">TODAY()</f>
        <v>44877</v>
      </c>
    </row>
    <row r="5" spans="1:3" x14ac:dyDescent="0.25">
      <c r="A5" s="106" t="s">
        <v>123</v>
      </c>
      <c r="B5" s="107">
        <v>1</v>
      </c>
    </row>
    <row r="6" spans="1:3" x14ac:dyDescent="0.25">
      <c r="A6" s="106" t="s">
        <v>124</v>
      </c>
      <c r="B6" s="109">
        <v>256000</v>
      </c>
    </row>
    <row r="7" spans="1:3" x14ac:dyDescent="0.25">
      <c r="A7" s="106" t="s">
        <v>125</v>
      </c>
      <c r="B7" s="109">
        <v>5</v>
      </c>
    </row>
    <row r="8" spans="1:3" x14ac:dyDescent="0.25">
      <c r="A8" s="106" t="s">
        <v>126</v>
      </c>
      <c r="B8" s="109">
        <v>1</v>
      </c>
    </row>
    <row r="9" spans="1:3" x14ac:dyDescent="0.25">
      <c r="A9" s="106" t="s">
        <v>127</v>
      </c>
      <c r="B9" s="110" t="s">
        <v>128</v>
      </c>
    </row>
    <row r="10" spans="1:3" x14ac:dyDescent="0.25">
      <c r="A10" s="106" t="s">
        <v>129</v>
      </c>
      <c r="B10" s="111" t="s">
        <v>130</v>
      </c>
      <c r="C10">
        <f>B6-16000</f>
        <v>240000</v>
      </c>
    </row>
    <row r="11" spans="1:3" x14ac:dyDescent="0.25">
      <c r="A11" s="106" t="s">
        <v>131</v>
      </c>
      <c r="B11" s="108">
        <f ca="1">TODAY()</f>
        <v>44877</v>
      </c>
    </row>
    <row r="12" spans="1:3" x14ac:dyDescent="0.25">
      <c r="A12" s="106" t="s">
        <v>132</v>
      </c>
      <c r="B12" s="108">
        <f ca="1">TODAY()</f>
        <v>44877</v>
      </c>
    </row>
    <row r="13" spans="1:3" x14ac:dyDescent="0.25">
      <c r="A13" s="106" t="s">
        <v>133</v>
      </c>
      <c r="B13" s="109" t="s">
        <v>134</v>
      </c>
    </row>
    <row r="14" spans="1:3" x14ac:dyDescent="0.25">
      <c r="A14" s="106" t="s">
        <v>135</v>
      </c>
      <c r="B14" s="109" t="s">
        <v>136</v>
      </c>
    </row>
    <row r="15" spans="1:3" x14ac:dyDescent="0.25">
      <c r="A15" s="106" t="s">
        <v>137</v>
      </c>
      <c r="B15" s="112" t="s">
        <v>138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48"/>
  <sheetViews>
    <sheetView topLeftCell="Y1" zoomScale="94" zoomScaleNormal="94" workbookViewId="0">
      <selection activeCell="AD14" sqref="AD14:AG32"/>
    </sheetView>
  </sheetViews>
  <sheetFormatPr defaultColWidth="9.140625" defaultRowHeight="15" x14ac:dyDescent="0.25"/>
  <cols>
    <col min="1" max="1" width="44.5703125" customWidth="1"/>
    <col min="2" max="2" width="5.28515625" customWidth="1"/>
    <col min="3" max="3" width="44.28515625" customWidth="1"/>
    <col min="4" max="4" width="5.42578125" customWidth="1"/>
    <col min="5" max="5" width="38.7109375" customWidth="1"/>
    <col min="6" max="6" width="7.42578125" customWidth="1"/>
    <col min="7" max="7" width="4.140625" customWidth="1"/>
    <col min="8" max="8" width="11.7109375" customWidth="1"/>
    <col min="9" max="9" width="11.140625" customWidth="1"/>
    <col min="10" max="10" width="14.5703125" customWidth="1"/>
    <col min="11" max="11" width="17.28515625" customWidth="1"/>
    <col min="12" max="12" width="21.140625" customWidth="1"/>
    <col min="13" max="13" width="15.42578125" customWidth="1"/>
    <col min="14" max="14" width="20.85546875" customWidth="1"/>
    <col min="15" max="15" width="16.140625" customWidth="1"/>
    <col min="16" max="16" width="20.5703125" customWidth="1"/>
    <col min="17" max="17" width="13.140625" customWidth="1"/>
    <col min="18" max="18" width="14.85546875" customWidth="1"/>
    <col min="19" max="19" width="17.28515625" customWidth="1"/>
    <col min="20" max="20" width="8.140625" customWidth="1"/>
    <col min="21" max="21" width="32.42578125" customWidth="1"/>
    <col min="22" max="22" width="10.140625" customWidth="1"/>
    <col min="23" max="23" width="12" customWidth="1"/>
    <col min="24" max="24" width="9.85546875" customWidth="1"/>
    <col min="25" max="26" width="18.5703125" customWidth="1"/>
    <col min="27" max="27" width="12" bestFit="1" customWidth="1"/>
    <col min="29" max="29" width="3" bestFit="1" customWidth="1"/>
    <col min="30" max="30" width="14.140625" bestFit="1" customWidth="1"/>
    <col min="31" max="31" width="7.85546875" bestFit="1" customWidth="1"/>
    <col min="32" max="32" width="12" bestFit="1" customWidth="1"/>
    <col min="33" max="33" width="8.140625" bestFit="1" customWidth="1"/>
    <col min="34" max="34" width="11.7109375" bestFit="1" customWidth="1"/>
    <col min="35" max="35" width="11.140625" bestFit="1" customWidth="1"/>
    <col min="36" max="36" width="7.140625" bestFit="1" customWidth="1"/>
    <col min="37" max="37" width="11.28515625" bestFit="1" customWidth="1"/>
    <col min="38" max="38" width="14.140625" bestFit="1" customWidth="1"/>
    <col min="39" max="39" width="5.140625" bestFit="1" customWidth="1"/>
    <col min="40" max="40" width="6.7109375" bestFit="1" customWidth="1"/>
    <col min="41" max="41" width="11.140625" bestFit="1" customWidth="1"/>
    <col min="42" max="42" width="5.28515625" bestFit="1" customWidth="1"/>
    <col min="43" max="43" width="12.140625" bestFit="1" customWidth="1"/>
    <col min="44" max="44" width="4.7109375" bestFit="1" customWidth="1"/>
    <col min="45" max="45" width="10.7109375" bestFit="1" customWidth="1"/>
    <col min="46" max="46" width="11.7109375" bestFit="1" customWidth="1"/>
  </cols>
  <sheetData>
    <row r="1" spans="1:46" ht="17.25" x14ac:dyDescent="0.25">
      <c r="A1" s="113" t="s">
        <v>139</v>
      </c>
      <c r="C1" s="114" t="s">
        <v>140</v>
      </c>
      <c r="E1" s="115" t="s">
        <v>141</v>
      </c>
      <c r="G1" s="188" t="s">
        <v>121</v>
      </c>
      <c r="H1" s="188" t="s">
        <v>122</v>
      </c>
      <c r="I1" s="188" t="s">
        <v>142</v>
      </c>
      <c r="J1" s="188" t="s">
        <v>143</v>
      </c>
      <c r="K1" s="188" t="s">
        <v>144</v>
      </c>
      <c r="L1" s="188" t="s">
        <v>145</v>
      </c>
      <c r="M1" s="188"/>
      <c r="N1" s="188" t="s">
        <v>127</v>
      </c>
      <c r="O1" s="188" t="s">
        <v>146</v>
      </c>
      <c r="P1" s="188" t="s">
        <v>147</v>
      </c>
      <c r="Q1" s="188" t="s">
        <v>148</v>
      </c>
      <c r="R1" s="188" t="s">
        <v>149</v>
      </c>
      <c r="S1" s="189" t="s">
        <v>150</v>
      </c>
      <c r="T1" s="188" t="s">
        <v>151</v>
      </c>
      <c r="U1" s="188" t="s">
        <v>152</v>
      </c>
      <c r="V1" s="188" t="s">
        <v>153</v>
      </c>
      <c r="W1" s="188" t="s">
        <v>135</v>
      </c>
      <c r="X1" s="188" t="s">
        <v>154</v>
      </c>
      <c r="Y1" s="188" t="s">
        <v>131</v>
      </c>
      <c r="Z1" s="188" t="s">
        <v>132</v>
      </c>
      <c r="AA1" s="188" t="s">
        <v>155</v>
      </c>
      <c r="AC1" s="198" t="s">
        <v>121</v>
      </c>
      <c r="AD1" s="198" t="s">
        <v>608</v>
      </c>
      <c r="AE1" s="198" t="s">
        <v>142</v>
      </c>
      <c r="AF1" s="198" t="s">
        <v>615</v>
      </c>
      <c r="AG1" s="198" t="s">
        <v>127</v>
      </c>
      <c r="AH1" s="198" t="s">
        <v>149</v>
      </c>
      <c r="AI1" s="198" t="s">
        <v>616</v>
      </c>
      <c r="AJ1" s="198" t="s">
        <v>151</v>
      </c>
      <c r="AK1" s="198" t="s">
        <v>220</v>
      </c>
      <c r="AL1" s="198" t="s">
        <v>617</v>
      </c>
      <c r="AM1" s="198" t="s">
        <v>135</v>
      </c>
      <c r="AN1" s="198" t="s">
        <v>154</v>
      </c>
      <c r="AO1" s="198" t="s">
        <v>609</v>
      </c>
      <c r="AP1" s="198" t="s">
        <v>610</v>
      </c>
      <c r="AQ1" s="198" t="s">
        <v>612</v>
      </c>
      <c r="AR1" s="198" t="s">
        <v>613</v>
      </c>
      <c r="AS1" s="198" t="s">
        <v>131</v>
      </c>
      <c r="AT1" s="198" t="s">
        <v>132</v>
      </c>
    </row>
    <row r="2" spans="1:46" x14ac:dyDescent="0.25">
      <c r="A2" s="118" t="s">
        <v>121</v>
      </c>
      <c r="C2" s="119" t="s">
        <v>121</v>
      </c>
      <c r="E2" s="120" t="s">
        <v>121</v>
      </c>
      <c r="G2" s="178">
        <v>1</v>
      </c>
      <c r="H2" s="190">
        <f t="shared" ref="H2:H23" ca="1" si="0">NOW()</f>
        <v>44877.79531296296</v>
      </c>
      <c r="I2" s="178">
        <v>1</v>
      </c>
      <c r="J2" s="178">
        <v>0</v>
      </c>
      <c r="K2" s="178">
        <v>0</v>
      </c>
      <c r="L2" s="178" t="s">
        <v>20</v>
      </c>
      <c r="M2" s="178" t="s">
        <v>156</v>
      </c>
      <c r="N2" s="178">
        <v>-300</v>
      </c>
      <c r="O2" s="178">
        <v>-300</v>
      </c>
      <c r="P2" s="178">
        <f>0+N2</f>
        <v>-300</v>
      </c>
      <c r="Q2" s="178">
        <f>0+N2</f>
        <v>-300</v>
      </c>
      <c r="R2" s="178" t="s">
        <v>157</v>
      </c>
      <c r="S2" s="178" t="s">
        <v>28</v>
      </c>
      <c r="T2" s="178"/>
      <c r="U2" s="178"/>
      <c r="V2" s="178">
        <v>1</v>
      </c>
      <c r="W2" s="178" t="s">
        <v>139</v>
      </c>
      <c r="X2" s="191" t="s">
        <v>158</v>
      </c>
      <c r="Y2" s="192">
        <f t="shared" ref="Y2:Z23" ca="1" si="1">NOW()</f>
        <v>44877.79531296296</v>
      </c>
      <c r="Z2" s="192">
        <f t="shared" ca="1" si="1"/>
        <v>44877.79531296296</v>
      </c>
      <c r="AA2" s="178"/>
      <c r="AC2" s="121">
        <v>1</v>
      </c>
      <c r="AD2" s="121">
        <f ca="1">NOW()</f>
        <v>44877.79531296296</v>
      </c>
      <c r="AE2" s="121">
        <v>1</v>
      </c>
      <c r="AF2" s="121" t="s">
        <v>20</v>
      </c>
      <c r="AG2" s="121">
        <v>3000</v>
      </c>
      <c r="AH2" s="121">
        <v>1</v>
      </c>
      <c r="AI2" s="121">
        <v>1</v>
      </c>
      <c r="AJ2" s="121"/>
      <c r="AK2" s="121"/>
      <c r="AL2" s="121">
        <v>1</v>
      </c>
      <c r="AM2" s="121">
        <v>1</v>
      </c>
      <c r="AN2" s="121">
        <v>1</v>
      </c>
      <c r="AO2" s="121">
        <v>1</v>
      </c>
      <c r="AP2" s="121"/>
      <c r="AQ2" s="121"/>
      <c r="AR2" s="121"/>
      <c r="AS2" s="121"/>
      <c r="AT2" s="121"/>
    </row>
    <row r="3" spans="1:46" x14ac:dyDescent="0.25">
      <c r="A3" s="118" t="s">
        <v>122</v>
      </c>
      <c r="C3" s="119" t="s">
        <v>122</v>
      </c>
      <c r="E3" s="120" t="s">
        <v>122</v>
      </c>
      <c r="G3" s="178">
        <v>2</v>
      </c>
      <c r="H3" s="190">
        <f t="shared" ca="1" si="0"/>
        <v>44877.79531296296</v>
      </c>
      <c r="I3" s="178">
        <v>2</v>
      </c>
      <c r="J3" s="178"/>
      <c r="K3" s="178">
        <v>0</v>
      </c>
      <c r="L3" s="178" t="s">
        <v>21</v>
      </c>
      <c r="M3" s="178" t="s">
        <v>156</v>
      </c>
      <c r="N3" s="178">
        <v>-299</v>
      </c>
      <c r="O3" s="178">
        <v>-299</v>
      </c>
      <c r="P3" s="178">
        <f t="shared" ref="P3:P12" si="2">P2+N3</f>
        <v>-599</v>
      </c>
      <c r="Q3" s="178">
        <f t="shared" ref="Q3:Q12" si="3">Q2+O3</f>
        <v>-599</v>
      </c>
      <c r="R3" s="178" t="s">
        <v>159</v>
      </c>
      <c r="S3" s="178" t="s">
        <v>28</v>
      </c>
      <c r="T3" s="178"/>
      <c r="U3" s="178"/>
      <c r="V3" s="178">
        <v>1</v>
      </c>
      <c r="W3" s="178" t="s">
        <v>139</v>
      </c>
      <c r="X3" s="191" t="s">
        <v>158</v>
      </c>
      <c r="Y3" s="192">
        <f t="shared" ca="1" si="1"/>
        <v>44877.79531296296</v>
      </c>
      <c r="Z3" s="192">
        <f t="shared" ca="1" si="1"/>
        <v>44877.79531296296</v>
      </c>
      <c r="AA3" s="178"/>
    </row>
    <row r="4" spans="1:46" x14ac:dyDescent="0.25">
      <c r="A4" s="118" t="s">
        <v>123</v>
      </c>
      <c r="C4" s="119" t="s">
        <v>123</v>
      </c>
      <c r="E4" s="120" t="s">
        <v>123</v>
      </c>
      <c r="G4" s="178">
        <v>3</v>
      </c>
      <c r="H4" s="190">
        <f t="shared" ca="1" si="0"/>
        <v>44877.79531296296</v>
      </c>
      <c r="I4" s="178">
        <v>3</v>
      </c>
      <c r="J4" s="178"/>
      <c r="K4" s="178"/>
      <c r="L4" s="178" t="s">
        <v>22</v>
      </c>
      <c r="M4" s="178" t="s">
        <v>156</v>
      </c>
      <c r="N4" s="178">
        <v>-298</v>
      </c>
      <c r="O4" s="178">
        <v>-298</v>
      </c>
      <c r="P4" s="178">
        <f t="shared" si="2"/>
        <v>-897</v>
      </c>
      <c r="Q4" s="178">
        <f t="shared" si="3"/>
        <v>-897</v>
      </c>
      <c r="R4" s="178" t="s">
        <v>157</v>
      </c>
      <c r="S4" s="178" t="s">
        <v>28</v>
      </c>
      <c r="T4" s="178"/>
      <c r="U4" s="178"/>
      <c r="V4" s="178">
        <v>1</v>
      </c>
      <c r="W4" s="178" t="s">
        <v>139</v>
      </c>
      <c r="X4" s="191" t="s">
        <v>158</v>
      </c>
      <c r="Y4" s="192">
        <f t="shared" ca="1" si="1"/>
        <v>44877.79531296296</v>
      </c>
      <c r="Z4" s="192">
        <f t="shared" ca="1" si="1"/>
        <v>44877.79531296296</v>
      </c>
      <c r="AA4" s="178"/>
    </row>
    <row r="5" spans="1:46" x14ac:dyDescent="0.25">
      <c r="A5" s="118" t="s">
        <v>142</v>
      </c>
      <c r="C5" s="119" t="s">
        <v>160</v>
      </c>
      <c r="E5" s="120" t="s">
        <v>161</v>
      </c>
      <c r="G5" s="178">
        <v>4</v>
      </c>
      <c r="H5" s="190">
        <f t="shared" ca="1" si="0"/>
        <v>44877.79531296296</v>
      </c>
      <c r="I5" s="178">
        <v>4</v>
      </c>
      <c r="J5" s="178"/>
      <c r="K5" s="178"/>
      <c r="L5" s="178" t="s">
        <v>23</v>
      </c>
      <c r="M5" s="178" t="s">
        <v>156</v>
      </c>
      <c r="N5" s="178">
        <v>300</v>
      </c>
      <c r="O5" s="178">
        <v>300</v>
      </c>
      <c r="P5" s="178">
        <f t="shared" si="2"/>
        <v>-597</v>
      </c>
      <c r="Q5" s="178">
        <f t="shared" si="3"/>
        <v>-597</v>
      </c>
      <c r="R5" s="178" t="s">
        <v>159</v>
      </c>
      <c r="S5" s="178" t="s">
        <v>28</v>
      </c>
      <c r="T5" s="178"/>
      <c r="U5" s="178"/>
      <c r="V5" s="178">
        <v>1</v>
      </c>
      <c r="W5" s="178" t="s">
        <v>139</v>
      </c>
      <c r="X5" s="191" t="s">
        <v>158</v>
      </c>
      <c r="Y5" s="192">
        <f t="shared" ca="1" si="1"/>
        <v>44877.79531296296</v>
      </c>
      <c r="Z5" s="192">
        <f t="shared" ca="1" si="1"/>
        <v>44877.79531296296</v>
      </c>
      <c r="AA5" s="178"/>
    </row>
    <row r="6" spans="1:46" x14ac:dyDescent="0.25">
      <c r="A6" s="117" t="s">
        <v>126</v>
      </c>
      <c r="C6" s="117" t="s">
        <v>162</v>
      </c>
      <c r="E6" s="117"/>
      <c r="G6" s="178">
        <v>5</v>
      </c>
      <c r="H6" s="190">
        <f t="shared" ca="1" si="0"/>
        <v>44877.79531296296</v>
      </c>
      <c r="I6" s="178">
        <v>5</v>
      </c>
      <c r="J6" s="178"/>
      <c r="K6" s="178"/>
      <c r="L6" s="178" t="s">
        <v>24</v>
      </c>
      <c r="M6" s="178" t="s">
        <v>156</v>
      </c>
      <c r="N6" s="178">
        <v>-296</v>
      </c>
      <c r="O6" s="178">
        <v>-296</v>
      </c>
      <c r="P6" s="178">
        <f t="shared" si="2"/>
        <v>-893</v>
      </c>
      <c r="Q6" s="178">
        <f t="shared" si="3"/>
        <v>-893</v>
      </c>
      <c r="R6" s="178" t="s">
        <v>157</v>
      </c>
      <c r="S6" s="178" t="s">
        <v>28</v>
      </c>
      <c r="T6" s="178"/>
      <c r="U6" s="178"/>
      <c r="V6" s="178">
        <v>1</v>
      </c>
      <c r="W6" s="178" t="s">
        <v>139</v>
      </c>
      <c r="X6" s="191" t="s">
        <v>158</v>
      </c>
      <c r="Y6" s="192">
        <f t="shared" ca="1" si="1"/>
        <v>44877.79531296296</v>
      </c>
      <c r="Z6" s="192">
        <f t="shared" ca="1" si="1"/>
        <v>44877.79531296296</v>
      </c>
      <c r="AA6" s="178"/>
    </row>
    <row r="7" spans="1:46" x14ac:dyDescent="0.25">
      <c r="A7" s="118" t="s">
        <v>127</v>
      </c>
      <c r="C7" s="119" t="s">
        <v>127</v>
      </c>
      <c r="E7" s="120" t="s">
        <v>127</v>
      </c>
      <c r="G7" s="178">
        <v>6</v>
      </c>
      <c r="H7" s="190">
        <f t="shared" ca="1" si="0"/>
        <v>44877.79531296296</v>
      </c>
      <c r="I7" s="178">
        <v>6</v>
      </c>
      <c r="J7" s="178"/>
      <c r="K7" s="178"/>
      <c r="L7" s="178" t="s">
        <v>25</v>
      </c>
      <c r="M7" s="178" t="s">
        <v>156</v>
      </c>
      <c r="N7" s="178">
        <v>-295</v>
      </c>
      <c r="O7" s="178">
        <v>-295</v>
      </c>
      <c r="P7" s="178">
        <f t="shared" si="2"/>
        <v>-1188</v>
      </c>
      <c r="Q7" s="178">
        <f t="shared" si="3"/>
        <v>-1188</v>
      </c>
      <c r="R7" s="178" t="s">
        <v>157</v>
      </c>
      <c r="S7" s="178" t="s">
        <v>28</v>
      </c>
      <c r="T7" s="178"/>
      <c r="U7" s="178"/>
      <c r="V7" s="178">
        <v>1</v>
      </c>
      <c r="W7" s="178" t="s">
        <v>139</v>
      </c>
      <c r="X7" s="191" t="s">
        <v>158</v>
      </c>
      <c r="Y7" s="192">
        <f t="shared" ca="1" si="1"/>
        <v>44877.79531296296</v>
      </c>
      <c r="Z7" s="192">
        <f t="shared" ca="1" si="1"/>
        <v>44877.79531296296</v>
      </c>
      <c r="AA7" s="178"/>
    </row>
    <row r="8" spans="1:46" x14ac:dyDescent="0.25">
      <c r="A8" s="118" t="s">
        <v>149</v>
      </c>
      <c r="C8" s="119" t="s">
        <v>163</v>
      </c>
      <c r="E8" s="120" t="s">
        <v>149</v>
      </c>
      <c r="G8" s="178">
        <v>7</v>
      </c>
      <c r="H8" s="190">
        <f t="shared" ca="1" si="0"/>
        <v>44877.79531296296</v>
      </c>
      <c r="I8" s="178">
        <v>7</v>
      </c>
      <c r="J8" s="178"/>
      <c r="K8" s="178"/>
      <c r="L8" s="178" t="s">
        <v>164</v>
      </c>
      <c r="M8" s="178" t="s">
        <v>129</v>
      </c>
      <c r="N8" s="178">
        <v>-200</v>
      </c>
      <c r="O8" s="178">
        <v>-200</v>
      </c>
      <c r="P8" s="178">
        <f t="shared" si="2"/>
        <v>-1388</v>
      </c>
      <c r="Q8" s="178">
        <f t="shared" si="3"/>
        <v>-1388</v>
      </c>
      <c r="R8" s="178" t="s">
        <v>157</v>
      </c>
      <c r="S8" s="178" t="s">
        <v>165</v>
      </c>
      <c r="T8" s="178"/>
      <c r="U8" s="178"/>
      <c r="V8" s="178">
        <v>1</v>
      </c>
      <c r="W8" s="178" t="s">
        <v>139</v>
      </c>
      <c r="X8" s="191" t="s">
        <v>158</v>
      </c>
      <c r="Y8" s="192">
        <f t="shared" ca="1" si="1"/>
        <v>44877.79531296296</v>
      </c>
      <c r="Z8" s="192">
        <f t="shared" ca="1" si="1"/>
        <v>44877.79531296296</v>
      </c>
      <c r="AA8" s="178">
        <v>9</v>
      </c>
    </row>
    <row r="9" spans="1:46" x14ac:dyDescent="0.25">
      <c r="A9" s="118" t="s">
        <v>137</v>
      </c>
      <c r="C9" s="119" t="s">
        <v>137</v>
      </c>
      <c r="E9" s="120"/>
      <c r="G9" s="178">
        <v>8</v>
      </c>
      <c r="H9" s="190">
        <f t="shared" ca="1" si="0"/>
        <v>44877.79531296296</v>
      </c>
      <c r="I9" s="178">
        <v>7</v>
      </c>
      <c r="J9" s="178"/>
      <c r="K9" s="178"/>
      <c r="L9" s="178" t="s">
        <v>164</v>
      </c>
      <c r="M9" s="178" t="s">
        <v>129</v>
      </c>
      <c r="N9" s="178">
        <v>7000</v>
      </c>
      <c r="O9" s="178">
        <v>7000</v>
      </c>
      <c r="P9" s="178">
        <f t="shared" si="2"/>
        <v>5612</v>
      </c>
      <c r="Q9" s="178">
        <f t="shared" si="3"/>
        <v>5612</v>
      </c>
      <c r="R9" s="178" t="s">
        <v>159</v>
      </c>
      <c r="S9" s="178" t="s">
        <v>165</v>
      </c>
      <c r="T9" s="178"/>
      <c r="U9" s="178"/>
      <c r="V9" s="178">
        <v>1</v>
      </c>
      <c r="W9" s="178" t="s">
        <v>166</v>
      </c>
      <c r="X9" s="191" t="s">
        <v>158</v>
      </c>
      <c r="Y9" s="192">
        <f t="shared" ca="1" si="1"/>
        <v>44877.79531296296</v>
      </c>
      <c r="Z9" s="192">
        <f t="shared" ca="1" si="1"/>
        <v>44877.79531296296</v>
      </c>
      <c r="AA9" s="178">
        <v>8</v>
      </c>
    </row>
    <row r="10" spans="1:46" x14ac:dyDescent="0.25">
      <c r="A10" s="118" t="s">
        <v>133</v>
      </c>
      <c r="C10" s="119" t="s">
        <v>133</v>
      </c>
      <c r="E10" s="120" t="s">
        <v>133</v>
      </c>
      <c r="G10" s="178">
        <v>9</v>
      </c>
      <c r="H10" s="190">
        <f t="shared" ca="1" si="0"/>
        <v>44877.79531296296</v>
      </c>
      <c r="I10" s="178">
        <v>8</v>
      </c>
      <c r="J10" s="178"/>
      <c r="K10" s="178"/>
      <c r="L10" s="178" t="s">
        <v>167</v>
      </c>
      <c r="M10" s="178" t="s">
        <v>168</v>
      </c>
      <c r="N10" s="178">
        <v>1500</v>
      </c>
      <c r="O10" s="178">
        <v>1500</v>
      </c>
      <c r="P10" s="178">
        <f t="shared" si="2"/>
        <v>7112</v>
      </c>
      <c r="Q10" s="178">
        <f t="shared" si="3"/>
        <v>7112</v>
      </c>
      <c r="R10" s="178" t="s">
        <v>157</v>
      </c>
      <c r="S10" s="178" t="s">
        <v>169</v>
      </c>
      <c r="T10" s="178"/>
      <c r="U10" s="178"/>
      <c r="V10" s="178">
        <v>1</v>
      </c>
      <c r="W10" s="178" t="s">
        <v>166</v>
      </c>
      <c r="X10" s="191" t="s">
        <v>158</v>
      </c>
      <c r="Y10" s="192">
        <f t="shared" ca="1" si="1"/>
        <v>44877.79531296296</v>
      </c>
      <c r="Z10" s="192">
        <f t="shared" ca="1" si="1"/>
        <v>44877.79531296296</v>
      </c>
      <c r="AA10" s="178"/>
    </row>
    <row r="11" spans="1:46" x14ac:dyDescent="0.25">
      <c r="A11" s="118" t="s">
        <v>135</v>
      </c>
      <c r="C11" s="119" t="s">
        <v>170</v>
      </c>
      <c r="E11" s="120" t="s">
        <v>171</v>
      </c>
      <c r="G11" s="178">
        <v>10</v>
      </c>
      <c r="H11" s="190">
        <f t="shared" ca="1" si="0"/>
        <v>44877.79531296296</v>
      </c>
      <c r="I11" s="178">
        <v>9</v>
      </c>
      <c r="J11" s="178"/>
      <c r="K11" s="178"/>
      <c r="L11" s="178" t="s">
        <v>172</v>
      </c>
      <c r="M11" s="178" t="s">
        <v>168</v>
      </c>
      <c r="N11" s="178">
        <v>-300</v>
      </c>
      <c r="O11" s="178">
        <v>-300</v>
      </c>
      <c r="P11" s="178">
        <f t="shared" si="2"/>
        <v>6812</v>
      </c>
      <c r="Q11" s="178">
        <f t="shared" si="3"/>
        <v>6812</v>
      </c>
      <c r="R11" s="178" t="s">
        <v>157</v>
      </c>
      <c r="S11" s="178" t="s">
        <v>173</v>
      </c>
      <c r="T11" s="178"/>
      <c r="U11" s="178" t="s">
        <v>174</v>
      </c>
      <c r="V11" s="178">
        <v>1</v>
      </c>
      <c r="W11" s="178" t="s">
        <v>139</v>
      </c>
      <c r="X11" s="191" t="s">
        <v>158</v>
      </c>
      <c r="Y11" s="192">
        <f t="shared" ca="1" si="1"/>
        <v>44877.79531296296</v>
      </c>
      <c r="Z11" s="192">
        <f t="shared" ca="1" si="1"/>
        <v>44877.79531296296</v>
      </c>
      <c r="AA11" s="178">
        <v>11</v>
      </c>
    </row>
    <row r="12" spans="1:46" x14ac:dyDescent="0.25">
      <c r="A12" s="118" t="s">
        <v>175</v>
      </c>
      <c r="C12" s="119"/>
      <c r="E12" s="120"/>
      <c r="G12" s="178">
        <v>11</v>
      </c>
      <c r="H12" s="190">
        <f t="shared" ca="1" si="0"/>
        <v>44877.79531296296</v>
      </c>
      <c r="I12" s="178">
        <v>9</v>
      </c>
      <c r="J12" s="178"/>
      <c r="K12" s="178"/>
      <c r="L12" s="178" t="s">
        <v>172</v>
      </c>
      <c r="M12" s="178" t="s">
        <v>168</v>
      </c>
      <c r="N12" s="178">
        <v>300</v>
      </c>
      <c r="O12" s="178">
        <v>300</v>
      </c>
      <c r="P12" s="178">
        <f t="shared" si="2"/>
        <v>7112</v>
      </c>
      <c r="Q12" s="178">
        <f t="shared" si="3"/>
        <v>7112</v>
      </c>
      <c r="R12" s="178" t="s">
        <v>157</v>
      </c>
      <c r="S12" s="178" t="s">
        <v>176</v>
      </c>
      <c r="T12" s="178"/>
      <c r="U12" s="178" t="s">
        <v>174</v>
      </c>
      <c r="V12" s="178">
        <v>2</v>
      </c>
      <c r="W12" s="178" t="s">
        <v>166</v>
      </c>
      <c r="X12" s="191" t="s">
        <v>158</v>
      </c>
      <c r="Y12" s="192">
        <f t="shared" ca="1" si="1"/>
        <v>44877.79531296296</v>
      </c>
      <c r="Z12" s="192">
        <f t="shared" ca="1" si="1"/>
        <v>44877.79531296296</v>
      </c>
      <c r="AA12" s="178">
        <v>10</v>
      </c>
    </row>
    <row r="13" spans="1:46" ht="70.7" customHeight="1" x14ac:dyDescent="0.25">
      <c r="A13" s="118" t="s">
        <v>154</v>
      </c>
      <c r="C13" s="119" t="s">
        <v>177</v>
      </c>
      <c r="E13" s="120" t="s">
        <v>178</v>
      </c>
      <c r="G13" s="193">
        <v>12</v>
      </c>
      <c r="H13" s="194">
        <f t="shared" ca="1" si="0"/>
        <v>44877.79531296296</v>
      </c>
      <c r="I13" s="193">
        <v>9</v>
      </c>
      <c r="J13" s="193"/>
      <c r="K13" s="178">
        <f>P12</f>
        <v>7112</v>
      </c>
      <c r="L13" s="193" t="s">
        <v>172</v>
      </c>
      <c r="M13" s="193" t="s">
        <v>168</v>
      </c>
      <c r="N13" s="195" t="s">
        <v>179</v>
      </c>
      <c r="O13" s="193">
        <v>-200</v>
      </c>
      <c r="P13" s="178" t="e">
        <f>K13+N13</f>
        <v>#VALUE!</v>
      </c>
      <c r="Q13" s="193"/>
      <c r="R13" s="193" t="s">
        <v>157</v>
      </c>
      <c r="S13" s="193" t="s">
        <v>173</v>
      </c>
      <c r="T13" s="193"/>
      <c r="U13" s="195" t="s">
        <v>180</v>
      </c>
      <c r="V13" s="193">
        <v>1</v>
      </c>
      <c r="W13" s="193" t="s">
        <v>139</v>
      </c>
      <c r="X13" s="195" t="s">
        <v>181</v>
      </c>
      <c r="Y13" s="196">
        <f t="shared" ca="1" si="1"/>
        <v>44877.79531296296</v>
      </c>
      <c r="Z13" s="196">
        <f t="shared" ca="1" si="1"/>
        <v>44877.79531296296</v>
      </c>
      <c r="AA13" s="197"/>
    </row>
    <row r="14" spans="1:46" x14ac:dyDescent="0.25">
      <c r="A14" s="118" t="s">
        <v>132</v>
      </c>
      <c r="C14" s="119" t="s">
        <v>132</v>
      </c>
      <c r="E14" s="120" t="s">
        <v>132</v>
      </c>
      <c r="G14" s="178">
        <v>14</v>
      </c>
      <c r="H14" s="190">
        <f t="shared" ca="1" si="0"/>
        <v>44877.79531296296</v>
      </c>
      <c r="I14" s="97"/>
      <c r="J14" s="97"/>
      <c r="K14" s="97"/>
      <c r="L14" s="97"/>
      <c r="M14" s="97"/>
      <c r="N14" s="178"/>
      <c r="O14" s="178"/>
      <c r="P14" s="178"/>
      <c r="Q14" s="178"/>
      <c r="R14" s="178"/>
      <c r="S14" s="178"/>
      <c r="T14" s="178"/>
      <c r="U14" s="178"/>
      <c r="V14" s="178">
        <v>1</v>
      </c>
      <c r="W14" s="178"/>
      <c r="X14" s="191"/>
      <c r="Y14" s="192">
        <f t="shared" ca="1" si="1"/>
        <v>44877.79531296296</v>
      </c>
      <c r="Z14" s="192">
        <f t="shared" ca="1" si="1"/>
        <v>44877.79531296296</v>
      </c>
      <c r="AA14" s="178"/>
    </row>
    <row r="15" spans="1:46" x14ac:dyDescent="0.25">
      <c r="G15" s="178">
        <v>15</v>
      </c>
      <c r="H15" s="190">
        <f t="shared" ca="1" si="0"/>
        <v>44877.79531296296</v>
      </c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>
        <v>1</v>
      </c>
      <c r="W15" s="178"/>
      <c r="X15" s="191"/>
      <c r="Y15" s="192">
        <f t="shared" ca="1" si="1"/>
        <v>44877.79531296296</v>
      </c>
      <c r="Z15" s="192">
        <f t="shared" ca="1" si="1"/>
        <v>44877.79531296296</v>
      </c>
      <c r="AA15" s="178"/>
    </row>
    <row r="16" spans="1:46" x14ac:dyDescent="0.25">
      <c r="G16" s="178">
        <v>16</v>
      </c>
      <c r="H16" s="190">
        <f t="shared" ca="1" si="0"/>
        <v>44877.79531296296</v>
      </c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>
        <v>1</v>
      </c>
      <c r="W16" s="178"/>
      <c r="X16" s="191"/>
      <c r="Y16" s="192">
        <f t="shared" ca="1" si="1"/>
        <v>44877.79531296296</v>
      </c>
      <c r="Z16" s="192">
        <f t="shared" ca="1" si="1"/>
        <v>44877.79531296296</v>
      </c>
      <c r="AA16" s="178"/>
    </row>
    <row r="17" spans="1:27" ht="17.25" x14ac:dyDescent="0.25">
      <c r="A17" s="123" t="s">
        <v>182</v>
      </c>
      <c r="C17" s="124" t="s">
        <v>183</v>
      </c>
      <c r="E17" s="125" t="s">
        <v>183</v>
      </c>
      <c r="G17" s="178">
        <v>17</v>
      </c>
      <c r="H17" s="190">
        <f t="shared" ca="1" si="0"/>
        <v>44877.79531296296</v>
      </c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>
        <v>1</v>
      </c>
      <c r="W17" s="178"/>
      <c r="X17" s="191"/>
      <c r="Y17" s="192">
        <f t="shared" ca="1" si="1"/>
        <v>44877.79531296296</v>
      </c>
      <c r="Z17" s="192">
        <f t="shared" ca="1" si="1"/>
        <v>44877.79531296296</v>
      </c>
      <c r="AA17" s="178"/>
    </row>
    <row r="18" spans="1:27" x14ac:dyDescent="0.25">
      <c r="A18" s="126" t="s">
        <v>121</v>
      </c>
      <c r="B18" s="127"/>
      <c r="C18" s="116" t="s">
        <v>121</v>
      </c>
      <c r="E18" s="116" t="s">
        <v>121</v>
      </c>
      <c r="G18" s="178">
        <v>18</v>
      </c>
      <c r="H18" s="190">
        <f t="shared" ca="1" si="0"/>
        <v>44877.79531296296</v>
      </c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>
        <v>1</v>
      </c>
      <c r="W18" s="178"/>
      <c r="X18" s="191"/>
      <c r="Y18" s="192">
        <f t="shared" ca="1" si="1"/>
        <v>44877.79531296296</v>
      </c>
      <c r="Z18" s="192">
        <f t="shared" ca="1" si="1"/>
        <v>44877.79531296296</v>
      </c>
      <c r="AA18" s="178"/>
    </row>
    <row r="19" spans="1:27" x14ac:dyDescent="0.25">
      <c r="A19" s="126" t="s">
        <v>122</v>
      </c>
      <c r="B19" s="127"/>
      <c r="C19" s="116" t="s">
        <v>122</v>
      </c>
      <c r="E19" s="116" t="s">
        <v>122</v>
      </c>
      <c r="G19" s="178">
        <v>19</v>
      </c>
      <c r="H19" s="190">
        <f t="shared" ca="1" si="0"/>
        <v>44877.79531296296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>
        <v>1</v>
      </c>
      <c r="W19" s="178"/>
      <c r="X19" s="191"/>
      <c r="Y19" s="192">
        <f t="shared" ca="1" si="1"/>
        <v>44877.79531296296</v>
      </c>
      <c r="Z19" s="192">
        <f t="shared" ca="1" si="1"/>
        <v>44877.79531296296</v>
      </c>
      <c r="AA19" s="178"/>
    </row>
    <row r="20" spans="1:27" x14ac:dyDescent="0.25">
      <c r="A20" s="126" t="s">
        <v>184</v>
      </c>
      <c r="B20" s="127"/>
      <c r="C20" s="116" t="s">
        <v>123</v>
      </c>
      <c r="E20" s="116" t="s">
        <v>123</v>
      </c>
      <c r="G20" s="178">
        <v>20</v>
      </c>
      <c r="H20" s="190">
        <f t="shared" ca="1" si="0"/>
        <v>44877.79531296296</v>
      </c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>
        <v>1</v>
      </c>
      <c r="W20" s="178"/>
      <c r="X20" s="191"/>
      <c r="Y20" s="192">
        <f t="shared" ca="1" si="1"/>
        <v>44877.79531296296</v>
      </c>
      <c r="Z20" s="192">
        <f t="shared" ca="1" si="1"/>
        <v>44877.79531296296</v>
      </c>
      <c r="AA20" s="178"/>
    </row>
    <row r="21" spans="1:27" x14ac:dyDescent="0.25">
      <c r="A21" s="126" t="s">
        <v>185</v>
      </c>
      <c r="B21" s="127"/>
      <c r="C21" s="116" t="s">
        <v>142</v>
      </c>
      <c r="E21" s="116" t="s">
        <v>142</v>
      </c>
      <c r="G21" s="178">
        <v>21</v>
      </c>
      <c r="H21" s="190">
        <f t="shared" ca="1" si="0"/>
        <v>44877.79531296296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>
        <v>1</v>
      </c>
      <c r="W21" s="178"/>
      <c r="X21" s="191"/>
      <c r="Y21" s="192">
        <f t="shared" ca="1" si="1"/>
        <v>44877.79531296296</v>
      </c>
      <c r="Z21" s="192">
        <f t="shared" ca="1" si="1"/>
        <v>44877.79531296296</v>
      </c>
      <c r="AA21" s="178"/>
    </row>
    <row r="22" spans="1:27" x14ac:dyDescent="0.25">
      <c r="A22" s="117" t="s">
        <v>186</v>
      </c>
      <c r="B22" s="127"/>
      <c r="C22" s="117" t="s">
        <v>187</v>
      </c>
      <c r="E22" s="116" t="s">
        <v>127</v>
      </c>
      <c r="G22" s="178">
        <v>22</v>
      </c>
      <c r="H22" s="190">
        <f t="shared" ca="1" si="0"/>
        <v>44877.79531296296</v>
      </c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>
        <v>1</v>
      </c>
      <c r="W22" s="178"/>
      <c r="X22" s="191"/>
      <c r="Y22" s="192">
        <f t="shared" ca="1" si="1"/>
        <v>44877.79531296296</v>
      </c>
      <c r="Z22" s="192">
        <f t="shared" ca="1" si="1"/>
        <v>44877.79531296296</v>
      </c>
      <c r="AA22" s="178"/>
    </row>
    <row r="23" spans="1:27" x14ac:dyDescent="0.25">
      <c r="A23" s="126" t="s">
        <v>127</v>
      </c>
      <c r="B23" s="127"/>
      <c r="C23" s="116" t="s">
        <v>127</v>
      </c>
      <c r="E23" s="116" t="s">
        <v>149</v>
      </c>
      <c r="G23" s="178">
        <v>23</v>
      </c>
      <c r="H23" s="190">
        <f t="shared" ca="1" si="0"/>
        <v>44877.79531296296</v>
      </c>
      <c r="I23" s="178">
        <v>10</v>
      </c>
      <c r="J23" s="178"/>
      <c r="K23" s="178"/>
      <c r="L23" s="178" t="s">
        <v>26</v>
      </c>
      <c r="M23" s="178" t="s">
        <v>156</v>
      </c>
      <c r="N23" s="178"/>
      <c r="O23" s="178"/>
      <c r="P23" s="178"/>
      <c r="Q23" s="178"/>
      <c r="R23" s="178"/>
      <c r="S23" s="178"/>
      <c r="T23" s="178"/>
      <c r="U23" s="178"/>
      <c r="V23" s="178">
        <v>1</v>
      </c>
      <c r="W23" s="178"/>
      <c r="X23" s="191"/>
      <c r="Y23" s="192">
        <f t="shared" ca="1" si="1"/>
        <v>44877.79531296296</v>
      </c>
      <c r="Z23" s="192">
        <f t="shared" ca="1" si="1"/>
        <v>44877.79531296296</v>
      </c>
      <c r="AA23" s="178"/>
    </row>
    <row r="24" spans="1:27" x14ac:dyDescent="0.25">
      <c r="A24" s="126" t="s">
        <v>149</v>
      </c>
      <c r="B24" s="127"/>
      <c r="C24" s="116" t="s">
        <v>149</v>
      </c>
      <c r="E24" s="117" t="s">
        <v>187</v>
      </c>
    </row>
    <row r="25" spans="1:27" x14ac:dyDescent="0.25">
      <c r="A25" s="126" t="s">
        <v>137</v>
      </c>
      <c r="B25" s="127"/>
      <c r="C25" s="116" t="s">
        <v>152</v>
      </c>
      <c r="E25" s="116" t="s">
        <v>152</v>
      </c>
      <c r="V25" t="s">
        <v>611</v>
      </c>
    </row>
    <row r="26" spans="1:27" x14ac:dyDescent="0.25">
      <c r="A26" s="126" t="s">
        <v>133</v>
      </c>
      <c r="B26" s="127"/>
      <c r="C26" s="116" t="s">
        <v>133</v>
      </c>
      <c r="E26" s="116" t="s">
        <v>133</v>
      </c>
      <c r="U26" s="128"/>
      <c r="W26" s="128"/>
      <c r="Y26" s="128"/>
    </row>
    <row r="27" spans="1:27" x14ac:dyDescent="0.25">
      <c r="A27" s="126" t="s">
        <v>188</v>
      </c>
      <c r="B27" s="127"/>
      <c r="C27" s="116" t="s">
        <v>135</v>
      </c>
      <c r="E27" s="116" t="s">
        <v>135</v>
      </c>
      <c r="H27" s="128"/>
    </row>
    <row r="28" spans="1:27" x14ac:dyDescent="0.25">
      <c r="A28" s="126" t="s">
        <v>189</v>
      </c>
      <c r="B28" s="127"/>
      <c r="C28" s="116" t="s">
        <v>175</v>
      </c>
      <c r="E28" s="116" t="s">
        <v>175</v>
      </c>
      <c r="H28" s="128"/>
    </row>
    <row r="29" spans="1:27" x14ac:dyDescent="0.25">
      <c r="A29" s="126" t="s">
        <v>190</v>
      </c>
      <c r="B29" s="127"/>
      <c r="C29" s="116" t="s">
        <v>154</v>
      </c>
      <c r="E29" s="116" t="s">
        <v>154</v>
      </c>
      <c r="H29" s="128"/>
    </row>
    <row r="30" spans="1:27" x14ac:dyDescent="0.25">
      <c r="A30" s="126" t="s">
        <v>131</v>
      </c>
      <c r="B30" s="127"/>
      <c r="C30" s="116" t="s">
        <v>131</v>
      </c>
      <c r="E30" s="116" t="s">
        <v>131</v>
      </c>
      <c r="H30" s="128"/>
    </row>
    <row r="31" spans="1:27" x14ac:dyDescent="0.25">
      <c r="A31" s="126" t="s">
        <v>132</v>
      </c>
      <c r="B31" s="127"/>
      <c r="C31" s="116" t="s">
        <v>132</v>
      </c>
      <c r="E31" s="116" t="s">
        <v>132</v>
      </c>
      <c r="H31" s="128"/>
    </row>
    <row r="34" spans="1:13" ht="17.25" x14ac:dyDescent="0.25">
      <c r="A34" s="129" t="s">
        <v>183</v>
      </c>
    </row>
    <row r="35" spans="1:13" x14ac:dyDescent="0.25">
      <c r="A35" s="130" t="s">
        <v>121</v>
      </c>
    </row>
    <row r="36" spans="1:13" x14ac:dyDescent="0.25">
      <c r="A36" s="130" t="s">
        <v>122</v>
      </c>
    </row>
    <row r="37" spans="1:13" x14ac:dyDescent="0.25">
      <c r="A37" s="130"/>
    </row>
    <row r="38" spans="1:13" x14ac:dyDescent="0.25">
      <c r="A38" s="130" t="s">
        <v>142</v>
      </c>
    </row>
    <row r="39" spans="1:13" x14ac:dyDescent="0.25">
      <c r="A39" s="130" t="s">
        <v>127</v>
      </c>
    </row>
    <row r="40" spans="1:13" x14ac:dyDescent="0.25">
      <c r="A40" s="130" t="s">
        <v>149</v>
      </c>
    </row>
    <row r="41" spans="1:13" x14ac:dyDescent="0.25">
      <c r="A41" s="117" t="s">
        <v>187</v>
      </c>
    </row>
    <row r="42" spans="1:13" x14ac:dyDescent="0.25">
      <c r="A42" s="130" t="s">
        <v>152</v>
      </c>
      <c r="F42" t="s">
        <v>606</v>
      </c>
      <c r="M42" t="s">
        <v>614</v>
      </c>
    </row>
    <row r="43" spans="1:13" x14ac:dyDescent="0.25">
      <c r="A43" s="130" t="s">
        <v>191</v>
      </c>
    </row>
    <row r="44" spans="1:13" x14ac:dyDescent="0.25">
      <c r="A44" s="130" t="s">
        <v>135</v>
      </c>
    </row>
    <row r="45" spans="1:13" x14ac:dyDescent="0.25">
      <c r="A45" s="130" t="s">
        <v>175</v>
      </c>
    </row>
    <row r="46" spans="1:13" x14ac:dyDescent="0.25">
      <c r="A46" s="130" t="s">
        <v>192</v>
      </c>
    </row>
    <row r="47" spans="1:13" x14ac:dyDescent="0.25">
      <c r="A47" s="130" t="s">
        <v>131</v>
      </c>
    </row>
    <row r="48" spans="1:13" x14ac:dyDescent="0.25">
      <c r="A48" s="130" t="s">
        <v>132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55"/>
  <sheetViews>
    <sheetView topLeftCell="A16" zoomScale="94" zoomScaleNormal="94" workbookViewId="0">
      <selection activeCell="D41" sqref="D41"/>
    </sheetView>
  </sheetViews>
  <sheetFormatPr defaultColWidth="9.140625" defaultRowHeight="15" x14ac:dyDescent="0.25"/>
  <cols>
    <col min="1" max="1" width="3.140625" bestFit="1" customWidth="1"/>
    <col min="2" max="2" width="13.85546875" customWidth="1"/>
    <col min="3" max="3" width="12.28515625" bestFit="1" customWidth="1"/>
    <col min="4" max="4" width="21.140625" customWidth="1"/>
    <col min="5" max="5" width="14.42578125" bestFit="1" customWidth="1"/>
    <col min="6" max="6" width="27" customWidth="1"/>
    <col min="7" max="7" width="9.7109375" bestFit="1" customWidth="1"/>
    <col min="8" max="8" width="11.28515625" customWidth="1"/>
    <col min="9" max="9" width="42.28515625" bestFit="1" customWidth="1"/>
    <col min="10" max="10" width="8.85546875" bestFit="1" customWidth="1"/>
    <col min="11" max="11" width="21.28515625" customWidth="1"/>
    <col min="12" max="12" width="17.85546875" customWidth="1"/>
    <col min="13" max="13" width="15.42578125" bestFit="1" customWidth="1"/>
    <col min="14" max="14" width="25.42578125" customWidth="1"/>
    <col min="15" max="16" width="9.28515625" customWidth="1"/>
  </cols>
  <sheetData>
    <row r="1" spans="1:19" ht="29.85" customHeight="1" x14ac:dyDescent="0.25">
      <c r="A1" s="237" t="s">
        <v>193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</row>
    <row r="3" spans="1:19" x14ac:dyDescent="0.25">
      <c r="A3" s="131" t="s">
        <v>121</v>
      </c>
      <c r="B3" s="131" t="s">
        <v>122</v>
      </c>
      <c r="C3" s="131" t="s">
        <v>123</v>
      </c>
      <c r="D3" s="131" t="s">
        <v>124</v>
      </c>
      <c r="E3" s="131" t="s">
        <v>125</v>
      </c>
      <c r="F3" s="131" t="s">
        <v>126</v>
      </c>
      <c r="G3" s="131" t="s">
        <v>127</v>
      </c>
      <c r="H3" s="131" t="s">
        <v>129</v>
      </c>
      <c r="I3" s="131" t="s">
        <v>137</v>
      </c>
      <c r="J3" s="131" t="s">
        <v>133</v>
      </c>
      <c r="K3" s="132" t="s">
        <v>135</v>
      </c>
      <c r="L3" s="132" t="s">
        <v>154</v>
      </c>
      <c r="M3" s="131" t="s">
        <v>131</v>
      </c>
      <c r="N3" s="131" t="s">
        <v>132</v>
      </c>
    </row>
    <row r="4" spans="1:19" x14ac:dyDescent="0.25">
      <c r="A4" s="133">
        <v>1</v>
      </c>
      <c r="B4" s="134">
        <f t="shared" ref="B4:B17" ca="1" si="0">TODAY()</f>
        <v>44877</v>
      </c>
      <c r="C4" s="107">
        <v>1</v>
      </c>
      <c r="D4" s="135">
        <v>256000</v>
      </c>
      <c r="E4" s="109">
        <v>5</v>
      </c>
      <c r="F4" s="109">
        <v>1</v>
      </c>
      <c r="G4" s="136">
        <v>-16000</v>
      </c>
      <c r="H4" s="111" t="s">
        <v>194</v>
      </c>
      <c r="I4" s="137" t="s">
        <v>138</v>
      </c>
      <c r="J4" s="109">
        <v>3</v>
      </c>
      <c r="K4" s="138" t="s">
        <v>136</v>
      </c>
      <c r="L4" s="138" t="s">
        <v>195</v>
      </c>
      <c r="M4" s="139">
        <f t="shared" ref="M4:N9" ca="1" si="1">TODAY()</f>
        <v>44877</v>
      </c>
      <c r="N4" s="139">
        <f t="shared" ca="1" si="1"/>
        <v>44877</v>
      </c>
    </row>
    <row r="5" spans="1:19" ht="30" x14ac:dyDescent="0.25">
      <c r="A5" s="133">
        <v>2</v>
      </c>
      <c r="B5" s="134">
        <f t="shared" ca="1" si="0"/>
        <v>44877</v>
      </c>
      <c r="C5" s="109" t="s">
        <v>196</v>
      </c>
      <c r="D5" s="140">
        <v>5600</v>
      </c>
      <c r="E5" s="109">
        <v>1</v>
      </c>
      <c r="F5" s="109">
        <v>1</v>
      </c>
      <c r="G5" s="136">
        <v>-100</v>
      </c>
      <c r="H5" s="141" t="s">
        <v>157</v>
      </c>
      <c r="I5" s="137" t="s">
        <v>197</v>
      </c>
      <c r="J5" s="109">
        <v>3</v>
      </c>
      <c r="K5" s="138" t="s">
        <v>136</v>
      </c>
      <c r="L5" s="138" t="s">
        <v>195</v>
      </c>
      <c r="M5" s="139">
        <f t="shared" ca="1" si="1"/>
        <v>44877</v>
      </c>
      <c r="N5" s="139">
        <f t="shared" ca="1" si="1"/>
        <v>44877</v>
      </c>
    </row>
    <row r="6" spans="1:19" x14ac:dyDescent="0.25">
      <c r="A6" s="133">
        <v>3</v>
      </c>
      <c r="B6" s="134">
        <f t="shared" ca="1" si="0"/>
        <v>44877</v>
      </c>
      <c r="C6" s="109" t="s">
        <v>196</v>
      </c>
      <c r="D6" s="140">
        <v>240000</v>
      </c>
      <c r="E6" s="109">
        <v>7</v>
      </c>
      <c r="F6" s="109">
        <v>1</v>
      </c>
      <c r="G6" s="136">
        <v>-300</v>
      </c>
      <c r="H6" s="111" t="s">
        <v>194</v>
      </c>
      <c r="I6" s="137" t="s">
        <v>198</v>
      </c>
      <c r="J6" s="109">
        <v>3</v>
      </c>
      <c r="K6" s="138" t="s">
        <v>136</v>
      </c>
      <c r="L6" s="138" t="s">
        <v>195</v>
      </c>
      <c r="M6" s="139">
        <f t="shared" ca="1" si="1"/>
        <v>44877</v>
      </c>
      <c r="N6" s="139">
        <f t="shared" ca="1" si="1"/>
        <v>44877</v>
      </c>
    </row>
    <row r="7" spans="1:19" x14ac:dyDescent="0.25">
      <c r="A7" s="133">
        <v>4</v>
      </c>
      <c r="B7" s="134">
        <f t="shared" ca="1" si="0"/>
        <v>44877</v>
      </c>
      <c r="C7" s="109" t="s">
        <v>196</v>
      </c>
      <c r="D7" s="140">
        <v>239700</v>
      </c>
      <c r="E7" s="109">
        <v>7</v>
      </c>
      <c r="F7" s="109">
        <v>26</v>
      </c>
      <c r="G7" s="136">
        <v>-350</v>
      </c>
      <c r="H7" s="111" t="s">
        <v>194</v>
      </c>
      <c r="I7" s="137" t="s">
        <v>199</v>
      </c>
      <c r="J7" s="109">
        <v>3</v>
      </c>
      <c r="K7" s="138" t="s">
        <v>136</v>
      </c>
      <c r="L7" s="138" t="s">
        <v>195</v>
      </c>
      <c r="M7" s="139">
        <f t="shared" ca="1" si="1"/>
        <v>44877</v>
      </c>
      <c r="N7" s="139">
        <f t="shared" ca="1" si="1"/>
        <v>44877</v>
      </c>
    </row>
    <row r="8" spans="1:19" x14ac:dyDescent="0.25">
      <c r="A8" s="142">
        <v>5</v>
      </c>
      <c r="B8" s="134">
        <f t="shared" ca="1" si="0"/>
        <v>44877</v>
      </c>
      <c r="C8" s="107">
        <v>1</v>
      </c>
      <c r="D8" s="138">
        <f>D7+G8</f>
        <v>233700</v>
      </c>
      <c r="E8" s="138" t="s">
        <v>164</v>
      </c>
      <c r="F8" s="138"/>
      <c r="G8" s="143">
        <v>-6000</v>
      </c>
      <c r="H8" s="111" t="s">
        <v>194</v>
      </c>
      <c r="I8" s="144" t="s">
        <v>200</v>
      </c>
      <c r="J8" s="109">
        <v>3</v>
      </c>
      <c r="K8" s="138" t="s">
        <v>136</v>
      </c>
      <c r="L8" s="138" t="s">
        <v>195</v>
      </c>
      <c r="M8" s="139">
        <f t="shared" ca="1" si="1"/>
        <v>44877</v>
      </c>
      <c r="N8" s="139">
        <f t="shared" ca="1" si="1"/>
        <v>44877</v>
      </c>
    </row>
    <row r="9" spans="1:19" x14ac:dyDescent="0.25">
      <c r="A9" s="138">
        <v>6</v>
      </c>
      <c r="B9" s="134">
        <f t="shared" ca="1" si="0"/>
        <v>44877</v>
      </c>
      <c r="C9" s="107">
        <v>1</v>
      </c>
      <c r="D9" s="138">
        <f>D5+G9</f>
        <v>5780</v>
      </c>
      <c r="E9" s="138" t="s">
        <v>164</v>
      </c>
      <c r="F9" s="138"/>
      <c r="G9" s="143">
        <v>180</v>
      </c>
      <c r="H9" s="109" t="s">
        <v>157</v>
      </c>
      <c r="I9" s="144" t="s">
        <v>201</v>
      </c>
      <c r="J9" s="109">
        <v>3</v>
      </c>
      <c r="K9" s="138" t="s">
        <v>202</v>
      </c>
      <c r="L9" s="138" t="s">
        <v>195</v>
      </c>
      <c r="M9" s="139">
        <f t="shared" ca="1" si="1"/>
        <v>44877</v>
      </c>
      <c r="N9" s="139">
        <f t="shared" ca="1" si="1"/>
        <v>44877</v>
      </c>
    </row>
    <row r="10" spans="1:19" x14ac:dyDescent="0.25">
      <c r="A10" s="138">
        <v>7</v>
      </c>
      <c r="B10" s="134">
        <f t="shared" ca="1" si="0"/>
        <v>44877</v>
      </c>
      <c r="C10" s="107">
        <v>1</v>
      </c>
      <c r="D10" s="133">
        <v>233700</v>
      </c>
      <c r="E10" s="133" t="s">
        <v>203</v>
      </c>
      <c r="F10" s="133"/>
      <c r="G10" s="145">
        <f>-D10</f>
        <v>-233700</v>
      </c>
      <c r="H10" s="111" t="s">
        <v>194</v>
      </c>
      <c r="I10" s="146" t="s">
        <v>204</v>
      </c>
      <c r="J10" s="107"/>
      <c r="K10" s="138" t="s">
        <v>136</v>
      </c>
      <c r="L10" s="138" t="s">
        <v>195</v>
      </c>
      <c r="M10" s="133"/>
      <c r="N10" s="133"/>
    </row>
    <row r="11" spans="1:19" x14ac:dyDescent="0.25">
      <c r="A11" s="138">
        <v>8</v>
      </c>
      <c r="B11" s="134">
        <f t="shared" ca="1" si="0"/>
        <v>44877</v>
      </c>
      <c r="C11" s="107">
        <v>1</v>
      </c>
      <c r="D11" s="133">
        <v>5780</v>
      </c>
      <c r="E11" s="138" t="s">
        <v>203</v>
      </c>
      <c r="F11" s="133"/>
      <c r="G11" s="145">
        <f>-D11</f>
        <v>-5780</v>
      </c>
      <c r="H11" s="109" t="s">
        <v>157</v>
      </c>
      <c r="I11" s="146" t="s">
        <v>204</v>
      </c>
      <c r="J11" s="107"/>
      <c r="K11" s="138" t="s">
        <v>136</v>
      </c>
      <c r="L11" s="138" t="s">
        <v>195</v>
      </c>
      <c r="M11" s="133"/>
      <c r="N11" s="133"/>
    </row>
    <row r="12" spans="1:19" x14ac:dyDescent="0.25">
      <c r="A12" s="138">
        <v>9</v>
      </c>
      <c r="B12" s="134">
        <f t="shared" ca="1" si="0"/>
        <v>44877</v>
      </c>
      <c r="C12" s="107">
        <v>2</v>
      </c>
      <c r="D12" s="133">
        <v>0</v>
      </c>
      <c r="E12" s="133" t="s">
        <v>205</v>
      </c>
      <c r="F12" s="133"/>
      <c r="G12" s="145">
        <f>D10</f>
        <v>233700</v>
      </c>
      <c r="H12" s="111" t="s">
        <v>194</v>
      </c>
      <c r="I12" s="147" t="s">
        <v>206</v>
      </c>
      <c r="J12" s="107"/>
      <c r="K12" s="133" t="s">
        <v>202</v>
      </c>
      <c r="L12" s="138" t="s">
        <v>195</v>
      </c>
      <c r="M12" s="133"/>
      <c r="N12" s="133"/>
    </row>
    <row r="13" spans="1:19" x14ac:dyDescent="0.25">
      <c r="A13" s="138">
        <v>10</v>
      </c>
      <c r="B13" s="134">
        <f t="shared" ca="1" si="0"/>
        <v>44877</v>
      </c>
      <c r="C13" s="107">
        <v>2</v>
      </c>
      <c r="D13" s="133">
        <v>0</v>
      </c>
      <c r="E13" s="133" t="s">
        <v>205</v>
      </c>
      <c r="F13" s="133"/>
      <c r="G13" s="145">
        <f>D11</f>
        <v>5780</v>
      </c>
      <c r="H13" s="109" t="s">
        <v>157</v>
      </c>
      <c r="I13" s="147" t="s">
        <v>206</v>
      </c>
      <c r="J13" s="107"/>
      <c r="K13" s="133" t="s">
        <v>202</v>
      </c>
      <c r="L13" s="138" t="s">
        <v>195</v>
      </c>
      <c r="M13" s="133"/>
      <c r="N13" s="133"/>
      <c r="P13" s="148"/>
      <c r="Q13" s="148"/>
      <c r="R13" s="148"/>
      <c r="S13" s="148"/>
    </row>
    <row r="14" spans="1:19" x14ac:dyDescent="0.25">
      <c r="A14" s="138">
        <v>11</v>
      </c>
      <c r="B14" s="134">
        <f t="shared" ca="1" si="0"/>
        <v>44877</v>
      </c>
      <c r="C14" s="107">
        <v>2</v>
      </c>
      <c r="D14" s="133">
        <f>G12</f>
        <v>233700</v>
      </c>
      <c r="E14" s="133" t="s">
        <v>167</v>
      </c>
      <c r="F14" s="133"/>
      <c r="G14" s="133">
        <v>25000</v>
      </c>
      <c r="H14" s="111" t="s">
        <v>194</v>
      </c>
      <c r="I14" s="149" t="s">
        <v>207</v>
      </c>
      <c r="J14" s="107"/>
      <c r="K14" s="133" t="s">
        <v>202</v>
      </c>
      <c r="L14" s="138" t="s">
        <v>195</v>
      </c>
      <c r="M14" s="133"/>
      <c r="N14" s="133"/>
      <c r="P14" s="148"/>
      <c r="Q14" s="148"/>
      <c r="R14" s="148"/>
      <c r="S14" s="148"/>
    </row>
    <row r="15" spans="1:19" x14ac:dyDescent="0.25">
      <c r="A15" s="138">
        <v>12</v>
      </c>
      <c r="B15" s="134">
        <f t="shared" ca="1" si="0"/>
        <v>44877</v>
      </c>
      <c r="C15" s="107">
        <v>2</v>
      </c>
      <c r="D15" s="133">
        <f>G13</f>
        <v>5780</v>
      </c>
      <c r="E15" s="133" t="s">
        <v>167</v>
      </c>
      <c r="F15" s="133"/>
      <c r="G15" s="133">
        <v>500</v>
      </c>
      <c r="H15" s="107" t="s">
        <v>157</v>
      </c>
      <c r="I15" s="149" t="s">
        <v>208</v>
      </c>
      <c r="J15" s="107"/>
      <c r="K15" s="133" t="s">
        <v>202</v>
      </c>
      <c r="L15" s="138" t="s">
        <v>195</v>
      </c>
      <c r="M15" s="133"/>
      <c r="N15" s="133"/>
      <c r="P15" s="148"/>
      <c r="Q15" s="148"/>
      <c r="R15" s="148"/>
      <c r="S15" s="148"/>
    </row>
    <row r="16" spans="1:19" x14ac:dyDescent="0.25">
      <c r="A16" s="138">
        <v>11</v>
      </c>
      <c r="B16" s="134">
        <f t="shared" ca="1" si="0"/>
        <v>44877</v>
      </c>
      <c r="C16" s="107">
        <v>2</v>
      </c>
      <c r="D16" s="133">
        <f>D14+G14</f>
        <v>258700</v>
      </c>
      <c r="E16" s="133" t="s">
        <v>209</v>
      </c>
      <c r="F16" s="133"/>
      <c r="G16" s="133">
        <v>2000</v>
      </c>
      <c r="H16" s="111" t="s">
        <v>194</v>
      </c>
      <c r="I16" s="149" t="s">
        <v>210</v>
      </c>
      <c r="J16" s="107"/>
      <c r="K16" s="138" t="s">
        <v>136</v>
      </c>
      <c r="L16" s="138" t="s">
        <v>195</v>
      </c>
      <c r="M16" s="133"/>
      <c r="N16" s="133"/>
      <c r="P16" s="148"/>
      <c r="Q16" s="148"/>
      <c r="R16" s="148"/>
      <c r="S16" s="148"/>
    </row>
    <row r="17" spans="1:1024" x14ac:dyDescent="0.25">
      <c r="A17" s="138">
        <v>12</v>
      </c>
      <c r="B17" s="134">
        <f t="shared" ca="1" si="0"/>
        <v>44877</v>
      </c>
      <c r="C17" s="107">
        <v>2</v>
      </c>
      <c r="D17" s="133">
        <f>D15+G15</f>
        <v>6280</v>
      </c>
      <c r="E17" s="133" t="s">
        <v>209</v>
      </c>
      <c r="F17" s="133"/>
      <c r="G17" s="133">
        <v>100</v>
      </c>
      <c r="H17" s="107" t="s">
        <v>157</v>
      </c>
      <c r="I17" s="149" t="s">
        <v>211</v>
      </c>
      <c r="J17" s="107"/>
      <c r="K17" s="138" t="s">
        <v>136</v>
      </c>
      <c r="L17" s="138" t="s">
        <v>195</v>
      </c>
      <c r="M17" s="133"/>
      <c r="N17" s="133"/>
    </row>
    <row r="18" spans="1:1024" x14ac:dyDescent="0.25">
      <c r="A18" s="138">
        <v>13</v>
      </c>
      <c r="E18" t="s">
        <v>212</v>
      </c>
      <c r="L18" s="138" t="s">
        <v>195</v>
      </c>
    </row>
    <row r="19" spans="1:1024" x14ac:dyDescent="0.25">
      <c r="A19" s="150">
        <v>14</v>
      </c>
      <c r="C19">
        <v>1</v>
      </c>
      <c r="E19" t="s">
        <v>172</v>
      </c>
      <c r="I19">
        <v>-5000</v>
      </c>
      <c r="J19" s="151"/>
      <c r="K19" t="s">
        <v>136</v>
      </c>
      <c r="L19" s="138" t="s">
        <v>195</v>
      </c>
    </row>
    <row r="20" spans="1:1024" x14ac:dyDescent="0.25">
      <c r="A20" s="138">
        <v>15</v>
      </c>
      <c r="C20" s="152">
        <v>4</v>
      </c>
      <c r="E20" t="s">
        <v>172</v>
      </c>
      <c r="I20">
        <v>5000</v>
      </c>
      <c r="K20" t="s">
        <v>202</v>
      </c>
      <c r="L20" s="138" t="s">
        <v>195</v>
      </c>
    </row>
    <row r="21" spans="1:1024" x14ac:dyDescent="0.25">
      <c r="J21" s="153"/>
    </row>
    <row r="22" spans="1:1024" x14ac:dyDescent="0.25">
      <c r="J22" s="153"/>
    </row>
    <row r="23" spans="1:1024" x14ac:dyDescent="0.25">
      <c r="J23" s="153"/>
    </row>
    <row r="24" spans="1:1024" s="154" customFormat="1" ht="24.95" customHeight="1" x14ac:dyDescent="0.25">
      <c r="A24" s="238" t="s">
        <v>139</v>
      </c>
      <c r="B24" s="238"/>
      <c r="C24" s="239" t="s">
        <v>140</v>
      </c>
      <c r="D24" s="239"/>
      <c r="E24" s="231" t="s">
        <v>213</v>
      </c>
      <c r="F24" s="232"/>
      <c r="G24" s="225" t="s">
        <v>141</v>
      </c>
      <c r="H24" s="226"/>
      <c r="I24" s="223" t="s">
        <v>182</v>
      </c>
      <c r="J24" s="224"/>
      <c r="K24" s="124" t="s">
        <v>183</v>
      </c>
      <c r="L24" s="125" t="s">
        <v>183</v>
      </c>
      <c r="M24" s="234" t="s">
        <v>183</v>
      </c>
      <c r="N24" s="234"/>
    </row>
    <row r="25" spans="1:1024" ht="18.2" customHeight="1" x14ac:dyDescent="0.25">
      <c r="A25" s="235" t="s">
        <v>121</v>
      </c>
      <c r="B25" s="235"/>
      <c r="C25" s="236" t="s">
        <v>121</v>
      </c>
      <c r="D25" s="236"/>
      <c r="E25" s="221" t="s">
        <v>121</v>
      </c>
      <c r="F25" s="222"/>
      <c r="G25" s="229" t="s">
        <v>121</v>
      </c>
      <c r="H25" s="230"/>
      <c r="I25" s="227" t="s">
        <v>121</v>
      </c>
      <c r="J25" s="228"/>
      <c r="K25" s="116" t="s">
        <v>121</v>
      </c>
      <c r="L25" s="116" t="s">
        <v>121</v>
      </c>
      <c r="M25" s="233" t="s">
        <v>121</v>
      </c>
      <c r="N25" s="233"/>
    </row>
    <row r="26" spans="1:1024" ht="18.2" customHeight="1" x14ac:dyDescent="0.25">
      <c r="A26" s="235" t="s">
        <v>122</v>
      </c>
      <c r="B26" s="235"/>
      <c r="C26" s="236" t="s">
        <v>122</v>
      </c>
      <c r="D26" s="236"/>
      <c r="E26" s="221" t="s">
        <v>122</v>
      </c>
      <c r="F26" s="222"/>
      <c r="G26" s="229" t="s">
        <v>122</v>
      </c>
      <c r="H26" s="230"/>
      <c r="I26" s="227" t="s">
        <v>122</v>
      </c>
      <c r="J26" s="228"/>
      <c r="K26" s="116" t="s">
        <v>122</v>
      </c>
      <c r="L26" s="116" t="s">
        <v>122</v>
      </c>
      <c r="M26" s="233" t="s">
        <v>122</v>
      </c>
      <c r="N26" s="233"/>
    </row>
    <row r="27" spans="1:1024" ht="18.2" customHeight="1" x14ac:dyDescent="0.25">
      <c r="A27" s="235" t="s">
        <v>123</v>
      </c>
      <c r="B27" s="235"/>
      <c r="C27" s="236" t="s">
        <v>123</v>
      </c>
      <c r="D27" s="236"/>
      <c r="E27" s="221" t="s">
        <v>123</v>
      </c>
      <c r="F27" s="222"/>
      <c r="G27" s="229" t="s">
        <v>123</v>
      </c>
      <c r="H27" s="230"/>
      <c r="I27" s="227" t="s">
        <v>184</v>
      </c>
      <c r="J27" s="228"/>
      <c r="K27" s="116" t="s">
        <v>123</v>
      </c>
      <c r="L27" s="116" t="s">
        <v>123</v>
      </c>
      <c r="M27" s="233"/>
      <c r="N27" s="233"/>
    </row>
    <row r="28" spans="1:1024" ht="18.2" customHeight="1" x14ac:dyDescent="0.25">
      <c r="A28" s="235" t="s">
        <v>142</v>
      </c>
      <c r="B28" s="235"/>
      <c r="C28" s="236" t="s">
        <v>160</v>
      </c>
      <c r="D28" s="236"/>
      <c r="E28" s="221" t="s">
        <v>214</v>
      </c>
      <c r="F28" s="222"/>
      <c r="G28" s="229" t="s">
        <v>161</v>
      </c>
      <c r="H28" s="230"/>
      <c r="I28" s="227" t="s">
        <v>185</v>
      </c>
      <c r="J28" s="228"/>
      <c r="K28" s="116" t="s">
        <v>142</v>
      </c>
      <c r="L28" s="116" t="s">
        <v>142</v>
      </c>
      <c r="M28" s="233" t="s">
        <v>142</v>
      </c>
      <c r="N28" s="233"/>
    </row>
    <row r="29" spans="1:1024" ht="18.2" customHeight="1" x14ac:dyDescent="0.25">
      <c r="A29" s="235" t="s">
        <v>126</v>
      </c>
      <c r="B29" s="235"/>
      <c r="C29" s="236" t="s">
        <v>162</v>
      </c>
      <c r="D29" s="236"/>
      <c r="E29" s="221"/>
      <c r="F29" s="222"/>
      <c r="G29" s="229"/>
      <c r="H29" s="230"/>
      <c r="I29" s="227" t="s">
        <v>186</v>
      </c>
      <c r="J29" s="228"/>
      <c r="K29" s="116" t="s">
        <v>187</v>
      </c>
      <c r="L29" s="116" t="s">
        <v>127</v>
      </c>
      <c r="M29" s="233" t="s">
        <v>127</v>
      </c>
      <c r="N29" s="233"/>
    </row>
    <row r="30" spans="1:1024" ht="18.2" customHeight="1" x14ac:dyDescent="0.25">
      <c r="A30" s="235" t="s">
        <v>127</v>
      </c>
      <c r="B30" s="235"/>
      <c r="C30" s="236" t="s">
        <v>127</v>
      </c>
      <c r="D30" s="236"/>
      <c r="E30" s="221" t="s">
        <v>127</v>
      </c>
      <c r="F30" s="222"/>
      <c r="G30" s="229" t="s">
        <v>127</v>
      </c>
      <c r="H30" s="230"/>
      <c r="I30" s="227" t="s">
        <v>127</v>
      </c>
      <c r="J30" s="228"/>
      <c r="K30" s="116" t="s">
        <v>127</v>
      </c>
      <c r="L30" s="116" t="s">
        <v>149</v>
      </c>
      <c r="M30" s="233" t="s">
        <v>149</v>
      </c>
      <c r="N30" s="233"/>
    </row>
    <row r="31" spans="1:1024" s="148" customFormat="1" ht="18.2" customHeight="1" x14ac:dyDescent="0.25">
      <c r="A31" s="235" t="s">
        <v>149</v>
      </c>
      <c r="B31" s="235"/>
      <c r="C31" s="236" t="s">
        <v>163</v>
      </c>
      <c r="D31" s="236"/>
      <c r="E31" s="221" t="s">
        <v>149</v>
      </c>
      <c r="F31" s="222"/>
      <c r="G31" s="229" t="s">
        <v>149</v>
      </c>
      <c r="H31" s="230"/>
      <c r="I31" s="227" t="s">
        <v>149</v>
      </c>
      <c r="J31" s="228"/>
      <c r="K31" s="116" t="s">
        <v>149</v>
      </c>
      <c r="L31" s="116" t="s">
        <v>187</v>
      </c>
      <c r="M31" s="233" t="s">
        <v>187</v>
      </c>
      <c r="N31" s="233"/>
      <c r="P31"/>
      <c r="Q31"/>
      <c r="R31"/>
      <c r="S31"/>
      <c r="AMJ31"/>
    </row>
    <row r="32" spans="1:1024" s="148" customFormat="1" ht="18.2" customHeight="1" x14ac:dyDescent="0.25">
      <c r="A32" s="235" t="s">
        <v>137</v>
      </c>
      <c r="B32" s="235"/>
      <c r="C32" s="236" t="s">
        <v>137</v>
      </c>
      <c r="D32" s="236"/>
      <c r="E32" s="221"/>
      <c r="F32" s="222"/>
      <c r="G32" s="229"/>
      <c r="H32" s="230"/>
      <c r="I32" s="227" t="s">
        <v>137</v>
      </c>
      <c r="J32" s="228"/>
      <c r="K32" s="116" t="s">
        <v>152</v>
      </c>
      <c r="L32" s="116" t="s">
        <v>152</v>
      </c>
      <c r="M32" s="233" t="s">
        <v>152</v>
      </c>
      <c r="N32" s="233"/>
      <c r="P32"/>
      <c r="Q32"/>
      <c r="R32"/>
      <c r="S32"/>
      <c r="AMJ32"/>
    </row>
    <row r="33" spans="1:1024" s="148" customFormat="1" ht="18.2" customHeight="1" x14ac:dyDescent="0.25">
      <c r="A33" s="235" t="s">
        <v>133</v>
      </c>
      <c r="B33" s="235"/>
      <c r="C33" s="236" t="s">
        <v>133</v>
      </c>
      <c r="D33" s="236"/>
      <c r="E33" s="221" t="s">
        <v>133</v>
      </c>
      <c r="F33" s="222"/>
      <c r="G33" s="229" t="s">
        <v>133</v>
      </c>
      <c r="H33" s="230"/>
      <c r="I33" s="227" t="s">
        <v>133</v>
      </c>
      <c r="J33" s="228"/>
      <c r="K33" s="116" t="s">
        <v>133</v>
      </c>
      <c r="L33" s="116" t="s">
        <v>133</v>
      </c>
      <c r="M33" s="233" t="s">
        <v>191</v>
      </c>
      <c r="N33" s="233"/>
      <c r="P33"/>
      <c r="Q33"/>
      <c r="R33"/>
      <c r="S33"/>
      <c r="AMJ33"/>
    </row>
    <row r="34" spans="1:1024" s="148" customFormat="1" ht="18.2" customHeight="1" x14ac:dyDescent="0.25">
      <c r="A34" s="235" t="s">
        <v>135</v>
      </c>
      <c r="B34" s="235"/>
      <c r="C34" s="236" t="s">
        <v>170</v>
      </c>
      <c r="D34" s="236"/>
      <c r="E34" s="221" t="s">
        <v>215</v>
      </c>
      <c r="F34" s="222"/>
      <c r="G34" s="229" t="s">
        <v>171</v>
      </c>
      <c r="H34" s="230"/>
      <c r="I34" s="227" t="s">
        <v>188</v>
      </c>
      <c r="J34" s="228"/>
      <c r="K34" s="116" t="s">
        <v>135</v>
      </c>
      <c r="L34" s="116" t="s">
        <v>135</v>
      </c>
      <c r="M34" s="233" t="s">
        <v>135</v>
      </c>
      <c r="N34" s="233"/>
      <c r="P34"/>
      <c r="Q34"/>
      <c r="R34"/>
      <c r="S34"/>
      <c r="AMJ34"/>
    </row>
    <row r="35" spans="1:1024" s="148" customFormat="1" ht="18.2" customHeight="1" x14ac:dyDescent="0.25">
      <c r="A35" s="235" t="s">
        <v>175</v>
      </c>
      <c r="B35" s="235"/>
      <c r="C35" s="236"/>
      <c r="D35" s="236"/>
      <c r="E35" s="221"/>
      <c r="F35" s="222"/>
      <c r="G35" s="229"/>
      <c r="H35" s="230"/>
      <c r="I35" s="227" t="s">
        <v>189</v>
      </c>
      <c r="J35" s="228"/>
      <c r="K35" s="116" t="s">
        <v>175</v>
      </c>
      <c r="L35" s="116" t="s">
        <v>175</v>
      </c>
      <c r="M35" s="233" t="s">
        <v>175</v>
      </c>
      <c r="N35" s="233"/>
      <c r="P35"/>
      <c r="Q35"/>
      <c r="R35"/>
      <c r="S35"/>
      <c r="AMJ35"/>
    </row>
    <row r="36" spans="1:1024" ht="18.2" customHeight="1" x14ac:dyDescent="0.25">
      <c r="A36" s="235" t="s">
        <v>154</v>
      </c>
      <c r="B36" s="235"/>
      <c r="C36" s="236" t="s">
        <v>177</v>
      </c>
      <c r="D36" s="236"/>
      <c r="E36" s="221" t="s">
        <v>154</v>
      </c>
      <c r="F36" s="222"/>
      <c r="G36" s="229" t="s">
        <v>178</v>
      </c>
      <c r="H36" s="230"/>
      <c r="I36" s="227" t="s">
        <v>190</v>
      </c>
      <c r="J36" s="228"/>
      <c r="K36" s="116" t="s">
        <v>154</v>
      </c>
      <c r="L36" s="116" t="s">
        <v>154</v>
      </c>
      <c r="M36" s="233" t="s">
        <v>192</v>
      </c>
      <c r="N36" s="233"/>
    </row>
    <row r="37" spans="1:1024" ht="18.2" customHeight="1" x14ac:dyDescent="0.25">
      <c r="A37" s="235" t="s">
        <v>131</v>
      </c>
      <c r="B37" s="235"/>
      <c r="C37" s="236" t="s">
        <v>131</v>
      </c>
      <c r="D37" s="236"/>
      <c r="E37" s="221" t="s">
        <v>131</v>
      </c>
      <c r="F37" s="222"/>
      <c r="G37" s="229" t="s">
        <v>131</v>
      </c>
      <c r="H37" s="230"/>
      <c r="I37" s="227" t="s">
        <v>131</v>
      </c>
      <c r="J37" s="228"/>
      <c r="K37" s="116" t="s">
        <v>131</v>
      </c>
      <c r="L37" s="116" t="s">
        <v>131</v>
      </c>
      <c r="M37" s="233" t="s">
        <v>131</v>
      </c>
      <c r="N37" s="233"/>
    </row>
    <row r="38" spans="1:1024" ht="18.2" customHeight="1" x14ac:dyDescent="0.25">
      <c r="A38" s="235" t="s">
        <v>132</v>
      </c>
      <c r="B38" s="235"/>
      <c r="C38" s="236" t="s">
        <v>132</v>
      </c>
      <c r="D38" s="236"/>
      <c r="E38" s="221" t="s">
        <v>132</v>
      </c>
      <c r="F38" s="222"/>
      <c r="G38" s="229" t="s">
        <v>132</v>
      </c>
      <c r="H38" s="230"/>
      <c r="I38" s="227" t="s">
        <v>132</v>
      </c>
      <c r="J38" s="228"/>
      <c r="K38" s="116" t="s">
        <v>132</v>
      </c>
      <c r="L38" s="116" t="s">
        <v>132</v>
      </c>
      <c r="M38" s="233" t="s">
        <v>132</v>
      </c>
      <c r="N38" s="233"/>
    </row>
    <row r="39" spans="1:1024" ht="18.2" customHeight="1" x14ac:dyDescent="0.25"/>
    <row r="40" spans="1:1024" ht="18.2" customHeight="1" x14ac:dyDescent="0.25"/>
    <row r="41" spans="1:1024" ht="26.45" customHeight="1" x14ac:dyDescent="0.25"/>
    <row r="42" spans="1:1024" ht="17.45" customHeight="1" x14ac:dyDescent="0.25"/>
    <row r="43" spans="1:1024" ht="17.45" customHeight="1" x14ac:dyDescent="0.25"/>
    <row r="44" spans="1:1024" ht="17.45" customHeight="1" x14ac:dyDescent="0.25"/>
    <row r="45" spans="1:1024" ht="17.45" customHeight="1" x14ac:dyDescent="0.25"/>
    <row r="46" spans="1:1024" ht="17.45" customHeight="1" x14ac:dyDescent="0.25"/>
    <row r="47" spans="1:1024" ht="17.45" customHeight="1" x14ac:dyDescent="0.25"/>
    <row r="48" spans="1:1024" ht="17.45" customHeight="1" x14ac:dyDescent="0.25"/>
    <row r="49" ht="17.45" customHeight="1" x14ac:dyDescent="0.25"/>
    <row r="50" ht="17.45" customHeight="1" x14ac:dyDescent="0.25"/>
    <row r="51" ht="17.45" customHeight="1" x14ac:dyDescent="0.25"/>
    <row r="52" ht="17.45" customHeight="1" x14ac:dyDescent="0.25"/>
    <row r="53" ht="17.45" customHeight="1" x14ac:dyDescent="0.25"/>
    <row r="54" ht="17.45" customHeight="1" x14ac:dyDescent="0.25"/>
    <row r="55" ht="17.45" customHeight="1" x14ac:dyDescent="0.25"/>
  </sheetData>
  <mergeCells count="91">
    <mergeCell ref="A1:P1"/>
    <mergeCell ref="A24:B24"/>
    <mergeCell ref="C24:D24"/>
    <mergeCell ref="A25:B25"/>
    <mergeCell ref="C25:D25"/>
    <mergeCell ref="A28:B28"/>
    <mergeCell ref="C28:D28"/>
    <mergeCell ref="A29:B29"/>
    <mergeCell ref="C29:D29"/>
    <mergeCell ref="A26:B26"/>
    <mergeCell ref="C26:D26"/>
    <mergeCell ref="A27:B27"/>
    <mergeCell ref="C27:D27"/>
    <mergeCell ref="C33:D33"/>
    <mergeCell ref="A30:B30"/>
    <mergeCell ref="C30:D30"/>
    <mergeCell ref="A31:B31"/>
    <mergeCell ref="C31:D31"/>
    <mergeCell ref="M24:N24"/>
    <mergeCell ref="M25:N25"/>
    <mergeCell ref="M26:N26"/>
    <mergeCell ref="A38:B38"/>
    <mergeCell ref="C38:D38"/>
    <mergeCell ref="A36:B36"/>
    <mergeCell ref="C36:D36"/>
    <mergeCell ref="A37:B37"/>
    <mergeCell ref="C37:D37"/>
    <mergeCell ref="A34:B34"/>
    <mergeCell ref="C34:D34"/>
    <mergeCell ref="A35:B35"/>
    <mergeCell ref="C35:D35"/>
    <mergeCell ref="A32:B32"/>
    <mergeCell ref="C32:D32"/>
    <mergeCell ref="A33:B33"/>
    <mergeCell ref="G27:H27"/>
    <mergeCell ref="I27:J27"/>
    <mergeCell ref="M27:N27"/>
    <mergeCell ref="G28:H28"/>
    <mergeCell ref="I28:J28"/>
    <mergeCell ref="M28:N28"/>
    <mergeCell ref="G29:H29"/>
    <mergeCell ref="I29:J29"/>
    <mergeCell ref="M29:N29"/>
    <mergeCell ref="G30:H30"/>
    <mergeCell ref="I30:J30"/>
    <mergeCell ref="M30:N30"/>
    <mergeCell ref="G31:H31"/>
    <mergeCell ref="I31:J31"/>
    <mergeCell ref="M31:N31"/>
    <mergeCell ref="G32:H32"/>
    <mergeCell ref="I32:J32"/>
    <mergeCell ref="M32:N32"/>
    <mergeCell ref="G33:H33"/>
    <mergeCell ref="I33:J33"/>
    <mergeCell ref="M33:N33"/>
    <mergeCell ref="G34:H34"/>
    <mergeCell ref="I34:J34"/>
    <mergeCell ref="M34:N34"/>
    <mergeCell ref="G35:H35"/>
    <mergeCell ref="I35:J35"/>
    <mergeCell ref="M35:N35"/>
    <mergeCell ref="G36:H36"/>
    <mergeCell ref="I36:J36"/>
    <mergeCell ref="M36:N36"/>
    <mergeCell ref="G37:H37"/>
    <mergeCell ref="I37:J37"/>
    <mergeCell ref="M37:N37"/>
    <mergeCell ref="G38:H38"/>
    <mergeCell ref="I38:J38"/>
    <mergeCell ref="M38:N38"/>
    <mergeCell ref="E24:F24"/>
    <mergeCell ref="E27:F27"/>
    <mergeCell ref="E26:F26"/>
    <mergeCell ref="E29:F29"/>
    <mergeCell ref="E28:F28"/>
    <mergeCell ref="E37:F37"/>
    <mergeCell ref="E36:F36"/>
    <mergeCell ref="I24:J24"/>
    <mergeCell ref="G24:H24"/>
    <mergeCell ref="E38:F38"/>
    <mergeCell ref="I26:J26"/>
    <mergeCell ref="G26:H26"/>
    <mergeCell ref="I25:J25"/>
    <mergeCell ref="G25:H25"/>
    <mergeCell ref="E31:F31"/>
    <mergeCell ref="E30:F30"/>
    <mergeCell ref="E33:F33"/>
    <mergeCell ref="E32:F32"/>
    <mergeCell ref="E35:F35"/>
    <mergeCell ref="E34:F34"/>
    <mergeCell ref="E25:F25"/>
  </mergeCells>
  <pageMargins left="0.78749999999999998" right="0.78749999999999998" top="1.0249999999999999" bottom="1.0249999999999999" header="0.78749999999999998" footer="0.78749999999999998"/>
  <pageSetup paperSize="9" orientation="landscape" horizontalDpi="300" verticalDpi="300"/>
  <headerFooter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script</vt:lpstr>
      <vt:lpstr>ប្រាក់ខែ</vt:lpstr>
      <vt:lpstr>Pettycash</vt:lpstr>
      <vt:lpstr>Passport Staff</vt:lpstr>
      <vt:lpstr>Angsuran Motor</vt:lpstr>
      <vt:lpstr>Data Longleave</vt:lpstr>
      <vt:lpstr>PamentView</vt:lpstr>
      <vt:lpstr>cash_transactions</vt:lpstr>
      <vt:lpstr>pament_transactions</vt:lpstr>
      <vt:lpstr>cashdraws</vt:lpstr>
      <vt:lpstr>payments</vt:lpstr>
      <vt:lpstr>depatments</vt:lpstr>
      <vt:lpstr>users</vt:lpstr>
      <vt:lpstr>app_flow</vt:lpstr>
      <vt:lpstr>currency</vt:lpstr>
      <vt:lpstr>currency_symbol</vt:lpstr>
      <vt:lpstr>tr_cash</vt:lpstr>
      <vt:lpstr>tr_cash!Print_Area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</dc:title>
  <dc:subject/>
  <dc:creator>Anen</dc:creator>
  <dc:description/>
  <cp:lastModifiedBy>PC</cp:lastModifiedBy>
  <cp:revision>78</cp:revision>
  <cp:lastPrinted>2022-05-31T12:17:09Z</cp:lastPrinted>
  <dcterms:created xsi:type="dcterms:W3CDTF">2022-04-30T03:29:44Z</dcterms:created>
  <dcterms:modified xsi:type="dcterms:W3CDTF">2022-11-12T12:08:04Z</dcterms:modified>
  <dc:language>en-US</dc:language>
</cp:coreProperties>
</file>