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TOSHIBA\Pictures\sena 2024\tecnologo software\tecnica\trimestre 2\costos\"/>
    </mc:Choice>
  </mc:AlternateContent>
  <xr:revisionPtr revIDLastSave="0" documentId="13_ncr:1_{BE355201-0E2D-49FF-998A-EED9BEEE7DDA}" xr6:coauthVersionLast="47" xr6:coauthVersionMax="47" xr10:uidLastSave="{00000000-0000-0000-0000-000000000000}"/>
  <bookViews>
    <workbookView xWindow="-120" yWindow="-120" windowWidth="20730" windowHeight="11160" firstSheet="2" activeTab="14" xr2:uid="{00000000-000D-0000-FFFF-FFFF00000000}"/>
  </bookViews>
  <sheets>
    <sheet name="Hosting-Almacenamiento" sheetId="1" r:id="rId1"/>
    <sheet name="Servidor" sheetId="2" r:id="rId2"/>
    <sheet name="Torre" sheetId="3" r:id="rId3"/>
    <sheet name="Portatil rec" sheetId="4" r:id="rId4"/>
    <sheet name="Antivirus" sheetId="5" r:id="rId5"/>
    <sheet name="Monitor" sheetId="6" r:id="rId6"/>
    <sheet name="visual" sheetId="7" r:id="rId7"/>
    <sheet name=" Movil" sheetId="8" r:id="rId8"/>
    <sheet name="Windows" sheetId="9" r:id="rId9"/>
    <sheet name="Internet" sheetId="10" r:id="rId10"/>
    <sheet name="Office" sheetId="11" r:id="rId11"/>
    <sheet name="Github" sheetId="12" r:id="rId12"/>
    <sheet name="photoshop" sheetId="13" r:id="rId13"/>
    <sheet name="Dominio" sheetId="14" r:id="rId14"/>
    <sheet name="Gestor de bases de datos"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D3flU6Bfn15L0HFkysK8NJ3cWJvULh23/8+bp0cwGCw="/>
    </ext>
  </extLst>
</workbook>
</file>

<file path=xl/calcChain.xml><?xml version="1.0" encoding="utf-8"?>
<calcChain xmlns="http://schemas.openxmlformats.org/spreadsheetml/2006/main">
  <c r="E10" i="15" l="1"/>
  <c r="E9" i="15"/>
  <c r="E8" i="15"/>
  <c r="E10" i="14"/>
  <c r="F10" i="14" s="1"/>
  <c r="G10" i="14" s="1"/>
  <c r="H10" i="14" s="1"/>
  <c r="E9" i="14"/>
  <c r="F9" i="14" s="1"/>
  <c r="G9" i="14" s="1"/>
  <c r="H9" i="14" s="1"/>
  <c r="F8" i="14"/>
  <c r="G8" i="14" s="1"/>
  <c r="H8" i="14" s="1"/>
  <c r="E8" i="14"/>
  <c r="E10" i="13"/>
  <c r="E9" i="13"/>
  <c r="E8" i="13"/>
  <c r="E9" i="11"/>
  <c r="G9" i="11"/>
  <c r="H9" i="11"/>
  <c r="F8" i="15" l="1"/>
  <c r="G8" i="15" s="1"/>
  <c r="H8" i="15" s="1"/>
  <c r="F9" i="15"/>
  <c r="G9" i="15" s="1"/>
  <c r="H9" i="15" s="1"/>
  <c r="F10" i="15"/>
  <c r="G10" i="15" s="1"/>
  <c r="H10" i="15" s="1"/>
  <c r="F8" i="13"/>
  <c r="G8" i="13" s="1"/>
  <c r="H8" i="13" s="1"/>
  <c r="F9" i="13"/>
  <c r="G9" i="13" s="1"/>
  <c r="H9" i="13" s="1"/>
  <c r="F10" i="13"/>
  <c r="G10" i="13" s="1"/>
  <c r="H10" i="13" s="1"/>
  <c r="E10" i="11"/>
  <c r="F10" i="11" s="1"/>
  <c r="G10" i="11" s="1"/>
  <c r="H10" i="11" s="1"/>
  <c r="E8" i="11"/>
  <c r="F8" i="11" s="1"/>
  <c r="G8" i="11" s="1"/>
  <c r="H8" i="11" s="1"/>
  <c r="E10" i="9"/>
  <c r="E9" i="9"/>
  <c r="F9" i="9" s="1"/>
  <c r="G9" i="9" s="1"/>
  <c r="H9" i="9" s="1"/>
  <c r="E8" i="9"/>
  <c r="F8" i="9" s="1"/>
  <c r="G8" i="9" s="1"/>
  <c r="H8" i="9" s="1"/>
  <c r="F9" i="11"/>
  <c r="H8" i="12"/>
  <c r="E8" i="12"/>
  <c r="F8" i="12"/>
  <c r="G8" i="12" s="1"/>
  <c r="E10" i="10"/>
  <c r="F10" i="10" s="1"/>
  <c r="G10" i="10" s="1"/>
  <c r="H10" i="10" s="1"/>
  <c r="E9" i="10"/>
  <c r="F9" i="10" s="1"/>
  <c r="G9" i="10" s="1"/>
  <c r="H9" i="10" s="1"/>
  <c r="E8" i="10"/>
  <c r="F8" i="10" s="1"/>
  <c r="G8" i="10" s="1"/>
  <c r="H8" i="10" s="1"/>
  <c r="F10" i="9"/>
  <c r="G10" i="9" s="1"/>
  <c r="H10" i="9" s="1"/>
  <c r="E10" i="8"/>
  <c r="E9" i="8"/>
  <c r="F9" i="8" s="1"/>
  <c r="G9" i="8" s="1"/>
  <c r="H9" i="8" s="1"/>
  <c r="E8" i="8"/>
  <c r="F8" i="8" s="1"/>
  <c r="G8" i="8" s="1"/>
  <c r="H8" i="8" s="1"/>
  <c r="E10" i="7"/>
  <c r="F10" i="7" s="1"/>
  <c r="G10" i="7" s="1"/>
  <c r="H10" i="7" s="1"/>
  <c r="E9" i="7"/>
  <c r="F9" i="7" s="1"/>
  <c r="G9" i="7" s="1"/>
  <c r="H9" i="7" s="1"/>
  <c r="E8" i="7"/>
  <c r="F8" i="7" s="1"/>
  <c r="G8" i="7" s="1"/>
  <c r="H8" i="7" s="1"/>
  <c r="E10" i="6"/>
  <c r="F10" i="6" s="1"/>
  <c r="G10" i="6" s="1"/>
  <c r="H10" i="6" s="1"/>
  <c r="E9" i="6"/>
  <c r="F9" i="6" s="1"/>
  <c r="G9" i="6" s="1"/>
  <c r="H9" i="6" s="1"/>
  <c r="E8" i="6"/>
  <c r="F8" i="6" s="1"/>
  <c r="G8" i="6" s="1"/>
  <c r="H8" i="6" s="1"/>
  <c r="E10" i="5"/>
  <c r="E9" i="5"/>
  <c r="E8" i="5"/>
  <c r="E10" i="4"/>
  <c r="F10" i="4" s="1"/>
  <c r="G10" i="4" s="1"/>
  <c r="H10" i="4" s="1"/>
  <c r="E9" i="4"/>
  <c r="F9" i="4" s="1"/>
  <c r="G9" i="4" s="1"/>
  <c r="H9" i="4" s="1"/>
  <c r="E8" i="4"/>
  <c r="F8" i="4" s="1"/>
  <c r="G8" i="4" s="1"/>
  <c r="H8" i="4" s="1"/>
  <c r="E10" i="3"/>
  <c r="F10" i="3" s="1"/>
  <c r="G10" i="3" s="1"/>
  <c r="H10" i="3" s="1"/>
  <c r="E9" i="3"/>
  <c r="F9" i="3" s="1"/>
  <c r="G9" i="3" s="1"/>
  <c r="H9" i="3" s="1"/>
  <c r="E8" i="3"/>
  <c r="F8" i="3" s="1"/>
  <c r="G8" i="3" s="1"/>
  <c r="H8" i="3" s="1"/>
  <c r="E10" i="2"/>
  <c r="F10" i="2" s="1"/>
  <c r="G10" i="2" s="1"/>
  <c r="H10" i="2" s="1"/>
  <c r="E9" i="2"/>
  <c r="E8" i="2"/>
  <c r="F8" i="2" s="1"/>
  <c r="E10" i="1"/>
  <c r="F10" i="1" s="1"/>
  <c r="G10" i="1" s="1"/>
  <c r="H10" i="1" s="1"/>
  <c r="E9" i="1"/>
  <c r="E8" i="1"/>
  <c r="F10" i="5" l="1"/>
  <c r="G10" i="5" s="1"/>
  <c r="H10" i="5" s="1"/>
  <c r="F10" i="8"/>
  <c r="G10" i="8" s="1"/>
  <c r="H10" i="8" s="1"/>
  <c r="G8" i="2"/>
  <c r="H8" i="2" s="1"/>
  <c r="F8" i="1"/>
  <c r="G8" i="1" s="1"/>
  <c r="H8" i="1" s="1"/>
  <c r="F9" i="2"/>
  <c r="G9" i="2" s="1"/>
  <c r="H9" i="2" s="1"/>
  <c r="F8" i="5"/>
  <c r="G8" i="5" s="1"/>
  <c r="H8" i="5" s="1"/>
  <c r="F9" i="1"/>
  <c r="G9" i="1" s="1"/>
  <c r="H9" i="1" s="1"/>
  <c r="F9" i="5"/>
  <c r="G9" i="5" s="1"/>
  <c r="H9" i="5" s="1"/>
</calcChain>
</file>

<file path=xl/sharedStrings.xml><?xml version="1.0" encoding="utf-8"?>
<sst xmlns="http://schemas.openxmlformats.org/spreadsheetml/2006/main" count="468" uniqueCount="252">
  <si>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</si>
  <si>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</si>
  <si>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</si>
  <si>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</si>
  <si>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</si>
  <si>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</si>
  <si>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</si>
  <si>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</si>
  <si>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</si>
  <si>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</si>
  <si>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</si>
  <si>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</si>
  <si>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</si>
  <si>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Latinoamerica Hosting</t>
  </si>
  <si>
    <t>https://www.latinoamericahosting.com.co/hosting/?gad_source=1&amp;gclid=Cj0KCQjwq_G1BhCSARIsACc7NxorambEHG3yRk9ZC8rFLBAORkEi0ek3r2GBwweJhFbuLTrQztxp5SAaArkEEALw_wcB</t>
  </si>
  <si>
    <t>Servicio hosting con bases de datos , compias e ceguridad, alojamiento, 2 dominios</t>
  </si>
  <si>
    <t>Contado</t>
  </si>
  <si>
    <t>B2pts versión 2, CPU 4, 8gm ram</t>
  </si>
  <si>
    <t xml:space="preserve">Nº2 </t>
  </si>
  <si>
    <t>Colombia Hosting</t>
  </si>
  <si>
    <t>https://www.colombiahosting.com.co/</t>
  </si>
  <si>
    <t xml:space="preserve"> B2pts versión 2, CPU 4, 8gm ram -t4g, m6g</t>
  </si>
  <si>
    <t>Nº 3</t>
  </si>
  <si>
    <t>Hostinger</t>
  </si>
  <si>
    <t>https://www.hostinger.co/hosting-web</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</si>
  <si>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</si>
  <si>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</si>
  <si>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</si>
  <si>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</si>
  <si>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</si>
  <si>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</si>
  <si>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</si>
  <si>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</si>
  <si>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</si>
  <si>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</si>
  <si>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 &amp; M Systech</t>
  </si>
  <si>
    <t>https://mymsystech.com.co/servidores/5168-servidor-dell-poweredge-t150.html?srsltid=AfmBOoohStlvZ_fnv8e5qebIKkDlV5t-vBuo_OY80XQTp43Z-BqCkOBQ</t>
  </si>
  <si>
    <t>SERVIDOR DELL EMC PowerEdge T150 Intel</t>
  </si>
  <si>
    <t>El servidor DELL T150 tiene factor de forma Torre con procesador Intel Xeon E-2336G con frecuencia base de 2.90 Ghz, Frecuencia máxima turbo boost 2.0  4.80Ghz.  6C/12H  bus 8Gt/s.  65W
Ram del servidor T150:  16GB UDIMM, 3200MT/s, ECC
CONTROLADORA PERC H355 Adapter, Full Height RAID 0, 1, 10, (Raid 5 software)
4TB Hard Drive SATA 6Gbps 7.2K 512n 3.5in Cabled</t>
  </si>
  <si>
    <t>Lasus</t>
  </si>
  <si>
    <t>https://lasus.com.co/es/servidor-dell-emc-poweredge-t150-rendimiento-excepcional-para-tu-empresa?utm_campaign=10042635084&amp;utm_source=google&amp;utm_medium=cpc&amp;utm_content=549651449175&amp;utm_term=&amp;adgroupid=129225600418&amp;gad_source=1&amp;gclid=Cj0KCQjwq_G1BhCSARIsACc7NxobHNwV5Zva-Dy_KDRNep8DBkWD2nGdKfZH6C_-LoWk1oEdSypq6E4aAmO7EALw_wcB</t>
  </si>
  <si>
    <t>Systore colombia</t>
  </si>
  <si>
    <t>https://systorecolombia.com/torre/133-servidor-dell-power-edge-t150-xeon-e2336g-16gb-4tb-72k-t150anh1y23v1.html</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</si>
  <si>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</si>
  <si>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</si>
  <si>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</si>
  <si>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</si>
  <si>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</si>
  <si>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</si>
  <si>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</si>
  <si>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</si>
  <si>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</si>
  <si>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</si>
  <si>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Amazon</t>
  </si>
  <si>
    <t>https://www.amazon.com/-/es/MSI-MPG-Trident-10SI-003US-Escritorio/dp/B087QS1XTS</t>
  </si>
  <si>
    <t>MSI MPG Trident 3 - (tecladoy mouse)</t>
  </si>
  <si>
    <t>Intel Core i7-10700F, GeForce RTX 2060, memoria de 16 GB, SSD de 512 GB + disco duro de 1 TB, WiFi 6, USB tipo C, Windows 10 Home, negro</t>
  </si>
  <si>
    <t>https://www.amazon.com/-/es/MSI-MPG-Trident-10SC-004US-Escritorio/dp/B087QQWX38/ref=sr_1_2?__mk_es_US=%C3%85M%C3%85%C5%BD%C3%95%C3%91&amp;crid=2NVAD467U9ZUX&amp;dib=eyJ2IjoiMSJ9.vb4ySQ_FaA-lZVO6FQGWgbw0FzK87_NQpz6kQBy0EeBbRMM15kHQck9EszgTgs8RAErhZ0O8gsUvhXCtjvEWKFvAjBOWWTdI-FRGhJOmq25v6ckmYFwjExFSUvBHQcA9AMkSwVC7VE22LAQFl4tgNRq85Y0u2HGm9smOBysEtq-BLvyZmovyPTXme0B8iHOAvPNlOUXLHcEugFvBBDT1tFROh890mo-Tt0zu595jxYA.gm25WczXyJfZhYO62WTfsHNtseXt3pMbSE6qXSyJfhE&amp;dib_tag=se&amp;keywords=MSI+MPG+Trident+3&amp;qid=1723651001&amp;sprefix=%2Caps%2C534&amp;sr=8-2</t>
  </si>
  <si>
    <t>MSI MPG Trident 3 (tecladoy mouse)</t>
  </si>
  <si>
    <t>https://www.amazon.com/-/es/MSI-MPG-Trident-10SC-215US-SFF/dp/B08HZ68YZ6/ref=sr_1_3?__mk_es_US=%C3%85M%C3%85%C5%BD%C3%95%C3%91&amp;crid=2NVAD467U9ZUX&amp;dib=eyJ2IjoiMSJ9.vb4ySQ_FaA-lZVO6FQGWgbw0FzK87_NQpz6kQBy0EeBbRMM15kHQck9EszgTgs8RAErhZ0O8gsUvhXCtjvEWKFvAjBOWWTdI-FRGhJOmq25v6ckmYFwjExFSUvBHQcA9AMkSwVC7VE22LAQFl4tgNRq85Y0u2HGm9smOBysEtq-BLvyZmovyPTXme0B8iHOAvPNlOUXLHcEugFvBBDT1tFROh890mo-Tt0zu595jxYA.gm25WczXyJfZhYO62WTfsHNtseXt3pMbSE6qXSyJfhE&amp;dib_tag=se&amp;keywords=MSI+MPG+Trident+3&amp;qid=1723651001&amp;sprefix=%2Caps%2C534&amp;sr=8-3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</si>
  <si>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</si>
  <si>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</si>
  <si>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</si>
  <si>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</si>
  <si>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</si>
  <si>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</si>
  <si>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</si>
  <si>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</si>
  <si>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</si>
  <si>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</si>
  <si>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Alkosto</t>
  </si>
  <si>
    <t>https://www.mercadolibre.com.co/computador-gamer-lenovo-legion-5-15arp8-storm-grey-156-amd-ryzen-7-7735hs-16gb-de-ram-ddr5-512gb-de-ssd-nvidia-geforce-rtx-4060-8gb-165hz-wqhd-2560-x-1440px-windows-11-home/p/MCO29721767#searchVariation%3DMCO29721767%26position%3D4%26search_layout%3Dstack%26type%3Dproduct%26tracking_id%3D45631e52-eb80-4381-8cf1-0ab94c3ead21</t>
  </si>
  <si>
    <t>Computador Portátil LENOVO IdeaPad Slim 5 14" Pulgadas 14IAH8 - Intel Core i5 - RAM 16GB - Disco SSD 512GB - Gris</t>
  </si>
  <si>
    <t>Altavoces HD con Dolby Audio, sonido envolvente
Teclado retroiluminado, trabaja a cualquier hora.
Conectividad Wifi 6E estabilidad y velocidad para tus datos
Estampación de Aluminio (Anodizado con Chorro de Arena)
Prueba militar MIL-STD-810H aprobada, mayor durabilidad</t>
  </si>
  <si>
    <t>Fallabela</t>
  </si>
  <si>
    <t>https://www.falabella.com.co/falabella-co/product/72115408/Portatil-Lenovo-Pantalla-Tactil-de-15.6-pulgadas-Intel-Core-i5-Serie-H-8GB-RAM-512GB-SSD-Almacenamiento-Windows-11-IdeaPad-Slim-3-Computador-Portatil/72115408</t>
  </si>
  <si>
    <t>Portátil Lenovo | Pantalla Táctil de 15.6 pulgadas | Intel Core i5 Serie H | 8GB RAM | 512GB SSD Almacenamiento | Windows 11 | IdeaPad Slim 3 | Computador Portátil</t>
  </si>
  <si>
    <t>Conectividad	Wifi
Alto	17.9 cm
Ancho	35.9 cm
Profundidad	23.5 cm
Peso del producto	1.62 kg
Incluye accesorios	No
Sistema operativo	Windows 11
Marca	Lenovo
Modelo	IdeaPad Slim 3
Tipo	Portátiles
Hecho en	China
Garantía del proveedor	1 año
Tasa de refresco	No aplica
Condición del producto	Nuevo
Capacidad de almacenamiento	512GB
Memoria Interna	512GB
Procesador específico	Intel core i5</t>
  </si>
  <si>
    <t>Mercado Libre</t>
  </si>
  <si>
    <t xml:space="preserve">https://www.mercadolibre.com.co/portatil-lenovo-ryzen-7-5700u-ram-20gb-ssd-512gb-fhd-ideapad-color-abyss-blue/p/MCO24162964#searchVariation%3DMCO24162964%26position%3D8%26search_layout%3Dstack%26type%3Dproduct%26tracking_id%3D09f701ae-39c9-48b1-b4a5-02bf681834ac
</t>
  </si>
  <si>
    <t>Portatil Lenovo Ryzen 7 5700u Ram 20gb Ssd 512gb Fhd Ideapad Color Abyss Blue</t>
  </si>
  <si>
    <t>Memoria RAM
20 GB
Tipo de memoria RAM
DDR4
Almacenamiento
Capacidad de disco SSD
512 GB
Pantalla
Frecuencia de actualización de la pantalla
60 Hz
Resolución de la pantalla
1920 px x 1080 px
Con pantalla táctil
No
Tamaño de la pantalla
14 "
Sistema operativo
Nombre del sistema operativo
FreeDOS
Peso y dimensiones
Peso
1.41 kg
Ancho
324.2 mm
Profundidad
215.7 mm
Altura
19.9 mm
Batería
Tipo de batería
Polímero de litio
Otros
Con micrófono
Sí</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</si>
  <si>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</si>
  <si>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</si>
  <si>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</si>
  <si>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</si>
  <si>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</si>
  <si>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</si>
  <si>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</si>
  <si>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</si>
  <si>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</si>
  <si>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</si>
  <si>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MCFEE</t>
  </si>
  <si>
    <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8MG1BhCoARIsAHxSiQnBCzClWwkEfRv-HQflslHorjCyvasS-Lfb4eQYm40o0Bs5pyTqBbIaAt7zEALw_wcB&amp;gclsrc=aw.ds</t>
  </si>
  <si>
    <t>Protección multifacética de la privacidad, proteccion en internet yoptimizacion de rendimieto</t>
  </si>
  <si>
    <t xml:space="preserve"> Antivirus galardonado
- Optimización del rendimiento
- Seguridad de la red doméstica
- Expertos en Seguridad y soporte en línea
- Administrador de contraseñas
- Navegación segura en la Web
- Almacenamiento cifrado</t>
  </si>
  <si>
    <t>PANDA</t>
  </si>
  <si>
    <t>https://www.pandasecurity.com/security-promotion/?reg=CO&amp;lang=es&amp;productID=PDE&amp;coupon=50OFFMULTIP&amp;autobilling=no&amp;track=99827&amp;ndevices=1&amp;nyears=1&amp;campaign=dome2310&amp;option=yearly&amp;selector=1&amp;gad_source=1&amp;gclid=Cj0KCQjw8MG1BhCoARIsAHxSiQnKlzYM-opPTuk8rD04jhuXFiEaN5J5WTwVWC72Wp1G1n23t-sVZD8aAggcEALw_wcB</t>
  </si>
  <si>
    <t>Un potente antivirus con el que podrás navegar y comprar online de forma segura protegiendo tu red wi-fi.</t>
  </si>
  <si>
    <t>Panda dome essential: 
- Antivirus y firewall
VPN con límite de 150 MB/día para una navegación segura
- Protección Wi-Fi
- Compras online seguras
- Dark Web Scanner</t>
  </si>
  <si>
    <t>Avast</t>
  </si>
  <si>
    <t>https://www.avast.com/es-co/premium-security?ppc_code=012&amp;ppc=v&amp;om_sem_cid=hho_sem_sy:~es-co_mix_pla_nas_nau_adw_dtp~&amp;utm_source=google&amp;utm_medium=cpc&amp;utm_campaign=es-co_mix_pla_nas_nau_adw_dtp&amp;gad_source=1&amp;gclid=Cj0KCQjw8MG1BhCoARIsAHxSiQlVfVNOQLBUi0cmUTgeyksSETo8ACAjNeKmAvpF4AGCD5Q7g6YApcMaAm0YEALw_wcB&amp;gclsrc=aw.ds#pc</t>
  </si>
  <si>
    <t xml:space="preserve"> antivirus galardonado con capas adicionales de seguridad y privacidad avanzadas.</t>
  </si>
  <si>
    <t>Bloquee virus, spyware y otras amenazas en tiempo real.
Disfrute de tranquilidad con protección avanzada contra el ransomware.
Mantenga su correo electrónico a salvo de estafas más fácilmente.
Evite los sitios web falsos para realizar compras y operaciones bancarias en línea más seguras.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</si>
  <si>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</si>
  <si>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</si>
  <si>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</si>
  <si>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</si>
  <si>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</si>
  <si>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</si>
  <si>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</si>
  <si>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</si>
  <si>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</si>
  <si>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</si>
  <si>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mercadolibre.com.co/monitor-asus-ips-22-pulganas-1080-gamer-oficina-75hz-5ms-color-negro-110v220v/p/MCO31244627?pdp_filters=item_id:MCO2196087548#is_advertising=true&amp;searchVariation=MCO31244627&amp;position=3&amp;search_layout=stack&amp;type=pad&amp;tracking_id=10debb7b-741b-4bdf-97dc-0eb66ecac7c8&amp;is_advertising=true&amp;ad_domain=VQCATCORE_LST&amp;ad_position=3&amp;ad_click_id=NWFjNDNkMGYtZGY3ZC00ZWZjLThmMTctNjRkODc1ODE2OGZj</t>
  </si>
  <si>
    <t>Monitor Asus Ips 22 Pulganas 1080 Gamer</t>
  </si>
  <si>
    <t>Voltaje: 110V/220V
Tamaño de la pantalla: 22 "
Pantalla IPS de 22".
Tiene una resolución de 1920px-1080px.
Con conexión HDMI.</t>
  </si>
  <si>
    <t>Symcomputadores</t>
  </si>
  <si>
    <r>
      <rPr>
        <u/>
        <sz val="10"/>
        <color rgb="FF1155CC"/>
        <rFont val="Arial"/>
      </rPr>
      <t>https://symcomputadores.com/producto/monitor-asus-vy229he-22-fhd-1920x1080-75hz-1-ms-ips/</t>
    </r>
    <r>
      <rPr>
        <sz val="10"/>
        <rFont val="Arial"/>
      </rPr>
      <t xml:space="preserve"> </t>
    </r>
  </si>
  <si>
    <t>Asus</t>
  </si>
  <si>
    <t>https://www.asus.com/latin/displays-desktops/monitors/eye-care/vy229he/</t>
  </si>
  <si>
    <t>Voltaje: 110V/220V
Tamaño de la pantalla: 22 "
Pantalla IPS de 22".
Tiene una resolución de 1920px-1080px.
Con conexión HDMI.</t>
  </si>
  <si>
    <r>
      <rPr>
        <b/>
        <sz val="10"/>
        <color theme="1"/>
        <rFont val="Arial"/>
      </rPr>
      <t xml:space="preserve">(a) Se deben presentar tres (3) presupuestos cuando:   
   </t>
    </r>
    <r>
      <rPr>
        <sz val="10"/>
        <color theme="1"/>
        <rFont val="Arial"/>
      </rPr>
      <t xml:space="preserve">El valor del gasto supere el monto de mil pesos($ 1.000,00). 
     Se pueden presentar al menos tres (3) solicitudes de cotización (del bien o servicio a contratar) cursadas a tres o más empresas oferentes.
     La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</si>
  <si>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</si>
  <si>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</si>
  <si>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</si>
  <si>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</si>
  <si>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</si>
  <si>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</si>
  <si>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</si>
  <si>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</si>
  <si>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</si>
  <si>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G2A</t>
  </si>
  <si>
    <t>https://www.g2a.com/es/microsoft-visual-studio-2022-professional-pc-microsoft-key-global-i10000325952002?uuid=8732485d-961f-43f9-b358-179cbdb3883d&amp;er=a185bc3644253a64644d694fe8a245b00c6af4a9a99f6b9d6e8b5597ea4955f11d3ec933b8f2619080a4e5854673caa3&amp;___language=en&amp;utm_source=google&amp;utm_medium=surfaces&amp;utm_campaign=gshopping_CO&amp;utm_content=surfaces_across_google&amp;adid=GA-CO_PB_NGAM_PMAX_FEED_ONLY_Software&amp;id=47&amp;gad_source=1&amp;gclid=CjwKCAjwk8e1BhALEiwAc8MHiG4E2ZpXIdHCHqK4l1wZT-pFA1-qWsLZOWlmeHgFAsWGxZBML2M07RoCyvcQAvD_BwE&amp;gclsrc=aw.ds</t>
  </si>
  <si>
    <t>Microsoft Visual Studio 2022 Professional (PC) - Microsoft Key - GLOBAL -</t>
  </si>
  <si>
    <t xml:space="preserve">
Microsoft Visual Studio 2022 Professional (PC) - Microsoft Key - GLOBAL - 1
Microsoft Visual Studio 2022 Professional (PC) - Microsoft Key - GLOBAL</t>
  </si>
  <si>
    <t>Bodega Digital</t>
  </si>
  <si>
    <t>https://bodegadigital.biz/producto/visual-studio-professional-2022/?aelia_cs_currency=COP&amp;utm_source=google&amp;utm_medium=paid&amp;utm_campaign=21358672065&amp;gad_source=4&amp;gclid=CjwKCAjwk8e1BhALEiwAc8MHiEOWdqJ-WGXYOBrG_N7h-DU0TPfElNGgm_j8fJrm9Zp_QnuWB20CthoCNjQQAvD_BwE</t>
  </si>
  <si>
    <t>Visual Studio Professional 2022</t>
  </si>
  <si>
    <t>Blitzhandel</t>
  </si>
  <si>
    <t>https://blitzhandel24.com/co/microsoft-visual-studio-2022-professional?sPartner=g_s_CO&amp;number=241821873&amp;gad_source=1&amp;gclid=CjwKCAjwk8e1BhALEiwAc8MHiAvYxnMz8P0F3DoBJ69c5-y9uUtsiZkbbMF136O9y9UdpTeig8ppQhoC9eAQAvD_BwE</t>
  </si>
  <si>
    <t>Microsoft Visual Studio 2022 Professional</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</si>
  <si>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</si>
  <si>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</si>
  <si>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</si>
  <si>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</si>
  <si>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</si>
  <si>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</si>
  <si>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</si>
  <si>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</si>
  <si>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</si>
  <si>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</si>
  <si>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mercadolibre.com.co/celular-xiaomi-redmi-note-9-eu-64g-white-color-blanco-polar/p/MCO15793961?pdp_filters=item_id:MCO2037759564#is_advertising=true&amp;searchVariation=MCO15793961&amp;position=3&amp;search_layout=stack&amp;type=pad&amp;tracking_id=320f2221-7243-4ac6-826d-0b1912abfe21&amp;is_advertising=true&amp;ad_domain=VQCATCORE_LST&amp;ad_position=3&amp;ad_click_id=MGZhYzhhNjQtZWNmNC00NmU4LTkzMzQtZDE2YTIyNjg4YWIx</t>
  </si>
  <si>
    <t>Celular Xiaomi 9</t>
  </si>
  <si>
    <t>Celular Xiaomi Redmi Note 9 Eu 64g White Color Blanco polar</t>
  </si>
  <si>
    <t>https://alkosto.com/celular-xiaomi-redmi-a3-64gb-negro/p/6941812765067</t>
  </si>
  <si>
    <t>Celular XIAOMI REDMI 9 64GB</t>
  </si>
  <si>
    <t>Samsung B15 SIM 140 GB negro 7 GB RAM</t>
  </si>
  <si>
    <t>https://www.ktronix.com/celular-xiaomi-redmi-12-256gb-negro/p/6941812739396</t>
  </si>
  <si>
    <t>Celular Xiaomi 12</t>
  </si>
  <si>
    <t>Samsung A15 Dual SIM 128 GB negro 6 GB RAM</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</si>
  <si>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</si>
  <si>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</si>
  <si>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</si>
  <si>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</si>
  <si>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</si>
  <si>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</si>
  <si>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</si>
  <si>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</si>
  <si>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</si>
  <si>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</si>
  <si>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WINDOWS 10 PRO</t>
  </si>
  <si>
    <t>Windows 10 Pro – Código de Activación Permanente
Actualiza tu PC con Windows 10 Pro y obtén una mejora significativa en seguridad, rendimiento y características avanzadas como el modo de juego. Protege tus datos personales y empresariales con Bitlocker y una mejor protección de red.
Disponible a un precio asequible y con código de activación permanente. Descarga desde el sitio oficial y experimenta la mejor experiencia de usuario. Software distribuido con hardware específico, no transferible a otro equipo</t>
  </si>
  <si>
    <t>Nº2</t>
  </si>
  <si>
    <t>Windows 10 Pro OEM Caja ( No DVD ) FQC-08981 Kit de Legalizacion</t>
  </si>
  <si>
    <t>Garantía	10 años
Dimensiones	14x14x1
Detalle de la condición	Nuevo
Modelo	10 Pro OEM
Condición del producto	Nuevo
País de origen	Estados Unidos
Detalle de la garantía	Toda la Vida
Incluye	1 Sobre fisico Original de windows 10 Pro OEM COA</t>
  </si>
  <si>
    <t>Windows 10 Pro Key Original</t>
  </si>
  <si>
    <t>Para usuarios corporativos y particulares, ofrece características y capacidades de vanguardia. Windows 10 Pro brinda a los clientes la flexibilidad para manejar sus responsabilidades profesionales de manera efectiva y mejorar la productividad. Hoy en día es la versión estrella entre los sistemas operativos, sin duda la versión más popular.
Activación permanente luego de validar serial. CD Key original de 25 caracteres para 1PC, se vincula a tarjeta madre del PC.
Activación instantanea. Incluye serial original y guía de instalación.</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</si>
  <si>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</si>
  <si>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</si>
  <si>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</si>
  <si>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</si>
  <si>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</si>
  <si>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</si>
  <si>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</si>
  <si>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</si>
  <si>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</si>
  <si>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</si>
  <si>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Claro</t>
  </si>
  <si>
    <t>https://www.claro.com.co/personas/servicios/servicios-hogar/planes-y-precios/</t>
  </si>
  <si>
    <t>Internet 450 Megas</t>
  </si>
  <si>
    <t>Internet
Hasta 450 Megas bajada y hasta 30 Megas subida
Red
wifi y cable
Puntos cableados incluidos
3</t>
  </si>
  <si>
    <t>Tigo</t>
  </si>
  <si>
    <t>https://www.tigo.com.co/internet/planes</t>
  </si>
  <si>
    <t>INTERNET 500 Megas</t>
  </si>
  <si>
    <t>Movistar</t>
  </si>
  <si>
    <r>
      <rPr>
        <u/>
        <sz val="11"/>
        <color rgb="FF0563C1"/>
        <rFont val="Calibri, sans-serif"/>
      </rPr>
      <t>https://colombiapc.com/product/windows-10-pro-licencia-original/?gad_source=1&amp;gclid=CjwKCAjw_Na1BhAlEiwAM-dm7Ew3ySU8kHaxhLo5fTnYPPM94ytMLljELH7ggezWFnnXVwrvvp0xdxoCHH8QAvD_BwE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</si>
  <si>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</si>
  <si>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</si>
  <si>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</si>
  <si>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</si>
  <si>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</si>
  <si>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</si>
  <si>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</si>
  <si>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</si>
  <si>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</si>
  <si>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</si>
  <si>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</si>
  <si>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</si>
  <si>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</si>
  <si>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</si>
  <si>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</si>
  <si>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</si>
  <si>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</si>
  <si>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</si>
  <si>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</si>
  <si>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</si>
  <si>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Git-hub</t>
  </si>
  <si>
    <t>https://github.com/pricing</t>
  </si>
  <si>
    <t>Comunicación de información a los usuarios. Personalización de los mensajes de usuario. Configuración de los pies de página personalizados.
Administrar usuarios. Roles en una empresa. ...
Administración de organizaciones. Procedimientos recomendados. ...
Administrar repositorios. Visualización de repositorios propiedad del usuario.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</si>
  <si>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</si>
  <si>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</si>
  <si>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https://www.g2a.com/es/microsoft-windows-10-pro-microsoft-key-global-i10000083916004?uuid=1742ed7c-68d1-41f1-bc5c-cc64231eb432&amp;er=8a7f7f22ae31024fd1df3c7015ee97adf03324330b996adeb813690a4b21e24f98d582af8459a33fb1656b9eb0a4767a&amp;___language=en&amp;utm_source=google&amp;utm_medium=surfaces&amp;utm_campaign=gshopping_CO&amp;utm_content=surfaces_across_google&amp;adid=GA-CO_PB_NGAM_PMAX_FEED_ONLY_Software&amp;id=47&amp;gad_source=1&amp;gclid=Cj0KCQjwq_G1BhCSARIsACc7NxrgAa2KQO8ff4Ct3X3h6lJYaHseI7iXF7jXir5RiuDx2EkCgHkv2n4aAg2REALw_wcB&amp;gclsrc=aw.ds</t>
  </si>
  <si>
    <t>Mercadolibre</t>
  </si>
  <si>
    <t>https://colombiapc.com/product/windows-10-home-licencia-original/?gad_source=1#gad_source=1</t>
  </si>
  <si>
    <t>Colombia pc</t>
  </si>
  <si>
    <t>Buho digital</t>
  </si>
  <si>
    <t>https://buhodigitalcol.com/windows-10-pro/?gad_source=1&amp;gclid=Cj0KCQjwq_G1BhCSARIsACc7NxpbI6rofBGiYSBuqPRsErgrqYuc4xLynQt1YqTBMJq-cp5mLXhO8z8aArihEALw_wcB</t>
  </si>
  <si>
    <t>https://www.g2a.com/es/microsoft-office-professional-2019-microsoft-key-global-i10000188863001?uuid=87481ae2-347b-4255-82e4-691e6ec5c2e0&amp;er=20d93547da76759eae73af8ba5a8908c0248d88785b8a877e2ea6f24b2cc249db2004b1be408711eb4446d1c41e96c5b&amp;___language=en&amp;utm_source=google&amp;utm_medium=surfaces&amp;utm_campaign=gshopping_CO&amp;utm_content=surfaces_across_google&amp;adid=GA-CO_PB_NGAM_PMAX_FEED_ONLY_Software&amp;id=47&amp;gad_source=1&amp;gclid=Cj0KCQjwq_G1BhCSARIsACc7NxrhASXe4FadLRefch8iHGGGqIL6eHsUn9ZU8eNMjO57eQKjxB9bx2AaAnCNEALw_wcB&amp;gclsrc=aw.ds</t>
  </si>
  <si>
    <t>Microsoft</t>
  </si>
  <si>
    <t>https://www.microsoft.com/en/microsoft-365/buy/compare-all-microsoft-365-products-b?market=co&amp;ef_id=_k_Cj0KCQjwq_G1BhCSARIsACc7NxqPmw6kWQBhr9mRc6ZXdMdR8y3jiQDpmKZIyU4tdNMfmIYESFNJWKMaAlvMEALw_wcB_k_&amp;OCID=AIDcmmd7jkt5s1_SEM__k_Cj0KCQjwq_G1BhCSARIsACc7NxqPmw6kWQBhr9mRc6ZXdMdR8y3jiQDpmKZIyU4tdNMfmIYESFNJWKMaAlvMEALw_wcB_k_&amp;gad_source=1&amp;gclid=Cj0KCQjwq_G1BhCSARIsACc7NxqPmw6kWQBhr9mRc6ZXdMdR8y3jiQDpmKZIyU4tdNMfmIYESFNJWKMaAlvMEALw_wcB</t>
  </si>
  <si>
    <t>https://articulo.mercadolibre.com.co/MCO-1416172613-herramientas-office-2021-prof-licencia-digital-_JM#position%3D3%26search_layout%3Dstack%26type%3Ditem%26tracking_id%3Dbc251c79-47e5-4211-9dec-2228c5d5af53</t>
  </si>
  <si>
    <t>Katronix</t>
  </si>
  <si>
    <t>Ebay</t>
  </si>
  <si>
    <t>https://www.ebay.com/itm/405214069054?_nkw=photoshop+digital&amp;itmmeta=01J7GJ6D3E2VVRGWV124VPH3SD&amp;hash=item5e58a4013e:g:RT4AAOSwBaJm1kwY&amp;itmprp=enc%3AAQAJAAAA8HoV3kP08IDx%2BKZ9MfhVJKmSVBHzK0e1dPFhdE%2B9dqfd6dJ2rSWK9uScyysuuNqlqU6QVLoOKvtrsg92fq5Rz%2BVRvGr62n7Jdis8rfawjO3I8Qs6sokFtk69iN%2BA5e9H6WL%2FdBOS48oybMWdehF2F3TXLjb46mo9kxMH5Od%2FyFi50qdjnskFd45i8oWqladIXE4KdZ7MsTSN0XToUeWbUixplSzitApmImx8Keo7lHOMGS5WPepoa1B5ju5fBl5T4VVRF%2FCgA1qUfCgTMlNChoPqIkv%2B%2FOGCSLo%2By26fcfK3UqSCHZgjbtGw0LGSbYa0zg%3D%3D%7Ctkp%3ABFBM7tGZkrxk</t>
  </si>
  <si>
    <t>Programa para el diseño de elementos de interfaces y elementos de la web</t>
  </si>
  <si>
    <t xml:space="preserve"> Editor de fotos</t>
  </si>
  <si>
    <t>Adobe</t>
  </si>
  <si>
    <t>https://www.adobe.com/la/products/photoshop/plans.html?gclid=CjwKCAjw_4S3BhAAEiwA_64YhkARo-h1JEiKlvDyoHnBAuCNGBSz6Wwow6gkTeh489oU-gHuAuREqxoCzHkQAvD_BwE&amp;sdid=C8K12HQF&amp;mv=search&amp;mv2=paidsearch&amp;ef_id=CjwKCAjw_4S3BhAAEiwA_64YhkARo-h1JEiKlvDyoHnBAuCNGBSz6Wwow6gkTeh489oU-gHuAuREqxoCzHkQAvD_BwE:G:s&amp;s_kwcid=AL!3085!3!698013948615!p!!g!!%2Bphotoshop!11413140171!115418617427&amp;gad_source=1</t>
  </si>
  <si>
    <t>https://www.g2a.com/es/adobe-photoshop-and-illustrator-elearning-bundle-alpha-academy-i10000339793001</t>
  </si>
  <si>
    <t>https://www.hostinger.co/comprar-dominio</t>
  </si>
  <si>
    <t>Dominio web</t>
  </si>
  <si>
    <t>Go daddy</t>
  </si>
  <si>
    <t>https://www.godaddy.com/es/offers/domain?isc=NEW2024&amp;currencyType=COP&amp;marketid=es-CO&amp;cdtl=c_17621855745.g_137816187069.k_kwd-303143181286.a_708215365820.d_c.ctv_g&amp;bnb=b&amp;gad_source=1&amp;gclid=CjwKCAjw_4S3BhAAEiwA_64Yhj-uHFlR4n8e1Z1U-GbvxFo5qowStHk6D_t_VdYUGF0lx01_VjPy1xoC1J4QAvD_BwE</t>
  </si>
  <si>
    <t>Hosting Colombia</t>
  </si>
  <si>
    <t>https://www.latinoamericahosting.com.co/dominios/?gad_source=1&amp;gclid=CjwKCAjw_4S3BhAAEiwA_64Yhurzmmj5s5ozNFutoc0hXSlE19WoM6e5g6v59RKUNeS8k4JinRv3DBoCq9IQAvD_BwE</t>
  </si>
  <si>
    <t>https://www.g2a.com/es/microsoft-sql-server-2012-standard-pc-microsoft-key-global-i10000220014001?___language=en&amp;er=8b73a6574925dc8490c798473a7a75f763c22d433ed2953914f078cc4a693c7e7190c4da921c362a832ae62a8fd10f72&amp;uuid=23546dfa-259a-401f-a8e3-f559d55d48b5&amp;utm_source=google&amp;utm_medium=surfaces&amp;utm_campaign=gshopping_CO&amp;utm_content=surfaces_across_google&amp;adid=GA-CO_PB_NGAM_PMAX_FEED_ONLY_Software&amp;id=47&amp;gad_source=1&amp;gclid=CjwKCAjw_4S3BhAAEiwA_64YhrKNYt1SgfEJwgNpgEAEg7i9ZZs9iqp6KWg5iQkQTeHZoE5wy_87qhoCs78QAvD_BwE&amp;gclsrc=aw.ds</t>
  </si>
  <si>
    <t xml:space="preserve">Gestor de bases de datos mysql </t>
  </si>
  <si>
    <t>https://www.g2a.com/es/microsoft-sql-server-2019-standard-pc-microsoft-key-global-i10000219029001?___language=en&amp;er=9d381521279e3d90138aae71975f0d71fe1e784fbb19a316b60b073a3b4d4ae2de66895c189db402bbd17e1f0e6072ea&amp;uuid=8c38216d-23d3-4a59-9e50-85bd50245262&amp;utm_source=google&amp;utm_medium=surfaces&amp;utm_campaign=gshopping_CO&amp;utm_content=surfaces_across_google&amp;adid=GA-CO_PB_NGAM_PMAX_FEED_ONLY_Software&amp;id=47&amp;gad_source=1&amp;gclid=CjwKCAjw_4S3BhAAEiwA_64YhjAIsCEcg5-YU0TSnUpXOW9EGrsoHDWjwnBl-IYS_5Sq-krPviXqHRoCeuQQAvD_BwE&amp;gclsrc=aw.ds</t>
  </si>
  <si>
    <t>Gestor de bases de datos MySLQ</t>
  </si>
  <si>
    <t>blitzhandels24</t>
  </si>
  <si>
    <t>https://blitzhandel24.com/co/microsoft-sql-server-2022-standard?sPartner=g_s_CO&amp;number=241822328&amp;gad_source=1&amp;gclid=CjwKCAjw_4S3BhAAEiwA_64YhntT0hntYluTq2Gg1va9P0lEP8qSyX-XVVHtzW4R4MAiHH1_KnJS7xoChjsQAvD_BwE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</si>
</sst>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32">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rgb="FF0000FF"/>
      <name val="Arial"/>
    </font>
    <font>
      <sz val="10"/>
      <color theme="1"/>
      <name val="Arial"/>
    </font>
    <font>
      <sz val="10"/>
      <color theme="1"/>
      <name val="Arial Narrow"/>
    </font>
    <font>
      <u/>
      <sz val="10"/>
      <color rgb="FF0000FF"/>
      <name val="Arial"/>
    </font>
    <font>
      <u/>
      <sz val="10"/>
      <color rgb="FF0000FF"/>
      <name val="Trebuchet MS"/>
    </font>
    <font>
      <u/>
      <sz val="10"/>
      <color theme="10"/>
      <name val="Arial"/>
    </font>
    <font>
      <u/>
      <sz val="10"/>
      <color theme="1"/>
      <name val="Trebuchet MS"/>
    </font>
    <font>
      <sz val="10"/>
      <color rgb="FF000000"/>
      <name val="Arial"/>
    </font>
    <font>
      <u/>
      <sz val="10"/>
      <color theme="10"/>
      <name val="Arial"/>
    </font>
    <font>
      <b/>
      <sz val="10"/>
      <color rgb="FF081430"/>
      <name val="Times New Roman"/>
    </font>
    <font>
      <u/>
      <sz val="10"/>
      <color rgb="FF0000FF"/>
      <name val="Trebuchet MS"/>
    </font>
    <font>
      <b/>
      <sz val="10"/>
      <color rgb="FF000000"/>
      <name val="Arial"/>
    </font>
    <font>
      <sz val="10"/>
      <color rgb="FF000000"/>
      <name val="&quot;Trebuchet MS&quot;"/>
    </font>
    <font>
      <u/>
      <sz val="11"/>
      <color rgb="FF0000FF"/>
      <name val="Calibri"/>
    </font>
    <font>
      <u/>
      <sz val="11"/>
      <color rgb="FF0000FF"/>
      <name val="Calibri"/>
    </font>
    <font>
      <u/>
      <sz val="11"/>
      <color rgb="FF0000FF"/>
      <name val="Calibri"/>
    </font>
    <font>
      <u/>
      <sz val="11"/>
      <color rgb="FF0000FF"/>
      <name val="Calibri"/>
    </font>
    <font>
      <i/>
      <sz val="8"/>
      <color theme="1"/>
      <name val="Trebuchet MS"/>
    </font>
    <font>
      <i/>
      <sz val="10"/>
      <color theme="1"/>
      <name val="Trebuchet MS"/>
    </font>
    <font>
      <i/>
      <u/>
      <sz val="8"/>
      <color theme="1"/>
      <name val="Trebuchet MS"/>
    </font>
    <font>
      <i/>
      <sz val="8"/>
      <color theme="1"/>
      <name val="Arial"/>
    </font>
    <font>
      <u/>
      <sz val="10"/>
      <color rgb="FF1155CC"/>
      <name val="Arial"/>
    </font>
    <font>
      <u/>
      <sz val="11"/>
      <color rgb="FF0563C1"/>
      <name val="Calibri, sans-serif"/>
    </font>
    <font>
      <u/>
      <sz val="10"/>
      <color theme="10"/>
      <name val="Arial"/>
      <scheme val="minor"/>
    </font>
  </fonts>
  <fills count="6">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31" fillId="0" borderId="0" applyNumberFormat="0" applyFill="0" applyBorder="0" applyAlignment="0" applyProtection="0"/>
  </cellStyleXfs>
  <cellXfs count="59">
    <xf numFmtId="0" fontId="0" fillId="0" borderId="0" xfId="0"/>
    <xf numFmtId="0" fontId="3" fillId="3"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4"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Alignment="1">
      <alignment horizontal="center" vertical="center"/>
    </xf>
    <xf numFmtId="0" fontId="3" fillId="3" borderId="4" xfId="0" applyFont="1" applyFill="1" applyBorder="1" applyAlignment="1">
      <alignment horizontal="center" vertical="center"/>
    </xf>
    <xf numFmtId="0" fontId="7" fillId="0" borderId="4" xfId="0" applyFont="1" applyBorder="1" applyAlignment="1">
      <alignment horizontal="center" vertical="top" wrapText="1"/>
    </xf>
    <xf numFmtId="0" fontId="8" fillId="0" borderId="4" xfId="0" applyFont="1" applyBorder="1" applyAlignment="1">
      <alignment horizontal="center" vertical="top" wrapText="1"/>
    </xf>
    <xf numFmtId="2" fontId="7" fillId="0" borderId="4" xfId="0" applyNumberFormat="1" applyFont="1" applyBorder="1" applyAlignment="1">
      <alignment horizontal="center" vertical="top" wrapText="1"/>
    </xf>
    <xf numFmtId="3" fontId="7" fillId="0" borderId="4" xfId="0" applyNumberFormat="1" applyFont="1" applyBorder="1" applyAlignment="1">
      <alignment horizontal="center" vertical="top" wrapText="1"/>
    </xf>
    <xf numFmtId="6" fontId="7" fillId="0" borderId="4" xfId="0" applyNumberFormat="1" applyFont="1" applyBorder="1" applyAlignment="1">
      <alignment horizontal="center" vertical="top" wrapText="1"/>
    </xf>
    <xf numFmtId="4" fontId="7" fillId="0" borderId="4" xfId="0" applyNumberFormat="1" applyFont="1" applyBorder="1" applyAlignment="1">
      <alignment horizontal="center" vertical="top" wrapText="1"/>
    </xf>
    <xf numFmtId="0" fontId="9" fillId="0" borderId="4" xfId="0" applyFont="1" applyBorder="1"/>
    <xf numFmtId="0" fontId="7" fillId="0" borderId="4" xfId="0" applyFont="1" applyBorder="1" applyAlignment="1">
      <alignment horizontal="left" vertical="top" wrapText="1"/>
    </xf>
    <xf numFmtId="0" fontId="10" fillId="0" borderId="0" xfId="0" applyFont="1" applyAlignment="1">
      <alignment horizontal="center" vertical="center" wrapText="1"/>
    </xf>
    <xf numFmtId="0" fontId="9" fillId="0" borderId="0" xfId="0" applyFont="1"/>
    <xf numFmtId="0" fontId="11" fillId="0" borderId="4" xfId="0" applyFont="1" applyBorder="1" applyAlignment="1">
      <alignment horizontal="left" vertical="top" wrapText="1"/>
    </xf>
    <xf numFmtId="0" fontId="12" fillId="0" borderId="4" xfId="0" applyFont="1" applyBorder="1" applyAlignment="1">
      <alignment horizontal="left" vertical="top" wrapText="1"/>
    </xf>
    <xf numFmtId="0" fontId="13" fillId="0" borderId="4" xfId="0" applyFont="1" applyBorder="1" applyAlignment="1">
      <alignment horizontal="center" vertical="top" wrapText="1"/>
    </xf>
    <xf numFmtId="0" fontId="14" fillId="0" borderId="4" xfId="0" applyFont="1" applyBorder="1" applyAlignment="1">
      <alignment horizontal="left" vertical="top" wrapText="1"/>
    </xf>
    <xf numFmtId="0" fontId="7" fillId="0" borderId="4" xfId="0" applyFont="1" applyBorder="1" applyAlignment="1">
      <alignment horizontal="center" vertical="center" wrapText="1"/>
    </xf>
    <xf numFmtId="2" fontId="7" fillId="0" borderId="4" xfId="0" applyNumberFormat="1" applyFont="1" applyBorder="1" applyAlignment="1">
      <alignment horizontal="center" vertical="center" wrapText="1"/>
    </xf>
    <xf numFmtId="3" fontId="7" fillId="0" borderId="4" xfId="0" applyNumberFormat="1" applyFont="1" applyBorder="1" applyAlignment="1">
      <alignment horizontal="center" vertical="center" wrapText="1"/>
    </xf>
    <xf numFmtId="0" fontId="15" fillId="0" borderId="0" xfId="0" applyFont="1" applyAlignment="1">
      <alignment vertical="center"/>
    </xf>
    <xf numFmtId="0" fontId="16" fillId="0" borderId="4" xfId="0" applyFont="1" applyBorder="1" applyAlignment="1">
      <alignment horizontal="left" vertical="center" wrapText="1"/>
    </xf>
    <xf numFmtId="0" fontId="7" fillId="0" borderId="4" xfId="0" applyFont="1" applyBorder="1" applyAlignment="1">
      <alignment horizontal="left" vertical="center" wrapText="1"/>
    </xf>
    <xf numFmtId="4" fontId="7" fillId="0" borderId="4" xfId="0" applyNumberFormat="1" applyFont="1" applyBorder="1" applyAlignment="1">
      <alignment horizontal="center" vertical="center" wrapText="1"/>
    </xf>
    <xf numFmtId="0" fontId="17" fillId="0" borderId="0" xfId="0" applyFont="1" applyAlignment="1">
      <alignment vertical="center" wrapText="1"/>
    </xf>
    <xf numFmtId="0" fontId="9" fillId="0" borderId="4" xfId="0" applyFont="1" applyBorder="1" applyAlignment="1">
      <alignment vertical="center"/>
    </xf>
    <xf numFmtId="0" fontId="18" fillId="0" borderId="4" xfId="0" applyFont="1" applyBorder="1" applyAlignment="1">
      <alignment horizontal="center" vertical="top" wrapText="1"/>
    </xf>
    <xf numFmtId="0" fontId="19" fillId="3" borderId="4" xfId="0" applyFont="1" applyFill="1" applyBorder="1" applyAlignment="1">
      <alignment horizontal="center"/>
    </xf>
    <xf numFmtId="0" fontId="20" fillId="0" borderId="3" xfId="0" applyFont="1" applyBorder="1" applyAlignment="1">
      <alignment horizontal="center"/>
    </xf>
    <xf numFmtId="0" fontId="21" fillId="0" borderId="3" xfId="0" applyFont="1" applyBorder="1" applyAlignment="1">
      <alignment horizontal="center" vertical="top"/>
    </xf>
    <xf numFmtId="3" fontId="20" fillId="0" borderId="3" xfId="0" applyNumberFormat="1" applyFont="1" applyBorder="1" applyAlignment="1">
      <alignment horizontal="center"/>
    </xf>
    <xf numFmtId="2" fontId="20" fillId="0" borderId="3" xfId="0" applyNumberFormat="1" applyFont="1" applyBorder="1" applyAlignment="1">
      <alignment horizontal="center" vertical="top"/>
    </xf>
    <xf numFmtId="3" fontId="20" fillId="0" borderId="3" xfId="0" applyNumberFormat="1" applyFont="1" applyBorder="1" applyAlignment="1">
      <alignment horizontal="center" vertical="top"/>
    </xf>
    <xf numFmtId="0" fontId="20" fillId="0" borderId="3" xfId="0" applyFont="1" applyBorder="1" applyAlignment="1">
      <alignment horizontal="left" vertical="top"/>
    </xf>
    <xf numFmtId="0" fontId="19" fillId="3" borderId="6" xfId="0" applyFont="1" applyFill="1" applyBorder="1" applyAlignment="1">
      <alignment horizontal="center"/>
    </xf>
    <xf numFmtId="0" fontId="20" fillId="0" borderId="7" xfId="0" applyFont="1" applyBorder="1" applyAlignment="1">
      <alignment horizontal="center"/>
    </xf>
    <xf numFmtId="0" fontId="22" fillId="0" borderId="7" xfId="0" applyFont="1" applyBorder="1" applyAlignment="1">
      <alignment horizontal="left" vertical="top"/>
    </xf>
    <xf numFmtId="0" fontId="20" fillId="0" borderId="7" xfId="0" applyFont="1" applyBorder="1" applyAlignment="1">
      <alignment horizontal="left" vertical="top"/>
    </xf>
    <xf numFmtId="6" fontId="20" fillId="0" borderId="7" xfId="0" applyNumberFormat="1" applyFont="1" applyBorder="1" applyAlignment="1">
      <alignment horizontal="center"/>
    </xf>
    <xf numFmtId="2" fontId="20" fillId="0" borderId="7" xfId="0" applyNumberFormat="1" applyFont="1" applyBorder="1" applyAlignment="1">
      <alignment horizontal="center" vertical="top"/>
    </xf>
    <xf numFmtId="3" fontId="20" fillId="0" borderId="7" xfId="0" applyNumberFormat="1" applyFont="1" applyBorder="1" applyAlignment="1">
      <alignment horizontal="center" vertical="top"/>
    </xf>
    <xf numFmtId="3" fontId="20" fillId="0" borderId="7" xfId="0" applyNumberFormat="1" applyFont="1" applyBorder="1" applyAlignment="1">
      <alignment horizontal="center"/>
    </xf>
    <xf numFmtId="4" fontId="20" fillId="0" borderId="7" xfId="0" applyNumberFormat="1" applyFont="1" applyBorder="1" applyAlignment="1">
      <alignment horizontal="center" vertical="top"/>
    </xf>
    <xf numFmtId="0" fontId="23" fillId="0" borderId="3" xfId="0" applyFont="1" applyBorder="1" applyAlignment="1">
      <alignment horizontal="center" vertical="top"/>
    </xf>
    <xf numFmtId="0" fontId="24" fillId="0" borderId="7" xfId="0" applyFont="1" applyBorder="1" applyAlignment="1">
      <alignment horizontal="left" vertical="top"/>
    </xf>
    <xf numFmtId="0" fontId="30" fillId="0" borderId="3" xfId="0" applyFont="1" applyBorder="1" applyAlignment="1">
      <alignment horizontal="center" vertical="top"/>
    </xf>
    <xf numFmtId="0" fontId="31" fillId="0" borderId="7" xfId="1" applyBorder="1" applyAlignment="1">
      <alignment horizontal="left" vertical="top"/>
    </xf>
    <xf numFmtId="0" fontId="1" fillId="0" borderId="0" xfId="0" applyFont="1" applyAlignment="1">
      <alignment horizontal="center" vertical="center"/>
    </xf>
    <xf numFmtId="0" fontId="0" fillId="0" borderId="0" xfId="0"/>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 xfId="0" applyFont="1" applyBorder="1" applyAlignment="1">
      <alignment horizontal="left" vertical="center" wrapText="1"/>
    </xf>
    <xf numFmtId="0" fontId="31" fillId="0" borderId="4" xfId="1" applyBorder="1" applyAlignment="1">
      <alignment horizontal="center"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oud.google.com/products/compute" TargetMode="External"/><Relationship Id="rId2" Type="http://schemas.openxmlformats.org/officeDocument/2006/relationships/hyperlink" Target="https://www.colombiahosting.com.co/" TargetMode="External"/><Relationship Id="rId1" Type="http://schemas.openxmlformats.org/officeDocument/2006/relationships/hyperlink" Target="https://www.latinoamericahosting.com.co/hosting/?gad_source=1&amp;gclid=Cj0KCQjwq_G1BhCSARIsACc7NxorambEHG3yRk9ZC8rFLBAORkEi0ek3r2GBwweJhFbuLTrQztxp5SAaArkEEALw_wcB"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lombiapc.com/product/windows-10-pro-licencia-original/?gad_source=1&amp;gclid=CjwKCAjw_Na1BhAlEiwAM-dm7Ew3ySU8kHaxhLo5fTnYPPM94ytMLljELH7ggezWFnnXVwrvvp0xdxoCHH8QAvD_BwE" TargetMode="External"/><Relationship Id="rId2" Type="http://schemas.openxmlformats.org/officeDocument/2006/relationships/hyperlink" Target="https://www.tigo.com.co/internet/planes" TargetMode="External"/><Relationship Id="rId1" Type="http://schemas.openxmlformats.org/officeDocument/2006/relationships/hyperlink" Target="https://www.claro.com.co/personas/servicios/servicios-hogar/planes-y-precio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articulo.mercadolibre.com.co/MCO-1416172613-herramientas-office-2021-prof-licencia-digital-_JM" TargetMode="External"/><Relationship Id="rId2" Type="http://schemas.openxmlformats.org/officeDocument/2006/relationships/hyperlink" Target="https://www.microsoft.com/en/microsoft-365/buy/compare-all-microsoft-365-products-b?market=co&amp;ef_id=_k_Cj0KCQjwq_G1BhCSARIsACc7NxqPmw6kWQBhr9mRc6ZXdMdR8y3jiQDpmKZIyU4tdNMfmIYESFNJWKMaAlvMEALw_wcB_k_&amp;OCID=AIDcmmd7jkt5s1_SEM__k_Cj0KCQjwq_G1BhCSARIsACc7NxqPmw6kWQBhr9mRc6ZXdMdR8y3jiQDpmKZIyU4tdNMfmIYESFNJWKMaAlvMEALw_wcB_k_&amp;gad_source=1&amp;gclid=Cj0KCQjwq_G1BhCSARIsACc7NxqPmw6kWQBhr9mRc6ZXdMdR8y3jiQDpmKZIyU4tdNMfmIYESFNJWKMaAlvMEALw_wcB" TargetMode="External"/><Relationship Id="rId1" Type="http://schemas.openxmlformats.org/officeDocument/2006/relationships/hyperlink" Target="https://www.claro.com.co/personas/servicios/servicios-hogar/planes-y-precio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github.com/pricing"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g2a.com/es/adobe-photoshop-and-illustrator-elearning-bundle-alpha-academy-i10000339793001" TargetMode="External"/><Relationship Id="rId2" Type="http://schemas.openxmlformats.org/officeDocument/2006/relationships/hyperlink" Target="https://www.adobe.com/la/products/photoshop/plans.html?gclid=CjwKCAjw_4S3BhAAEiwA_64YhkARo-h1JEiKlvDyoHnBAuCNGBSz6Wwow6gkTeh489oU-gHuAuREqxoCzHkQAvD_BwE&amp;sdid=C8K12HQF&amp;mv=search&amp;mv2=paidsearch&amp;ef_id=CjwKCAjw_4S3BhAAEiwA_64YhkARo-h1JEiKlvDyoHnBAuCNGBSz6Wwow6gkTeh489oU-gHuAuREqxoCzHkQAvD_BwE:G:s&amp;s_kwcid=AL!3085!3!698013948615!p!!g!!%2Bphotoshop!11413140171!115418617427&amp;gad_source=1" TargetMode="External"/><Relationship Id="rId1" Type="http://schemas.openxmlformats.org/officeDocument/2006/relationships/hyperlink" Targe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8MG1BhCoARIsAHxSiQnBCzClWwkEfRv-HQflslHorjCyvasS-Lfb4eQYm40o0Bs5pyTqBbIaAt7zEALw_wcB&amp;gclsrc=aw.ds"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hostinger.co/comprar-dominio" TargetMode="External"/><Relationship Id="rId2" Type="http://schemas.openxmlformats.org/officeDocument/2006/relationships/hyperlink" Target="https://www.latinoamericahosting.com.co/dominios/?gad_source=1&amp;gclid=CjwKCAjw_4S3BhAAEiwA_64Yhurzmmj5s5ozNFutoc0hXSlE19WoM6e5g6v59RKUNeS8k4JinRv3DBoCq9IQAvD_BwE" TargetMode="External"/><Relationship Id="rId1" Type="http://schemas.openxmlformats.org/officeDocument/2006/relationships/hyperlink" Target="https://www.godaddy.com/es/offers/domain?isc=NEW2024&amp;currencyType=COP&amp;marketid=es-CO&amp;cdtl=c_17621855745.g_137816187069.k_kwd-303143181286.a_708215365820.d_c.ctv_g&amp;bnb=b&amp;gad_source=1&amp;gclid=CjwKCAjw_4S3BhAAEiwA_64Yhj-uHFlR4n8e1Z1U-GbvxFo5qowStHk6D_t_VdYUGF0lx01_VjPy1xoC1J4QAvD_BwE"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hostinger.co/comprar-dominio" TargetMode="External"/><Relationship Id="rId2" Type="http://schemas.openxmlformats.org/officeDocument/2006/relationships/hyperlink" Target="https://blitzhandel24.com/co/microsoft-sql-server-2022-standard?sPartner=g_s_CO&amp;number=241822328&amp;gad_source=1&amp;gclid=CjwKCAjw_4S3BhAAEiwA_64YhntT0hntYluTq2Gg1va9P0lEP8qSyX-XVVHtzW4R4MAiHH1_KnJS7xoChjsQAvD_BwE" TargetMode="External"/><Relationship Id="rId1" Type="http://schemas.openxmlformats.org/officeDocument/2006/relationships/hyperlink" Target="https://www.godaddy.com/es/offers/domain?isc=NEW2024&amp;currencyType=COP&amp;marketid=es-CO&amp;cdtl=c_17621855745.g_137816187069.k_kwd-303143181286.a_708215365820.d_c.ctv_g&amp;bnb=b&amp;gad_source=1&amp;gclid=CjwKCAjw_4S3BhAAEiwA_64Yhj-uHFlR4n8e1Z1U-GbvxFo5qowStHk6D_t_VdYUGF0lx01_VjPy1xoC1J4QAvD_Bw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ystorecolombia.com/torre/133-servidor-dell-power-edge-t150-xeon-e2336g-16gb-4tb-72k-t150anh1y23v1.html" TargetMode="External"/><Relationship Id="rId2" Type="http://schemas.openxmlformats.org/officeDocument/2006/relationships/hyperlink" Target="https://lasus.com.co/es/servidor-dell-emc-poweredge-t150-rendimiento-excepcional-para-tu-empresa?utm_campaign=10042635084&amp;utm_source=google&amp;utm_medium=cpc&amp;utm_content=549651449175&amp;utm_term=&amp;adgroupid=129225600418&amp;gad_source=1&amp;gclid=Cj0KCQjwq_G1BhCSARIsACc7NxobHNwV5Zva-Dy_KDRNep8DBkWD2nGdKfZH6C_-LoWk1oEdSypq6E4aAmO7EALw_wcB" TargetMode="External"/><Relationship Id="rId1" Type="http://schemas.openxmlformats.org/officeDocument/2006/relationships/hyperlink" Target="https://mymsystech.com.co/servidores/5168-servidor-dell-poweredge-t150.html?srsltid=AfmBOoohStlvZ_fnv8e5qebIKkDlV5t-vBuo_OY80XQTp43Z-BqCkOBQ"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amazon.com/-/es/MSI-MPG-Trident-10SC-215US-SFF/dp/B08HZ68YZ6/ref=sr_1_3?__mk_es_US=%C3%85M%C3%85%C5%BD%C3%95%C3%91&amp;crid=2NVAD467U9ZUX&amp;dib=eyJ2IjoiMSJ9.vb4ySQ_FaA-lZVO6FQGWgbw0FzK87_NQpz6kQBy0EeBbRMM15kHQck9EszgTgs8RAErhZ0O8gsUvhXCtjvEWKFvAjBOWWTdI-FRGhJOmq25v6ckmYFwjExFSUvBHQcA9AMkSwVC7VE22LAQFl4tgNRq85Y0u2HGm9smOBysEtq-BLvyZmovyPTXme0B8iHOAvPNlOUXLHcEugFvBBDT1tFROh890mo-Tt0zu595jxYA.gm25WczXyJfZhYO62WTfsHNtseXt3pMbSE6qXSyJfhE&amp;dib_tag=se&amp;keywords=MSI+MPG+Trident+3&amp;qid=1723651001&amp;sprefix=%2Caps%2C534&amp;sr=8-3" TargetMode="External"/><Relationship Id="rId2" Type="http://schemas.openxmlformats.org/officeDocument/2006/relationships/hyperlink" Target="https://www.amazon.com/-/es/MSI-MPG-Trident-10SC-004US-Escritorio/dp/B087QQWX38/ref=sr_1_2?__mk_es_US=%C3%85M%C3%85%C5%BD%C3%95%C3%91&amp;crid=2NVAD467U9ZUX&amp;dib=eyJ2IjoiMSJ9.vb4ySQ_FaA-lZVO6FQGWgbw0FzK87_NQpz6kQBy0EeBbRMM15kHQck9EszgTgs8RAErhZ0O8gsUvhXCtjvEWKFvAjBOWWTdI-FRGhJOmq25v6ckmYFwjExFSUvBHQcA9AMkSwVC7VE22LAQFl4tgNRq85Y0u2HGm9smOBysEtq-BLvyZmovyPTXme0B8iHOAvPNlOUXLHcEugFvBBDT1tFROh890mo-Tt0zu595jxYA.gm25WczXyJfZhYO62WTfsHNtseXt3pMbSE6qXSyJfhE&amp;dib_tag=se&amp;keywords=MSI+MPG+Trident+3&amp;qid=1723651001&amp;sprefix=%2Caps%2C534&amp;sr=8-2" TargetMode="External"/><Relationship Id="rId1" Type="http://schemas.openxmlformats.org/officeDocument/2006/relationships/hyperlink" Target="https://www.amazon.com/-/es/MSI-MPG-Trident-10SI-003US-Escritorio/dp/B087QS1XT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mercadolibre.com.co/portatil-lenovo-ryzen-7-5700u-ram-20gb-ssd-512gb-fhd-ideapad-color-abyss-blue/p/MCO24162964" TargetMode="External"/><Relationship Id="rId2" Type="http://schemas.openxmlformats.org/officeDocument/2006/relationships/hyperlink" Target="https://www.falabella.com.co/falabella-co/product/72115408/Portatil-Lenovo-Pantalla-Tactil-de-15.6-pulgadas-Intel-Core-i5-Serie-H-8GB-RAM-512GB-SSD-Almacenamiento-Windows-11-IdeaPad-Slim-3-Computador-Portatil/72115408" TargetMode="External"/><Relationship Id="rId1" Type="http://schemas.openxmlformats.org/officeDocument/2006/relationships/hyperlink" Target="https://www.mercadolibre.com.co/computador-gamer-lenovo-legion-5-15arp8-storm-grey-156-amd-ryzen-7-7735hs-16gb-de-ram-ddr5-512gb-de-ssd-nvidia-geforce-rtx-4060-8gb-165hz-wqhd-2560-x-1440px-windows-11-home/p/MCO2972176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vast.com/es-co/premium-security?ppc_code=012&amp;ppc=v&amp;om_sem_cid=hho_sem_sy:~es-co_mix_pla_nas_nau_adw_dtp~&amp;utm_source=google&amp;utm_medium=cpc&amp;utm_campaign=es-co_mix_pla_nas_nau_adw_dtp&amp;gad_source=1&amp;gclid=Cj0KCQjw8MG1BhCoARIsAHxSiQlVfVNOQLBUi0cmUTgeyksSETo8ACAjNeKmAvpF4AGCD5Q7g6YApcMaAm0YEALw_wcB&amp;gclsrc=aw.ds" TargetMode="External"/><Relationship Id="rId2" Type="http://schemas.openxmlformats.org/officeDocument/2006/relationships/hyperlink" Target="https://www.pandasecurity.com/security-promotion/?reg=CO&amp;lang=es&amp;productID=PDE&amp;coupon=50OFFMULTIP&amp;autobilling=no&amp;track=99827&amp;ndevices=1&amp;nyears=1&amp;campaign=dome2310&amp;option=yearly&amp;selector=1&amp;gad_source=1&amp;gclid=Cj0KCQjw8MG1BhCoARIsAHxSiQnKlzYM-opPTuk8rD04jhuXFiEaN5J5WTwVWC72Wp1G1n23t-sVZD8aAggcEALw_wcB" TargetMode="External"/><Relationship Id="rId1" Type="http://schemas.openxmlformats.org/officeDocument/2006/relationships/hyperlink" Target="https://www.mcafee.com/consumer/es-co/landing-page/direct/sem/mtp-family/desktop/shopping.html?csrc=google&amp;csrcl2=pla-shopping&amp;cctype=desktop-brand&amp;ccstype=&amp;ccoe=direct&amp;ccoel2=sem&amp;pkg_id=537&amp;affid=1490&amp;utm_source=bing&amp;utm_medium=paidsearch&amp;utm_campaign=PMax:+es-co:Shopping:Smart&amp;utm_content=&amp;utm_term=&amp;gad_source=1&amp;gclid=Cj0KCQjw8MG1BhCoARIsAHxSiQnBCzClWwkEfRv-HQflslHorjCyvasS-Lfb4eQYm40o0Bs5pyTqBbIaAt7zEALw_wcB&amp;gclsrc=aw.d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asus.com/latin/displays-desktops/monitors/eye-care/vy229he/" TargetMode="External"/><Relationship Id="rId2" Type="http://schemas.openxmlformats.org/officeDocument/2006/relationships/hyperlink" Target="https://symcomputadores.com/producto/monitor-asus-vy229he-22-fhd-1920x1080-75hz-1-ms-ips/" TargetMode="External"/><Relationship Id="rId1" Type="http://schemas.openxmlformats.org/officeDocument/2006/relationships/hyperlink" Target="https://www.mercadolibre.com.co/monitor-asus-ips-22-pulganas-1080-gamer-oficina-75hz-5ms-color-negro-110v220v/p/MCO31244627?pdp_filters=item_id:MCO2196087548"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blitzhandel24.com/co/microsoft-visual-studio-2022-professional?sPartner=g_s_CO&amp;number=241821873&amp;gad_source=1&amp;gclid=CjwKCAjwk8e1BhALEiwAc8MHiAvYxnMz8P0F3DoBJ69c5-y9uUtsiZkbbMF136O9y9UdpTeig8ppQhoC9eAQAvD_BwE" TargetMode="External"/><Relationship Id="rId1" Type="http://schemas.openxmlformats.org/officeDocument/2006/relationships/hyperlink" Target="https://bodegadigital.biz/producto/visual-studio-professional-2022/?aelia_cs_currency=COP&amp;utm_source=google&amp;utm_medium=paid&amp;utm_campaign=21358672065&amp;gad_source=4&amp;gclid=CjwKCAjwk8e1BhALEiwAc8MHiEOWdqJ-WGXYOBrG_N7h-DU0TPfElNGgm_j8fJrm9Zp_QnuWB20CthoCNjQQAvD_Bw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ktronix.com/celular-xiaomi-redmi-12-256gb-negro/p/6941812739396" TargetMode="External"/><Relationship Id="rId2" Type="http://schemas.openxmlformats.org/officeDocument/2006/relationships/hyperlink" Target="https://www.alkosto.com/celular-xiaomi-redmi-9-64gb-verde-ocean-green/p/6941059645931" TargetMode="External"/><Relationship Id="rId1" Type="http://schemas.openxmlformats.org/officeDocument/2006/relationships/hyperlink" Target="https://www.mercadolibre.com.co/celular-xiaomi-redmi-note-9-eu-64g-white-color-blanco-polar/p/MCO15793961?pdp_filters=item_id:MCO203775956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buhodigitalcol.com/windows-10-pro/?gad_source=1&amp;gclid=Cj0KCQjwq_G1BhCSARIsACc7NxpbI6rofBGiYSBuqPRsErgrqYuc4xLynQt1YqTBMJq-cp5mLXhO8z8aArihEALw_wcB" TargetMode="External"/><Relationship Id="rId2" Type="http://schemas.openxmlformats.org/officeDocument/2006/relationships/hyperlink" Target="https://colombiapc.com/product/windows-10-home-licencia-original/?gad_source=1" TargetMode="External"/><Relationship Id="rId1" Type="http://schemas.openxmlformats.org/officeDocument/2006/relationships/hyperlink" Target="https://activatusoftware.com/producto/windows-10-pr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v>
      </c>
      <c r="C8" s="9" t="s">
        <v>14</v>
      </c>
      <c r="D8" s="8" t="s">
        <v>15</v>
      </c>
      <c r="E8" s="8">
        <f>150000/1.19</f>
        <v>126050.42016806723</v>
      </c>
      <c r="F8" s="10">
        <f t="shared" ref="F8:F10" si="0">E8*19%</f>
        <v>23949.579831932773</v>
      </c>
      <c r="G8" s="11">
        <f t="shared" ref="G8:G9" si="1">E8+F8</f>
        <v>150000</v>
      </c>
      <c r="H8" s="10">
        <f t="shared" ref="H8:H10" si="2">G8</f>
        <v>150000</v>
      </c>
      <c r="I8" s="8" t="s">
        <v>16</v>
      </c>
      <c r="J8" s="8" t="s">
        <v>17</v>
      </c>
    </row>
    <row r="9" spans="1:26" ht="50.25" customHeight="1">
      <c r="A9" s="7" t="s">
        <v>18</v>
      </c>
      <c r="B9" s="8" t="s">
        <v>19</v>
      </c>
      <c r="C9" s="9" t="s">
        <v>20</v>
      </c>
      <c r="D9" s="8" t="s">
        <v>15</v>
      </c>
      <c r="E9" s="12">
        <f>231000/1.19</f>
        <v>194117.64705882352</v>
      </c>
      <c r="F9" s="10">
        <f t="shared" si="0"/>
        <v>36882.352941176468</v>
      </c>
      <c r="G9" s="11">
        <f t="shared" si="1"/>
        <v>231000</v>
      </c>
      <c r="H9" s="10">
        <f t="shared" si="2"/>
        <v>231000</v>
      </c>
      <c r="I9" s="8" t="s">
        <v>16</v>
      </c>
      <c r="J9" s="8" t="s">
        <v>21</v>
      </c>
    </row>
    <row r="10" spans="1:26" ht="50.25" customHeight="1">
      <c r="A10" s="7" t="s">
        <v>22</v>
      </c>
      <c r="B10" s="8" t="s">
        <v>23</v>
      </c>
      <c r="C10" s="9" t="s">
        <v>24</v>
      </c>
      <c r="D10" s="8" t="s">
        <v>15</v>
      </c>
      <c r="E10" s="11">
        <f>382800/1.19</f>
        <v>321680.6722689076</v>
      </c>
      <c r="F10" s="10">
        <f t="shared" si="0"/>
        <v>61119.327731092446</v>
      </c>
      <c r="G10" s="13">
        <f>F10+E10</f>
        <v>382800.00000000006</v>
      </c>
      <c r="H10" s="10">
        <f t="shared" si="2"/>
        <v>382800.00000000006</v>
      </c>
      <c r="I10" s="8" t="s">
        <v>16</v>
      </c>
      <c r="J10" s="8" t="s">
        <v>17</v>
      </c>
    </row>
    <row r="11" spans="1:26" ht="15" hidden="1" customHeight="1">
      <c r="A11" s="14"/>
      <c r="B11" s="15"/>
      <c r="C11" s="15"/>
      <c r="D11" s="15"/>
      <c r="E11" s="15"/>
      <c r="F11" s="15"/>
      <c r="G11" s="15"/>
      <c r="H11" s="15"/>
      <c r="I11" s="15"/>
      <c r="J11" s="15"/>
    </row>
    <row r="12" spans="1:26" ht="12.75" customHeight="1"/>
    <row r="13" spans="1:26" ht="138.75" customHeight="1">
      <c r="A13" s="57" t="s">
        <v>25</v>
      </c>
      <c r="B13" s="55"/>
      <c r="C13" s="55"/>
      <c r="D13" s="55"/>
      <c r="E13" s="55"/>
      <c r="F13" s="55"/>
      <c r="G13" s="55"/>
      <c r="H13" s="55"/>
      <c r="I13" s="55"/>
      <c r="J13" s="56"/>
    </row>
    <row r="14" spans="1:26" ht="12.75" customHeight="1"/>
    <row r="15" spans="1:26" ht="75" customHeight="1">
      <c r="A15" s="57" t="s">
        <v>26</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000-000000000000}"/>
    <hyperlink ref="C9" r:id="rId2" xr:uid="{00000000-0004-0000-0000-000001000000}"/>
    <hyperlink ref="C10" r:id="rId3" xr:uid="{00000000-0004-0000-0000-000002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180</v>
      </c>
      <c r="C7" s="2" t="s">
        <v>181</v>
      </c>
      <c r="D7" s="2" t="s">
        <v>182</v>
      </c>
      <c r="E7" s="2" t="s">
        <v>183</v>
      </c>
      <c r="F7" s="3" t="s">
        <v>184</v>
      </c>
      <c r="G7" s="4" t="s">
        <v>185</v>
      </c>
      <c r="H7" s="5" t="s">
        <v>9</v>
      </c>
      <c r="I7" s="2" t="s">
        <v>186</v>
      </c>
      <c r="J7" s="2" t="s">
        <v>187</v>
      </c>
      <c r="K7" s="6"/>
      <c r="L7" s="6"/>
      <c r="M7" s="6"/>
      <c r="N7" s="6"/>
      <c r="O7" s="6"/>
      <c r="P7" s="6"/>
      <c r="Q7" s="6"/>
      <c r="R7" s="6"/>
      <c r="S7" s="6"/>
      <c r="T7" s="6"/>
      <c r="U7" s="6"/>
      <c r="V7" s="6"/>
      <c r="W7" s="6"/>
      <c r="X7" s="6"/>
      <c r="Y7" s="6"/>
      <c r="Z7" s="6"/>
    </row>
    <row r="8" spans="1:26" ht="50.25" customHeight="1">
      <c r="A8" s="32" t="s">
        <v>12</v>
      </c>
      <c r="B8" s="33" t="s">
        <v>188</v>
      </c>
      <c r="C8" s="48" t="s">
        <v>189</v>
      </c>
      <c r="D8" s="33" t="s">
        <v>190</v>
      </c>
      <c r="E8" s="35">
        <f>125900/1.19</f>
        <v>105798.31932773109</v>
      </c>
      <c r="F8" s="36">
        <f t="shared" ref="F8:F9" si="0">E8/100 * 20</f>
        <v>21159.663865546216</v>
      </c>
      <c r="G8" s="37">
        <f t="shared" ref="G8:G10" si="1">F8+E8</f>
        <v>126957.98319327731</v>
      </c>
      <c r="H8" s="36">
        <f t="shared" ref="H8:H10" si="2">G8</f>
        <v>126957.98319327731</v>
      </c>
      <c r="I8" s="33" t="s">
        <v>16</v>
      </c>
      <c r="J8" s="38" t="s">
        <v>191</v>
      </c>
    </row>
    <row r="9" spans="1:26" ht="50.25" customHeight="1">
      <c r="A9" s="39" t="s">
        <v>173</v>
      </c>
      <c r="B9" s="40" t="s">
        <v>192</v>
      </c>
      <c r="C9" s="49" t="s">
        <v>193</v>
      </c>
      <c r="D9" s="42" t="s">
        <v>194</v>
      </c>
      <c r="E9" s="43">
        <f>130000/1.19</f>
        <v>109243.6974789916</v>
      </c>
      <c r="F9" s="44">
        <f t="shared" si="0"/>
        <v>21848.73949579832</v>
      </c>
      <c r="G9" s="45">
        <f t="shared" si="1"/>
        <v>131092.43697478992</v>
      </c>
      <c r="H9" s="44">
        <f t="shared" si="2"/>
        <v>131092.43697478992</v>
      </c>
      <c r="I9" s="40" t="s">
        <v>16</v>
      </c>
      <c r="J9" s="42" t="s">
        <v>175</v>
      </c>
    </row>
    <row r="10" spans="1:26" ht="50.25" customHeight="1">
      <c r="A10" s="39" t="s">
        <v>22</v>
      </c>
      <c r="B10" s="40" t="s">
        <v>195</v>
      </c>
      <c r="C10" s="41" t="s">
        <v>196</v>
      </c>
      <c r="D10" s="42" t="s">
        <v>176</v>
      </c>
      <c r="E10" s="46">
        <f>118000/1.19</f>
        <v>99159.663865546216</v>
      </c>
      <c r="F10" s="44">
        <f>E10*19%</f>
        <v>18840.336134453781</v>
      </c>
      <c r="G10" s="47">
        <f t="shared" si="1"/>
        <v>118000</v>
      </c>
      <c r="H10" s="44">
        <f t="shared" si="2"/>
        <v>118000</v>
      </c>
      <c r="I10" s="40" t="s">
        <v>16</v>
      </c>
      <c r="J10" s="42" t="s">
        <v>177</v>
      </c>
    </row>
    <row r="11" spans="1:26" ht="15" hidden="1" customHeight="1">
      <c r="A11" s="14"/>
      <c r="B11" s="15"/>
      <c r="C11" s="15"/>
      <c r="D11" s="15"/>
      <c r="E11" s="15"/>
      <c r="F11" s="15"/>
      <c r="G11" s="15"/>
      <c r="H11" s="15"/>
      <c r="I11" s="15"/>
      <c r="J11" s="15"/>
    </row>
    <row r="12" spans="1:26" ht="12.75" customHeight="1"/>
    <row r="13" spans="1:26" ht="138.75" customHeight="1">
      <c r="A13" s="57" t="s">
        <v>197</v>
      </c>
      <c r="B13" s="55"/>
      <c r="C13" s="55"/>
      <c r="D13" s="55"/>
      <c r="E13" s="55"/>
      <c r="F13" s="55"/>
      <c r="G13" s="55"/>
      <c r="H13" s="55"/>
      <c r="I13" s="55"/>
      <c r="J13" s="56"/>
    </row>
    <row r="14" spans="1:26" ht="12.75" customHeight="1"/>
    <row r="15" spans="1:26" ht="75" customHeight="1">
      <c r="A15" s="57" t="s">
        <v>198</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xr:uid="{00000000-0004-0000-0900-000000000000}"/>
    <hyperlink ref="C9" r:id="rId2" xr:uid="{00000000-0004-0000-0900-000001000000}"/>
    <hyperlink ref="C10" r:id="rId3" xr:uid="{00000000-0004-0000-09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election activeCell="F10" sqref="F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199</v>
      </c>
      <c r="C7" s="2" t="s">
        <v>200</v>
      </c>
      <c r="D7" s="2" t="s">
        <v>201</v>
      </c>
      <c r="E7" s="2" t="s">
        <v>202</v>
      </c>
      <c r="F7" s="3" t="s">
        <v>203</v>
      </c>
      <c r="G7" s="4" t="s">
        <v>204</v>
      </c>
      <c r="H7" s="5" t="s">
        <v>9</v>
      </c>
      <c r="I7" s="2" t="s">
        <v>205</v>
      </c>
      <c r="J7" s="2" t="s">
        <v>206</v>
      </c>
      <c r="K7" s="6"/>
      <c r="L7" s="6"/>
      <c r="M7" s="6"/>
      <c r="N7" s="6"/>
      <c r="O7" s="6"/>
      <c r="P7" s="6"/>
      <c r="Q7" s="6"/>
      <c r="R7" s="6"/>
      <c r="S7" s="6"/>
      <c r="T7" s="6"/>
      <c r="U7" s="6"/>
      <c r="V7" s="6"/>
      <c r="W7" s="6"/>
      <c r="X7" s="6"/>
      <c r="Y7" s="6"/>
      <c r="Z7" s="6"/>
    </row>
    <row r="8" spans="1:26" ht="50.25" customHeight="1">
      <c r="A8" s="32" t="s">
        <v>12</v>
      </c>
      <c r="B8" s="33" t="s">
        <v>132</v>
      </c>
      <c r="C8" s="34" t="s">
        <v>228</v>
      </c>
      <c r="D8" s="33" t="s">
        <v>171</v>
      </c>
      <c r="E8" s="35">
        <f>54500/1.19</f>
        <v>45798.319327731093</v>
      </c>
      <c r="F8" s="36">
        <f>E8*19%</f>
        <v>8701.6806722689071</v>
      </c>
      <c r="G8" s="37">
        <f>F8+E8</f>
        <v>54500</v>
      </c>
      <c r="H8" s="36">
        <f>G8</f>
        <v>54500</v>
      </c>
      <c r="I8" s="33" t="s">
        <v>16</v>
      </c>
      <c r="J8" s="38" t="s">
        <v>172</v>
      </c>
    </row>
    <row r="9" spans="1:26" ht="50.25" customHeight="1">
      <c r="A9" s="39" t="s">
        <v>173</v>
      </c>
      <c r="B9" s="40" t="s">
        <v>229</v>
      </c>
      <c r="C9" s="51" t="s">
        <v>230</v>
      </c>
      <c r="D9" s="42" t="s">
        <v>174</v>
      </c>
      <c r="E9" s="43">
        <f>408100/1.19</f>
        <v>342941.17647058825</v>
      </c>
      <c r="F9" s="44">
        <f>E9*19%</f>
        <v>65158.823529411769</v>
      </c>
      <c r="G9" s="45">
        <f>F9+E9</f>
        <v>408100</v>
      </c>
      <c r="H9" s="44">
        <f>G9</f>
        <v>408100</v>
      </c>
      <c r="I9" s="40" t="s">
        <v>16</v>
      </c>
      <c r="J9" s="42" t="s">
        <v>175</v>
      </c>
    </row>
    <row r="10" spans="1:26" ht="50.25" customHeight="1">
      <c r="A10" s="39" t="s">
        <v>22</v>
      </c>
      <c r="B10" s="40" t="s">
        <v>223</v>
      </c>
      <c r="C10" s="51" t="s">
        <v>231</v>
      </c>
      <c r="D10" s="42" t="s">
        <v>176</v>
      </c>
      <c r="E10" s="46">
        <f>40000/1.19</f>
        <v>33613.445378151264</v>
      </c>
      <c r="F10" s="44">
        <f>E10*19%</f>
        <v>6386.5546218487398</v>
      </c>
      <c r="G10" s="47">
        <f>F10+E10</f>
        <v>40000</v>
      </c>
      <c r="H10" s="44">
        <f>G10</f>
        <v>40000</v>
      </c>
      <c r="I10" s="40" t="s">
        <v>16</v>
      </c>
      <c r="J10" s="42" t="s">
        <v>177</v>
      </c>
    </row>
    <row r="11" spans="1:26" ht="15" hidden="1" customHeight="1">
      <c r="A11" s="14"/>
      <c r="B11" s="15"/>
      <c r="C11" s="15"/>
      <c r="D11" s="15"/>
      <c r="E11" s="15"/>
      <c r="F11" s="15"/>
      <c r="G11" s="15"/>
      <c r="H11" s="15"/>
      <c r="I11" s="15"/>
      <c r="J11" s="15"/>
    </row>
    <row r="12" spans="1:26" ht="12.75" customHeight="1"/>
    <row r="13" spans="1:26" ht="138.75" customHeight="1">
      <c r="A13" s="57" t="s">
        <v>207</v>
      </c>
      <c r="B13" s="55"/>
      <c r="C13" s="55"/>
      <c r="D13" s="55"/>
      <c r="E13" s="55"/>
      <c r="F13" s="55"/>
      <c r="G13" s="55"/>
      <c r="H13" s="55"/>
      <c r="I13" s="55"/>
      <c r="J13" s="56"/>
    </row>
    <row r="14" spans="1:26" ht="12.75" customHeight="1"/>
    <row r="15" spans="1:26" ht="75" customHeight="1">
      <c r="A15" s="57" t="s">
        <v>208</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www.claro.com.co/personas/servicios/servicios-hogar/planes-y-precios/" xr:uid="{00000000-0004-0000-0A00-000000000000}"/>
    <hyperlink ref="C9" r:id="rId2" display="https://www.microsoft.com/en/microsoft-365/buy/compare-all-microsoft-365-products-b?market=co&amp;ef_id=_k_Cj0KCQjwq_G1BhCSARIsACc7NxqPmw6kWQBhr9mRc6ZXdMdR8y3jiQDpmKZIyU4tdNMfmIYESFNJWKMaAlvMEALw_wcB_k_&amp;OCID=AIDcmmd7jkt5s1_SEM__k_Cj0KCQjwq_G1BhCSARIsACc7NxqPmw6kWQBhr9mRc6ZXdMdR8y3jiQDpmKZIyU4tdNMfmIYESFNJWKMaAlvMEALw_wcB_k_&amp;gad_source=1&amp;gclid=Cj0KCQjwq_G1BhCSARIsACc7NxqPmw6kWQBhr9mRc6ZXdMdR8y3jiQDpmKZIyU4tdNMfmIYESFNJWKMaAlvMEALw_wcB" xr:uid="{00000000-0004-0000-0A00-000001000000}"/>
    <hyperlink ref="C10" r:id="rId3" location="position%3D3%26search_layout%3Dstack%26type%3Ditem%26tracking_id%3Dbc251c79-47e5-4211-9dec-2228c5d5af53" xr:uid="{1ED30832-DBD5-4CA5-9EE5-DEECCA17AF4D}"/>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998"/>
  <sheetViews>
    <sheetView workbookViewId="0">
      <selection activeCell="H10" sqref="H10"/>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209</v>
      </c>
      <c r="C7" s="2" t="s">
        <v>210</v>
      </c>
      <c r="D7" s="2" t="s">
        <v>211</v>
      </c>
      <c r="E7" s="2" t="s">
        <v>212</v>
      </c>
      <c r="F7" s="3" t="s">
        <v>213</v>
      </c>
      <c r="G7" s="4" t="s">
        <v>214</v>
      </c>
      <c r="H7" s="5" t="s">
        <v>9</v>
      </c>
      <c r="I7" s="2" t="s">
        <v>215</v>
      </c>
      <c r="J7" s="2" t="s">
        <v>216</v>
      </c>
      <c r="K7" s="6"/>
      <c r="L7" s="6"/>
      <c r="M7" s="6"/>
      <c r="N7" s="6"/>
      <c r="O7" s="6"/>
      <c r="P7" s="6"/>
      <c r="Q7" s="6"/>
      <c r="R7" s="6"/>
      <c r="S7" s="6"/>
      <c r="T7" s="6"/>
      <c r="U7" s="6"/>
      <c r="V7" s="6"/>
      <c r="W7" s="6"/>
      <c r="X7" s="6"/>
      <c r="Y7" s="6"/>
      <c r="Z7" s="6"/>
    </row>
    <row r="8" spans="1:26" ht="50.25" customHeight="1">
      <c r="A8" s="7" t="s">
        <v>12</v>
      </c>
      <c r="B8" s="8" t="s">
        <v>217</v>
      </c>
      <c r="C8" s="9" t="s">
        <v>218</v>
      </c>
      <c r="D8" s="8" t="s">
        <v>219</v>
      </c>
      <c r="E8" s="11">
        <f>25000/1.19</f>
        <v>21008.403361344539</v>
      </c>
      <c r="F8" s="10">
        <f>(E8/100)*19</f>
        <v>3991.5966386554628</v>
      </c>
      <c r="G8" s="11">
        <f>F8+E8</f>
        <v>25000</v>
      </c>
      <c r="H8" s="10">
        <f>G8</f>
        <v>25000</v>
      </c>
      <c r="I8" s="8" t="s">
        <v>16</v>
      </c>
      <c r="J8" s="8" t="s">
        <v>73</v>
      </c>
    </row>
    <row r="9" spans="1:26" ht="15" hidden="1" customHeight="1">
      <c r="A9" s="14"/>
      <c r="B9" s="15"/>
      <c r="C9" s="15"/>
      <c r="D9" s="15"/>
      <c r="E9" s="15"/>
      <c r="F9" s="15"/>
      <c r="G9" s="15"/>
      <c r="H9" s="15"/>
      <c r="I9" s="15"/>
      <c r="J9" s="15"/>
    </row>
    <row r="10" spans="1:26" ht="12.75" customHeight="1"/>
    <row r="11" spans="1:26" ht="138.75" customHeight="1">
      <c r="A11" s="57" t="s">
        <v>220</v>
      </c>
      <c r="B11" s="55"/>
      <c r="C11" s="55"/>
      <c r="D11" s="55"/>
      <c r="E11" s="55"/>
      <c r="F11" s="55"/>
      <c r="G11" s="55"/>
      <c r="H11" s="55"/>
      <c r="I11" s="55"/>
      <c r="J11" s="56"/>
    </row>
    <row r="12" spans="1:26" ht="12.75" customHeight="1"/>
    <row r="13" spans="1:26" ht="75" customHeight="1">
      <c r="A13" s="57" t="s">
        <v>221</v>
      </c>
      <c r="B13" s="55"/>
      <c r="C13" s="55"/>
      <c r="D13" s="55"/>
      <c r="E13" s="55"/>
      <c r="F13" s="55"/>
      <c r="G13" s="55"/>
      <c r="H13" s="55"/>
      <c r="I13" s="55"/>
      <c r="J13" s="56"/>
    </row>
    <row r="14" spans="1:26" ht="12.75" customHeight="1"/>
    <row r="15" spans="1:26" ht="12.75" customHeight="1"/>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c r="D24" s="16"/>
      <c r="E24" s="16"/>
      <c r="F24" s="17"/>
      <c r="G24" s="17"/>
    </row>
    <row r="25" spans="4:7" ht="12.75" customHeight="1"/>
    <row r="26" spans="4:7" ht="12.75" customHeight="1"/>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4">
    <mergeCell ref="D2:H2"/>
    <mergeCell ref="A5:J5"/>
    <mergeCell ref="A11:J11"/>
    <mergeCell ref="A13:J13"/>
  </mergeCells>
  <hyperlinks>
    <hyperlink ref="C8" r:id="rId1" xr:uid="{00000000-0004-0000-0B00-000000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F0BE6-3519-47AE-806B-43F61ED02373}">
  <dimension ref="A1:Z1000"/>
  <sheetViews>
    <sheetView topLeftCell="A5" workbookViewId="0">
      <selection activeCell="J12" sqref="J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233</v>
      </c>
      <c r="C8" s="20" t="s">
        <v>234</v>
      </c>
      <c r="D8" s="8" t="s">
        <v>235</v>
      </c>
      <c r="E8" s="8">
        <f>423076/1.19</f>
        <v>355526.05042016809</v>
      </c>
      <c r="F8" s="10">
        <f t="shared" ref="F8:F10" si="0">E8*19%</f>
        <v>67549.94957983194</v>
      </c>
      <c r="G8" s="11">
        <f t="shared" ref="G8:G10" si="1">E8+F8</f>
        <v>423076</v>
      </c>
      <c r="H8" s="10">
        <f t="shared" ref="H8:H10" si="2">G8</f>
        <v>423076</v>
      </c>
      <c r="I8" s="8" t="s">
        <v>16</v>
      </c>
      <c r="J8" s="8" t="s">
        <v>236</v>
      </c>
    </row>
    <row r="9" spans="1:26" ht="50.25" customHeight="1">
      <c r="A9" s="7" t="s">
        <v>18</v>
      </c>
      <c r="B9" s="8" t="s">
        <v>237</v>
      </c>
      <c r="C9" s="58" t="s">
        <v>238</v>
      </c>
      <c r="D9" s="8" t="s">
        <v>235</v>
      </c>
      <c r="E9" s="12">
        <f>98044 / 1.19</f>
        <v>82389.915966386558</v>
      </c>
      <c r="F9" s="10">
        <f t="shared" si="0"/>
        <v>15654.084033613446</v>
      </c>
      <c r="G9" s="11">
        <f t="shared" si="1"/>
        <v>98044</v>
      </c>
      <c r="H9" s="10">
        <f t="shared" si="2"/>
        <v>98044</v>
      </c>
      <c r="I9" s="8" t="s">
        <v>16</v>
      </c>
      <c r="J9" s="8" t="s">
        <v>236</v>
      </c>
    </row>
    <row r="10" spans="1:26" ht="50.25" customHeight="1">
      <c r="A10" s="7" t="s">
        <v>22</v>
      </c>
      <c r="B10" s="8" t="s">
        <v>132</v>
      </c>
      <c r="C10" s="58" t="s">
        <v>239</v>
      </c>
      <c r="D10" s="8" t="s">
        <v>235</v>
      </c>
      <c r="E10" s="11">
        <f>95953 /1.19</f>
        <v>80632.773109243702</v>
      </c>
      <c r="F10" s="10">
        <f t="shared" si="0"/>
        <v>15320.226890756303</v>
      </c>
      <c r="G10" s="13">
        <f t="shared" si="1"/>
        <v>95953</v>
      </c>
      <c r="H10" s="10">
        <f t="shared" si="2"/>
        <v>95953</v>
      </c>
      <c r="I10" s="8" t="s">
        <v>16</v>
      </c>
      <c r="J10" s="8" t="s">
        <v>236</v>
      </c>
    </row>
    <row r="11" spans="1:26" ht="15" hidden="1" customHeight="1">
      <c r="A11" s="14"/>
      <c r="B11" s="15"/>
      <c r="C11" s="15"/>
      <c r="D11" s="15"/>
      <c r="E11" s="15"/>
      <c r="F11" s="15"/>
      <c r="G11" s="15"/>
      <c r="H11" s="15"/>
      <c r="I11" s="15"/>
      <c r="J11" s="15"/>
    </row>
    <row r="12" spans="1:26" ht="12.75" customHeight="1"/>
    <row r="13" spans="1:26" ht="138.75" customHeight="1">
      <c r="A13" s="57" t="s">
        <v>25</v>
      </c>
      <c r="B13" s="55"/>
      <c r="C13" s="55"/>
      <c r="D13" s="55"/>
      <c r="E13" s="55"/>
      <c r="F13" s="55"/>
      <c r="G13" s="55"/>
      <c r="H13" s="55"/>
      <c r="I13" s="55"/>
      <c r="J13" s="56"/>
    </row>
    <row r="14" spans="1:26" ht="12.75" customHeight="1"/>
    <row r="15" spans="1:26" ht="75" customHeight="1">
      <c r="A15" s="57" t="s">
        <v>26</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display="https://www.mcafee.com/consumer/es-co/landing-page/direct/sem/mtp-family/desktop/shopping.html?csrc=google&amp;csrcl2=pla-shopping&amp;cctype=desktop-brand&amp;ccstype=&amp;ccoe=direct&amp;ccoel2=sem&amp;pkg_id=537&amp;affid=1490&amp;utm_source=bing&amp;utm_medium=paidsearch&amp;utm_campaign=PM" xr:uid="{A7D6C5BE-5D33-422A-8430-B007320C1169}"/>
    <hyperlink ref="C9" r:id="rId2" display="https://www.adobe.com/la/products/photoshop/plans.html?gclid=CjwKCAjw_4S3BhAAEiwA_64YhkARo-h1JEiKlvDyoHnBAuCNGBSz6Wwow6gkTeh489oU-gHuAuREqxoCzHkQAvD_BwE&amp;sdid=C8K12HQF&amp;mv=search&amp;mv2=paidsearch&amp;ef_id=CjwKCAjw_4S3BhAAEiwA_64YhkARo-h1JEiKlvDyoHnBAuCNGBSz6Wwow6gkTeh489oU-gHuAuREqxoCzHkQAvD_BwE:G:s&amp;s_kwcid=AL!3085!3!698013948615!p!!g!!%2Bphotoshop!11413140171!115418617427&amp;gad_source=1" xr:uid="{C9A09F22-018F-4FDC-BE78-8F902E8F6A42}"/>
    <hyperlink ref="C10" r:id="rId3" xr:uid="{A9CA5D14-B547-4E03-B480-BB3A71A2C354}"/>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1DCCF-2DB2-4AF0-AE02-38090F4485F5}">
  <dimension ref="A1:Z1000"/>
  <sheetViews>
    <sheetView topLeftCell="A5" workbookViewId="0">
      <selection activeCell="E12" sqref="E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23</v>
      </c>
      <c r="C8" s="58" t="s">
        <v>240</v>
      </c>
      <c r="D8" s="8" t="s">
        <v>241</v>
      </c>
      <c r="E8" s="8">
        <f>423076/1.19</f>
        <v>355526.05042016809</v>
      </c>
      <c r="F8" s="10">
        <f t="shared" ref="F8:F10" si="0">E8*19%</f>
        <v>67549.94957983194</v>
      </c>
      <c r="G8" s="11">
        <f t="shared" ref="G8:G10" si="1">E8+F8</f>
        <v>423076</v>
      </c>
      <c r="H8" s="10">
        <f t="shared" ref="H8:H10" si="2">G8</f>
        <v>423076</v>
      </c>
      <c r="I8" s="8" t="s">
        <v>16</v>
      </c>
      <c r="J8" s="8" t="s">
        <v>241</v>
      </c>
    </row>
    <row r="9" spans="1:26" ht="50.25" customHeight="1">
      <c r="A9" s="7" t="s">
        <v>18</v>
      </c>
      <c r="B9" s="8" t="s">
        <v>242</v>
      </c>
      <c r="C9" s="58" t="s">
        <v>243</v>
      </c>
      <c r="D9" s="8" t="s">
        <v>241</v>
      </c>
      <c r="E9" s="12">
        <f>170000 / 1.19</f>
        <v>142857.14285714287</v>
      </c>
      <c r="F9" s="10">
        <f t="shared" si="0"/>
        <v>27142.857142857145</v>
      </c>
      <c r="G9" s="11">
        <f t="shared" si="1"/>
        <v>170000</v>
      </c>
      <c r="H9" s="10">
        <f t="shared" si="2"/>
        <v>170000</v>
      </c>
      <c r="I9" s="8" t="s">
        <v>16</v>
      </c>
      <c r="J9" s="8" t="s">
        <v>241</v>
      </c>
    </row>
    <row r="10" spans="1:26" ht="50.25" customHeight="1">
      <c r="A10" s="7" t="s">
        <v>22</v>
      </c>
      <c r="B10" s="8" t="s">
        <v>244</v>
      </c>
      <c r="C10" s="58" t="s">
        <v>245</v>
      </c>
      <c r="D10" s="8" t="s">
        <v>241</v>
      </c>
      <c r="E10" s="11">
        <f>53000 /1.19</f>
        <v>44537.815126050424</v>
      </c>
      <c r="F10" s="10">
        <f t="shared" si="0"/>
        <v>8462.1848739495799</v>
      </c>
      <c r="G10" s="13">
        <f t="shared" si="1"/>
        <v>53000</v>
      </c>
      <c r="H10" s="10">
        <f t="shared" si="2"/>
        <v>53000</v>
      </c>
      <c r="I10" s="8" t="s">
        <v>16</v>
      </c>
      <c r="J10" s="8" t="s">
        <v>241</v>
      </c>
    </row>
    <row r="11" spans="1:26" ht="15" hidden="1" customHeight="1">
      <c r="A11" s="14"/>
      <c r="B11" s="15"/>
      <c r="C11" s="15"/>
      <c r="D11" s="15"/>
      <c r="E11" s="15"/>
      <c r="F11" s="15"/>
      <c r="G11" s="15"/>
      <c r="H11" s="15"/>
      <c r="I11" s="15"/>
      <c r="J11" s="15"/>
    </row>
    <row r="12" spans="1:26" ht="12.75" customHeight="1"/>
    <row r="13" spans="1:26" ht="138.75" customHeight="1">
      <c r="A13" s="57" t="s">
        <v>25</v>
      </c>
      <c r="B13" s="55"/>
      <c r="C13" s="55"/>
      <c r="D13" s="55"/>
      <c r="E13" s="55"/>
      <c r="F13" s="55"/>
      <c r="G13" s="55"/>
      <c r="H13" s="55"/>
      <c r="I13" s="55"/>
      <c r="J13" s="56"/>
    </row>
    <row r="14" spans="1:26" ht="12.75" customHeight="1"/>
    <row r="15" spans="1:26" ht="75" customHeight="1">
      <c r="A15" s="57" t="s">
        <v>26</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9" r:id="rId1" display="https://www.godaddy.com/es/offers/domain?isc=NEW2024&amp;currencyType=COP&amp;marketid=es-CO&amp;cdtl=c_17621855745.g_137816187069.k_kwd-303143181286.a_708215365820.d_c.ctv_g&amp;bnb=b&amp;gad_source=1&amp;gclid=CjwKCAjw_4S3BhAAEiwA_64Yhj-uHFlR4n8e1Z1U-GbvxFo5qowStHk6D_t_VdYUGF0lx01_VjPy1xoC1J4QAvD_BwE" xr:uid="{FD9B02EF-0410-4F7A-AD08-FD38A35CA233}"/>
    <hyperlink ref="C10" r:id="rId2" xr:uid="{ED09AAF9-32CE-40EE-BFEA-0119C23EE601}"/>
    <hyperlink ref="C8" r:id="rId3" xr:uid="{0C2BA1AA-75E7-4E92-9DF1-89BC10BFFA11}"/>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20F5-F7FD-42DF-9943-E9FF947A2720}">
  <dimension ref="A1:Z1000"/>
  <sheetViews>
    <sheetView tabSelected="1" topLeftCell="B7" workbookViewId="0">
      <selection activeCell="E12" sqref="E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c r="A8" s="7" t="s">
        <v>12</v>
      </c>
      <c r="B8" s="8" t="s">
        <v>132</v>
      </c>
      <c r="C8" s="58" t="s">
        <v>246</v>
      </c>
      <c r="D8" s="8" t="s">
        <v>249</v>
      </c>
      <c r="E8" s="8">
        <f>139025/1.19</f>
        <v>116827.73109243698</v>
      </c>
      <c r="F8" s="10">
        <f t="shared" ref="F8:F10" si="0">E8*19%</f>
        <v>22197.268907563026</v>
      </c>
      <c r="G8" s="11">
        <f t="shared" ref="G8:G10" si="1">E8+F8</f>
        <v>139025</v>
      </c>
      <c r="H8" s="10">
        <f t="shared" ref="H8:H10" si="2">G8</f>
        <v>139025</v>
      </c>
      <c r="I8" s="8" t="s">
        <v>16</v>
      </c>
      <c r="J8" s="8" t="s">
        <v>247</v>
      </c>
    </row>
    <row r="9" spans="1:26" ht="50.25" customHeight="1">
      <c r="A9" s="7" t="s">
        <v>18</v>
      </c>
      <c r="B9" s="8" t="s">
        <v>132</v>
      </c>
      <c r="C9" s="58" t="s">
        <v>248</v>
      </c>
      <c r="D9" s="8" t="s">
        <v>249</v>
      </c>
      <c r="E9" s="12">
        <f>147794 / 1.19</f>
        <v>124196.63865546219</v>
      </c>
      <c r="F9" s="10">
        <f t="shared" si="0"/>
        <v>23597.361344537814</v>
      </c>
      <c r="G9" s="11">
        <f t="shared" si="1"/>
        <v>147794</v>
      </c>
      <c r="H9" s="10">
        <f t="shared" si="2"/>
        <v>147794</v>
      </c>
      <c r="I9" s="8" t="s">
        <v>16</v>
      </c>
      <c r="J9" s="8" t="s">
        <v>249</v>
      </c>
    </row>
    <row r="10" spans="1:26" ht="50.25" customHeight="1">
      <c r="A10" s="7" t="s">
        <v>22</v>
      </c>
      <c r="B10" s="8" t="s">
        <v>250</v>
      </c>
      <c r="C10" s="58" t="s">
        <v>251</v>
      </c>
      <c r="D10" s="8" t="s">
        <v>249</v>
      </c>
      <c r="E10" s="11">
        <f>2809899 /1.19</f>
        <v>2361259.6638655462</v>
      </c>
      <c r="F10" s="10">
        <f t="shared" si="0"/>
        <v>448639.33613445377</v>
      </c>
      <c r="G10" s="13">
        <f t="shared" si="1"/>
        <v>2809899</v>
      </c>
      <c r="H10" s="10">
        <f t="shared" si="2"/>
        <v>2809899</v>
      </c>
      <c r="I10" s="8" t="s">
        <v>16</v>
      </c>
      <c r="J10" s="8" t="s">
        <v>249</v>
      </c>
    </row>
    <row r="11" spans="1:26" ht="15" hidden="1" customHeight="1">
      <c r="A11" s="14"/>
      <c r="B11" s="15"/>
      <c r="C11" s="15"/>
      <c r="D11" s="15"/>
      <c r="E11" s="15"/>
      <c r="F11" s="15"/>
      <c r="G11" s="15"/>
      <c r="H11" s="15"/>
      <c r="I11" s="15"/>
      <c r="J11" s="15"/>
    </row>
    <row r="12" spans="1:26" ht="12.75" customHeight="1"/>
    <row r="13" spans="1:26" ht="138.75" customHeight="1">
      <c r="A13" s="57" t="s">
        <v>25</v>
      </c>
      <c r="B13" s="55"/>
      <c r="C13" s="55"/>
      <c r="D13" s="55"/>
      <c r="E13" s="55"/>
      <c r="F13" s="55"/>
      <c r="G13" s="55"/>
      <c r="H13" s="55"/>
      <c r="I13" s="55"/>
      <c r="J13" s="56"/>
    </row>
    <row r="14" spans="1:26" ht="12.75" customHeight="1"/>
    <row r="15" spans="1:26" ht="75" customHeight="1">
      <c r="A15" s="57" t="s">
        <v>26</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9" r:id="rId1" display="https://www.godaddy.com/es/offers/domain?isc=NEW2024&amp;currencyType=COP&amp;marketid=es-CO&amp;cdtl=c_17621855745.g_137816187069.k_kwd-303143181286.a_708215365820.d_c.ctv_g&amp;bnb=b&amp;gad_source=1&amp;gclid=CjwKCAjw_4S3BhAAEiwA_64Yhj-uHFlR4n8e1Z1U-GbvxFo5qowStHk6D_t_VdYUGF0lx01_VjPy1xoC1J4QAvD_BwE" xr:uid="{1C83C181-9647-4230-A2D2-75749D7D47F1}"/>
    <hyperlink ref="C10" r:id="rId2" xr:uid="{9ECE5859-4EA8-4ADC-B770-AE2A2B457C24}"/>
    <hyperlink ref="C8" r:id="rId3" display="https://www.hostinger.co/comprar-dominio" xr:uid="{75EF5D74-CA6B-4610-8B3F-F93C925BA6AB}"/>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27</v>
      </c>
      <c r="C7" s="2" t="s">
        <v>28</v>
      </c>
      <c r="D7" s="2" t="s">
        <v>29</v>
      </c>
      <c r="E7" s="2" t="s">
        <v>30</v>
      </c>
      <c r="F7" s="3" t="s">
        <v>31</v>
      </c>
      <c r="G7" s="4" t="s">
        <v>32</v>
      </c>
      <c r="H7" s="5" t="s">
        <v>9</v>
      </c>
      <c r="I7" s="2" t="s">
        <v>33</v>
      </c>
      <c r="J7" s="2" t="s">
        <v>34</v>
      </c>
      <c r="K7" s="6"/>
      <c r="L7" s="6"/>
      <c r="M7" s="6"/>
      <c r="N7" s="6"/>
      <c r="O7" s="6"/>
      <c r="P7" s="6"/>
      <c r="Q7" s="6"/>
      <c r="R7" s="6"/>
      <c r="S7" s="6"/>
      <c r="T7" s="6"/>
      <c r="U7" s="6"/>
      <c r="V7" s="6"/>
      <c r="W7" s="6"/>
      <c r="X7" s="6"/>
      <c r="Y7" s="6"/>
      <c r="Z7" s="6"/>
    </row>
    <row r="8" spans="1:26" ht="50.25" customHeight="1">
      <c r="A8" s="7" t="s">
        <v>12</v>
      </c>
      <c r="B8" s="8" t="s">
        <v>35</v>
      </c>
      <c r="C8" s="9" t="s">
        <v>36</v>
      </c>
      <c r="D8" s="8" t="s">
        <v>37</v>
      </c>
      <c r="E8" s="8">
        <f>8879000/1.19</f>
        <v>7461344.5378151266</v>
      </c>
      <c r="F8" s="10">
        <f t="shared" ref="F8:F10" si="0">E8*19%</f>
        <v>1417655.4621848741</v>
      </c>
      <c r="G8" s="11">
        <f t="shared" ref="G8:G9" si="1">E8+F8</f>
        <v>8879000</v>
      </c>
      <c r="H8" s="10">
        <f t="shared" ref="H8:H10" si="2">G8</f>
        <v>8879000</v>
      </c>
      <c r="I8" s="8" t="s">
        <v>16</v>
      </c>
      <c r="J8" s="8" t="s">
        <v>38</v>
      </c>
    </row>
    <row r="9" spans="1:26" ht="50.25" customHeight="1">
      <c r="A9" s="7" t="s">
        <v>18</v>
      </c>
      <c r="B9" s="8" t="s">
        <v>39</v>
      </c>
      <c r="C9" s="9" t="s">
        <v>40</v>
      </c>
      <c r="D9" s="8" t="s">
        <v>37</v>
      </c>
      <c r="E9" s="12">
        <f>4533000/1.19</f>
        <v>3809243.6974789919</v>
      </c>
      <c r="F9" s="10">
        <f t="shared" si="0"/>
        <v>723756.30252100853</v>
      </c>
      <c r="G9" s="11">
        <f t="shared" si="1"/>
        <v>4533000</v>
      </c>
      <c r="H9" s="10">
        <f t="shared" si="2"/>
        <v>4533000</v>
      </c>
      <c r="I9" s="8" t="s">
        <v>16</v>
      </c>
      <c r="J9" s="8" t="s">
        <v>38</v>
      </c>
    </row>
    <row r="10" spans="1:26" ht="50.25" customHeight="1">
      <c r="A10" s="7" t="s">
        <v>22</v>
      </c>
      <c r="B10" s="8" t="s">
        <v>41</v>
      </c>
      <c r="C10" s="9" t="s">
        <v>42</v>
      </c>
      <c r="D10" s="8" t="s">
        <v>37</v>
      </c>
      <c r="E10" s="11">
        <f>7540000/1.19</f>
        <v>6336134.4537815126</v>
      </c>
      <c r="F10" s="10">
        <f t="shared" si="0"/>
        <v>1203865.5462184874</v>
      </c>
      <c r="G10" s="13">
        <f>F10+E10</f>
        <v>7540000</v>
      </c>
      <c r="H10" s="10">
        <f t="shared" si="2"/>
        <v>7540000</v>
      </c>
      <c r="I10" s="8" t="s">
        <v>16</v>
      </c>
      <c r="J10" s="8" t="s">
        <v>38</v>
      </c>
    </row>
    <row r="11" spans="1:26" ht="15" hidden="1" customHeight="1">
      <c r="A11" s="14"/>
      <c r="B11" s="15"/>
      <c r="C11" s="15"/>
      <c r="D11" s="15"/>
      <c r="E11" s="15"/>
      <c r="F11" s="15"/>
      <c r="G11" s="15"/>
      <c r="H11" s="15"/>
      <c r="I11" s="15"/>
      <c r="J11" s="15"/>
    </row>
    <row r="12" spans="1:26" ht="12.75" customHeight="1"/>
    <row r="13" spans="1:26" ht="138.75" customHeight="1">
      <c r="A13" s="57" t="s">
        <v>43</v>
      </c>
      <c r="B13" s="55"/>
      <c r="C13" s="55"/>
      <c r="D13" s="55"/>
      <c r="E13" s="55"/>
      <c r="F13" s="55"/>
      <c r="G13" s="55"/>
      <c r="H13" s="55"/>
      <c r="I13" s="55"/>
      <c r="J13" s="56"/>
    </row>
    <row r="14" spans="1:26" ht="12.75" customHeight="1"/>
    <row r="15" spans="1:26" ht="75" customHeight="1">
      <c r="A15" s="57" t="s">
        <v>44</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45</v>
      </c>
      <c r="C7" s="2" t="s">
        <v>46</v>
      </c>
      <c r="D7" s="2" t="s">
        <v>47</v>
      </c>
      <c r="E7" s="2" t="s">
        <v>48</v>
      </c>
      <c r="F7" s="3" t="s">
        <v>49</v>
      </c>
      <c r="G7" s="4" t="s">
        <v>50</v>
      </c>
      <c r="H7" s="5" t="s">
        <v>9</v>
      </c>
      <c r="I7" s="2" t="s">
        <v>51</v>
      </c>
      <c r="J7" s="2" t="s">
        <v>52</v>
      </c>
      <c r="K7" s="6"/>
      <c r="L7" s="6"/>
      <c r="M7" s="6"/>
      <c r="N7" s="6"/>
      <c r="O7" s="6"/>
      <c r="P7" s="6"/>
      <c r="Q7" s="6"/>
      <c r="R7" s="6"/>
      <c r="S7" s="6"/>
      <c r="T7" s="6"/>
      <c r="U7" s="6"/>
      <c r="V7" s="6"/>
      <c r="W7" s="6"/>
      <c r="X7" s="6"/>
      <c r="Y7" s="6"/>
      <c r="Z7" s="6"/>
    </row>
    <row r="8" spans="1:26" ht="50.25" customHeight="1">
      <c r="A8" s="7" t="s">
        <v>12</v>
      </c>
      <c r="B8" s="8" t="s">
        <v>53</v>
      </c>
      <c r="C8" s="9" t="s">
        <v>54</v>
      </c>
      <c r="D8" s="8" t="s">
        <v>55</v>
      </c>
      <c r="E8" s="11">
        <f t="shared" ref="E8:E10" si="0">9239060/1.19</f>
        <v>7763915.9663865548</v>
      </c>
      <c r="F8" s="10">
        <f t="shared" ref="F8:F10" si="1">E8*19%</f>
        <v>1475144.0336134455</v>
      </c>
      <c r="G8" s="11">
        <f t="shared" ref="G8:G10" si="2">F8+E8</f>
        <v>9239060</v>
      </c>
      <c r="H8" s="10">
        <f t="shared" ref="H8:H10" si="3">G8</f>
        <v>9239060</v>
      </c>
      <c r="I8" s="8" t="s">
        <v>16</v>
      </c>
      <c r="J8" s="8" t="s">
        <v>56</v>
      </c>
    </row>
    <row r="9" spans="1:26" ht="50.25" customHeight="1">
      <c r="A9" s="7" t="s">
        <v>18</v>
      </c>
      <c r="B9" s="8" t="s">
        <v>53</v>
      </c>
      <c r="C9" s="18" t="s">
        <v>57</v>
      </c>
      <c r="D9" s="8" t="s">
        <v>58</v>
      </c>
      <c r="E9" s="8">
        <f t="shared" si="0"/>
        <v>7763915.9663865548</v>
      </c>
      <c r="F9" s="10">
        <f t="shared" si="1"/>
        <v>1475144.0336134455</v>
      </c>
      <c r="G9" s="11">
        <f t="shared" si="2"/>
        <v>9239060</v>
      </c>
      <c r="H9" s="10">
        <f t="shared" si="3"/>
        <v>9239060</v>
      </c>
      <c r="I9" s="8" t="s">
        <v>16</v>
      </c>
      <c r="J9" s="15" t="s">
        <v>56</v>
      </c>
    </row>
    <row r="10" spans="1:26" ht="50.25" customHeight="1">
      <c r="A10" s="7" t="s">
        <v>22</v>
      </c>
      <c r="B10" s="8" t="s">
        <v>53</v>
      </c>
      <c r="C10" s="19" t="s">
        <v>59</v>
      </c>
      <c r="D10" s="8" t="s">
        <v>58</v>
      </c>
      <c r="E10" s="11">
        <f t="shared" si="0"/>
        <v>7763915.9663865548</v>
      </c>
      <c r="F10" s="10">
        <f t="shared" si="1"/>
        <v>1475144.0336134455</v>
      </c>
      <c r="G10" s="13">
        <f t="shared" si="2"/>
        <v>9239060</v>
      </c>
      <c r="H10" s="10">
        <f t="shared" si="3"/>
        <v>9239060</v>
      </c>
      <c r="I10" s="8" t="s">
        <v>16</v>
      </c>
      <c r="J10" s="15" t="s">
        <v>56</v>
      </c>
    </row>
    <row r="11" spans="1:26" ht="15" hidden="1" customHeight="1">
      <c r="A11" s="14"/>
      <c r="B11" s="15"/>
      <c r="C11" s="15"/>
      <c r="D11" s="15"/>
      <c r="E11" s="15"/>
      <c r="F11" s="15"/>
      <c r="G11" s="15"/>
      <c r="H11" s="15"/>
      <c r="I11" s="15"/>
      <c r="J11" s="15"/>
    </row>
    <row r="12" spans="1:26" ht="12.75" customHeight="1"/>
    <row r="13" spans="1:26" ht="138.75" customHeight="1">
      <c r="A13" s="57" t="s">
        <v>60</v>
      </c>
      <c r="B13" s="55"/>
      <c r="C13" s="55"/>
      <c r="D13" s="55"/>
      <c r="E13" s="55"/>
      <c r="F13" s="55"/>
      <c r="G13" s="55"/>
      <c r="H13" s="55"/>
      <c r="I13" s="55"/>
      <c r="J13" s="56"/>
    </row>
    <row r="14" spans="1:26" ht="12.75" customHeight="1"/>
    <row r="15" spans="1:26" ht="75" customHeight="1">
      <c r="A15" s="57" t="s">
        <v>61</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200-000000000000}"/>
    <hyperlink ref="C9" r:id="rId2" xr:uid="{00000000-0004-0000-0200-000001000000}"/>
    <hyperlink ref="C10"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7"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62</v>
      </c>
      <c r="C7" s="2" t="s">
        <v>63</v>
      </c>
      <c r="D7" s="2" t="s">
        <v>64</v>
      </c>
      <c r="E7" s="2" t="s">
        <v>65</v>
      </c>
      <c r="F7" s="3" t="s">
        <v>66</v>
      </c>
      <c r="G7" s="4" t="s">
        <v>67</v>
      </c>
      <c r="H7" s="5" t="s">
        <v>9</v>
      </c>
      <c r="I7" s="2" t="s">
        <v>68</v>
      </c>
      <c r="J7" s="2" t="s">
        <v>69</v>
      </c>
      <c r="K7" s="6"/>
      <c r="L7" s="6"/>
      <c r="M7" s="6"/>
      <c r="N7" s="6"/>
      <c r="O7" s="6"/>
      <c r="P7" s="6"/>
      <c r="Q7" s="6"/>
      <c r="R7" s="6"/>
      <c r="S7" s="6"/>
      <c r="T7" s="6"/>
      <c r="U7" s="6"/>
      <c r="V7" s="6"/>
      <c r="W7" s="6"/>
      <c r="X7" s="6"/>
      <c r="Y7" s="6"/>
      <c r="Z7" s="6"/>
    </row>
    <row r="8" spans="1:26" ht="50.25" customHeight="1">
      <c r="A8" s="7" t="s">
        <v>12</v>
      </c>
      <c r="B8" s="8" t="s">
        <v>70</v>
      </c>
      <c r="C8" s="20" t="s">
        <v>71</v>
      </c>
      <c r="D8" s="8" t="s">
        <v>72</v>
      </c>
      <c r="E8" s="11">
        <f>5499000/1.19</f>
        <v>4621008.4033613447</v>
      </c>
      <c r="F8" s="10">
        <f t="shared" ref="F8:F10" si="0">E8*19%</f>
        <v>877991.59663865552</v>
      </c>
      <c r="G8" s="11">
        <f t="shared" ref="G8:G10" si="1">F8+E8</f>
        <v>5499000</v>
      </c>
      <c r="H8" s="10">
        <f t="shared" ref="H8:H10" si="2">G8</f>
        <v>5499000</v>
      </c>
      <c r="I8" s="8" t="s">
        <v>16</v>
      </c>
      <c r="J8" s="8" t="s">
        <v>73</v>
      </c>
    </row>
    <row r="9" spans="1:26" ht="50.25" customHeight="1">
      <c r="A9" s="7" t="s">
        <v>18</v>
      </c>
      <c r="B9" s="8" t="s">
        <v>74</v>
      </c>
      <c r="C9" s="18" t="s">
        <v>75</v>
      </c>
      <c r="D9" s="15" t="s">
        <v>76</v>
      </c>
      <c r="E9" s="8">
        <f>1680588/1.19</f>
        <v>1412258.8235294118</v>
      </c>
      <c r="F9" s="10">
        <f t="shared" si="0"/>
        <v>268329.17647058825</v>
      </c>
      <c r="G9" s="11">
        <f t="shared" si="1"/>
        <v>1680588</v>
      </c>
      <c r="H9" s="10">
        <f t="shared" si="2"/>
        <v>1680588</v>
      </c>
      <c r="I9" s="8" t="s">
        <v>16</v>
      </c>
      <c r="J9" s="15" t="s">
        <v>77</v>
      </c>
    </row>
    <row r="10" spans="1:26" ht="50.25" customHeight="1">
      <c r="A10" s="7" t="s">
        <v>22</v>
      </c>
      <c r="B10" s="8" t="s">
        <v>78</v>
      </c>
      <c r="C10" s="21" t="s">
        <v>79</v>
      </c>
      <c r="D10" s="15" t="s">
        <v>80</v>
      </c>
      <c r="E10" s="11">
        <f>1704117/1.19</f>
        <v>1432031.0924369749</v>
      </c>
      <c r="F10" s="10">
        <f t="shared" si="0"/>
        <v>272085.90756302525</v>
      </c>
      <c r="G10" s="13">
        <f t="shared" si="1"/>
        <v>1704117</v>
      </c>
      <c r="H10" s="10">
        <f t="shared" si="2"/>
        <v>1704117</v>
      </c>
      <c r="I10" s="8" t="s">
        <v>16</v>
      </c>
      <c r="J10" s="15" t="s">
        <v>81</v>
      </c>
    </row>
    <row r="11" spans="1:26" ht="15" hidden="1" customHeight="1">
      <c r="A11" s="14"/>
      <c r="B11" s="15"/>
      <c r="C11" s="15"/>
      <c r="D11" s="15"/>
      <c r="E11" s="15"/>
      <c r="F11" s="15"/>
      <c r="G11" s="15"/>
      <c r="H11" s="15"/>
      <c r="I11" s="15"/>
      <c r="J11" s="15"/>
    </row>
    <row r="12" spans="1:26" ht="12.75" customHeight="1"/>
    <row r="13" spans="1:26" ht="138.75" customHeight="1">
      <c r="A13" s="57" t="s">
        <v>82</v>
      </c>
      <c r="B13" s="55"/>
      <c r="C13" s="55"/>
      <c r="D13" s="55"/>
      <c r="E13" s="55"/>
      <c r="F13" s="55"/>
      <c r="G13" s="55"/>
      <c r="H13" s="55"/>
      <c r="I13" s="55"/>
      <c r="J13" s="56"/>
    </row>
    <row r="14" spans="1:26" ht="12.75" customHeight="1"/>
    <row r="15" spans="1:26" ht="75" customHeight="1">
      <c r="A15" s="57" t="s">
        <v>83</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searchVariation%3DMCO29721767%26position%3D4%26search_layout%3Dstack%26type%3Dproduct%26tracking_id%3D45631e52-eb80-4381-8cf1-0ab94c3ead21" xr:uid="{00000000-0004-0000-0300-000000000000}"/>
    <hyperlink ref="C9" r:id="rId2" xr:uid="{00000000-0004-0000-0300-000001000000}"/>
    <hyperlink ref="C10" r:id="rId3" location="searchVariation%3DMCO24162964%26position%3D8%26search_layout%3Dstack%26type%3Dproduct%26tracking_id%3D09f701ae-39c9-48b1-b4a5-02bf681834ac"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84</v>
      </c>
      <c r="C7" s="2" t="s">
        <v>85</v>
      </c>
      <c r="D7" s="2" t="s">
        <v>86</v>
      </c>
      <c r="E7" s="2" t="s">
        <v>87</v>
      </c>
      <c r="F7" s="3" t="s">
        <v>88</v>
      </c>
      <c r="G7" s="4" t="s">
        <v>89</v>
      </c>
      <c r="H7" s="5" t="s">
        <v>9</v>
      </c>
      <c r="I7" s="2" t="s">
        <v>90</v>
      </c>
      <c r="J7" s="2" t="s">
        <v>91</v>
      </c>
      <c r="K7" s="6"/>
      <c r="L7" s="6"/>
      <c r="M7" s="6"/>
      <c r="N7" s="6"/>
      <c r="O7" s="6"/>
      <c r="P7" s="6"/>
      <c r="Q7" s="6"/>
      <c r="R7" s="6"/>
      <c r="S7" s="6"/>
      <c r="T7" s="6"/>
      <c r="U7" s="6"/>
      <c r="V7" s="6"/>
      <c r="W7" s="6"/>
      <c r="X7" s="6"/>
      <c r="Y7" s="6"/>
      <c r="Z7" s="6"/>
    </row>
    <row r="8" spans="1:26" ht="50.25" customHeight="1">
      <c r="A8" s="7" t="s">
        <v>12</v>
      </c>
      <c r="B8" s="8" t="s">
        <v>92</v>
      </c>
      <c r="C8" s="20" t="s">
        <v>93</v>
      </c>
      <c r="D8" s="8" t="s">
        <v>94</v>
      </c>
      <c r="E8" s="8">
        <f>109500/1.19</f>
        <v>92016.806722689085</v>
      </c>
      <c r="F8" s="10">
        <f t="shared" ref="F8:F10" si="0">E8*19%</f>
        <v>17483.193277310926</v>
      </c>
      <c r="G8" s="11">
        <f t="shared" ref="G8:G10" si="1">E8+F8</f>
        <v>109500.00000000001</v>
      </c>
      <c r="H8" s="10">
        <f t="shared" ref="H8:H10" si="2">G8</f>
        <v>109500.00000000001</v>
      </c>
      <c r="I8" s="8" t="s">
        <v>16</v>
      </c>
      <c r="J8" s="8" t="s">
        <v>95</v>
      </c>
    </row>
    <row r="9" spans="1:26" ht="50.25" customHeight="1">
      <c r="A9" s="7" t="s">
        <v>18</v>
      </c>
      <c r="B9" s="8" t="s">
        <v>96</v>
      </c>
      <c r="C9" s="20" t="s">
        <v>97</v>
      </c>
      <c r="D9" s="8" t="s">
        <v>98</v>
      </c>
      <c r="E9" s="12">
        <f>77000 / 1.19</f>
        <v>64705.882352941182</v>
      </c>
      <c r="F9" s="10">
        <f t="shared" si="0"/>
        <v>12294.117647058825</v>
      </c>
      <c r="G9" s="11">
        <f t="shared" si="1"/>
        <v>77000</v>
      </c>
      <c r="H9" s="10">
        <f t="shared" si="2"/>
        <v>77000</v>
      </c>
      <c r="I9" s="8" t="s">
        <v>16</v>
      </c>
      <c r="J9" s="8" t="s">
        <v>99</v>
      </c>
    </row>
    <row r="10" spans="1:26" ht="50.25" customHeight="1">
      <c r="A10" s="7" t="s">
        <v>22</v>
      </c>
      <c r="B10" s="8" t="s">
        <v>100</v>
      </c>
      <c r="C10" s="20" t="s">
        <v>101</v>
      </c>
      <c r="D10" s="8" t="s">
        <v>102</v>
      </c>
      <c r="E10" s="11">
        <f>201000 /1.19</f>
        <v>168907.56302521008</v>
      </c>
      <c r="F10" s="10">
        <f t="shared" si="0"/>
        <v>32092.436974789915</v>
      </c>
      <c r="G10" s="13">
        <f t="shared" si="1"/>
        <v>201000</v>
      </c>
      <c r="H10" s="10">
        <f t="shared" si="2"/>
        <v>201000</v>
      </c>
      <c r="I10" s="8" t="s">
        <v>16</v>
      </c>
      <c r="J10" s="8" t="s">
        <v>103</v>
      </c>
    </row>
    <row r="11" spans="1:26" ht="15" hidden="1" customHeight="1">
      <c r="A11" s="14"/>
      <c r="B11" s="15"/>
      <c r="C11" s="15"/>
      <c r="D11" s="15"/>
      <c r="E11" s="15"/>
      <c r="F11" s="15"/>
      <c r="G11" s="15"/>
      <c r="H11" s="15"/>
      <c r="I11" s="15"/>
      <c r="J11" s="15"/>
    </row>
    <row r="12" spans="1:26" ht="12.75" customHeight="1"/>
    <row r="13" spans="1:26" ht="138.75" customHeight="1">
      <c r="A13" s="57" t="s">
        <v>104</v>
      </c>
      <c r="B13" s="55"/>
      <c r="C13" s="55"/>
      <c r="D13" s="55"/>
      <c r="E13" s="55"/>
      <c r="F13" s="55"/>
      <c r="G13" s="55"/>
      <c r="H13" s="55"/>
      <c r="I13" s="55"/>
      <c r="J13" s="56"/>
    </row>
    <row r="14" spans="1:26" ht="12.75" customHeight="1"/>
    <row r="15" spans="1:26" ht="75" customHeight="1">
      <c r="A15" s="57" t="s">
        <v>105</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xr:uid="{00000000-0004-0000-0400-000000000000}"/>
    <hyperlink ref="C9" r:id="rId2" xr:uid="{00000000-0004-0000-0400-000001000000}"/>
    <hyperlink ref="C10" r:id="rId3" location="pc" xr:uid="{00000000-0004-0000-04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106</v>
      </c>
      <c r="C7" s="2" t="s">
        <v>107</v>
      </c>
      <c r="D7" s="2" t="s">
        <v>108</v>
      </c>
      <c r="E7" s="2" t="s">
        <v>109</v>
      </c>
      <c r="F7" s="3" t="s">
        <v>110</v>
      </c>
      <c r="G7" s="4" t="s">
        <v>111</v>
      </c>
      <c r="H7" s="5" t="s">
        <v>9</v>
      </c>
      <c r="I7" s="2" t="s">
        <v>112</v>
      </c>
      <c r="J7" s="2" t="s">
        <v>113</v>
      </c>
      <c r="K7" s="6"/>
      <c r="L7" s="6"/>
      <c r="M7" s="6"/>
      <c r="N7" s="6"/>
      <c r="O7" s="6"/>
      <c r="P7" s="6"/>
      <c r="Q7" s="6"/>
      <c r="R7" s="6"/>
      <c r="S7" s="6"/>
      <c r="T7" s="6"/>
      <c r="U7" s="6"/>
      <c r="V7" s="6"/>
      <c r="W7" s="6"/>
      <c r="X7" s="6"/>
      <c r="Y7" s="6"/>
      <c r="Z7" s="6"/>
    </row>
    <row r="8" spans="1:26" ht="50.25" customHeight="1">
      <c r="A8" s="7" t="s">
        <v>12</v>
      </c>
      <c r="B8" s="8" t="s">
        <v>78</v>
      </c>
      <c r="C8" s="9" t="s">
        <v>114</v>
      </c>
      <c r="D8" s="8" t="s">
        <v>115</v>
      </c>
      <c r="E8" s="11">
        <f>498512/1.19</f>
        <v>418917.64705882355</v>
      </c>
      <c r="F8" s="10">
        <f t="shared" ref="F8:F10" si="0">E8*19%</f>
        <v>79594.352941176476</v>
      </c>
      <c r="G8" s="11">
        <f t="shared" ref="G8:G10" si="1">F8+E8</f>
        <v>498512</v>
      </c>
      <c r="H8" s="10">
        <f t="shared" ref="H8:H10" si="2">G8</f>
        <v>498512</v>
      </c>
      <c r="I8" s="8" t="s">
        <v>16</v>
      </c>
      <c r="J8" s="8" t="s">
        <v>116</v>
      </c>
    </row>
    <row r="9" spans="1:26" ht="50.25" customHeight="1">
      <c r="A9" s="7" t="s">
        <v>18</v>
      </c>
      <c r="B9" s="8" t="s">
        <v>117</v>
      </c>
      <c r="C9" s="18" t="s">
        <v>118</v>
      </c>
      <c r="D9" s="8" t="s">
        <v>115</v>
      </c>
      <c r="E9" s="8">
        <f>340000/1.19</f>
        <v>285714.28571428574</v>
      </c>
      <c r="F9" s="10">
        <f t="shared" si="0"/>
        <v>54285.71428571429</v>
      </c>
      <c r="G9" s="11">
        <f t="shared" si="1"/>
        <v>340000</v>
      </c>
      <c r="H9" s="10">
        <f t="shared" si="2"/>
        <v>340000</v>
      </c>
      <c r="I9" s="8" t="s">
        <v>16</v>
      </c>
      <c r="J9" s="15" t="s">
        <v>116</v>
      </c>
    </row>
    <row r="10" spans="1:26" ht="50.25" customHeight="1">
      <c r="A10" s="7" t="s">
        <v>22</v>
      </c>
      <c r="B10" s="8" t="s">
        <v>119</v>
      </c>
      <c r="C10" s="19" t="s">
        <v>120</v>
      </c>
      <c r="D10" s="8" t="s">
        <v>115</v>
      </c>
      <c r="E10" s="11">
        <f>714870/1.19</f>
        <v>600731.09243697487</v>
      </c>
      <c r="F10" s="10">
        <f t="shared" si="0"/>
        <v>114138.90756302522</v>
      </c>
      <c r="G10" s="13">
        <f t="shared" si="1"/>
        <v>714870.00000000012</v>
      </c>
      <c r="H10" s="10">
        <f t="shared" si="2"/>
        <v>714870.00000000012</v>
      </c>
      <c r="I10" s="8" t="s">
        <v>16</v>
      </c>
      <c r="J10" s="15" t="s">
        <v>121</v>
      </c>
    </row>
    <row r="11" spans="1:26" ht="15" hidden="1" customHeight="1">
      <c r="A11" s="14"/>
      <c r="B11" s="15"/>
      <c r="C11" s="15"/>
      <c r="D11" s="15"/>
      <c r="E11" s="15"/>
      <c r="F11" s="15"/>
      <c r="G11" s="15"/>
      <c r="H11" s="15"/>
      <c r="I11" s="15"/>
      <c r="J11" s="15"/>
    </row>
    <row r="12" spans="1:26" ht="12.75" customHeight="1"/>
    <row r="13" spans="1:26" ht="138.75" customHeight="1">
      <c r="A13" s="57" t="s">
        <v>122</v>
      </c>
      <c r="B13" s="55"/>
      <c r="C13" s="55"/>
      <c r="D13" s="55"/>
      <c r="E13" s="55"/>
      <c r="F13" s="55"/>
      <c r="G13" s="55"/>
      <c r="H13" s="55"/>
      <c r="I13" s="55"/>
      <c r="J13" s="56"/>
    </row>
    <row r="14" spans="1:26" ht="12.75" customHeight="1"/>
    <row r="15" spans="1:26" ht="75" customHeight="1">
      <c r="A15" s="57" t="s">
        <v>123</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ef="C8" r:id="rId1" location="is_advertising=true&amp;searchVariation=MCO31244627&amp;position=3&amp;search_layout=stack&amp;type=pad&amp;tracking_id=10debb7b-741b-4bdf-97dc-0eb66ecac7c8&amp;is_advertising=true&amp;ad_domain=VQCATCORE_LST&amp;ad_position=3&amp;ad_click_id=NWFjNDNkMGYtZGY3ZC00ZWZjLThmMTctNjRkODc1ODE2OGZj"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124</v>
      </c>
      <c r="C7" s="2" t="s">
        <v>125</v>
      </c>
      <c r="D7" s="2" t="s">
        <v>126</v>
      </c>
      <c r="E7" s="2" t="s">
        <v>127</v>
      </c>
      <c r="F7" s="3" t="s">
        <v>128</v>
      </c>
      <c r="G7" s="4" t="s">
        <v>129</v>
      </c>
      <c r="H7" s="5" t="s">
        <v>9</v>
      </c>
      <c r="I7" s="2" t="s">
        <v>130</v>
      </c>
      <c r="J7" s="2" t="s">
        <v>131</v>
      </c>
      <c r="K7" s="6"/>
      <c r="L7" s="6"/>
      <c r="M7" s="6"/>
      <c r="N7" s="6"/>
      <c r="O7" s="6"/>
      <c r="P7" s="6"/>
      <c r="Q7" s="6"/>
      <c r="R7" s="6"/>
      <c r="S7" s="6"/>
      <c r="T7" s="6"/>
      <c r="U7" s="6"/>
      <c r="V7" s="6"/>
      <c r="W7" s="6"/>
      <c r="X7" s="6"/>
      <c r="Y7" s="6"/>
      <c r="Z7" s="6"/>
    </row>
    <row r="8" spans="1:26" ht="50.25" customHeight="1">
      <c r="A8" s="7" t="s">
        <v>12</v>
      </c>
      <c r="B8" s="22" t="s">
        <v>132</v>
      </c>
      <c r="C8" s="22" t="s">
        <v>133</v>
      </c>
      <c r="D8" s="22" t="s">
        <v>134</v>
      </c>
      <c r="E8" s="22">
        <f>14400/1.19</f>
        <v>12100.840336134454</v>
      </c>
      <c r="F8" s="23">
        <f t="shared" ref="F8:F10" si="0">(E8/100)*19</f>
        <v>2299.159663865546</v>
      </c>
      <c r="G8" s="24">
        <f t="shared" ref="G8:G10" si="1">F8+E8</f>
        <v>14400</v>
      </c>
      <c r="H8" s="23">
        <f t="shared" ref="H8:H10" si="2">G8</f>
        <v>14400</v>
      </c>
      <c r="I8" s="22" t="s">
        <v>16</v>
      </c>
      <c r="J8" s="22" t="s">
        <v>135</v>
      </c>
      <c r="K8" s="25"/>
    </row>
    <row r="9" spans="1:26" ht="50.25" customHeight="1">
      <c r="A9" s="7" t="s">
        <v>18</v>
      </c>
      <c r="B9" s="22" t="s">
        <v>136</v>
      </c>
      <c r="C9" s="26" t="s">
        <v>137</v>
      </c>
      <c r="D9" s="27" t="s">
        <v>138</v>
      </c>
      <c r="E9" s="24">
        <f>90000/1.19</f>
        <v>75630.252100840342</v>
      </c>
      <c r="F9" s="23">
        <f t="shared" si="0"/>
        <v>14369.747899159665</v>
      </c>
      <c r="G9" s="24">
        <f t="shared" si="1"/>
        <v>90000</v>
      </c>
      <c r="H9" s="23">
        <f t="shared" si="2"/>
        <v>90000</v>
      </c>
      <c r="I9" s="22" t="s">
        <v>16</v>
      </c>
      <c r="J9" s="27" t="s">
        <v>138</v>
      </c>
      <c r="K9" s="25"/>
    </row>
    <row r="10" spans="1:26" ht="50.25" customHeight="1">
      <c r="A10" s="7" t="s">
        <v>22</v>
      </c>
      <c r="B10" s="22" t="s">
        <v>139</v>
      </c>
      <c r="C10" s="26" t="s">
        <v>140</v>
      </c>
      <c r="D10" s="27" t="s">
        <v>141</v>
      </c>
      <c r="E10" s="24">
        <f>1590000/1.19</f>
        <v>1336134.4537815126</v>
      </c>
      <c r="F10" s="23">
        <f t="shared" si="0"/>
        <v>253865.5462184874</v>
      </c>
      <c r="G10" s="28">
        <f t="shared" si="1"/>
        <v>1590000</v>
      </c>
      <c r="H10" s="23">
        <f t="shared" si="2"/>
        <v>1590000</v>
      </c>
      <c r="I10" s="22" t="s">
        <v>16</v>
      </c>
      <c r="J10" s="29" t="s">
        <v>141</v>
      </c>
      <c r="K10" s="25"/>
    </row>
    <row r="11" spans="1:26" ht="15" hidden="1" customHeight="1">
      <c r="A11" s="30"/>
      <c r="B11" s="27"/>
      <c r="C11" s="27"/>
      <c r="D11" s="27"/>
      <c r="E11" s="27"/>
      <c r="F11" s="27"/>
      <c r="G11" s="27"/>
      <c r="H11" s="27"/>
      <c r="I11" s="27"/>
      <c r="J11" s="27"/>
      <c r="K11" s="25"/>
    </row>
    <row r="12" spans="1:26" ht="12.75" customHeight="1">
      <c r="A12" s="25"/>
      <c r="B12" s="25"/>
      <c r="C12" s="25"/>
      <c r="D12" s="25"/>
      <c r="E12" s="25"/>
      <c r="F12" s="25"/>
      <c r="G12" s="25"/>
      <c r="H12" s="25"/>
      <c r="I12" s="25"/>
      <c r="J12" s="25"/>
      <c r="K12" s="25"/>
    </row>
    <row r="13" spans="1:26" ht="138.75" customHeight="1">
      <c r="A13" s="57" t="s">
        <v>142</v>
      </c>
      <c r="B13" s="55"/>
      <c r="C13" s="55"/>
      <c r="D13" s="55"/>
      <c r="E13" s="55"/>
      <c r="F13" s="55"/>
      <c r="G13" s="55"/>
      <c r="H13" s="55"/>
      <c r="I13" s="55"/>
      <c r="J13" s="56"/>
    </row>
    <row r="14" spans="1:26" ht="12.75" customHeight="1"/>
    <row r="15" spans="1:26" ht="75" customHeight="1">
      <c r="A15" s="57" t="s">
        <v>143</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9" r:id="rId1" xr:uid="{00000000-0004-0000-0600-000000000000}"/>
    <hyperlink ref="C10" r:id="rId2" xr:uid="{00000000-0004-0000-0600-000001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9" sqref="B9"/>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144</v>
      </c>
      <c r="C7" s="2" t="s">
        <v>145</v>
      </c>
      <c r="D7" s="2" t="s">
        <v>146</v>
      </c>
      <c r="E7" s="2" t="s">
        <v>147</v>
      </c>
      <c r="F7" s="3" t="s">
        <v>148</v>
      </c>
      <c r="G7" s="4" t="s">
        <v>149</v>
      </c>
      <c r="H7" s="5" t="s">
        <v>9</v>
      </c>
      <c r="I7" s="2" t="s">
        <v>150</v>
      </c>
      <c r="J7" s="2" t="s">
        <v>151</v>
      </c>
      <c r="K7" s="6"/>
      <c r="L7" s="6"/>
      <c r="M7" s="6"/>
      <c r="N7" s="6"/>
      <c r="O7" s="6"/>
      <c r="P7" s="6"/>
      <c r="Q7" s="6"/>
      <c r="R7" s="6"/>
      <c r="S7" s="6"/>
      <c r="T7" s="6"/>
      <c r="U7" s="6"/>
      <c r="V7" s="6"/>
      <c r="W7" s="6"/>
      <c r="X7" s="6"/>
      <c r="Y7" s="6"/>
      <c r="Z7" s="6"/>
    </row>
    <row r="8" spans="1:26" ht="50.25" customHeight="1">
      <c r="A8" s="7" t="s">
        <v>12</v>
      </c>
      <c r="B8" s="8" t="s">
        <v>223</v>
      </c>
      <c r="C8" s="20" t="s">
        <v>152</v>
      </c>
      <c r="D8" s="8" t="s">
        <v>153</v>
      </c>
      <c r="E8" s="8">
        <f>409900/1.19</f>
        <v>344453.78151260508</v>
      </c>
      <c r="F8" s="10">
        <f t="shared" ref="F8:F10" si="0">E8*19%</f>
        <v>65446.218487394966</v>
      </c>
      <c r="G8" s="11">
        <f t="shared" ref="G8:G9" si="1">F8+E8</f>
        <v>409900.00000000006</v>
      </c>
      <c r="H8" s="10">
        <f t="shared" ref="H8:H10" si="2">G8</f>
        <v>409900.00000000006</v>
      </c>
      <c r="I8" s="8" t="s">
        <v>16</v>
      </c>
      <c r="J8" s="8" t="s">
        <v>154</v>
      </c>
    </row>
    <row r="9" spans="1:26" ht="50.25" customHeight="1">
      <c r="A9" s="7" t="s">
        <v>18</v>
      </c>
      <c r="B9" s="8" t="s">
        <v>70</v>
      </c>
      <c r="C9" s="9" t="s">
        <v>155</v>
      </c>
      <c r="D9" s="8" t="s">
        <v>156</v>
      </c>
      <c r="E9" s="12">
        <f>300000/1.19</f>
        <v>252100.84033613445</v>
      </c>
      <c r="F9" s="10">
        <f t="shared" si="0"/>
        <v>47899.159663865546</v>
      </c>
      <c r="G9" s="11">
        <f t="shared" si="1"/>
        <v>300000</v>
      </c>
      <c r="H9" s="10">
        <f t="shared" si="2"/>
        <v>300000</v>
      </c>
      <c r="I9" s="8" t="s">
        <v>16</v>
      </c>
      <c r="J9" s="8" t="s">
        <v>157</v>
      </c>
    </row>
    <row r="10" spans="1:26" ht="50.25" customHeight="1">
      <c r="A10" s="7" t="s">
        <v>22</v>
      </c>
      <c r="B10" s="8" t="s">
        <v>232</v>
      </c>
      <c r="C10" s="31" t="s">
        <v>158</v>
      </c>
      <c r="D10" s="8" t="s">
        <v>159</v>
      </c>
      <c r="E10" s="11">
        <f>600000/1.19</f>
        <v>504201.68067226891</v>
      </c>
      <c r="F10" s="10">
        <f t="shared" si="0"/>
        <v>95798.319327731093</v>
      </c>
      <c r="G10" s="13">
        <f>E10+F10</f>
        <v>600000</v>
      </c>
      <c r="H10" s="10">
        <f t="shared" si="2"/>
        <v>600000</v>
      </c>
      <c r="I10" s="8" t="s">
        <v>16</v>
      </c>
      <c r="J10" s="8" t="s">
        <v>160</v>
      </c>
    </row>
    <row r="11" spans="1:26" ht="15" hidden="1" customHeight="1">
      <c r="A11" s="14"/>
      <c r="B11" s="15"/>
      <c r="C11" s="15"/>
      <c r="D11" s="15"/>
      <c r="E11" s="15"/>
      <c r="F11" s="15"/>
      <c r="G11" s="15"/>
      <c r="H11" s="15"/>
      <c r="I11" s="15"/>
      <c r="J11" s="15"/>
    </row>
    <row r="12" spans="1:26" ht="12.75" customHeight="1"/>
    <row r="13" spans="1:26" ht="138.75" customHeight="1">
      <c r="A13" s="57" t="s">
        <v>161</v>
      </c>
      <c r="B13" s="55"/>
      <c r="C13" s="55"/>
      <c r="D13" s="55"/>
      <c r="E13" s="55"/>
      <c r="F13" s="55"/>
      <c r="G13" s="55"/>
      <c r="H13" s="55"/>
      <c r="I13" s="55"/>
      <c r="J13" s="56"/>
    </row>
    <row r="14" spans="1:26" ht="12.75" customHeight="1"/>
    <row r="15" spans="1:26" ht="75" customHeight="1">
      <c r="A15" s="57" t="s">
        <v>162</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location="is_advertising=true&amp;searchVariation=MCO15793961&amp;position=3&amp;search_layout=stack&amp;type=pad&amp;tracking_id=320f2221-7243-4ac6-826d-0b1912abfe21&amp;is_advertising=true&amp;ad_domain=VQCATCORE_LST&amp;ad_position=3&amp;ad_click_id=MGZhYzhhNjQtZWNmNC00NmU4LTkzMzQtZDE2YTIyNjg4YWIx"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12" sqref="E12"/>
    </sheetView>
  </sheetViews>
  <sheetFormatPr baseColWidth="10" defaultColWidth="12.5703125" defaultRowHeight="15" customHeight="1"/>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row r="2" spans="1:26" ht="27.75" customHeight="1">
      <c r="D2" s="52" t="s">
        <v>0</v>
      </c>
      <c r="E2" s="53"/>
      <c r="F2" s="53"/>
      <c r="G2" s="53"/>
      <c r="H2" s="53"/>
    </row>
    <row r="3" spans="1:26" ht="12.75" customHeight="1"/>
    <row r="4" spans="1:26" ht="12.75" customHeight="1"/>
    <row r="5" spans="1:26" ht="43.5" customHeight="1">
      <c r="A5" s="54" t="s">
        <v>1</v>
      </c>
      <c r="B5" s="55"/>
      <c r="C5" s="55"/>
      <c r="D5" s="55"/>
      <c r="E5" s="55"/>
      <c r="F5" s="55"/>
      <c r="G5" s="55"/>
      <c r="H5" s="55"/>
      <c r="I5" s="55"/>
      <c r="J5" s="56"/>
    </row>
    <row r="6" spans="1:26" ht="15.75" customHeight="1"/>
    <row r="7" spans="1:26" ht="75.75" customHeight="1">
      <c r="A7" s="1" t="s">
        <v>2</v>
      </c>
      <c r="B7" s="2" t="s">
        <v>163</v>
      </c>
      <c r="C7" s="2" t="s">
        <v>164</v>
      </c>
      <c r="D7" s="2" t="s">
        <v>165</v>
      </c>
      <c r="E7" s="2" t="s">
        <v>166</v>
      </c>
      <c r="F7" s="3" t="s">
        <v>167</v>
      </c>
      <c r="G7" s="4" t="s">
        <v>168</v>
      </c>
      <c r="H7" s="5" t="s">
        <v>9</v>
      </c>
      <c r="I7" s="2" t="s">
        <v>169</v>
      </c>
      <c r="J7" s="2" t="s">
        <v>170</v>
      </c>
      <c r="K7" s="6"/>
      <c r="L7" s="6"/>
      <c r="M7" s="6"/>
      <c r="N7" s="6"/>
      <c r="O7" s="6"/>
      <c r="P7" s="6"/>
      <c r="Q7" s="6"/>
      <c r="R7" s="6"/>
      <c r="S7" s="6"/>
      <c r="T7" s="6"/>
      <c r="U7" s="6"/>
      <c r="V7" s="6"/>
      <c r="W7" s="6"/>
      <c r="X7" s="6"/>
      <c r="Y7" s="6"/>
      <c r="Z7" s="6"/>
    </row>
    <row r="8" spans="1:26" ht="50.25" customHeight="1">
      <c r="A8" s="32" t="s">
        <v>12</v>
      </c>
      <c r="B8" s="33" t="s">
        <v>132</v>
      </c>
      <c r="C8" s="50" t="s">
        <v>222</v>
      </c>
      <c r="D8" s="33" t="s">
        <v>171</v>
      </c>
      <c r="E8" s="35">
        <f>80720/1.19</f>
        <v>67831.932773109249</v>
      </c>
      <c r="F8" s="36">
        <f t="shared" ref="F8:F10" si="0">E8*19%</f>
        <v>12888.067226890758</v>
      </c>
      <c r="G8" s="37">
        <f t="shared" ref="G8:G10" si="1">F8+E8</f>
        <v>80720</v>
      </c>
      <c r="H8" s="36">
        <f t="shared" ref="H8:H10" si="2">G8</f>
        <v>80720</v>
      </c>
      <c r="I8" s="33" t="s">
        <v>16</v>
      </c>
      <c r="J8" s="38" t="s">
        <v>172</v>
      </c>
    </row>
    <row r="9" spans="1:26" ht="50.25" customHeight="1">
      <c r="A9" s="39" t="s">
        <v>173</v>
      </c>
      <c r="B9" s="40" t="s">
        <v>225</v>
      </c>
      <c r="C9" s="51" t="s">
        <v>224</v>
      </c>
      <c r="D9" s="42" t="s">
        <v>174</v>
      </c>
      <c r="E9" s="43">
        <f>40000/1.19</f>
        <v>33613.445378151264</v>
      </c>
      <c r="F9" s="44">
        <f t="shared" si="0"/>
        <v>6386.5546218487398</v>
      </c>
      <c r="G9" s="45">
        <f t="shared" si="1"/>
        <v>40000</v>
      </c>
      <c r="H9" s="44">
        <f t="shared" si="2"/>
        <v>40000</v>
      </c>
      <c r="I9" s="40" t="s">
        <v>16</v>
      </c>
      <c r="J9" s="42" t="s">
        <v>175</v>
      </c>
    </row>
    <row r="10" spans="1:26" ht="50.25" customHeight="1">
      <c r="A10" s="39" t="s">
        <v>22</v>
      </c>
      <c r="B10" s="40" t="s">
        <v>226</v>
      </c>
      <c r="C10" s="51" t="s">
        <v>227</v>
      </c>
      <c r="D10" s="42" t="s">
        <v>176</v>
      </c>
      <c r="E10" s="46">
        <f>55900/1.19</f>
        <v>46974.789915966387</v>
      </c>
      <c r="F10" s="44">
        <f t="shared" si="0"/>
        <v>8925.2100840336134</v>
      </c>
      <c r="G10" s="47">
        <f t="shared" si="1"/>
        <v>55900</v>
      </c>
      <c r="H10" s="44">
        <f t="shared" si="2"/>
        <v>55900</v>
      </c>
      <c r="I10" s="40" t="s">
        <v>16</v>
      </c>
      <c r="J10" s="42" t="s">
        <v>177</v>
      </c>
    </row>
    <row r="11" spans="1:26" ht="15" hidden="1" customHeight="1">
      <c r="A11" s="14"/>
      <c r="B11" s="15"/>
      <c r="C11" s="15"/>
      <c r="D11" s="15"/>
      <c r="E11" s="15"/>
      <c r="F11" s="15"/>
      <c r="G11" s="15"/>
      <c r="H11" s="15"/>
      <c r="I11" s="15"/>
      <c r="J11" s="15"/>
    </row>
    <row r="12" spans="1:26" ht="12.75" customHeight="1"/>
    <row r="13" spans="1:26" ht="138.75" customHeight="1">
      <c r="A13" s="57" t="s">
        <v>178</v>
      </c>
      <c r="B13" s="55"/>
      <c r="C13" s="55"/>
      <c r="D13" s="55"/>
      <c r="E13" s="55"/>
      <c r="F13" s="55"/>
      <c r="G13" s="55"/>
      <c r="H13" s="55"/>
      <c r="I13" s="55"/>
      <c r="J13" s="56"/>
    </row>
    <row r="14" spans="1:26" ht="12.75" customHeight="1"/>
    <row r="15" spans="1:26" ht="75" customHeight="1">
      <c r="A15" s="57" t="s">
        <v>179</v>
      </c>
      <c r="B15" s="55"/>
      <c r="C15" s="55"/>
      <c r="D15" s="55"/>
      <c r="E15" s="55"/>
      <c r="F15" s="55"/>
      <c r="G15" s="55"/>
      <c r="H15" s="55"/>
      <c r="I15" s="55"/>
      <c r="J15" s="56"/>
    </row>
    <row r="16" spans="1:26" ht="12.75" customHeight="1"/>
    <row r="17" spans="4:7" ht="12.75" customHeight="1"/>
    <row r="18" spans="4:7" ht="12.75" customHeight="1"/>
    <row r="19" spans="4:7" ht="12.75" customHeight="1"/>
    <row r="20" spans="4:7" ht="12.75" customHeight="1"/>
    <row r="21" spans="4:7" ht="12.75" customHeight="1"/>
    <row r="22" spans="4:7" ht="12.75" customHeight="1"/>
    <row r="23" spans="4:7" ht="12.75" customHeight="1"/>
    <row r="24" spans="4:7" ht="12.75" customHeight="1"/>
    <row r="25" spans="4:7" ht="12.75" customHeight="1"/>
    <row r="26" spans="4:7" ht="12.75" customHeight="1">
      <c r="D26" s="16"/>
      <c r="E26" s="16"/>
      <c r="F26" s="17"/>
      <c r="G26" s="17"/>
    </row>
    <row r="27" spans="4:7" ht="12.75" customHeight="1"/>
    <row r="28" spans="4:7" ht="12.75" customHeight="1"/>
    <row r="29" spans="4:7" ht="12.75" customHeight="1"/>
    <row r="30" spans="4:7" ht="12.75" customHeight="1"/>
    <row r="31" spans="4:7" ht="12.75" customHeight="1"/>
    <row r="32" spans="4:7"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ef="C8" r:id="rId1" display="https://activatusoftware.com/producto/windows-10-pro/" xr:uid="{00000000-0004-0000-0800-000000000000}"/>
    <hyperlink ref="C9" r:id="rId2" location="gad_source=1" xr:uid="{00000000-0004-0000-0800-000001000000}"/>
    <hyperlink ref="C10" r:id="rId3" xr:uid="{00000000-0004-0000-08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Hosting-Almacenamiento</vt:lpstr>
      <vt:lpstr>Servidor</vt:lpstr>
      <vt:lpstr>Torre</vt:lpstr>
      <vt:lpstr>Portatil rec</vt:lpstr>
      <vt:lpstr>Antivirus</vt:lpstr>
      <vt:lpstr>Monitor</vt:lpstr>
      <vt:lpstr>visual</vt:lpstr>
      <vt:lpstr> Movil</vt:lpstr>
      <vt:lpstr>Windows</vt:lpstr>
      <vt:lpstr>Internet</vt:lpstr>
      <vt:lpstr>Office</vt:lpstr>
      <vt:lpstr>Github</vt:lpstr>
      <vt:lpstr>photoshop</vt:lpstr>
      <vt:lpstr>Dominio</vt:lpstr>
      <vt:lpstr>Gestor de bases de 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Cristian David Monzon Amortegui</cp:lastModifiedBy>
  <dcterms:created xsi:type="dcterms:W3CDTF">2010-11-08T17:12:41Z</dcterms:created>
  <dcterms:modified xsi:type="dcterms:W3CDTF">2024-09-11T17:46:50Z</dcterms:modified>
</cp:coreProperties>
</file>