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Documents\2024\0.01 Segundo Sem\PTY4614\1 Planillas NOTAS\"/>
    </mc:Choice>
  </mc:AlternateContent>
  <xr:revisionPtr revIDLastSave="0" documentId="13_ncr:1_{EBE4001D-66BE-499D-BDC0-E33E0C84C473}" xr6:coauthVersionLast="47" xr6:coauthVersionMax="47" xr10:uidLastSave="{00000000-0000-0000-0000-000000000000}"/>
  <bookViews>
    <workbookView xWindow="-108" yWindow="-108" windowWidth="23256" windowHeight="12576" activeTab="1" xr2:uid="{00000000-000D-0000-FFFF-FFFF00000000}"/>
  </bookViews>
  <sheets>
    <sheet name="RUBRICA" sheetId="12" r:id="rId1"/>
    <sheet name="G1" sheetId="1" r:id="rId2"/>
    <sheet name="G(2)" sheetId="13" r:id="rId3"/>
    <sheet name="G(3)" sheetId="14" r:id="rId4"/>
    <sheet name="G(4)" sheetId="15" r:id="rId5"/>
    <sheet name="G(5)" sheetId="16" r:id="rId6"/>
    <sheet name="G(6)" sheetId="17" r:id="rId7"/>
    <sheet name="G(7)" sheetId="18" r:id="rId8"/>
    <sheet name="G(8)" sheetId="19" r:id="rId9"/>
    <sheet name="G(9)" sheetId="20" r:id="rId10"/>
    <sheet name="ESCALA_IEP" sheetId="2" state="hidden" r:id="rId11"/>
    <sheet name="ESCALA_PRESENTACION" sheetId="3" state="hidden" r:id="rId12"/>
    <sheet name="ESCALA_TRAB_EQUIP" sheetId="4" state="hidden" r:id="rId13"/>
    <sheet name="RELEVANCIA-PUNTAJE" sheetId="5" state="hidden" r:id="rId14"/>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3" i="20" l="1"/>
  <c r="J53" i="20"/>
  <c r="I53" i="20"/>
  <c r="H53" i="20"/>
  <c r="G53" i="20"/>
  <c r="F53" i="20"/>
  <c r="E53" i="20"/>
  <c r="D53" i="20"/>
  <c r="B53" i="20"/>
  <c r="J52" i="20"/>
  <c r="K52" i="20" s="1"/>
  <c r="K54" i="20" s="1"/>
  <c r="H52" i="20"/>
  <c r="I52" i="20" s="1"/>
  <c r="F52" i="20"/>
  <c r="G52" i="20" s="1"/>
  <c r="D52" i="20"/>
  <c r="E52" i="20" s="1"/>
  <c r="B52" i="20"/>
  <c r="K51" i="20"/>
  <c r="J51" i="20"/>
  <c r="I51" i="20"/>
  <c r="H51" i="20"/>
  <c r="G51" i="20"/>
  <c r="G54" i="20" s="1"/>
  <c r="F51" i="20"/>
  <c r="E51" i="20"/>
  <c r="E54" i="20" s="1"/>
  <c r="D51" i="20"/>
  <c r="B51" i="20"/>
  <c r="C47" i="20"/>
  <c r="K42" i="20"/>
  <c r="J42" i="20"/>
  <c r="I42" i="20"/>
  <c r="H42" i="20"/>
  <c r="G42" i="20"/>
  <c r="F42" i="20"/>
  <c r="E42" i="20"/>
  <c r="D42" i="20"/>
  <c r="B42" i="20"/>
  <c r="J41" i="20"/>
  <c r="K41" i="20" s="1"/>
  <c r="K43" i="20" s="1"/>
  <c r="H41" i="20"/>
  <c r="I41" i="20" s="1"/>
  <c r="F41" i="20"/>
  <c r="G41" i="20" s="1"/>
  <c r="D41" i="20"/>
  <c r="E41" i="20" s="1"/>
  <c r="E43" i="20" s="1"/>
  <c r="B41" i="20"/>
  <c r="K40" i="20"/>
  <c r="J40" i="20"/>
  <c r="I40" i="20"/>
  <c r="H40" i="20"/>
  <c r="G40" i="20"/>
  <c r="G43" i="20" s="1"/>
  <c r="F40" i="20"/>
  <c r="E40" i="20"/>
  <c r="D40" i="20"/>
  <c r="B40" i="20"/>
  <c r="C36" i="20"/>
  <c r="K30" i="20"/>
  <c r="J30" i="20"/>
  <c r="I30" i="20"/>
  <c r="H30" i="20"/>
  <c r="G30" i="20"/>
  <c r="F30" i="20"/>
  <c r="E30" i="20"/>
  <c r="D30" i="20"/>
  <c r="B30" i="20"/>
  <c r="J29" i="20"/>
  <c r="K29" i="20" s="1"/>
  <c r="K31" i="20" s="1"/>
  <c r="H29" i="20"/>
  <c r="I29" i="20" s="1"/>
  <c r="F29" i="20"/>
  <c r="G29" i="20" s="1"/>
  <c r="D29" i="20"/>
  <c r="E29" i="20" s="1"/>
  <c r="B29" i="20"/>
  <c r="K28" i="20"/>
  <c r="J28" i="20"/>
  <c r="I28" i="20"/>
  <c r="H28" i="20"/>
  <c r="G28" i="20"/>
  <c r="G31" i="20" s="1"/>
  <c r="F28" i="20"/>
  <c r="E28" i="20"/>
  <c r="E31" i="20" s="1"/>
  <c r="D28" i="20"/>
  <c r="B28" i="20"/>
  <c r="C24" i="20"/>
  <c r="K19" i="20"/>
  <c r="J19" i="20"/>
  <c r="I19" i="20"/>
  <c r="H19" i="20"/>
  <c r="G19" i="20"/>
  <c r="F19" i="20"/>
  <c r="E19" i="20"/>
  <c r="B19" i="20"/>
  <c r="J18" i="20"/>
  <c r="K18" i="20" s="1"/>
  <c r="H18" i="20"/>
  <c r="I18" i="20" s="1"/>
  <c r="F18" i="20"/>
  <c r="G18" i="20" s="1"/>
  <c r="E18" i="20"/>
  <c r="B18" i="20"/>
  <c r="K17" i="20"/>
  <c r="J17" i="20"/>
  <c r="I17" i="20"/>
  <c r="H17" i="20"/>
  <c r="G17" i="20"/>
  <c r="F17" i="20"/>
  <c r="E17" i="20"/>
  <c r="B17" i="20"/>
  <c r="J16" i="20"/>
  <c r="K16" i="20" s="1"/>
  <c r="H16" i="20"/>
  <c r="I16" i="20" s="1"/>
  <c r="F16" i="20"/>
  <c r="G16" i="20" s="1"/>
  <c r="E16" i="20"/>
  <c r="B16" i="20"/>
  <c r="K15" i="20"/>
  <c r="J15" i="20"/>
  <c r="I15" i="20"/>
  <c r="H15" i="20"/>
  <c r="G15" i="20"/>
  <c r="E15" i="20"/>
  <c r="D15" i="20"/>
  <c r="B15" i="20"/>
  <c r="J14" i="20"/>
  <c r="K14" i="20" s="1"/>
  <c r="H14" i="20"/>
  <c r="I14" i="20" s="1"/>
  <c r="G14" i="20"/>
  <c r="E14" i="20"/>
  <c r="B14" i="20"/>
  <c r="K13" i="20"/>
  <c r="K20" i="20" s="1"/>
  <c r="J13" i="20"/>
  <c r="I13" i="20"/>
  <c r="H13" i="20"/>
  <c r="G13" i="20"/>
  <c r="E13" i="20"/>
  <c r="B13" i="20"/>
  <c r="J53" i="19"/>
  <c r="K53" i="19" s="1"/>
  <c r="H53" i="19"/>
  <c r="I53" i="19" s="1"/>
  <c r="F53" i="19"/>
  <c r="G53" i="19" s="1"/>
  <c r="D53" i="19"/>
  <c r="E53" i="19" s="1"/>
  <c r="B53" i="19"/>
  <c r="J52" i="19"/>
  <c r="K52" i="19" s="1"/>
  <c r="H52" i="19"/>
  <c r="I52" i="19" s="1"/>
  <c r="F52" i="19"/>
  <c r="G52" i="19" s="1"/>
  <c r="E52" i="19"/>
  <c r="D52" i="19"/>
  <c r="B52" i="19"/>
  <c r="J51" i="19"/>
  <c r="K51" i="19" s="1"/>
  <c r="H51" i="19"/>
  <c r="I51" i="19" s="1"/>
  <c r="F51" i="19"/>
  <c r="G51" i="19" s="1"/>
  <c r="D51" i="19"/>
  <c r="E51" i="19" s="1"/>
  <c r="B51" i="19"/>
  <c r="C47" i="19"/>
  <c r="J42" i="19"/>
  <c r="K42" i="19" s="1"/>
  <c r="H42" i="19"/>
  <c r="I42" i="19" s="1"/>
  <c r="F42" i="19"/>
  <c r="G42" i="19" s="1"/>
  <c r="D42" i="19"/>
  <c r="E42" i="19" s="1"/>
  <c r="B42" i="19"/>
  <c r="K41" i="19"/>
  <c r="K43" i="19" s="1"/>
  <c r="J41" i="19"/>
  <c r="H41" i="19"/>
  <c r="I41" i="19" s="1"/>
  <c r="F41" i="19"/>
  <c r="G41" i="19" s="1"/>
  <c r="D41" i="19"/>
  <c r="E41" i="19" s="1"/>
  <c r="B41" i="19"/>
  <c r="J40" i="19"/>
  <c r="K40" i="19" s="1"/>
  <c r="H40" i="19"/>
  <c r="I40" i="19" s="1"/>
  <c r="F40" i="19"/>
  <c r="G40" i="19" s="1"/>
  <c r="D40" i="19"/>
  <c r="E40" i="19" s="1"/>
  <c r="B40" i="19"/>
  <c r="C36" i="19"/>
  <c r="J30" i="19"/>
  <c r="K30" i="19" s="1"/>
  <c r="H30" i="19"/>
  <c r="I30" i="19" s="1"/>
  <c r="F30" i="19"/>
  <c r="G30" i="19" s="1"/>
  <c r="D30" i="19"/>
  <c r="E30" i="19" s="1"/>
  <c r="B30" i="19"/>
  <c r="J29" i="19"/>
  <c r="K29" i="19" s="1"/>
  <c r="I29" i="19"/>
  <c r="H29" i="19"/>
  <c r="G29" i="19"/>
  <c r="F29" i="19"/>
  <c r="E29" i="19"/>
  <c r="D29" i="19"/>
  <c r="B29" i="19"/>
  <c r="J28" i="19"/>
  <c r="K28" i="19" s="1"/>
  <c r="H28" i="19"/>
  <c r="I28" i="19" s="1"/>
  <c r="F28" i="19"/>
  <c r="G28" i="19" s="1"/>
  <c r="D28" i="19"/>
  <c r="E28" i="19" s="1"/>
  <c r="B28" i="19"/>
  <c r="C24" i="19"/>
  <c r="J19" i="19"/>
  <c r="K19" i="19" s="1"/>
  <c r="H19" i="19"/>
  <c r="I19" i="19" s="1"/>
  <c r="F19" i="19"/>
  <c r="G19" i="19" s="1"/>
  <c r="E19" i="19"/>
  <c r="B19" i="19"/>
  <c r="K18" i="19"/>
  <c r="J18" i="19"/>
  <c r="I18" i="19"/>
  <c r="H18" i="19"/>
  <c r="G18" i="19"/>
  <c r="F18" i="19"/>
  <c r="E18" i="19"/>
  <c r="B18" i="19"/>
  <c r="J17" i="19"/>
  <c r="K17" i="19" s="1"/>
  <c r="H17" i="19"/>
  <c r="I17" i="19" s="1"/>
  <c r="F17" i="19"/>
  <c r="G17" i="19" s="1"/>
  <c r="E17" i="19"/>
  <c r="B17" i="19"/>
  <c r="J16" i="19"/>
  <c r="K16" i="19" s="1"/>
  <c r="H16" i="19"/>
  <c r="I16" i="19" s="1"/>
  <c r="F16" i="19"/>
  <c r="G16" i="19" s="1"/>
  <c r="E16" i="19"/>
  <c r="B16" i="19"/>
  <c r="J15" i="19"/>
  <c r="K15" i="19" s="1"/>
  <c r="H15" i="19"/>
  <c r="I15" i="19" s="1"/>
  <c r="G15" i="19"/>
  <c r="D15" i="19"/>
  <c r="E15" i="19" s="1"/>
  <c r="B15" i="19"/>
  <c r="K14" i="19"/>
  <c r="J14" i="19"/>
  <c r="H14" i="19"/>
  <c r="I14" i="19" s="1"/>
  <c r="F14" i="19"/>
  <c r="G14" i="19" s="1"/>
  <c r="E14" i="19"/>
  <c r="B14" i="19"/>
  <c r="J13" i="19"/>
  <c r="K13" i="19" s="1"/>
  <c r="H13" i="19"/>
  <c r="I13" i="19" s="1"/>
  <c r="G13" i="19"/>
  <c r="E13" i="19"/>
  <c r="B13" i="19"/>
  <c r="J53" i="18"/>
  <c r="K53" i="18" s="1"/>
  <c r="H53" i="18"/>
  <c r="I53" i="18" s="1"/>
  <c r="F53" i="18"/>
  <c r="G53" i="18" s="1"/>
  <c r="D53" i="18"/>
  <c r="E53" i="18" s="1"/>
  <c r="B53" i="18"/>
  <c r="J52" i="18"/>
  <c r="K52" i="18" s="1"/>
  <c r="H52" i="18"/>
  <c r="I52" i="18" s="1"/>
  <c r="F52" i="18"/>
  <c r="G52" i="18" s="1"/>
  <c r="D52" i="18"/>
  <c r="E52" i="18" s="1"/>
  <c r="B52" i="18"/>
  <c r="J51" i="18"/>
  <c r="K51" i="18" s="1"/>
  <c r="H51" i="18"/>
  <c r="I51" i="18" s="1"/>
  <c r="I54" i="18" s="1"/>
  <c r="F51" i="18"/>
  <c r="G51" i="18" s="1"/>
  <c r="E51" i="18"/>
  <c r="E54" i="18" s="1"/>
  <c r="D51" i="18"/>
  <c r="B51" i="18"/>
  <c r="C47" i="18"/>
  <c r="J42" i="18"/>
  <c r="K42" i="18" s="1"/>
  <c r="H42" i="18"/>
  <c r="I42" i="18" s="1"/>
  <c r="F42" i="18"/>
  <c r="G42" i="18" s="1"/>
  <c r="D42" i="18"/>
  <c r="E42" i="18" s="1"/>
  <c r="B42" i="18"/>
  <c r="J41" i="18"/>
  <c r="K41" i="18" s="1"/>
  <c r="H41" i="18"/>
  <c r="I41" i="18" s="1"/>
  <c r="F41" i="18"/>
  <c r="G41" i="18" s="1"/>
  <c r="D41" i="18"/>
  <c r="E41" i="18" s="1"/>
  <c r="B41" i="18"/>
  <c r="J40" i="18"/>
  <c r="K40" i="18" s="1"/>
  <c r="H40" i="18"/>
  <c r="I40" i="18" s="1"/>
  <c r="F40" i="18"/>
  <c r="G40" i="18" s="1"/>
  <c r="D40" i="18"/>
  <c r="E40" i="18" s="1"/>
  <c r="B40" i="18"/>
  <c r="C36" i="18"/>
  <c r="K30" i="18"/>
  <c r="J30" i="18"/>
  <c r="H30" i="18"/>
  <c r="I30" i="18" s="1"/>
  <c r="F30" i="18"/>
  <c r="G30" i="18" s="1"/>
  <c r="D30" i="18"/>
  <c r="E30" i="18" s="1"/>
  <c r="B30" i="18"/>
  <c r="J29" i="18"/>
  <c r="K29" i="18" s="1"/>
  <c r="H29" i="18"/>
  <c r="I29" i="18" s="1"/>
  <c r="F29" i="18"/>
  <c r="G29" i="18" s="1"/>
  <c r="D29" i="18"/>
  <c r="E29" i="18" s="1"/>
  <c r="B29" i="18"/>
  <c r="J28" i="18"/>
  <c r="K28" i="18" s="1"/>
  <c r="H28" i="18"/>
  <c r="I28" i="18" s="1"/>
  <c r="F28" i="18"/>
  <c r="G28" i="18" s="1"/>
  <c r="D28" i="18"/>
  <c r="E28" i="18" s="1"/>
  <c r="B28" i="18"/>
  <c r="C24" i="18"/>
  <c r="J19" i="18"/>
  <c r="K19" i="18" s="1"/>
  <c r="H19" i="18"/>
  <c r="I19" i="18" s="1"/>
  <c r="G19" i="18"/>
  <c r="F19" i="18"/>
  <c r="E19" i="18"/>
  <c r="B19" i="18"/>
  <c r="J18" i="18"/>
  <c r="K18" i="18" s="1"/>
  <c r="H18" i="18"/>
  <c r="I18" i="18" s="1"/>
  <c r="F18" i="18"/>
  <c r="G18" i="18" s="1"/>
  <c r="E18" i="18"/>
  <c r="B18" i="18"/>
  <c r="J17" i="18"/>
  <c r="K17" i="18" s="1"/>
  <c r="H17" i="18"/>
  <c r="I17" i="18" s="1"/>
  <c r="F17" i="18"/>
  <c r="G17" i="18" s="1"/>
  <c r="E17" i="18"/>
  <c r="B17" i="18"/>
  <c r="J16" i="18"/>
  <c r="K16" i="18" s="1"/>
  <c r="H16" i="18"/>
  <c r="I16" i="18" s="1"/>
  <c r="F16" i="18"/>
  <c r="G16" i="18" s="1"/>
  <c r="E16" i="18"/>
  <c r="B16" i="18"/>
  <c r="J15" i="18"/>
  <c r="K15" i="18" s="1"/>
  <c r="H15" i="18"/>
  <c r="I15" i="18" s="1"/>
  <c r="G15" i="18"/>
  <c r="D15" i="18"/>
  <c r="E15" i="18" s="1"/>
  <c r="B15" i="18"/>
  <c r="J14" i="18"/>
  <c r="K14" i="18" s="1"/>
  <c r="H14" i="18"/>
  <c r="I14" i="18" s="1"/>
  <c r="F14" i="18"/>
  <c r="G14" i="18" s="1"/>
  <c r="E14" i="18"/>
  <c r="B14" i="18"/>
  <c r="J13" i="18"/>
  <c r="K13" i="18" s="1"/>
  <c r="H13" i="18"/>
  <c r="I13" i="18" s="1"/>
  <c r="G13" i="18"/>
  <c r="E13" i="18"/>
  <c r="B13" i="18"/>
  <c r="J53" i="17"/>
  <c r="K53" i="17" s="1"/>
  <c r="H53" i="17"/>
  <c r="I53" i="17" s="1"/>
  <c r="F53" i="17"/>
  <c r="G53" i="17" s="1"/>
  <c r="D53" i="17"/>
  <c r="E53" i="17" s="1"/>
  <c r="B53" i="17"/>
  <c r="J52" i="17"/>
  <c r="K52" i="17" s="1"/>
  <c r="H52" i="17"/>
  <c r="I52" i="17" s="1"/>
  <c r="F52" i="17"/>
  <c r="G52" i="17" s="1"/>
  <c r="D52" i="17"/>
  <c r="E52" i="17" s="1"/>
  <c r="B52" i="17"/>
  <c r="J51" i="17"/>
  <c r="K51" i="17" s="1"/>
  <c r="H51" i="17"/>
  <c r="I51" i="17" s="1"/>
  <c r="F51" i="17"/>
  <c r="G51" i="17" s="1"/>
  <c r="D51" i="17"/>
  <c r="E51" i="17" s="1"/>
  <c r="B51" i="17"/>
  <c r="C47" i="17"/>
  <c r="J42" i="17"/>
  <c r="K42" i="17" s="1"/>
  <c r="H42" i="17"/>
  <c r="I42" i="17" s="1"/>
  <c r="F42" i="17"/>
  <c r="G42" i="17" s="1"/>
  <c r="D42" i="17"/>
  <c r="E42" i="17" s="1"/>
  <c r="B42" i="17"/>
  <c r="J41" i="17"/>
  <c r="K41" i="17" s="1"/>
  <c r="K43" i="17" s="1"/>
  <c r="H41" i="17"/>
  <c r="I41" i="17" s="1"/>
  <c r="F41" i="17"/>
  <c r="G41" i="17" s="1"/>
  <c r="D41" i="17"/>
  <c r="E41" i="17" s="1"/>
  <c r="B41" i="17"/>
  <c r="J40" i="17"/>
  <c r="K40" i="17" s="1"/>
  <c r="H40" i="17"/>
  <c r="I40" i="17" s="1"/>
  <c r="F40" i="17"/>
  <c r="G40" i="17" s="1"/>
  <c r="D40" i="17"/>
  <c r="E40" i="17" s="1"/>
  <c r="B40" i="17"/>
  <c r="C36" i="17"/>
  <c r="J30" i="17"/>
  <c r="K30" i="17" s="1"/>
  <c r="H30" i="17"/>
  <c r="I30" i="17" s="1"/>
  <c r="F30" i="17"/>
  <c r="G30" i="17" s="1"/>
  <c r="D30" i="17"/>
  <c r="E30" i="17" s="1"/>
  <c r="B30" i="17"/>
  <c r="J29" i="17"/>
  <c r="K29" i="17" s="1"/>
  <c r="H29" i="17"/>
  <c r="I29" i="17" s="1"/>
  <c r="F29" i="17"/>
  <c r="G29" i="17" s="1"/>
  <c r="D29" i="17"/>
  <c r="E29" i="17" s="1"/>
  <c r="B29" i="17"/>
  <c r="J28" i="17"/>
  <c r="K28" i="17" s="1"/>
  <c r="H28" i="17"/>
  <c r="I28" i="17" s="1"/>
  <c r="F28" i="17"/>
  <c r="G28" i="17" s="1"/>
  <c r="D28" i="17"/>
  <c r="E28" i="17" s="1"/>
  <c r="B28" i="17"/>
  <c r="C24" i="17"/>
  <c r="J19" i="17"/>
  <c r="K19" i="17" s="1"/>
  <c r="H19" i="17"/>
  <c r="I19" i="17" s="1"/>
  <c r="F19" i="17"/>
  <c r="G19" i="17" s="1"/>
  <c r="E19" i="17"/>
  <c r="B19" i="17"/>
  <c r="J18" i="17"/>
  <c r="K18" i="17" s="1"/>
  <c r="H18" i="17"/>
  <c r="I18" i="17" s="1"/>
  <c r="G18" i="17"/>
  <c r="F18" i="17"/>
  <c r="E18" i="17"/>
  <c r="B18" i="17"/>
  <c r="J17" i="17"/>
  <c r="K17" i="17" s="1"/>
  <c r="H17" i="17"/>
  <c r="I17" i="17" s="1"/>
  <c r="G17" i="17"/>
  <c r="E17" i="17"/>
  <c r="B17" i="17"/>
  <c r="J16" i="17"/>
  <c r="K16" i="17" s="1"/>
  <c r="H16" i="17"/>
  <c r="I16" i="17" s="1"/>
  <c r="F16" i="17"/>
  <c r="G16" i="17" s="1"/>
  <c r="E16" i="17"/>
  <c r="B16" i="17"/>
  <c r="J15" i="17"/>
  <c r="K15" i="17" s="1"/>
  <c r="H15" i="17"/>
  <c r="I15" i="17" s="1"/>
  <c r="G15" i="17"/>
  <c r="D15" i="17"/>
  <c r="E15" i="17" s="1"/>
  <c r="B15" i="17"/>
  <c r="J14" i="17"/>
  <c r="K14" i="17" s="1"/>
  <c r="H14" i="17"/>
  <c r="I14" i="17" s="1"/>
  <c r="F14" i="17"/>
  <c r="G14" i="17" s="1"/>
  <c r="E14" i="17"/>
  <c r="B14" i="17"/>
  <c r="J13" i="17"/>
  <c r="K13" i="17" s="1"/>
  <c r="H13" i="17"/>
  <c r="I13" i="17" s="1"/>
  <c r="G13" i="17"/>
  <c r="E13" i="17"/>
  <c r="B13" i="17"/>
  <c r="J53" i="16"/>
  <c r="K53" i="16" s="1"/>
  <c r="H53" i="16"/>
  <c r="I53" i="16" s="1"/>
  <c r="F53" i="16"/>
  <c r="G53" i="16" s="1"/>
  <c r="D53" i="16"/>
  <c r="E53" i="16" s="1"/>
  <c r="B53" i="16"/>
  <c r="J52" i="16"/>
  <c r="K52" i="16" s="1"/>
  <c r="H52" i="16"/>
  <c r="I52" i="16" s="1"/>
  <c r="F52" i="16"/>
  <c r="G52" i="16" s="1"/>
  <c r="D52" i="16"/>
  <c r="E52" i="16" s="1"/>
  <c r="B52" i="16"/>
  <c r="J51" i="16"/>
  <c r="K51" i="16" s="1"/>
  <c r="H51" i="16"/>
  <c r="I51" i="16" s="1"/>
  <c r="F51" i="16"/>
  <c r="G51" i="16" s="1"/>
  <c r="D51" i="16"/>
  <c r="E51" i="16" s="1"/>
  <c r="B51" i="16"/>
  <c r="C47" i="16"/>
  <c r="J42" i="16"/>
  <c r="K42" i="16" s="1"/>
  <c r="H42" i="16"/>
  <c r="I42" i="16" s="1"/>
  <c r="F42" i="16"/>
  <c r="G42" i="16" s="1"/>
  <c r="D42" i="16"/>
  <c r="E42" i="16" s="1"/>
  <c r="B42" i="16"/>
  <c r="J41" i="16"/>
  <c r="K41" i="16" s="1"/>
  <c r="H41" i="16"/>
  <c r="I41" i="16" s="1"/>
  <c r="F41" i="16"/>
  <c r="G41" i="16" s="1"/>
  <c r="D41" i="16"/>
  <c r="E41" i="16" s="1"/>
  <c r="B41" i="16"/>
  <c r="J40" i="16"/>
  <c r="K40" i="16" s="1"/>
  <c r="H40" i="16"/>
  <c r="I40" i="16" s="1"/>
  <c r="F40" i="16"/>
  <c r="G40" i="16" s="1"/>
  <c r="D40" i="16"/>
  <c r="E40" i="16" s="1"/>
  <c r="B40" i="16"/>
  <c r="C36" i="16"/>
  <c r="J30" i="16"/>
  <c r="K30" i="16" s="1"/>
  <c r="H30" i="16"/>
  <c r="I30" i="16" s="1"/>
  <c r="F30" i="16"/>
  <c r="G30" i="16" s="1"/>
  <c r="D30" i="16"/>
  <c r="E30" i="16" s="1"/>
  <c r="B30" i="16"/>
  <c r="J29" i="16"/>
  <c r="K29" i="16" s="1"/>
  <c r="H29" i="16"/>
  <c r="I29" i="16" s="1"/>
  <c r="F29" i="16"/>
  <c r="G29" i="16" s="1"/>
  <c r="D29" i="16"/>
  <c r="E29" i="16" s="1"/>
  <c r="B29" i="16"/>
  <c r="J28" i="16"/>
  <c r="K28" i="16" s="1"/>
  <c r="H28" i="16"/>
  <c r="I28" i="16" s="1"/>
  <c r="F28" i="16"/>
  <c r="G28" i="16" s="1"/>
  <c r="D28" i="16"/>
  <c r="E28" i="16" s="1"/>
  <c r="B28" i="16"/>
  <c r="C24" i="16"/>
  <c r="J19" i="16"/>
  <c r="K19" i="16" s="1"/>
  <c r="H19" i="16"/>
  <c r="I19" i="16" s="1"/>
  <c r="F19" i="16"/>
  <c r="G19" i="16" s="1"/>
  <c r="E19" i="16"/>
  <c r="B19" i="16"/>
  <c r="J18" i="16"/>
  <c r="K18" i="16" s="1"/>
  <c r="H18" i="16"/>
  <c r="I18" i="16" s="1"/>
  <c r="F18" i="16"/>
  <c r="G18" i="16" s="1"/>
  <c r="E18" i="16"/>
  <c r="B18" i="16"/>
  <c r="J17" i="16"/>
  <c r="K17" i="16" s="1"/>
  <c r="H17" i="16"/>
  <c r="I17" i="16" s="1"/>
  <c r="F17" i="16"/>
  <c r="G17" i="16" s="1"/>
  <c r="E17" i="16"/>
  <c r="B17" i="16"/>
  <c r="J16" i="16"/>
  <c r="K16" i="16" s="1"/>
  <c r="H16" i="16"/>
  <c r="I16" i="16" s="1"/>
  <c r="F16" i="16"/>
  <c r="G16" i="16" s="1"/>
  <c r="E16" i="16"/>
  <c r="B16" i="16"/>
  <c r="J15" i="16"/>
  <c r="K15" i="16" s="1"/>
  <c r="H15" i="16"/>
  <c r="I15" i="16" s="1"/>
  <c r="G15" i="16"/>
  <c r="D15" i="16"/>
  <c r="E15" i="16" s="1"/>
  <c r="B15" i="16"/>
  <c r="J14" i="16"/>
  <c r="K14" i="16" s="1"/>
  <c r="H14" i="16"/>
  <c r="I14" i="16" s="1"/>
  <c r="F14" i="16"/>
  <c r="G14" i="16" s="1"/>
  <c r="E14" i="16"/>
  <c r="B14" i="16"/>
  <c r="J13" i="16"/>
  <c r="K13" i="16" s="1"/>
  <c r="H13" i="16"/>
  <c r="I13" i="16" s="1"/>
  <c r="G13" i="16"/>
  <c r="E13" i="16"/>
  <c r="B13" i="16"/>
  <c r="J53" i="15"/>
  <c r="K53" i="15" s="1"/>
  <c r="H53" i="15"/>
  <c r="I53" i="15" s="1"/>
  <c r="F53" i="15"/>
  <c r="G53" i="15" s="1"/>
  <c r="D53" i="15"/>
  <c r="E53" i="15" s="1"/>
  <c r="B53" i="15"/>
  <c r="J52" i="15"/>
  <c r="K52" i="15" s="1"/>
  <c r="H52" i="15"/>
  <c r="I52" i="15" s="1"/>
  <c r="F52" i="15"/>
  <c r="G52" i="15" s="1"/>
  <c r="D52" i="15"/>
  <c r="E52" i="15" s="1"/>
  <c r="B52" i="15"/>
  <c r="J51" i="15"/>
  <c r="K51" i="15" s="1"/>
  <c r="H51" i="15"/>
  <c r="I51" i="15" s="1"/>
  <c r="F51" i="15"/>
  <c r="G51" i="15" s="1"/>
  <c r="D51" i="15"/>
  <c r="E51" i="15" s="1"/>
  <c r="B51" i="15"/>
  <c r="C47" i="15"/>
  <c r="J42" i="15"/>
  <c r="K42" i="15" s="1"/>
  <c r="H42" i="15"/>
  <c r="I42" i="15" s="1"/>
  <c r="F42" i="15"/>
  <c r="G42" i="15" s="1"/>
  <c r="D42" i="15"/>
  <c r="E42" i="15" s="1"/>
  <c r="B42" i="15"/>
  <c r="J41" i="15"/>
  <c r="K41" i="15" s="1"/>
  <c r="H41" i="15"/>
  <c r="I41" i="15" s="1"/>
  <c r="F41" i="15"/>
  <c r="G41" i="15" s="1"/>
  <c r="D41" i="15"/>
  <c r="E41" i="15" s="1"/>
  <c r="B41" i="15"/>
  <c r="J40" i="15"/>
  <c r="K40" i="15" s="1"/>
  <c r="H40" i="15"/>
  <c r="I40" i="15" s="1"/>
  <c r="F40" i="15"/>
  <c r="G40" i="15" s="1"/>
  <c r="D40" i="15"/>
  <c r="E40" i="15" s="1"/>
  <c r="B40" i="15"/>
  <c r="C36" i="15"/>
  <c r="J30" i="15"/>
  <c r="K30" i="15" s="1"/>
  <c r="H30" i="15"/>
  <c r="I30" i="15" s="1"/>
  <c r="F30" i="15"/>
  <c r="G30" i="15" s="1"/>
  <c r="D30" i="15"/>
  <c r="E30" i="15" s="1"/>
  <c r="B30" i="15"/>
  <c r="J29" i="15"/>
  <c r="K29" i="15" s="1"/>
  <c r="H29" i="15"/>
  <c r="I29" i="15" s="1"/>
  <c r="F29" i="15"/>
  <c r="G29" i="15" s="1"/>
  <c r="D29" i="15"/>
  <c r="E29" i="15" s="1"/>
  <c r="B29" i="15"/>
  <c r="J28" i="15"/>
  <c r="K28" i="15" s="1"/>
  <c r="H28" i="15"/>
  <c r="I28" i="15" s="1"/>
  <c r="F28" i="15"/>
  <c r="G28" i="15" s="1"/>
  <c r="D28" i="15"/>
  <c r="E28" i="15" s="1"/>
  <c r="B28" i="15"/>
  <c r="C24" i="15"/>
  <c r="J19" i="15"/>
  <c r="K19" i="15" s="1"/>
  <c r="H19" i="15"/>
  <c r="I19" i="15" s="1"/>
  <c r="G19" i="15"/>
  <c r="E19" i="15"/>
  <c r="B19" i="15"/>
  <c r="J18" i="15"/>
  <c r="K18" i="15" s="1"/>
  <c r="H18" i="15"/>
  <c r="I18" i="15" s="1"/>
  <c r="F18" i="15"/>
  <c r="G18" i="15" s="1"/>
  <c r="E18" i="15"/>
  <c r="B18" i="15"/>
  <c r="J17" i="15"/>
  <c r="K17" i="15" s="1"/>
  <c r="H17" i="15"/>
  <c r="I17" i="15" s="1"/>
  <c r="F17" i="15"/>
  <c r="G17" i="15" s="1"/>
  <c r="E17" i="15"/>
  <c r="B17" i="15"/>
  <c r="J16" i="15"/>
  <c r="K16" i="15" s="1"/>
  <c r="H16" i="15"/>
  <c r="I16" i="15" s="1"/>
  <c r="F16" i="15"/>
  <c r="G16" i="15" s="1"/>
  <c r="E16" i="15"/>
  <c r="B16" i="15"/>
  <c r="J15" i="15"/>
  <c r="K15" i="15" s="1"/>
  <c r="H15" i="15"/>
  <c r="I15" i="15" s="1"/>
  <c r="G15" i="15"/>
  <c r="D15" i="15"/>
  <c r="E15" i="15" s="1"/>
  <c r="B15" i="15"/>
  <c r="J14" i="15"/>
  <c r="K14" i="15" s="1"/>
  <c r="H14" i="15"/>
  <c r="I14" i="15" s="1"/>
  <c r="F14" i="15"/>
  <c r="G14" i="15" s="1"/>
  <c r="E14" i="15"/>
  <c r="B14" i="15"/>
  <c r="J13" i="15"/>
  <c r="K13" i="15" s="1"/>
  <c r="H13" i="15"/>
  <c r="I13" i="15" s="1"/>
  <c r="G13" i="15"/>
  <c r="E13" i="15"/>
  <c r="B13" i="15"/>
  <c r="J53" i="14"/>
  <c r="K53" i="14" s="1"/>
  <c r="H53" i="14"/>
  <c r="I53" i="14" s="1"/>
  <c r="F53" i="14"/>
  <c r="G53" i="14" s="1"/>
  <c r="D53" i="14"/>
  <c r="E53" i="14" s="1"/>
  <c r="B53" i="14"/>
  <c r="J52" i="14"/>
  <c r="K52" i="14" s="1"/>
  <c r="H52" i="14"/>
  <c r="I52" i="14" s="1"/>
  <c r="F52" i="14"/>
  <c r="G52" i="14" s="1"/>
  <c r="D52" i="14"/>
  <c r="E52" i="14" s="1"/>
  <c r="B52" i="14"/>
  <c r="J51" i="14"/>
  <c r="K51" i="14" s="1"/>
  <c r="H51" i="14"/>
  <c r="I51" i="14" s="1"/>
  <c r="F51" i="14"/>
  <c r="G51" i="14" s="1"/>
  <c r="D51" i="14"/>
  <c r="E51" i="14" s="1"/>
  <c r="B51" i="14"/>
  <c r="C47" i="14"/>
  <c r="J42" i="14"/>
  <c r="K42" i="14" s="1"/>
  <c r="H42" i="14"/>
  <c r="I42" i="14" s="1"/>
  <c r="F42" i="14"/>
  <c r="G42" i="14" s="1"/>
  <c r="D42" i="14"/>
  <c r="E42" i="14" s="1"/>
  <c r="B42" i="14"/>
  <c r="J41" i="14"/>
  <c r="K41" i="14" s="1"/>
  <c r="H41" i="14"/>
  <c r="I41" i="14" s="1"/>
  <c r="F41" i="14"/>
  <c r="G41" i="14" s="1"/>
  <c r="D41" i="14"/>
  <c r="E41" i="14" s="1"/>
  <c r="B41" i="14"/>
  <c r="J40" i="14"/>
  <c r="K40" i="14" s="1"/>
  <c r="H40" i="14"/>
  <c r="I40" i="14" s="1"/>
  <c r="F40" i="14"/>
  <c r="G40" i="14" s="1"/>
  <c r="D40" i="14"/>
  <c r="E40" i="14" s="1"/>
  <c r="B40" i="14"/>
  <c r="C36" i="14"/>
  <c r="J30" i="14"/>
  <c r="K30" i="14" s="1"/>
  <c r="H30" i="14"/>
  <c r="I30" i="14" s="1"/>
  <c r="F30" i="14"/>
  <c r="G30" i="14" s="1"/>
  <c r="D30" i="14"/>
  <c r="E30" i="14" s="1"/>
  <c r="B30" i="14"/>
  <c r="J29" i="14"/>
  <c r="K29" i="14" s="1"/>
  <c r="H29" i="14"/>
  <c r="I29" i="14" s="1"/>
  <c r="F29" i="14"/>
  <c r="G29" i="14" s="1"/>
  <c r="D29" i="14"/>
  <c r="E29" i="14" s="1"/>
  <c r="B29" i="14"/>
  <c r="J28" i="14"/>
  <c r="K28" i="14" s="1"/>
  <c r="H28" i="14"/>
  <c r="I28" i="14" s="1"/>
  <c r="F28" i="14"/>
  <c r="G28" i="14" s="1"/>
  <c r="D28" i="14"/>
  <c r="E28" i="14" s="1"/>
  <c r="B28" i="14"/>
  <c r="C24" i="14"/>
  <c r="J19" i="14"/>
  <c r="K19" i="14" s="1"/>
  <c r="H19" i="14"/>
  <c r="I19" i="14" s="1"/>
  <c r="F19" i="14"/>
  <c r="G19" i="14" s="1"/>
  <c r="E19" i="14"/>
  <c r="B19" i="14"/>
  <c r="J18" i="14"/>
  <c r="K18" i="14" s="1"/>
  <c r="H18" i="14"/>
  <c r="I18" i="14" s="1"/>
  <c r="F18" i="14"/>
  <c r="G18" i="14" s="1"/>
  <c r="E18" i="14"/>
  <c r="B18" i="14"/>
  <c r="J17" i="14"/>
  <c r="K17" i="14" s="1"/>
  <c r="H17" i="14"/>
  <c r="I17" i="14" s="1"/>
  <c r="F17" i="14"/>
  <c r="G17" i="14" s="1"/>
  <c r="E17" i="14"/>
  <c r="B17" i="14"/>
  <c r="J16" i="14"/>
  <c r="K16" i="14" s="1"/>
  <c r="H16" i="14"/>
  <c r="I16" i="14" s="1"/>
  <c r="F16" i="14"/>
  <c r="G16" i="14" s="1"/>
  <c r="E16" i="14"/>
  <c r="B16" i="14"/>
  <c r="J15" i="14"/>
  <c r="K15" i="14" s="1"/>
  <c r="H15" i="14"/>
  <c r="I15" i="14" s="1"/>
  <c r="G15" i="14"/>
  <c r="D15" i="14"/>
  <c r="E15" i="14" s="1"/>
  <c r="B15" i="14"/>
  <c r="J14" i="14"/>
  <c r="K14" i="14" s="1"/>
  <c r="H14" i="14"/>
  <c r="I14" i="14" s="1"/>
  <c r="F14" i="14"/>
  <c r="G14" i="14" s="1"/>
  <c r="E14" i="14"/>
  <c r="B14" i="14"/>
  <c r="J13" i="14"/>
  <c r="K13" i="14" s="1"/>
  <c r="H13" i="14"/>
  <c r="I13" i="14" s="1"/>
  <c r="G13" i="14"/>
  <c r="E13" i="14"/>
  <c r="B13" i="14"/>
  <c r="J53" i="13"/>
  <c r="K53" i="13" s="1"/>
  <c r="H53" i="13"/>
  <c r="I53" i="13" s="1"/>
  <c r="F53" i="13"/>
  <c r="G53" i="13" s="1"/>
  <c r="D53" i="13"/>
  <c r="E53" i="13" s="1"/>
  <c r="B53" i="13"/>
  <c r="J52" i="13"/>
  <c r="K52" i="13" s="1"/>
  <c r="H52" i="13"/>
  <c r="I52" i="13" s="1"/>
  <c r="F52" i="13"/>
  <c r="G52" i="13" s="1"/>
  <c r="D52" i="13"/>
  <c r="E52" i="13" s="1"/>
  <c r="B52" i="13"/>
  <c r="J51" i="13"/>
  <c r="K51" i="13" s="1"/>
  <c r="H51" i="13"/>
  <c r="I51" i="13" s="1"/>
  <c r="F51" i="13"/>
  <c r="G51" i="13" s="1"/>
  <c r="D51" i="13"/>
  <c r="E51" i="13" s="1"/>
  <c r="B51" i="13"/>
  <c r="C47" i="13"/>
  <c r="J42" i="13"/>
  <c r="K42" i="13" s="1"/>
  <c r="H42" i="13"/>
  <c r="I42" i="13" s="1"/>
  <c r="F42" i="13"/>
  <c r="G42" i="13" s="1"/>
  <c r="D42" i="13"/>
  <c r="E42" i="13" s="1"/>
  <c r="B42" i="13"/>
  <c r="J41" i="13"/>
  <c r="K41" i="13" s="1"/>
  <c r="H41" i="13"/>
  <c r="I41" i="13" s="1"/>
  <c r="F41" i="13"/>
  <c r="G41" i="13" s="1"/>
  <c r="D41" i="13"/>
  <c r="E41" i="13" s="1"/>
  <c r="B41" i="13"/>
  <c r="J40" i="13"/>
  <c r="K40" i="13" s="1"/>
  <c r="H40" i="13"/>
  <c r="I40" i="13" s="1"/>
  <c r="F40" i="13"/>
  <c r="G40" i="13" s="1"/>
  <c r="D40" i="13"/>
  <c r="E40" i="13" s="1"/>
  <c r="B40" i="13"/>
  <c r="C36" i="13"/>
  <c r="J30" i="13"/>
  <c r="K30" i="13" s="1"/>
  <c r="H30" i="13"/>
  <c r="I30" i="13" s="1"/>
  <c r="F30" i="13"/>
  <c r="G30" i="13" s="1"/>
  <c r="D30" i="13"/>
  <c r="E30" i="13" s="1"/>
  <c r="B30" i="13"/>
  <c r="J29" i="13"/>
  <c r="K29" i="13" s="1"/>
  <c r="H29" i="13"/>
  <c r="I29" i="13" s="1"/>
  <c r="F29" i="13"/>
  <c r="G29" i="13" s="1"/>
  <c r="D29" i="13"/>
  <c r="E29" i="13" s="1"/>
  <c r="B29" i="13"/>
  <c r="J28" i="13"/>
  <c r="K28" i="13" s="1"/>
  <c r="H28" i="13"/>
  <c r="I28" i="13" s="1"/>
  <c r="F28" i="13"/>
  <c r="G28" i="13" s="1"/>
  <c r="D28" i="13"/>
  <c r="E28" i="13" s="1"/>
  <c r="B28" i="13"/>
  <c r="C24" i="13"/>
  <c r="J19" i="13"/>
  <c r="K19" i="13" s="1"/>
  <c r="H19" i="13"/>
  <c r="I19" i="13" s="1"/>
  <c r="F19" i="13"/>
  <c r="G19" i="13" s="1"/>
  <c r="E19" i="13"/>
  <c r="B19" i="13"/>
  <c r="J18" i="13"/>
  <c r="K18" i="13" s="1"/>
  <c r="H18" i="13"/>
  <c r="I18" i="13" s="1"/>
  <c r="F18" i="13"/>
  <c r="G18" i="13" s="1"/>
  <c r="E18" i="13"/>
  <c r="B18" i="13"/>
  <c r="J17" i="13"/>
  <c r="K17" i="13" s="1"/>
  <c r="H17" i="13"/>
  <c r="I17" i="13" s="1"/>
  <c r="F17" i="13"/>
  <c r="G17" i="13" s="1"/>
  <c r="E17" i="13"/>
  <c r="B17" i="13"/>
  <c r="J16" i="13"/>
  <c r="K16" i="13" s="1"/>
  <c r="H16" i="13"/>
  <c r="I16" i="13" s="1"/>
  <c r="F16" i="13"/>
  <c r="G16" i="13" s="1"/>
  <c r="E16" i="13"/>
  <c r="B16" i="13"/>
  <c r="J15" i="13"/>
  <c r="K15" i="13" s="1"/>
  <c r="H15" i="13"/>
  <c r="I15" i="13" s="1"/>
  <c r="G15" i="13"/>
  <c r="D15" i="13"/>
  <c r="E15" i="13" s="1"/>
  <c r="B15" i="13"/>
  <c r="J14" i="13"/>
  <c r="K14" i="13" s="1"/>
  <c r="H14" i="13"/>
  <c r="I14" i="13" s="1"/>
  <c r="F14" i="13"/>
  <c r="G14" i="13" s="1"/>
  <c r="E14" i="13"/>
  <c r="B14" i="13"/>
  <c r="J13" i="13"/>
  <c r="K13" i="13" s="1"/>
  <c r="H13" i="13"/>
  <c r="I13" i="13" s="1"/>
  <c r="G13" i="13"/>
  <c r="E13" i="13"/>
  <c r="B13" i="13"/>
  <c r="B53" i="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K20" i="18" l="1"/>
  <c r="G20" i="20"/>
  <c r="I31" i="20"/>
  <c r="C31" i="20" s="1"/>
  <c r="C32" i="20" s="1"/>
  <c r="D4" i="20" s="1"/>
  <c r="I43" i="20"/>
  <c r="C43" i="20" s="1"/>
  <c r="C44" i="20" s="1"/>
  <c r="D5" i="20" s="1"/>
  <c r="I54" i="20"/>
  <c r="I20" i="20"/>
  <c r="C54" i="20"/>
  <c r="C55" i="20" s="1"/>
  <c r="D6" i="20" s="1"/>
  <c r="E20" i="20"/>
  <c r="K54" i="15"/>
  <c r="E20" i="19"/>
  <c r="K31" i="19"/>
  <c r="E43" i="19"/>
  <c r="I20" i="19"/>
  <c r="I43" i="19"/>
  <c r="K20" i="19"/>
  <c r="E54" i="19"/>
  <c r="G54" i="19"/>
  <c r="K31" i="16"/>
  <c r="K43" i="16"/>
  <c r="K31" i="18"/>
  <c r="G54" i="16"/>
  <c r="I43" i="16"/>
  <c r="I31" i="18"/>
  <c r="G43" i="18"/>
  <c r="E31" i="19"/>
  <c r="C31" i="19" s="1"/>
  <c r="C32" i="19" s="1"/>
  <c r="D4" i="19" s="1"/>
  <c r="I54" i="19"/>
  <c r="G31" i="18"/>
  <c r="G31" i="19"/>
  <c r="K54" i="19"/>
  <c r="I31" i="19"/>
  <c r="G20" i="19"/>
  <c r="G43" i="19"/>
  <c r="C43" i="19" s="1"/>
  <c r="C44" i="19" s="1"/>
  <c r="D5" i="19" s="1"/>
  <c r="C54" i="19"/>
  <c r="C55" i="19" s="1"/>
  <c r="D6" i="19" s="1"/>
  <c r="E43" i="18"/>
  <c r="G54" i="18"/>
  <c r="K54" i="18"/>
  <c r="I43" i="18"/>
  <c r="K43" i="18"/>
  <c r="K31" i="14"/>
  <c r="E20" i="18"/>
  <c r="C54" i="18"/>
  <c r="C55" i="18" s="1"/>
  <c r="D6" i="18" s="1"/>
  <c r="G20" i="18"/>
  <c r="I20" i="18"/>
  <c r="E31" i="18"/>
  <c r="K31" i="17"/>
  <c r="E43" i="17"/>
  <c r="G31" i="16"/>
  <c r="E54" i="17"/>
  <c r="K43" i="15"/>
  <c r="I31" i="17"/>
  <c r="G54" i="17"/>
  <c r="E31" i="17"/>
  <c r="I54" i="17"/>
  <c r="I20" i="17"/>
  <c r="K20" i="17"/>
  <c r="G31" i="17"/>
  <c r="K54" i="17"/>
  <c r="E20" i="17"/>
  <c r="G20" i="17"/>
  <c r="G43" i="17"/>
  <c r="I43" i="17"/>
  <c r="I31" i="16"/>
  <c r="E54" i="16"/>
  <c r="K20" i="16"/>
  <c r="G43" i="16"/>
  <c r="E31" i="16"/>
  <c r="E43" i="16"/>
  <c r="I54" i="16"/>
  <c r="K54" i="16"/>
  <c r="E20" i="16"/>
  <c r="G20" i="16"/>
  <c r="I20" i="16"/>
  <c r="I54" i="15"/>
  <c r="I20" i="15"/>
  <c r="E43" i="15"/>
  <c r="K20" i="15"/>
  <c r="E31" i="15"/>
  <c r="G43" i="15"/>
  <c r="G31" i="15"/>
  <c r="I43" i="15"/>
  <c r="I31" i="14"/>
  <c r="I54" i="14"/>
  <c r="I31" i="15"/>
  <c r="E54" i="15"/>
  <c r="K31" i="15"/>
  <c r="G54" i="15"/>
  <c r="E20" i="15"/>
  <c r="G20" i="15"/>
  <c r="I43" i="14"/>
  <c r="G31" i="13"/>
  <c r="K31" i="13"/>
  <c r="I31" i="13"/>
  <c r="E20" i="14"/>
  <c r="E31" i="14"/>
  <c r="K43" i="14"/>
  <c r="E54" i="14"/>
  <c r="G20" i="13"/>
  <c r="I20" i="14"/>
  <c r="K20" i="14"/>
  <c r="E43" i="14"/>
  <c r="K54" i="14"/>
  <c r="G43" i="14"/>
  <c r="G43" i="13"/>
  <c r="G20" i="14"/>
  <c r="G31" i="14"/>
  <c r="G54" i="14"/>
  <c r="E20" i="13"/>
  <c r="I54" i="13"/>
  <c r="I20" i="13"/>
  <c r="K43" i="13"/>
  <c r="E54" i="13"/>
  <c r="I43" i="13"/>
  <c r="E31" i="13"/>
  <c r="G54" i="13"/>
  <c r="K54" i="13"/>
  <c r="E43" i="13"/>
  <c r="K20" i="13"/>
  <c r="G54" i="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20" i="19" l="1"/>
  <c r="C21" i="19" s="1"/>
  <c r="C5" i="19" s="1"/>
  <c r="E5" i="19" s="1"/>
  <c r="C20" i="20"/>
  <c r="C21" i="20" s="1"/>
  <c r="C4" i="20" s="1"/>
  <c r="E4" i="20" s="1"/>
  <c r="C43" i="18"/>
  <c r="C44" i="18" s="1"/>
  <c r="D5" i="18" s="1"/>
  <c r="C43" i="17"/>
  <c r="C44" i="17" s="1"/>
  <c r="D5" i="17" s="1"/>
  <c r="C43" i="16"/>
  <c r="C44" i="16" s="1"/>
  <c r="D5" i="16" s="1"/>
  <c r="C31" i="18"/>
  <c r="C32" i="18" s="1"/>
  <c r="D4" i="18" s="1"/>
  <c r="C43" i="15"/>
  <c r="C44" i="15" s="1"/>
  <c r="D5" i="15" s="1"/>
  <c r="C20" i="18"/>
  <c r="C21" i="18" s="1"/>
  <c r="C31" i="15"/>
  <c r="C32" i="15" s="1"/>
  <c r="D4" i="15" s="1"/>
  <c r="C31" i="16"/>
  <c r="C32" i="16" s="1"/>
  <c r="D4" i="16" s="1"/>
  <c r="C54" i="17"/>
  <c r="C55" i="17" s="1"/>
  <c r="D6" i="17" s="1"/>
  <c r="C31" i="17"/>
  <c r="C32" i="17" s="1"/>
  <c r="D4" i="17" s="1"/>
  <c r="C54" i="16"/>
  <c r="C55" i="16" s="1"/>
  <c r="D6" i="16" s="1"/>
  <c r="C20" i="17"/>
  <c r="C21" i="17" s="1"/>
  <c r="C54" i="14"/>
  <c r="C55" i="14" s="1"/>
  <c r="D6" i="14" s="1"/>
  <c r="C20" i="16"/>
  <c r="C21" i="16" s="1"/>
  <c r="C5" i="16" s="1"/>
  <c r="E5" i="16" s="1"/>
  <c r="C31" i="14"/>
  <c r="C32" i="14" s="1"/>
  <c r="D4" i="14" s="1"/>
  <c r="C20" i="14"/>
  <c r="C21" i="14" s="1"/>
  <c r="C4" i="14" s="1"/>
  <c r="C20" i="15"/>
  <c r="C21" i="15" s="1"/>
  <c r="C31" i="13"/>
  <c r="C32" i="13" s="1"/>
  <c r="D4" i="13" s="1"/>
  <c r="C20" i="13"/>
  <c r="C21" i="13" s="1"/>
  <c r="C5" i="13" s="1"/>
  <c r="C54" i="15"/>
  <c r="C55" i="15" s="1"/>
  <c r="D6" i="15" s="1"/>
  <c r="C43" i="13"/>
  <c r="C44" i="13" s="1"/>
  <c r="D5" i="13" s="1"/>
  <c r="C43" i="14"/>
  <c r="C44" i="14" s="1"/>
  <c r="D5" i="14" s="1"/>
  <c r="C54" i="13"/>
  <c r="C55" i="13" s="1"/>
  <c r="D6" i="13" s="1"/>
  <c r="C43" i="1"/>
  <c r="C44" i="1" s="1"/>
  <c r="C54" i="1"/>
  <c r="C55" i="1" s="1"/>
  <c r="E31" i="1"/>
  <c r="G31" i="1"/>
  <c r="I31" i="1"/>
  <c r="K31" i="1"/>
  <c r="E13" i="1"/>
  <c r="E14" i="1"/>
  <c r="D15" i="1"/>
  <c r="E15" i="1" s="1"/>
  <c r="E16" i="1"/>
  <c r="E17" i="1"/>
  <c r="E18" i="1"/>
  <c r="F19" i="1"/>
  <c r="G19" i="1" s="1"/>
  <c r="C5" i="20" l="1"/>
  <c r="E5" i="20" s="1"/>
  <c r="C6" i="19"/>
  <c r="E6" i="19" s="1"/>
  <c r="C4" i="19"/>
  <c r="E4" i="19" s="1"/>
  <c r="C6" i="20"/>
  <c r="E6" i="20" s="1"/>
  <c r="C5" i="18"/>
  <c r="E5" i="18" s="1"/>
  <c r="C6" i="18"/>
  <c r="E6" i="18" s="1"/>
  <c r="C4" i="18"/>
  <c r="E4" i="18" s="1"/>
  <c r="E4" i="14"/>
  <c r="C6" i="16"/>
  <c r="E6" i="16" s="1"/>
  <c r="C4" i="16"/>
  <c r="E4" i="16" s="1"/>
  <c r="C5" i="17"/>
  <c r="E5" i="17" s="1"/>
  <c r="C4" i="17"/>
  <c r="E4" i="17" s="1"/>
  <c r="C6" i="17"/>
  <c r="E6" i="17" s="1"/>
  <c r="C4" i="13"/>
  <c r="E4" i="13" s="1"/>
  <c r="C6" i="14"/>
  <c r="E6" i="14" s="1"/>
  <c r="C5" i="14"/>
  <c r="E5" i="14" s="1"/>
  <c r="C6" i="13"/>
  <c r="E6" i="13" s="1"/>
  <c r="C5" i="15"/>
  <c r="E5" i="15" s="1"/>
  <c r="C4" i="15"/>
  <c r="E4" i="15" s="1"/>
  <c r="C6" i="15"/>
  <c r="E6" i="15" s="1"/>
  <c r="E5" i="13"/>
  <c r="E19" i="1"/>
  <c r="H19" i="1"/>
  <c r="I19" i="1" s="1"/>
  <c r="J19" i="1"/>
  <c r="K19" i="1" s="1"/>
  <c r="F16" i="1"/>
  <c r="G16" i="1" s="1"/>
  <c r="H16" i="1"/>
  <c r="I16" i="1" s="1"/>
  <c r="J16" i="1"/>
  <c r="K16" i="1" s="1"/>
  <c r="C24" i="1"/>
  <c r="J18" i="1"/>
  <c r="K18" i="1" s="1"/>
  <c r="H18" i="1"/>
  <c r="I18" i="1" s="1"/>
  <c r="F18" i="1"/>
  <c r="G18" i="1" s="1"/>
  <c r="J17" i="1"/>
  <c r="K17" i="1" s="1"/>
  <c r="H17" i="1"/>
  <c r="I17" i="1" s="1"/>
  <c r="G17" i="1"/>
  <c r="J15" i="1"/>
  <c r="K15" i="1" s="1"/>
  <c r="H15" i="1"/>
  <c r="I15" i="1" s="1"/>
  <c r="G15" i="1"/>
  <c r="J14" i="1"/>
  <c r="I14" i="1"/>
  <c r="F14" i="1"/>
  <c r="G14" i="1" s="1"/>
  <c r="J13" i="1"/>
  <c r="K13" i="1" s="1"/>
  <c r="H13" i="1"/>
  <c r="I13" i="1" s="1"/>
  <c r="G13" i="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<sst xmlns="http://schemas.openxmlformats.org/spreadsheetml/2006/main" count="722" uniqueCount="106">
  <si>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</si>
  <si>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</si>
  <si>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</si>
  <si>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</si>
  <si>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</si>
  <si>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</si>
  <si>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</si>
  <si>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</si>
  <si>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</si>
  <si>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</si>
  <si>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</si>
  <si>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</si>
  <si>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</si>
  <si>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</si>
  <si>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</si>
  <si>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</si>
  <si>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</si>
  <si>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</si>
  <si>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</si>
  <si>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</si>
  <si>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</si>
  <si>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</si>
  <si>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</si>
  <si>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</si>
  <si>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</si>
  <si>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</si>
  <si>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</si>
  <si>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</si>
  <si>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</si>
  <si>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</si>
  <si>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</si>
  <si>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</si>
  <si>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</si>
  <si>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</si>
  <si>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</si>
  <si>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</si>
  <si>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</si>
  <si>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</si>
  <si>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</si>
  <si>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</si>
  <si>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</si>
  <si>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</si>
  <si>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</si>
  <si>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</si>
  <si>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</si>
  <si>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</si>
  <si>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</si>
  <si>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</si>
  <si>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</si>
  <si>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</si>
  <si>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</si>
  <si>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</si>
  <si>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</si>
  <si>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</si>
  <si>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</si>
  <si>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</si>
  <si>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</si>
  <si>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</si>
  <si>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</si>
  <si>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</si>
  <si>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</si>
  <si>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</si>
  <si>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</si>
  <si>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</si>
  <si>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</si>
  <si>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</si>
  <si>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</si>
  <si>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</si>
  <si>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</si>
  <si>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</si>
  <si>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</si>
  <si>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</si>
  <si>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</si>
  <si>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</si>
  <si>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</si>
  <si>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</si>
  <si>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 xml:space="preserve">FLORES PEREIRA JORDAN </t>
  </si>
  <si>
    <t xml:space="preserve">NORAMBUENA ESPINOSA MARIO ANDRES </t>
  </si>
  <si>
    <t xml:space="preserve">GODOY OYARZUN MARTIN </t>
  </si>
  <si>
    <t xml:space="preserve">PEREIRA AREVALO PABLO GABRIEL </t>
  </si>
  <si>
    <t xml:space="preserve">ZUNIGA NUNEZ FRANCISCO SAMUEL </t>
  </si>
  <si>
    <t xml:space="preserve">CASTILLO JIMENEZ ANDRES RICARDO </t>
  </si>
  <si>
    <t xml:space="preserve">MUNOZ SEGURA FABIAN ANDRES </t>
  </si>
  <si>
    <t xml:space="preserve">VENEGAS PIZARRO OSVALDO </t>
  </si>
  <si>
    <t xml:space="preserve">CASTRO MUNOZ PATRICIO </t>
  </si>
  <si>
    <t xml:space="preserve">ULLOA SOTO DIEGO ALFONSO </t>
  </si>
  <si>
    <t xml:space="preserve">VILLENA TORO ALONSO IGNACIO </t>
  </si>
  <si>
    <t xml:space="preserve">MONTECINOS CHEUQUIAN AXEL MAXIMILIANO </t>
  </si>
  <si>
    <t xml:space="preserve">MUNOZ ABARCA AXEL </t>
  </si>
  <si>
    <t xml:space="preserve">URBINA OSORIO MAXIMILANO FELIPE </t>
  </si>
  <si>
    <t xml:space="preserve">CEPEDA SANTIBANEZ BENJAMIN ELIAS </t>
  </si>
  <si>
    <t xml:space="preserve">MANRIQUEZ POBLETE ALLAN JESUS </t>
  </si>
  <si>
    <t xml:space="preserve">SIERPE RAMIREZ SEBASTIAN ANDRES </t>
  </si>
  <si>
    <t xml:space="preserve">TOBAR VILCHES AARON BASTIAN </t>
  </si>
  <si>
    <t xml:space="preserve">CISTERNAS SANHUEZA DAVID ALFREDO </t>
  </si>
  <si>
    <t xml:space="preserve">MUNOZ VILLARROEL JONATHAN </t>
  </si>
  <si>
    <t xml:space="preserve">CARRIMAN IBACA FABIAN </t>
  </si>
  <si>
    <t xml:space="preserve">JARA CARTER CRISTIAN ALEXIS </t>
  </si>
  <si>
    <t>x</t>
  </si>
  <si>
    <t>formato</t>
  </si>
  <si>
    <t>sin 4+1</t>
  </si>
  <si>
    <t>sin Carpeta EP</t>
  </si>
  <si>
    <t>sin 4+1…</t>
  </si>
  <si>
    <t>sin FVD</t>
  </si>
  <si>
    <t>Sin 4+1…</t>
  </si>
  <si>
    <t>sin FVistas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</si>
</sst>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sz val="10"/>
      <color theme="1"/>
      <name val="Helvetica"/>
    </font>
    <font>
      <sz val="10"/>
      <color rgb="FFFF0000"/>
      <name val="Calibri"/>
      <family val="2"/>
    </font>
  </fonts>
  <fills count="11">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
      <patternFill patternType="solid">
        <fgColor rgb="FFFFC00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8">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7" fillId="0" borderId="1" xfId="0" applyFont="1" applyBorder="1" applyAlignment="1">
      <alignment wrapText="1"/>
    </xf>
    <xf numFmtId="0" fontId="6" fillId="10" borderId="25" xfId="0" applyFont="1" applyFill="1" applyBorder="1" applyAlignment="1">
      <alignment horizontal="left"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4" fillId="0" borderId="0" xfId="0" applyFont="1"/>
    <xf numFmtId="0" fontId="18" fillId="0" borderId="15" xfId="0" applyFont="1" applyBorder="1" applyAlignment="1">
      <alignment horizontal="left" vertical="center"/>
    </xf>
    <xf numFmtId="0" fontId="7" fillId="0" borderId="15" xfId="0" applyFont="1" applyFill="1" applyBorder="1" applyAlignment="1">
      <alignment horizontal="left" vertical="center"/>
    </xf>
  </cellXfs>
  <cellStyles count="1">
    <cellStyle name="Normal" xfId="0" builtinId="0"/>
  </cellStyles>
  <dxfs count="18">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zoomScale="80" zoomScaleNormal="80" workbookViewId="0">
      <selection activeCell="F11" sqref="F11"/>
    </sheetView>
  </sheetViews>
  <sheetFormatPr baseColWidth="10" defaultRowHeight="14.4" x14ac:dyDescent="0.3"/>
  <cols>
    <col min="1" max="6" width="38.77734375" customWidth="1"/>
  </cols>
  <sheetData>
    <row r="1" spans="1:6" x14ac:dyDescent="0.3">
      <c r="A1" s="53" t="s">
        <v>18</v>
      </c>
      <c r="B1" s="53" t="s">
        <v>19</v>
      </c>
      <c r="C1" s="53"/>
      <c r="D1" s="53"/>
      <c r="E1" s="53"/>
      <c r="F1" s="53" t="s">
        <v>20</v>
      </c>
    </row>
    <row r="2" spans="1:6" x14ac:dyDescent="0.3">
      <c r="A2" s="53"/>
      <c r="B2" s="54" t="s">
        <v>29</v>
      </c>
      <c r="C2" s="54" t="s">
        <v>21</v>
      </c>
      <c r="D2" s="36" t="s">
        <v>22</v>
      </c>
      <c r="E2" s="35" t="s">
        <v>7</v>
      </c>
      <c r="F2" s="53"/>
    </row>
    <row r="3" spans="1:6" x14ac:dyDescent="0.3">
      <c r="A3" s="53"/>
      <c r="B3" s="54"/>
      <c r="C3" s="54"/>
      <c r="D3" s="37">
        <v>-0.3</v>
      </c>
      <c r="E3" s="37">
        <v>0</v>
      </c>
      <c r="F3" s="53"/>
    </row>
    <row r="4" spans="1:6" ht="55.2" x14ac:dyDescent="0.3">
      <c r="A4" s="38" t="s">
        <v>30</v>
      </c>
      <c r="B4" s="38" t="s">
        <v>31</v>
      </c>
      <c r="C4" s="38" t="s">
        <v>32</v>
      </c>
      <c r="D4" s="38" t="s">
        <v>33</v>
      </c>
      <c r="E4" s="38" t="s">
        <v>34</v>
      </c>
      <c r="F4" s="39">
        <v>10</v>
      </c>
    </row>
    <row r="5" spans="1:6" ht="82.8" x14ac:dyDescent="0.3">
      <c r="A5" s="42" t="s">
        <v>44</v>
      </c>
      <c r="B5" s="38" t="s">
        <v>45</v>
      </c>
      <c r="C5" s="38" t="s">
        <v>46</v>
      </c>
      <c r="D5" s="38" t="s">
        <v>47</v>
      </c>
      <c r="E5" s="38" t="s">
        <v>48</v>
      </c>
      <c r="F5" s="39">
        <v>20</v>
      </c>
    </row>
    <row r="6" spans="1:6" ht="42" thickBot="1" x14ac:dyDescent="0.35">
      <c r="A6" s="42" t="s">
        <v>49</v>
      </c>
      <c r="B6" s="38" t="s">
        <v>50</v>
      </c>
      <c r="C6" s="38" t="s">
        <v>51</v>
      </c>
      <c r="D6" s="38" t="s">
        <v>52</v>
      </c>
      <c r="E6" s="38" t="s">
        <v>53</v>
      </c>
      <c r="F6" s="39">
        <v>5</v>
      </c>
    </row>
    <row r="7" spans="1:6" ht="69" x14ac:dyDescent="0.3">
      <c r="A7" s="43" t="s">
        <v>54</v>
      </c>
      <c r="B7" s="44" t="s">
        <v>55</v>
      </c>
      <c r="C7" s="44" t="s">
        <v>56</v>
      </c>
      <c r="D7" s="44" t="s">
        <v>57</v>
      </c>
      <c r="E7" s="45" t="s">
        <v>58</v>
      </c>
      <c r="F7" s="39">
        <v>5</v>
      </c>
    </row>
    <row r="8" spans="1:6" ht="41.4" x14ac:dyDescent="0.3">
      <c r="A8" s="42" t="s">
        <v>59</v>
      </c>
      <c r="B8" s="38" t="s">
        <v>60</v>
      </c>
      <c r="C8" s="38" t="s">
        <v>61</v>
      </c>
      <c r="D8" s="38" t="s">
        <v>62</v>
      </c>
      <c r="E8" s="38" t="s">
        <v>63</v>
      </c>
      <c r="F8" s="39">
        <v>5</v>
      </c>
    </row>
    <row r="9" spans="1:6" ht="55.2" x14ac:dyDescent="0.3">
      <c r="A9" s="42" t="s">
        <v>35</v>
      </c>
      <c r="B9" s="38" t="s">
        <v>26</v>
      </c>
      <c r="C9" s="38" t="s">
        <v>23</v>
      </c>
      <c r="D9" s="38" t="s">
        <v>24</v>
      </c>
      <c r="E9" s="38" t="s">
        <v>25</v>
      </c>
      <c r="F9" s="39">
        <v>5</v>
      </c>
    </row>
    <row r="10" spans="1:6" ht="55.2" x14ac:dyDescent="0.3">
      <c r="A10" s="42" t="s">
        <v>64</v>
      </c>
      <c r="B10" s="38" t="s">
        <v>65</v>
      </c>
      <c r="C10" s="38" t="s">
        <v>66</v>
      </c>
      <c r="D10" s="38" t="s">
        <v>67</v>
      </c>
      <c r="E10" s="38" t="s">
        <v>68</v>
      </c>
      <c r="F10" s="39">
        <v>15</v>
      </c>
    </row>
    <row r="11" spans="1:6" ht="55.8" thickBot="1" x14ac:dyDescent="0.35">
      <c r="A11" s="46" t="s">
        <v>69</v>
      </c>
      <c r="B11" s="27" t="s">
        <v>70</v>
      </c>
      <c r="C11" s="27" t="s">
        <v>36</v>
      </c>
      <c r="D11" s="27" t="s">
        <v>37</v>
      </c>
      <c r="E11" s="47" t="s">
        <v>38</v>
      </c>
      <c r="F11" s="39">
        <v>10</v>
      </c>
    </row>
    <row r="12" spans="1:6" ht="69.599999999999994" thickBot="1" x14ac:dyDescent="0.35">
      <c r="A12" s="48" t="s">
        <v>71</v>
      </c>
      <c r="B12" s="49" t="s">
        <v>72</v>
      </c>
      <c r="C12" s="49" t="s">
        <v>73</v>
      </c>
      <c r="D12" s="49" t="s">
        <v>74</v>
      </c>
      <c r="E12" s="49" t="s">
        <v>75</v>
      </c>
      <c r="F12" s="50">
        <v>15</v>
      </c>
    </row>
    <row r="13" spans="1:6" ht="97.2" thickBot="1" x14ac:dyDescent="0.3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52489-9EF7-44E9-8A85-624FC37E980F}">
  <sheetPr>
    <tabColor rgb="FF92D050"/>
  </sheetPr>
  <dimension ref="A2:K926"/>
  <sheetViews>
    <sheetView topLeftCell="A3" zoomScaleNormal="100" workbookViewId="0">
      <selection activeCell="C22" sqref="C22"/>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70">
        <v>1</v>
      </c>
    </row>
    <row r="3" spans="1:11" ht="14.4" x14ac:dyDescent="0.3">
      <c r="B3" s="3" t="s">
        <v>2</v>
      </c>
      <c r="C3" s="40" t="s">
        <v>9</v>
      </c>
      <c r="D3" s="41" t="s">
        <v>15</v>
      </c>
      <c r="E3" s="56"/>
    </row>
    <row r="4" spans="1:11" ht="14.4" x14ac:dyDescent="0.3">
      <c r="A4" s="4">
        <v>1</v>
      </c>
      <c r="B4" s="28" t="s">
        <v>96</v>
      </c>
      <c r="C4" s="5">
        <f>'G(9)'!$C$21</f>
        <v>7</v>
      </c>
      <c r="D4" s="5">
        <f>$C$32</f>
        <v>7</v>
      </c>
      <c r="E4" s="6">
        <f>C4*C$2+D4*D$2</f>
        <v>7</v>
      </c>
      <c r="G4" s="1"/>
    </row>
    <row r="5" spans="1:11" ht="14.4" x14ac:dyDescent="0.3">
      <c r="A5" s="4">
        <v>2</v>
      </c>
      <c r="B5" s="28" t="s">
        <v>97</v>
      </c>
      <c r="C5" s="5">
        <f>'G(9)'!$C$21</f>
        <v>7</v>
      </c>
      <c r="D5" s="5">
        <f>C44</f>
        <v>7</v>
      </c>
      <c r="E5" s="6">
        <f t="shared" ref="E5:E6" si="0">C5*C$2+D5*D$2</f>
        <v>7</v>
      </c>
      <c r="G5" s="1"/>
    </row>
    <row r="6" spans="1:11" ht="14.4" x14ac:dyDescent="0.3">
      <c r="A6" s="4">
        <v>3</v>
      </c>
      <c r="B6" s="28"/>
      <c r="C6" s="5">
        <f>'G(9)'!$C$21</f>
        <v>7</v>
      </c>
      <c r="D6" s="5">
        <f>C55</f>
        <v>7</v>
      </c>
      <c r="E6" s="6">
        <f t="shared" si="0"/>
        <v>7</v>
      </c>
      <c r="G6" s="1"/>
    </row>
    <row r="11" spans="1:11" ht="18" outlineLevel="1" x14ac:dyDescent="0.3">
      <c r="A11" s="71" t="s">
        <v>9</v>
      </c>
      <c r="B11" s="15"/>
      <c r="C11" s="57" t="s">
        <v>10</v>
      </c>
      <c r="D11" s="64" t="s">
        <v>11</v>
      </c>
      <c r="E11" s="69"/>
      <c r="F11" s="69"/>
      <c r="G11" s="69"/>
      <c r="H11" s="69"/>
      <c r="I11" s="69"/>
      <c r="J11" s="69"/>
      <c r="K11" s="65"/>
    </row>
    <row r="12" spans="1:11" ht="14.4" outlineLevel="1" x14ac:dyDescent="0.3">
      <c r="A12" s="67"/>
      <c r="B12" s="25" t="s">
        <v>12</v>
      </c>
      <c r="C12" s="56"/>
      <c r="D12" s="64" t="s">
        <v>5</v>
      </c>
      <c r="E12" s="65"/>
      <c r="F12" s="64" t="s">
        <v>6</v>
      </c>
      <c r="G12" s="65"/>
      <c r="H12" s="68" t="s">
        <v>27</v>
      </c>
      <c r="I12" s="65"/>
      <c r="J12" s="64" t="s">
        <v>7</v>
      </c>
      <c r="K12" s="65"/>
    </row>
    <row r="13" spans="1:11" ht="24" outlineLevel="1" x14ac:dyDescent="0.3">
      <c r="A13" s="72"/>
      <c r="B13" s="31" t="str">
        <f>RUBRICA!A4</f>
        <v>1. Implementa una metodología que permite el logro de los objetivos propuestos, de acuerdo a los estándares de la disciplina.</v>
      </c>
      <c r="C13" s="29" t="s">
        <v>5</v>
      </c>
      <c r="D13" s="17" t="s">
        <v>98</v>
      </c>
      <c r="E13" s="17">
        <f>IF(D13="X",100*0.1,"")</f>
        <v>10</v>
      </c>
      <c r="F13" s="17"/>
      <c r="G13" s="17" t="str">
        <f>IF(F13="X",60*0.1,"")</f>
        <v/>
      </c>
      <c r="H13" s="17" t="str">
        <f t="shared" ref="H13:H16" si="1">IF($C13=ML,"X","")</f>
        <v/>
      </c>
      <c r="I13" s="17" t="str">
        <f>IF(H13="X",30*0.1,"")</f>
        <v/>
      </c>
      <c r="J13" s="17" t="str">
        <f t="shared" ref="J13:J16" si="2">IF($C13=NL,"X","")</f>
        <v/>
      </c>
      <c r="K13" s="17" t="str">
        <f t="shared" ref="K13:K19" si="3">IF($J13="X",0,"")</f>
        <v/>
      </c>
    </row>
    <row r="14" spans="1:11" ht="36" outlineLevel="1" x14ac:dyDescent="0.3">
      <c r="A14" s="72"/>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
        <v>98</v>
      </c>
      <c r="E14" s="17">
        <f>IF(D14="X",100*0.2,"")</f>
        <v>20</v>
      </c>
      <c r="F14" s="17"/>
      <c r="G14" s="17" t="str">
        <f>IF(F14="X",60*0.2,"")</f>
        <v/>
      </c>
      <c r="H14" s="17" t="str">
        <f t="shared" si="1"/>
        <v/>
      </c>
      <c r="I14" s="17" t="str">
        <f>IF(H14="X",30*0.2,"")</f>
        <v/>
      </c>
      <c r="J14" s="17" t="str">
        <f t="shared" si="2"/>
        <v/>
      </c>
      <c r="K14" s="17" t="str">
        <f t="shared" si="3"/>
        <v/>
      </c>
    </row>
    <row r="15" spans="1:11" ht="14.4" outlineLevel="1" x14ac:dyDescent="0.3">
      <c r="A15" s="72"/>
      <c r="B15" s="31" t="str">
        <f>RUBRICA!A7</f>
        <v>4. Relaciona el Proyecto APT con las competencias del perfil de egreso de su Plan de Estudio.</v>
      </c>
      <c r="C15" s="29" t="s">
        <v>5</v>
      </c>
      <c r="D15" s="17" t="str">
        <f t="shared" ref="D15" si="4">IF($C15=CL,"X","")</f>
        <v>X</v>
      </c>
      <c r="E15" s="17">
        <f>IF(D15="X",100*0.05,"")</f>
        <v>5</v>
      </c>
      <c r="F15" s="17"/>
      <c r="G15" s="17" t="str">
        <f>IF(F15="X",60*0.05,"")</f>
        <v/>
      </c>
      <c r="H15" s="17" t="str">
        <f t="shared" si="1"/>
        <v/>
      </c>
      <c r="I15" s="17" t="str">
        <f>IF(H15="X",30*0.05,"")</f>
        <v/>
      </c>
      <c r="J15" s="17" t="str">
        <f t="shared" si="2"/>
        <v/>
      </c>
      <c r="K15" s="17" t="str">
        <f t="shared" si="3"/>
        <v/>
      </c>
    </row>
    <row r="16" spans="1:11" ht="24" outlineLevel="1" x14ac:dyDescent="0.3">
      <c r="A16" s="72"/>
      <c r="B16" s="31" t="str">
        <f>RUBRICA!A8</f>
        <v>5. Utiliza de manera precisa el lenguaje técnico en los entregables de acuerdo con lo requerido por la disciplina.</v>
      </c>
      <c r="C16" s="29" t="s">
        <v>5</v>
      </c>
      <c r="D16" s="17" t="s">
        <v>98</v>
      </c>
      <c r="E16" s="17">
        <f>IF(D16="X",100*0.05,"")</f>
        <v>5</v>
      </c>
      <c r="F16" s="17" t="str">
        <f t="shared" ref="F14:F16" si="5">IF($C16=L,"X","")</f>
        <v/>
      </c>
      <c r="G16" s="17" t="str">
        <f>IF(F16="X",60*0.05,"")</f>
        <v/>
      </c>
      <c r="H16" s="17" t="str">
        <f t="shared" si="1"/>
        <v/>
      </c>
      <c r="I16" s="17" t="str">
        <f>IF(H16="X",30*0.05,"")</f>
        <v/>
      </c>
      <c r="J16" s="17" t="str">
        <f t="shared" si="2"/>
        <v/>
      </c>
      <c r="K16" s="17" t="str">
        <f t="shared" si="3"/>
        <v/>
      </c>
    </row>
    <row r="17" spans="1:11" ht="24" outlineLevel="1" x14ac:dyDescent="0.3">
      <c r="A17" s="72"/>
      <c r="B17" s="31" t="str">
        <f>RUBRICA!A9</f>
        <v xml:space="preserve">6. Utiliza correctamente las reglas de redacción, ortografía (literal, puntual, acentual) y las normas para citas y referencias. </v>
      </c>
      <c r="C17" s="29" t="s">
        <v>5</v>
      </c>
      <c r="D17" s="17" t="s">
        <v>98</v>
      </c>
      <c r="E17" s="17">
        <f>IF(D17="X",100*0.05,"")</f>
        <v>5</v>
      </c>
      <c r="F17" s="17" t="str">
        <f>IF($C17=L,"X","")</f>
        <v/>
      </c>
      <c r="G17" s="17" t="str">
        <f>IF(F17="X",60*0.05,"")</f>
        <v/>
      </c>
      <c r="H17" s="17" t="str">
        <f>IF($C17=ML,"X","")</f>
        <v/>
      </c>
      <c r="I17" s="17" t="str">
        <f>IF(H17="X",30*0.05,"")</f>
        <v/>
      </c>
      <c r="J17" s="17" t="str">
        <f>IF($C17=NL,"X","")</f>
        <v/>
      </c>
      <c r="K17" s="17" t="str">
        <f t="shared" si="3"/>
        <v/>
      </c>
    </row>
    <row r="18" spans="1:11" ht="24" outlineLevel="1" x14ac:dyDescent="0.3">
      <c r="A18" s="72"/>
      <c r="B18" s="52" t="str">
        <f>RUBRICA!A10</f>
        <v>7. Entrega la documentación y evidencias requerida por la asignatura de acuerdo a la estrucutra y nombres solicitados, guardando todas las evidencias de avances en Git</v>
      </c>
      <c r="C18" s="29" t="s">
        <v>5</v>
      </c>
      <c r="D18" s="17" t="s">
        <v>98</v>
      </c>
      <c r="E18" s="17">
        <f>IF(D18="X",100*0.15,"")</f>
        <v>15</v>
      </c>
      <c r="F18" s="17" t="str">
        <f>IF($C18=L,"X","")</f>
        <v/>
      </c>
      <c r="G18" s="17" t="str">
        <f>IF(F18="X",60*0.15,"")</f>
        <v/>
      </c>
      <c r="H18" s="17" t="str">
        <f>IF($C18=ML,"X","")</f>
        <v/>
      </c>
      <c r="I18" s="17" t="str">
        <f>IF(H18="X",30*0.15,"")</f>
        <v/>
      </c>
      <c r="J18" s="17" t="str">
        <f>IF($C18=NL,"X","")</f>
        <v/>
      </c>
      <c r="K18" s="17" t="str">
        <f t="shared" si="3"/>
        <v/>
      </c>
    </row>
    <row r="19" spans="1:11" ht="22.8" customHeight="1" outlineLevel="1" x14ac:dyDescent="0.3">
      <c r="A19" s="72"/>
      <c r="B19" s="52" t="str">
        <f>RUBRICA!A12</f>
        <v>9.-Generan evidencias claras dentro del repositorio  del aporte de cada uno de los integrantes del equipo que permitan identificar la equidad en el trabajo y la participación de cada estudiante.</v>
      </c>
      <c r="C19" s="29" t="s">
        <v>5</v>
      </c>
      <c r="D19" s="17" t="s">
        <v>98</v>
      </c>
      <c r="E19" s="17">
        <f>IF(D19="X",100*0.15,"")</f>
        <v>15</v>
      </c>
      <c r="F19" s="17" t="str">
        <f>IF($C19=L,"X","")</f>
        <v/>
      </c>
      <c r="G19" s="17" t="str">
        <f>IF(F19="X",60*0.15,"")</f>
        <v/>
      </c>
      <c r="H19" s="17" t="str">
        <f>IF($C19=ML,"X","")</f>
        <v/>
      </c>
      <c r="I19" s="17" t="str">
        <f>IF(H19="X",30*0.15,"")</f>
        <v/>
      </c>
      <c r="J19" s="17" t="str">
        <f>IF($C19=NL,"X","")</f>
        <v/>
      </c>
      <c r="K19" s="17" t="str">
        <f t="shared" si="3"/>
        <v/>
      </c>
    </row>
    <row r="20" spans="1:11" ht="15.75" customHeight="1" outlineLevel="1" x14ac:dyDescent="0.35">
      <c r="A20" s="67"/>
      <c r="B20" s="30" t="s">
        <v>4</v>
      </c>
      <c r="C20" s="34">
        <f>E20+G20+I20+K20</f>
        <v>75</v>
      </c>
      <c r="D20" s="20"/>
      <c r="E20" s="20">
        <f>SUM(E13:E19)</f>
        <v>75</v>
      </c>
      <c r="F20" s="20"/>
      <c r="G20" s="20">
        <f>SUM(G13:G19)</f>
        <v>0</v>
      </c>
      <c r="H20" s="20"/>
      <c r="I20" s="20">
        <f>SUM(I13:I19)</f>
        <v>0</v>
      </c>
      <c r="J20" s="20"/>
      <c r="K20" s="20">
        <f>SUM(K13:K19)</f>
        <v>0</v>
      </c>
    </row>
    <row r="21" spans="1:11" ht="15.75" customHeight="1" outlineLevel="1" x14ac:dyDescent="0.35">
      <c r="A21" s="56"/>
      <c r="B21" s="33" t="s">
        <v>13</v>
      </c>
      <c r="C21" s="21">
        <f>VLOOKUP(C20,ESCALA_IEP!A1:B152,2,FALSE)</f>
        <v>7</v>
      </c>
    </row>
    <row r="22" spans="1:11" ht="15.75" customHeight="1" x14ac:dyDescent="0.3"/>
    <row r="23" spans="1:11" ht="15.75" customHeight="1" x14ac:dyDescent="0.3"/>
    <row r="24" spans="1:11" ht="15.75" customHeight="1" x14ac:dyDescent="0.3">
      <c r="A24" s="66" t="s">
        <v>15</v>
      </c>
      <c r="B24" s="55" t="s">
        <v>16</v>
      </c>
      <c r="C24" s="58" t="str">
        <f>$B$4</f>
        <v xml:space="preserve">CARRIMAN IBACA FABIAN </v>
      </c>
      <c r="D24" s="59"/>
      <c r="E24" s="59"/>
      <c r="F24" s="59"/>
      <c r="G24" s="59"/>
      <c r="H24" s="59"/>
      <c r="I24" s="59"/>
      <c r="J24" s="59"/>
      <c r="K24" s="60"/>
    </row>
    <row r="25" spans="1:11" ht="15.75" customHeight="1" x14ac:dyDescent="0.3">
      <c r="A25" s="67"/>
      <c r="B25" s="56"/>
      <c r="C25" s="61"/>
      <c r="D25" s="62"/>
      <c r="E25" s="62"/>
      <c r="F25" s="62"/>
      <c r="G25" s="62"/>
      <c r="H25" s="62"/>
      <c r="I25" s="62"/>
      <c r="J25" s="62"/>
      <c r="K25" s="63"/>
    </row>
    <row r="26" spans="1:11" ht="15.75" customHeight="1" x14ac:dyDescent="0.3">
      <c r="A26" s="67"/>
      <c r="B26" s="15" t="s">
        <v>17</v>
      </c>
      <c r="C26" s="57" t="s">
        <v>10</v>
      </c>
      <c r="D26" s="64" t="s">
        <v>11</v>
      </c>
      <c r="E26" s="69"/>
      <c r="F26" s="69"/>
      <c r="G26" s="69"/>
      <c r="H26" s="69"/>
      <c r="I26" s="69"/>
      <c r="J26" s="69"/>
      <c r="K26" s="65"/>
    </row>
    <row r="27" spans="1:11" ht="15.75" customHeight="1" x14ac:dyDescent="0.3">
      <c r="A27" s="67"/>
      <c r="B27" s="16" t="s">
        <v>12</v>
      </c>
      <c r="C27" s="56"/>
      <c r="D27" s="64" t="s">
        <v>5</v>
      </c>
      <c r="E27" s="65"/>
      <c r="F27" s="64" t="s">
        <v>6</v>
      </c>
      <c r="G27" s="65"/>
      <c r="H27" s="68" t="s">
        <v>27</v>
      </c>
      <c r="I27" s="65"/>
      <c r="J27" s="64" t="s">
        <v>7</v>
      </c>
      <c r="K27" s="65"/>
    </row>
    <row r="28" spans="1:11" ht="14.4" x14ac:dyDescent="0.3">
      <c r="A28" s="67"/>
      <c r="B28" s="31" t="str">
        <f>RUBRICA!A6</f>
        <v>3. Relaciona el Proyecto APT con sus intereses profesionales. *</v>
      </c>
      <c r="C28" s="29" t="s">
        <v>5</v>
      </c>
      <c r="D28" s="17" t="str">
        <f t="shared" ref="D28:D30" si="6">IF($C28=CL,"X","")</f>
        <v>X</v>
      </c>
      <c r="E28" s="17">
        <f>IF(D28="X",100*0.05,"")</f>
        <v>5</v>
      </c>
      <c r="F28" s="17" t="str">
        <f t="shared" ref="F28:F30" si="7">IF($C28=L,"X","")</f>
        <v/>
      </c>
      <c r="G28" s="17" t="str">
        <f>IF(F28="X",60*0.05,"")</f>
        <v/>
      </c>
      <c r="H28" s="17" t="str">
        <f t="shared" ref="H28:H30" si="8">IF($C28=ML,"X","")</f>
        <v/>
      </c>
      <c r="I28" s="17" t="str">
        <f>IF(H28="X",30*0.05,"")</f>
        <v/>
      </c>
      <c r="J28" s="17" t="str">
        <f t="shared" ref="J28:J30" si="9">IF($C28=NL,"X","")</f>
        <v/>
      </c>
      <c r="K28" s="17" t="str">
        <f t="shared" ref="K28:K30" si="10">IF($J28="X",0,"")</f>
        <v/>
      </c>
    </row>
    <row r="29" spans="1:11" ht="24.6" customHeight="1" x14ac:dyDescent="0.3">
      <c r="A29" s="67"/>
      <c r="B29" s="31" t="str">
        <f>RUBRICA!A11</f>
        <v>8. Expone el tema utilizando un lenguaje técnico disciplinar al presentar la propuesta y responde evidenciando un manejo de la información. *</v>
      </c>
      <c r="C29" s="29" t="s">
        <v>5</v>
      </c>
      <c r="D29" s="17" t="str">
        <f t="shared" si="6"/>
        <v>X</v>
      </c>
      <c r="E29" s="17">
        <f>IF(D29="X",100*0.1,"")</f>
        <v>10</v>
      </c>
      <c r="F29" s="17" t="str">
        <f t="shared" si="7"/>
        <v/>
      </c>
      <c r="G29" s="17" t="str">
        <f>IF(F29="X",60*0.1,"")</f>
        <v/>
      </c>
      <c r="H29" s="17" t="str">
        <f t="shared" si="8"/>
        <v/>
      </c>
      <c r="I29" s="17" t="str">
        <f>IF(H29="X",30*0.1,"")</f>
        <v/>
      </c>
      <c r="J29" s="17" t="str">
        <f t="shared" si="9"/>
        <v/>
      </c>
      <c r="K29" s="17" t="str">
        <f t="shared" si="10"/>
        <v/>
      </c>
    </row>
    <row r="30" spans="1:11" ht="25.8" customHeight="1" x14ac:dyDescent="0.3">
      <c r="A30" s="67"/>
      <c r="B30" s="31" t="str">
        <f>RUBRICA!A13</f>
        <v>10. Colaboración y trabajo en equipo *</v>
      </c>
      <c r="C30" s="29" t="s">
        <v>5</v>
      </c>
      <c r="D30" s="17" t="str">
        <f t="shared" si="6"/>
        <v>X</v>
      </c>
      <c r="E30" s="17">
        <f>IF(D30="X",100*0.1,"")</f>
        <v>10</v>
      </c>
      <c r="F30" s="17" t="str">
        <f t="shared" si="7"/>
        <v/>
      </c>
      <c r="G30" s="17" t="str">
        <f>IF(F30="X",60*0.1,"")</f>
        <v/>
      </c>
      <c r="H30" s="17" t="str">
        <f t="shared" si="8"/>
        <v/>
      </c>
      <c r="I30" s="17" t="str">
        <f>IF(H30="X",30*0.1,"")</f>
        <v/>
      </c>
      <c r="J30" s="17" t="str">
        <f t="shared" si="9"/>
        <v/>
      </c>
      <c r="K30" s="17" t="str">
        <f t="shared" si="10"/>
        <v/>
      </c>
    </row>
    <row r="31" spans="1:11" ht="15.75" customHeight="1" x14ac:dyDescent="0.35">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35">
      <c r="A32" s="56"/>
      <c r="B32" s="18" t="s">
        <v>13</v>
      </c>
      <c r="C32" s="21">
        <f>VLOOKUP(C31,ESCALA_TRAB_EQUIP!A1:B52,2,FALSE)</f>
        <v>7</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6" t="s">
        <v>15</v>
      </c>
      <c r="B36" s="55" t="s">
        <v>16</v>
      </c>
      <c r="C36" s="58" t="str">
        <f>B5</f>
        <v xml:space="preserve">JARA CARTER CRISTIAN ALEXIS </v>
      </c>
      <c r="D36" s="59"/>
      <c r="E36" s="59"/>
      <c r="F36" s="59"/>
      <c r="G36" s="59"/>
      <c r="H36" s="59"/>
      <c r="I36" s="59"/>
      <c r="J36" s="59"/>
      <c r="K36" s="60"/>
    </row>
    <row r="37" spans="1:11" ht="15.75" customHeight="1" x14ac:dyDescent="0.3">
      <c r="A37" s="67"/>
      <c r="B37" s="56"/>
      <c r="C37" s="61"/>
      <c r="D37" s="62"/>
      <c r="E37" s="62"/>
      <c r="F37" s="62"/>
      <c r="G37" s="62"/>
      <c r="H37" s="62"/>
      <c r="I37" s="62"/>
      <c r="J37" s="62"/>
      <c r="K37" s="63"/>
    </row>
    <row r="38" spans="1:11" ht="15.75" customHeight="1" x14ac:dyDescent="0.3">
      <c r="A38" s="67"/>
      <c r="B38" s="15" t="s">
        <v>17</v>
      </c>
      <c r="C38" s="57" t="s">
        <v>10</v>
      </c>
      <c r="D38" s="64" t="s">
        <v>11</v>
      </c>
      <c r="E38" s="69"/>
      <c r="F38" s="69"/>
      <c r="G38" s="69"/>
      <c r="H38" s="69"/>
      <c r="I38" s="69"/>
      <c r="J38" s="69"/>
      <c r="K38" s="65"/>
    </row>
    <row r="39" spans="1:11" ht="15.75" customHeight="1" x14ac:dyDescent="0.3">
      <c r="A39" s="67"/>
      <c r="B39" s="16" t="s">
        <v>12</v>
      </c>
      <c r="C39" s="56"/>
      <c r="D39" s="64" t="s">
        <v>5</v>
      </c>
      <c r="E39" s="65"/>
      <c r="F39" s="64" t="s">
        <v>6</v>
      </c>
      <c r="G39" s="65"/>
      <c r="H39" s="68" t="s">
        <v>27</v>
      </c>
      <c r="I39" s="65"/>
      <c r="J39" s="64" t="s">
        <v>7</v>
      </c>
      <c r="K39" s="65"/>
    </row>
    <row r="40" spans="1:11" ht="15.75" customHeight="1" x14ac:dyDescent="0.3">
      <c r="A40" s="67"/>
      <c r="B40" s="31" t="str">
        <f>RUBRICA!A6</f>
        <v>3. Relaciona el Proyecto APT con sus intereses profesionales. *</v>
      </c>
      <c r="C40" s="29" t="s">
        <v>5</v>
      </c>
      <c r="D40" s="17" t="str">
        <f t="shared" ref="D40:D42" si="11">IF($C40=CL,"X","")</f>
        <v>X</v>
      </c>
      <c r="E40" s="17">
        <f>IF(D40="X",100*0.05,"")</f>
        <v>5</v>
      </c>
      <c r="F40" s="17" t="str">
        <f t="shared" ref="F40:F42" si="12">IF($C40=L,"X","")</f>
        <v/>
      </c>
      <c r="G40" s="17" t="str">
        <f>IF(F40="X",60*0.05,"")</f>
        <v/>
      </c>
      <c r="H40" s="17" t="str">
        <f t="shared" ref="H40:H42" si="13">IF($C40=ML,"X","")</f>
        <v/>
      </c>
      <c r="I40" s="17" t="str">
        <f>IF(H40="X",30*0.05,"")</f>
        <v/>
      </c>
      <c r="J40" s="17" t="str">
        <f t="shared" ref="J40:J42" si="14">IF($C40=NL,"X","")</f>
        <v/>
      </c>
      <c r="K40" s="17" t="str">
        <f t="shared" ref="K40:K42" si="15">IF($J40="X",0,"")</f>
        <v/>
      </c>
    </row>
    <row r="41" spans="1:11" ht="25.8" customHeight="1" x14ac:dyDescent="0.3">
      <c r="A41" s="67"/>
      <c r="B41" s="31" t="str">
        <f>RUBRICA!A11</f>
        <v>8. Expone el tema utilizando un lenguaje técnico disciplinar al presentar la propuesta y responde evidenciando un manejo de la información. *</v>
      </c>
      <c r="C41" s="29" t="s">
        <v>5</v>
      </c>
      <c r="D41" s="17" t="str">
        <f t="shared" si="11"/>
        <v>X</v>
      </c>
      <c r="E41" s="17">
        <f>IF(D41="X",100*0.1,"")</f>
        <v>10</v>
      </c>
      <c r="F41" s="17" t="str">
        <f t="shared" si="12"/>
        <v/>
      </c>
      <c r="G41" s="17" t="str">
        <f>IF(F41="X",60*0.1,"")</f>
        <v/>
      </c>
      <c r="H41" s="17" t="str">
        <f t="shared" si="13"/>
        <v/>
      </c>
      <c r="I41" s="17" t="str">
        <f>IF(H41="X",30*0.1,"")</f>
        <v/>
      </c>
      <c r="J41" s="17" t="str">
        <f t="shared" si="14"/>
        <v/>
      </c>
      <c r="K41" s="17" t="str">
        <f t="shared" si="15"/>
        <v/>
      </c>
    </row>
    <row r="42" spans="1:11" ht="14.4" x14ac:dyDescent="0.3">
      <c r="A42" s="67"/>
      <c r="B42" s="31" t="str">
        <f>RUBRICA!A13</f>
        <v>10. Colaboración y trabajo en equipo *</v>
      </c>
      <c r="C42" s="29" t="s">
        <v>5</v>
      </c>
      <c r="D42" s="17" t="str">
        <f t="shared" si="11"/>
        <v>X</v>
      </c>
      <c r="E42" s="17">
        <f>IF(D42="X",100*0.1,"")</f>
        <v>10</v>
      </c>
      <c r="F42" s="17" t="str">
        <f t="shared" si="12"/>
        <v/>
      </c>
      <c r="G42" s="17" t="str">
        <f>IF(F42="X",60*0.1,"")</f>
        <v/>
      </c>
      <c r="H42" s="17" t="str">
        <f t="shared" si="13"/>
        <v/>
      </c>
      <c r="I42" s="17" t="str">
        <f>IF(H42="X",30*0.1,"")</f>
        <v/>
      </c>
      <c r="J42" s="17" t="str">
        <f t="shared" si="14"/>
        <v/>
      </c>
      <c r="K42" s="17" t="str">
        <f t="shared" si="15"/>
        <v/>
      </c>
    </row>
    <row r="43" spans="1:11" ht="15.75" customHeight="1" x14ac:dyDescent="0.3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35">
      <c r="A44" s="56"/>
      <c r="B44" s="18" t="s">
        <v>13</v>
      </c>
      <c r="C44" s="21">
        <f>VLOOKUP(C43,ESCALA_TRAB_EQUIP!A1:B52,2,FALSE)</f>
        <v>7</v>
      </c>
    </row>
    <row r="45" spans="1:11" ht="15.75" customHeight="1" x14ac:dyDescent="0.35">
      <c r="B45" s="23"/>
      <c r="C45" s="24"/>
    </row>
    <row r="46" spans="1:11" ht="15.75" customHeight="1" x14ac:dyDescent="0.35">
      <c r="B46" s="23"/>
      <c r="C46" s="24"/>
    </row>
    <row r="47" spans="1:11" ht="15.75" customHeight="1" x14ac:dyDescent="0.3">
      <c r="A47" s="66" t="s">
        <v>15</v>
      </c>
      <c r="B47" s="55" t="s">
        <v>16</v>
      </c>
      <c r="C47" s="58">
        <f>B6</f>
        <v>0</v>
      </c>
      <c r="D47" s="59"/>
      <c r="E47" s="59"/>
      <c r="F47" s="59"/>
      <c r="G47" s="59"/>
      <c r="H47" s="59"/>
      <c r="I47" s="59"/>
      <c r="J47" s="59"/>
      <c r="K47" s="60"/>
    </row>
    <row r="48" spans="1:11" ht="15.75" customHeight="1" x14ac:dyDescent="0.3">
      <c r="A48" s="67"/>
      <c r="B48" s="56"/>
      <c r="C48" s="61"/>
      <c r="D48" s="62"/>
      <c r="E48" s="62"/>
      <c r="F48" s="62"/>
      <c r="G48" s="62"/>
      <c r="H48" s="62"/>
      <c r="I48" s="62"/>
      <c r="J48" s="62"/>
      <c r="K48" s="63"/>
    </row>
    <row r="49" spans="1:11" ht="15.75" customHeight="1" x14ac:dyDescent="0.3">
      <c r="A49" s="67"/>
      <c r="B49" s="15" t="s">
        <v>17</v>
      </c>
      <c r="C49" s="57" t="s">
        <v>10</v>
      </c>
      <c r="D49" s="64" t="s">
        <v>11</v>
      </c>
      <c r="E49" s="69"/>
      <c r="F49" s="69"/>
      <c r="G49" s="69"/>
      <c r="H49" s="69"/>
      <c r="I49" s="69"/>
      <c r="J49" s="69"/>
      <c r="K49" s="65"/>
    </row>
    <row r="50" spans="1:11" ht="15.75" customHeight="1" x14ac:dyDescent="0.3">
      <c r="A50" s="67"/>
      <c r="B50" s="16" t="s">
        <v>12</v>
      </c>
      <c r="C50" s="56"/>
      <c r="D50" s="64" t="s">
        <v>5</v>
      </c>
      <c r="E50" s="65"/>
      <c r="F50" s="64" t="s">
        <v>6</v>
      </c>
      <c r="G50" s="65"/>
      <c r="H50" s="68" t="s">
        <v>27</v>
      </c>
      <c r="I50" s="65"/>
      <c r="J50" s="64" t="s">
        <v>7</v>
      </c>
      <c r="K50" s="65"/>
    </row>
    <row r="51" spans="1:11" ht="15.75" customHeight="1" x14ac:dyDescent="0.3">
      <c r="A51" s="67"/>
      <c r="B51" s="31" t="str">
        <f>RUBRICA!A6</f>
        <v>3. Relaciona el Proyecto APT con sus intereses profesionales. *</v>
      </c>
      <c r="C51" s="29" t="s">
        <v>5</v>
      </c>
      <c r="D51" s="17" t="str">
        <f t="shared" ref="D51:D53" si="16">IF($C51=CL,"X","")</f>
        <v>X</v>
      </c>
      <c r="E51" s="17">
        <f>IF(D51="X",100*0.05,"")</f>
        <v>5</v>
      </c>
      <c r="F51" s="17" t="str">
        <f t="shared" ref="F51:F53" si="17">IF($C51=L,"X","")</f>
        <v/>
      </c>
      <c r="G51" s="17" t="str">
        <f>IF(F51="X",60*0.05,"")</f>
        <v/>
      </c>
      <c r="H51" s="17" t="str">
        <f t="shared" ref="H51:H53" si="18">IF($C51=ML,"X","")</f>
        <v/>
      </c>
      <c r="I51" s="17" t="str">
        <f>IF(H51="X",30*0.05,"")</f>
        <v/>
      </c>
      <c r="J51" s="17" t="str">
        <f t="shared" ref="J51:J53" si="19">IF($C51=NL,"X","")</f>
        <v/>
      </c>
      <c r="K51" s="17" t="str">
        <f t="shared" ref="K51:K53" si="20">IF($J51="X",0,"")</f>
        <v/>
      </c>
    </row>
    <row r="52" spans="1:11" ht="25.8" customHeight="1" x14ac:dyDescent="0.3">
      <c r="A52" s="67"/>
      <c r="B52" s="31" t="str">
        <f>RUBRICA!A11</f>
        <v>8. Expone el tema utilizando un lenguaje técnico disciplinar al presentar la propuesta y responde evidenciando un manejo de la información. *</v>
      </c>
      <c r="C52" s="29" t="s">
        <v>5</v>
      </c>
      <c r="D52" s="17" t="str">
        <f t="shared" si="16"/>
        <v>X</v>
      </c>
      <c r="E52" s="17">
        <f>IF(D52="X",100*0.1,"")</f>
        <v>10</v>
      </c>
      <c r="F52" s="17" t="str">
        <f t="shared" si="17"/>
        <v/>
      </c>
      <c r="G52" s="17" t="str">
        <f>IF(F52="X",60*0.1,"")</f>
        <v/>
      </c>
      <c r="H52" s="17" t="str">
        <f t="shared" si="18"/>
        <v/>
      </c>
      <c r="I52" s="17" t="str">
        <f>IF(H52="X",30*0.1,"")</f>
        <v/>
      </c>
      <c r="J52" s="17" t="str">
        <f t="shared" si="19"/>
        <v/>
      </c>
      <c r="K52" s="17" t="str">
        <f t="shared" si="20"/>
        <v/>
      </c>
    </row>
    <row r="53" spans="1:11" ht="14.4" x14ac:dyDescent="0.3">
      <c r="A53" s="67"/>
      <c r="B53" s="31" t="str">
        <f>RUBRICA!A13</f>
        <v>10. Colaboración y trabajo en equipo *</v>
      </c>
      <c r="C53" s="29" t="s">
        <v>5</v>
      </c>
      <c r="D53" s="17" t="str">
        <f t="shared" si="16"/>
        <v>X</v>
      </c>
      <c r="E53" s="17">
        <f>IF(D53="X",100*0.1,"")</f>
        <v>10</v>
      </c>
      <c r="F53" s="17" t="str">
        <f t="shared" si="17"/>
        <v/>
      </c>
      <c r="G53" s="17" t="str">
        <f>IF(F53="X",60*0.1,"")</f>
        <v/>
      </c>
      <c r="H53" s="17" t="str">
        <f t="shared" si="18"/>
        <v/>
      </c>
      <c r="I53" s="17" t="str">
        <f>IF(H53="X",30*0.1,"")</f>
        <v/>
      </c>
      <c r="J53" s="17" t="str">
        <f t="shared" si="19"/>
        <v/>
      </c>
      <c r="K53" s="17" t="str">
        <f t="shared" si="20"/>
        <v/>
      </c>
    </row>
    <row r="54" spans="1:11" ht="15.75" customHeight="1" x14ac:dyDescent="0.3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35">
      <c r="A55" s="56"/>
      <c r="B55" s="18" t="s">
        <v>13</v>
      </c>
      <c r="C55" s="21">
        <f>VLOOKUP(C54,ESCALA_TRAB_EQUIP!A1:B52,2,FALSE)</f>
        <v>7</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E2:E3"/>
    <mergeCell ref="A11:A21"/>
    <mergeCell ref="C11:C12"/>
    <mergeCell ref="D11:K11"/>
    <mergeCell ref="D12:E12"/>
    <mergeCell ref="F12:G12"/>
    <mergeCell ref="H12:I12"/>
    <mergeCell ref="J12:K12"/>
    <mergeCell ref="A24:A32"/>
    <mergeCell ref="B24:B25"/>
    <mergeCell ref="C24:K25"/>
    <mergeCell ref="C26:C27"/>
    <mergeCell ref="D26:K26"/>
    <mergeCell ref="D27:E27"/>
    <mergeCell ref="F27:G27"/>
    <mergeCell ref="H27:I27"/>
    <mergeCell ref="J27:K27"/>
    <mergeCell ref="A36:A44"/>
    <mergeCell ref="B36:B37"/>
    <mergeCell ref="C36:K37"/>
    <mergeCell ref="C38:C39"/>
    <mergeCell ref="D38:K38"/>
    <mergeCell ref="D39:E39"/>
    <mergeCell ref="F39:G39"/>
    <mergeCell ref="H39:I39"/>
    <mergeCell ref="J39:K39"/>
    <mergeCell ref="A47:A55"/>
    <mergeCell ref="B47:B48"/>
    <mergeCell ref="C47:K48"/>
    <mergeCell ref="C49:C50"/>
    <mergeCell ref="D49:K49"/>
    <mergeCell ref="D50:E50"/>
    <mergeCell ref="F50:G50"/>
    <mergeCell ref="H50:I50"/>
    <mergeCell ref="J50:K50"/>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704EB6B2-6023-410C-9785-044EAD80E63B}">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188FF0A4-A5F8-4AFC-8A90-AFE6551C8EB3}">
          <x14:formula1>
            <xm:f>'RELEVANCIA-PUNTAJE'!$B$2:$E$2</xm:f>
          </x14:formula1>
          <xm:sqref>C40:C42 C13:C19 C28:C30 C51:C53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3" t="s">
        <v>3</v>
      </c>
      <c r="B1" s="7" t="s">
        <v>4</v>
      </c>
      <c r="C1" s="8"/>
      <c r="D1" s="8"/>
      <c r="E1" s="9"/>
    </row>
    <row r="2" spans="1:5" ht="43.8" thickBot="1" x14ac:dyDescent="0.35">
      <c r="A2" s="74"/>
      <c r="B2" s="10" t="s">
        <v>5</v>
      </c>
      <c r="C2" s="11" t="s">
        <v>6</v>
      </c>
      <c r="D2" s="32" t="s">
        <v>28</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2:L926"/>
  <sheetViews>
    <sheetView tabSelected="1" topLeftCell="B1" zoomScale="107" zoomScaleNormal="107" workbookViewId="0">
      <selection activeCell="D22" sqref="D22"/>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70">
        <v>1</v>
      </c>
    </row>
    <row r="3" spans="1:11" ht="14.4" x14ac:dyDescent="0.3">
      <c r="B3" s="3" t="s">
        <v>2</v>
      </c>
      <c r="C3" s="40" t="s">
        <v>9</v>
      </c>
      <c r="D3" s="41" t="s">
        <v>15</v>
      </c>
      <c r="E3" s="56"/>
    </row>
    <row r="4" spans="1:11" ht="14.4" x14ac:dyDescent="0.3">
      <c r="A4" s="4">
        <v>1</v>
      </c>
      <c r="B4" s="28" t="s">
        <v>76</v>
      </c>
      <c r="C4" s="5">
        <f>'G1'!$C$21</f>
        <v>4.5999999999999996</v>
      </c>
      <c r="D4" s="5">
        <f>$C$32</f>
        <v>7</v>
      </c>
      <c r="E4" s="6">
        <f>C4*C$2+D4*D$2</f>
        <v>5.1999999999999993</v>
      </c>
      <c r="G4" s="1"/>
    </row>
    <row r="5" spans="1:11" ht="14.4" x14ac:dyDescent="0.3">
      <c r="A5" s="4">
        <v>2</v>
      </c>
      <c r="B5" s="28" t="s">
        <v>77</v>
      </c>
      <c r="C5" s="5">
        <f>'G1'!$C$21</f>
        <v>4.5999999999999996</v>
      </c>
      <c r="D5" s="5">
        <f>C44</f>
        <v>7</v>
      </c>
      <c r="E5" s="6">
        <f t="shared" ref="E5:E6" si="0">C5*C$2+D5*D$2</f>
        <v>5.1999999999999993</v>
      </c>
      <c r="G5" s="1"/>
    </row>
    <row r="6" spans="1:11" ht="14.4" x14ac:dyDescent="0.3">
      <c r="A6" s="4">
        <v>3</v>
      </c>
      <c r="B6" s="28"/>
      <c r="C6" s="5">
        <f>'G1'!$C$21</f>
        <v>4.5999999999999996</v>
      </c>
      <c r="D6" s="5">
        <f>C55</f>
        <v>7</v>
      </c>
      <c r="E6" s="6">
        <f t="shared" si="0"/>
        <v>5.1999999999999993</v>
      </c>
      <c r="G6" s="1"/>
    </row>
    <row r="11" spans="1:11" ht="18" outlineLevel="1" x14ac:dyDescent="0.3">
      <c r="A11" s="71" t="s">
        <v>9</v>
      </c>
      <c r="B11" s="15"/>
      <c r="C11" s="57" t="s">
        <v>10</v>
      </c>
      <c r="D11" s="64" t="s">
        <v>11</v>
      </c>
      <c r="E11" s="69"/>
      <c r="F11" s="69"/>
      <c r="G11" s="69"/>
      <c r="H11" s="69"/>
      <c r="I11" s="69"/>
      <c r="J11" s="69"/>
      <c r="K11" s="65"/>
    </row>
    <row r="12" spans="1:11" ht="14.4" outlineLevel="1" x14ac:dyDescent="0.3">
      <c r="A12" s="67"/>
      <c r="B12" s="25" t="s">
        <v>12</v>
      </c>
      <c r="C12" s="56"/>
      <c r="D12" s="64" t="s">
        <v>5</v>
      </c>
      <c r="E12" s="65"/>
      <c r="F12" s="64" t="s">
        <v>6</v>
      </c>
      <c r="G12" s="65"/>
      <c r="H12" s="68" t="s">
        <v>27</v>
      </c>
      <c r="I12" s="65"/>
      <c r="J12" s="64" t="s">
        <v>7</v>
      </c>
      <c r="K12" s="65"/>
    </row>
    <row r="13" spans="1:11" ht="24" outlineLevel="1" x14ac:dyDescent="0.3">
      <c r="A13" s="72"/>
      <c r="B13" s="31" t="str">
        <f>RUBRICA!A4</f>
        <v>1. Implementa una metodología que permite el logro de los objetivos propuestos, de acuerdo a los estándares de la disciplina.</v>
      </c>
      <c r="C13" s="29" t="s">
        <v>5</v>
      </c>
      <c r="D13" s="17" t="s">
        <v>98</v>
      </c>
      <c r="E13" s="17">
        <f>IF(D13="X",100*0.1,"")</f>
        <v>10</v>
      </c>
      <c r="F13" s="17"/>
      <c r="G13" s="17" t="str">
        <f>IF(F13="X",60*0.1,"")</f>
        <v/>
      </c>
      <c r="H13" s="17" t="str">
        <f t="shared" ref="H13:H16" si="1">IF($C13=ML,"X","")</f>
        <v/>
      </c>
      <c r="I13" s="17" t="str">
        <f>IF(H13="X",30*0.1,"")</f>
        <v/>
      </c>
      <c r="J13" s="17" t="str">
        <f t="shared" ref="J13:J16" si="2">IF($C13=NL,"X","")</f>
        <v/>
      </c>
      <c r="K13" s="17" t="str">
        <f t="shared" ref="K13:K16" si="3">IF($J13="X",0,"")</f>
        <v/>
      </c>
    </row>
    <row r="14" spans="1:11" ht="36" outlineLevel="1" x14ac:dyDescent="0.3">
      <c r="A14" s="72"/>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6</v>
      </c>
      <c r="D14" s="17"/>
      <c r="E14" s="17" t="str">
        <f>IF(D14="X",100*0.2,"")</f>
        <v/>
      </c>
      <c r="F14" s="17" t="str">
        <f t="shared" ref="F14:F16" si="4">IF($C14=L,"X","")</f>
        <v>X</v>
      </c>
      <c r="G14" s="17">
        <f>IF(F14="X",60*0.2,"")</f>
        <v>12</v>
      </c>
      <c r="H14" s="17"/>
      <c r="I14" s="17" t="str">
        <f>IF(H14="X",30*0.2,"")</f>
        <v/>
      </c>
      <c r="J14" s="17" t="str">
        <f t="shared" si="2"/>
        <v/>
      </c>
      <c r="K14" s="17" t="str">
        <f t="shared" si="3"/>
        <v/>
      </c>
    </row>
    <row r="15" spans="1:11" ht="14.4" outlineLevel="1" x14ac:dyDescent="0.3">
      <c r="A15" s="72"/>
      <c r="B15" s="31" t="str">
        <f>RUBRICA!A7</f>
        <v>4. Relaciona el Proyecto APT con las competencias del perfil de egreso de su Plan de Estudio.</v>
      </c>
      <c r="C15" s="29" t="s">
        <v>5</v>
      </c>
      <c r="D15" s="17" t="str">
        <f t="shared" ref="D15" si="5">IF($C15=CL,"X","")</f>
        <v>X</v>
      </c>
      <c r="E15" s="17">
        <f>IF(D15="X",100*0.05,"")</f>
        <v>5</v>
      </c>
      <c r="F15" s="17"/>
      <c r="G15" s="17" t="str">
        <f>IF(F15="X",60*0.05,"")</f>
        <v/>
      </c>
      <c r="H15" s="17" t="str">
        <f t="shared" si="1"/>
        <v/>
      </c>
      <c r="I15" s="17" t="str">
        <f>IF(H15="X",30*0.05,"")</f>
        <v/>
      </c>
      <c r="J15" s="17" t="str">
        <f t="shared" si="2"/>
        <v/>
      </c>
      <c r="K15" s="17" t="str">
        <f t="shared" si="3"/>
        <v/>
      </c>
    </row>
    <row r="16" spans="1:11" ht="24" outlineLevel="1" x14ac:dyDescent="0.3">
      <c r="A16" s="72"/>
      <c r="B16" s="31" t="str">
        <f>RUBRICA!A8</f>
        <v>5. Utiliza de manera precisa el lenguaje técnico en los entregables de acuerdo con lo requerido por la disciplina.</v>
      </c>
      <c r="C16" s="29" t="s">
        <v>5</v>
      </c>
      <c r="D16" s="17" t="s">
        <v>98</v>
      </c>
      <c r="E16" s="17">
        <f>IF(D16="X",100*0.05,"")</f>
        <v>5</v>
      </c>
      <c r="F16" s="17" t="str">
        <f t="shared" si="4"/>
        <v/>
      </c>
      <c r="G16" s="17" t="str">
        <f>IF(F16="X",60*0.05,"")</f>
        <v/>
      </c>
      <c r="H16" s="17" t="str">
        <f t="shared" si="1"/>
        <v/>
      </c>
      <c r="I16" s="17" t="str">
        <f>IF(H16="X",30*0.05,"")</f>
        <v/>
      </c>
      <c r="J16" s="17" t="str">
        <f t="shared" si="2"/>
        <v/>
      </c>
      <c r="K16" s="17" t="str">
        <f t="shared" si="3"/>
        <v/>
      </c>
    </row>
    <row r="17" spans="1:12" ht="24" outlineLevel="1" x14ac:dyDescent="0.3">
      <c r="A17" s="72"/>
      <c r="B17" s="31" t="str">
        <f>RUBRICA!A9</f>
        <v xml:space="preserve">6. Utiliza correctamente las reglas de redacción, ortografía (literal, puntual, acentual) y las normas para citas y referencias. </v>
      </c>
      <c r="C17" s="29" t="s">
        <v>5</v>
      </c>
      <c r="D17" s="17" t="s">
        <v>98</v>
      </c>
      <c r="E17" s="17">
        <f>IF(D17="X",100*0.05,"")</f>
        <v>5</v>
      </c>
      <c r="F17" s="17"/>
      <c r="G17" s="17" t="str">
        <f>IF(F17="X",60*0.05,"")</f>
        <v/>
      </c>
      <c r="H17" s="17" t="str">
        <f>IF($C17=ML,"X","")</f>
        <v/>
      </c>
      <c r="I17" s="17" t="str">
        <f>IF(H17="X",30*0.05,"")</f>
        <v/>
      </c>
      <c r="J17" s="17" t="str">
        <f>IF($C17=NL,"X","")</f>
        <v/>
      </c>
      <c r="K17" s="17" t="str">
        <f t="shared" ref="K17:K19" si="6">IF($J17="X",0,"")</f>
        <v/>
      </c>
    </row>
    <row r="18" spans="1:12" ht="24" outlineLevel="1" x14ac:dyDescent="0.3">
      <c r="A18" s="72"/>
      <c r="B18" s="52" t="str">
        <f>RUBRICA!A10</f>
        <v>7. Entrega la documentación y evidencias requerida por la asignatura de acuerdo a la estrucutra y nombres solicitados, guardando todas las evidencias de avances en Git</v>
      </c>
      <c r="C18" s="29" t="s">
        <v>6</v>
      </c>
      <c r="D18" s="17"/>
      <c r="E18" s="17" t="str">
        <f>IF(D18="X",100*0.15,"")</f>
        <v/>
      </c>
      <c r="F18" s="17" t="str">
        <f>IF($C18=L,"X","")</f>
        <v>X</v>
      </c>
      <c r="G18" s="17">
        <f>IF(F18="X",60*0.15,"")</f>
        <v>9</v>
      </c>
      <c r="H18" s="17" t="str">
        <f>IF($C18=ML,"X","")</f>
        <v/>
      </c>
      <c r="I18" s="17" t="str">
        <f>IF(H18="X",30*0.15,"")</f>
        <v/>
      </c>
      <c r="J18" s="17" t="str">
        <f>IF($C18=NL,"X","")</f>
        <v/>
      </c>
      <c r="K18" s="17" t="str">
        <f t="shared" si="6"/>
        <v/>
      </c>
      <c r="L18" s="75" t="s">
        <v>101</v>
      </c>
    </row>
    <row r="19" spans="1:12" ht="22.8" customHeight="1" outlineLevel="1" x14ac:dyDescent="0.3">
      <c r="A19" s="72"/>
      <c r="B19" s="52" t="str">
        <f>RUBRICA!A12</f>
        <v>9.-Generan evidencias claras dentro del repositorio  del aporte de cada uno de los integrantes del equipo que permitan identificar la equidad en el trabajo y la participación de cada estudiante.</v>
      </c>
      <c r="C19" s="29" t="s">
        <v>28</v>
      </c>
      <c r="D19" s="17"/>
      <c r="E19" s="17" t="str">
        <f>IF(D19="X",100*0.15,"")</f>
        <v/>
      </c>
      <c r="F19" s="17" t="str">
        <f>IF($C19=L,"X","")</f>
        <v/>
      </c>
      <c r="G19" s="17" t="str">
        <f>IF(F19="X",60*0.15,"")</f>
        <v/>
      </c>
      <c r="H19" s="17" t="str">
        <f>IF($C19=ML,"X","")</f>
        <v>X</v>
      </c>
      <c r="I19" s="17">
        <f>IF(H19="X",30*0.15,"")</f>
        <v>4.5</v>
      </c>
      <c r="J19" s="17" t="str">
        <f>IF($C19=NL,"X","")</f>
        <v/>
      </c>
      <c r="K19" s="17" t="str">
        <f t="shared" si="6"/>
        <v/>
      </c>
      <c r="L19" s="75" t="s">
        <v>102</v>
      </c>
    </row>
    <row r="20" spans="1:12" ht="15.75" customHeight="1" outlineLevel="1" x14ac:dyDescent="0.35">
      <c r="A20" s="67"/>
      <c r="B20" s="30" t="s">
        <v>4</v>
      </c>
      <c r="C20" s="34">
        <f>E20+G20+I20+K20</f>
        <v>50.5</v>
      </c>
      <c r="D20" s="20"/>
      <c r="E20" s="20">
        <f>SUM(E13:E19)</f>
        <v>25</v>
      </c>
      <c r="F20" s="20"/>
      <c r="G20" s="20">
        <f>SUM(G13:G19)</f>
        <v>21</v>
      </c>
      <c r="H20" s="20"/>
      <c r="I20" s="20">
        <f>SUM(I13:I19)</f>
        <v>4.5</v>
      </c>
      <c r="J20" s="20"/>
      <c r="K20" s="20">
        <f>SUM(K13:K19)</f>
        <v>0</v>
      </c>
    </row>
    <row r="21" spans="1:12" ht="15.75" customHeight="1" outlineLevel="1" x14ac:dyDescent="0.35">
      <c r="A21" s="56"/>
      <c r="B21" s="33" t="s">
        <v>13</v>
      </c>
      <c r="C21" s="21">
        <f>VLOOKUP(C20,ESCALA_IEP!A1:B152,2,FALSE)</f>
        <v>4.5999999999999996</v>
      </c>
    </row>
    <row r="22" spans="1:12" ht="15.75" customHeight="1" x14ac:dyDescent="0.3"/>
    <row r="23" spans="1:12" ht="15.75" customHeight="1" x14ac:dyDescent="0.3"/>
    <row r="24" spans="1:12" ht="15.75" customHeight="1" x14ac:dyDescent="0.3">
      <c r="A24" s="66" t="s">
        <v>15</v>
      </c>
      <c r="B24" s="55" t="s">
        <v>16</v>
      </c>
      <c r="C24" s="58" t="str">
        <f>$B$4</f>
        <v xml:space="preserve">FLORES PEREIRA JORDAN </v>
      </c>
      <c r="D24" s="59"/>
      <c r="E24" s="59"/>
      <c r="F24" s="59"/>
      <c r="G24" s="59"/>
      <c r="H24" s="59"/>
      <c r="I24" s="59"/>
      <c r="J24" s="59"/>
      <c r="K24" s="60"/>
    </row>
    <row r="25" spans="1:12" ht="15.75" customHeight="1" x14ac:dyDescent="0.3">
      <c r="A25" s="67"/>
      <c r="B25" s="56"/>
      <c r="C25" s="61"/>
      <c r="D25" s="62"/>
      <c r="E25" s="62"/>
      <c r="F25" s="62"/>
      <c r="G25" s="62"/>
      <c r="H25" s="62"/>
      <c r="I25" s="62"/>
      <c r="J25" s="62"/>
      <c r="K25" s="63"/>
    </row>
    <row r="26" spans="1:12" ht="15.75" customHeight="1" x14ac:dyDescent="0.3">
      <c r="A26" s="67"/>
      <c r="B26" s="15" t="s">
        <v>17</v>
      </c>
      <c r="C26" s="57" t="s">
        <v>10</v>
      </c>
      <c r="D26" s="64" t="s">
        <v>11</v>
      </c>
      <c r="E26" s="69"/>
      <c r="F26" s="69"/>
      <c r="G26" s="69"/>
      <c r="H26" s="69"/>
      <c r="I26" s="69"/>
      <c r="J26" s="69"/>
      <c r="K26" s="65"/>
    </row>
    <row r="27" spans="1:12" ht="15.75" customHeight="1" x14ac:dyDescent="0.3">
      <c r="A27" s="67"/>
      <c r="B27" s="16" t="s">
        <v>12</v>
      </c>
      <c r="C27" s="56"/>
      <c r="D27" s="64" t="s">
        <v>5</v>
      </c>
      <c r="E27" s="65"/>
      <c r="F27" s="64" t="s">
        <v>6</v>
      </c>
      <c r="G27" s="65"/>
      <c r="H27" s="68" t="s">
        <v>27</v>
      </c>
      <c r="I27" s="65"/>
      <c r="J27" s="64" t="s">
        <v>7</v>
      </c>
      <c r="K27" s="65"/>
    </row>
    <row r="28" spans="1:12" ht="14.4" x14ac:dyDescent="0.3">
      <c r="A28" s="67"/>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2" ht="24.6" customHeight="1" x14ac:dyDescent="0.3">
      <c r="A29" s="67"/>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2" ht="25.8" customHeight="1" x14ac:dyDescent="0.3">
      <c r="A30" s="67"/>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2" ht="15.75" customHeight="1" x14ac:dyDescent="0.35">
      <c r="A31" s="67"/>
      <c r="B31" s="22" t="s">
        <v>14</v>
      </c>
      <c r="C31" s="19">
        <f>E31+G31+I31+K31</f>
        <v>25</v>
      </c>
      <c r="D31" s="20"/>
      <c r="E31" s="20">
        <f>SUM(E28:E30)</f>
        <v>25</v>
      </c>
      <c r="F31" s="20"/>
      <c r="G31" s="20">
        <f>SUM(G28:G30)</f>
        <v>0</v>
      </c>
      <c r="H31" s="20"/>
      <c r="I31" s="20">
        <f>SUM(I28:I30)</f>
        <v>0</v>
      </c>
      <c r="J31" s="20"/>
      <c r="K31" s="20">
        <f>SUM(K29:K30)</f>
        <v>0</v>
      </c>
    </row>
    <row r="32" spans="1:12" ht="15.75" customHeight="1" x14ac:dyDescent="0.35">
      <c r="A32" s="56"/>
      <c r="B32" s="18" t="s">
        <v>13</v>
      </c>
      <c r="C32" s="21">
        <f>VLOOKUP(C31,ESCALA_TRAB_EQUIP!A1:B52,2,FALSE)</f>
        <v>7</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6" t="s">
        <v>15</v>
      </c>
      <c r="B36" s="55" t="s">
        <v>16</v>
      </c>
      <c r="C36" s="58" t="str">
        <f>B5</f>
        <v xml:space="preserve">NORAMBUENA ESPINOSA MARIO ANDRES </v>
      </c>
      <c r="D36" s="59"/>
      <c r="E36" s="59"/>
      <c r="F36" s="59"/>
      <c r="G36" s="59"/>
      <c r="H36" s="59"/>
      <c r="I36" s="59"/>
      <c r="J36" s="59"/>
      <c r="K36" s="60"/>
    </row>
    <row r="37" spans="1:11" ht="15.75" customHeight="1" x14ac:dyDescent="0.3">
      <c r="A37" s="67"/>
      <c r="B37" s="56"/>
      <c r="C37" s="61"/>
      <c r="D37" s="62"/>
      <c r="E37" s="62"/>
      <c r="F37" s="62"/>
      <c r="G37" s="62"/>
      <c r="H37" s="62"/>
      <c r="I37" s="62"/>
      <c r="J37" s="62"/>
      <c r="K37" s="63"/>
    </row>
    <row r="38" spans="1:11" ht="15.75" customHeight="1" x14ac:dyDescent="0.3">
      <c r="A38" s="67"/>
      <c r="B38" s="15" t="s">
        <v>17</v>
      </c>
      <c r="C38" s="57" t="s">
        <v>10</v>
      </c>
      <c r="D38" s="64" t="s">
        <v>11</v>
      </c>
      <c r="E38" s="69"/>
      <c r="F38" s="69"/>
      <c r="G38" s="69"/>
      <c r="H38" s="69"/>
      <c r="I38" s="69"/>
      <c r="J38" s="69"/>
      <c r="K38" s="65"/>
    </row>
    <row r="39" spans="1:11" ht="15.75" customHeight="1" x14ac:dyDescent="0.3">
      <c r="A39" s="67"/>
      <c r="B39" s="16" t="s">
        <v>12</v>
      </c>
      <c r="C39" s="56"/>
      <c r="D39" s="64" t="s">
        <v>5</v>
      </c>
      <c r="E39" s="65"/>
      <c r="F39" s="64" t="s">
        <v>6</v>
      </c>
      <c r="G39" s="65"/>
      <c r="H39" s="68" t="s">
        <v>27</v>
      </c>
      <c r="I39" s="65"/>
      <c r="J39" s="64" t="s">
        <v>7</v>
      </c>
      <c r="K39" s="65"/>
    </row>
    <row r="40" spans="1:11" ht="15.75" customHeight="1" x14ac:dyDescent="0.3">
      <c r="A40" s="67"/>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8" customHeight="1" x14ac:dyDescent="0.3">
      <c r="A41" s="67"/>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ht="14.4" x14ac:dyDescent="0.3">
      <c r="A42" s="67"/>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35">
      <c r="A44" s="56"/>
      <c r="B44" s="18" t="s">
        <v>13</v>
      </c>
      <c r="C44" s="21">
        <f>VLOOKUP(C43,ESCALA_TRAB_EQUIP!A1:B52,2,FALSE)</f>
        <v>7</v>
      </c>
    </row>
    <row r="45" spans="1:11" ht="15.75" customHeight="1" x14ac:dyDescent="0.35">
      <c r="B45" s="23"/>
      <c r="C45" s="24"/>
    </row>
    <row r="46" spans="1:11" ht="15.75" customHeight="1" x14ac:dyDescent="0.35">
      <c r="B46" s="23"/>
      <c r="C46" s="24"/>
    </row>
    <row r="47" spans="1:11" ht="15.75" customHeight="1" x14ac:dyDescent="0.3">
      <c r="A47" s="66" t="s">
        <v>15</v>
      </c>
      <c r="B47" s="55" t="s">
        <v>16</v>
      </c>
      <c r="C47" s="58">
        <f>B6</f>
        <v>0</v>
      </c>
      <c r="D47" s="59"/>
      <c r="E47" s="59"/>
      <c r="F47" s="59"/>
      <c r="G47" s="59"/>
      <c r="H47" s="59"/>
      <c r="I47" s="59"/>
      <c r="J47" s="59"/>
      <c r="K47" s="60"/>
    </row>
    <row r="48" spans="1:11" ht="15.75" customHeight="1" x14ac:dyDescent="0.3">
      <c r="A48" s="67"/>
      <c r="B48" s="56"/>
      <c r="C48" s="61"/>
      <c r="D48" s="62"/>
      <c r="E48" s="62"/>
      <c r="F48" s="62"/>
      <c r="G48" s="62"/>
      <c r="H48" s="62"/>
      <c r="I48" s="62"/>
      <c r="J48" s="62"/>
      <c r="K48" s="63"/>
    </row>
    <row r="49" spans="1:11" ht="15.75" customHeight="1" x14ac:dyDescent="0.3">
      <c r="A49" s="67"/>
      <c r="B49" s="15" t="s">
        <v>17</v>
      </c>
      <c r="C49" s="57" t="s">
        <v>10</v>
      </c>
      <c r="D49" s="64" t="s">
        <v>11</v>
      </c>
      <c r="E49" s="69"/>
      <c r="F49" s="69"/>
      <c r="G49" s="69"/>
      <c r="H49" s="69"/>
      <c r="I49" s="69"/>
      <c r="J49" s="69"/>
      <c r="K49" s="65"/>
    </row>
    <row r="50" spans="1:11" ht="15.75" customHeight="1" x14ac:dyDescent="0.3">
      <c r="A50" s="67"/>
      <c r="B50" s="16" t="s">
        <v>12</v>
      </c>
      <c r="C50" s="56"/>
      <c r="D50" s="64" t="s">
        <v>5</v>
      </c>
      <c r="E50" s="65"/>
      <c r="F50" s="64" t="s">
        <v>6</v>
      </c>
      <c r="G50" s="65"/>
      <c r="H50" s="68" t="s">
        <v>27</v>
      </c>
      <c r="I50" s="65"/>
      <c r="J50" s="64" t="s">
        <v>7</v>
      </c>
      <c r="K50" s="65"/>
    </row>
    <row r="51" spans="1:11" ht="15.75" customHeight="1" x14ac:dyDescent="0.3">
      <c r="A51" s="67"/>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8" customHeight="1" x14ac:dyDescent="0.3">
      <c r="A52" s="67"/>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ht="14.4" x14ac:dyDescent="0.3">
      <c r="A53" s="67"/>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35">
      <c r="A55" s="56"/>
      <c r="B55" s="18" t="s">
        <v>13</v>
      </c>
      <c r="C55" s="21">
        <f>VLOOKUP(C54,ESCALA_TRAB_EQUIP!A1:B52,2,FALSE)</f>
        <v>7</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7" priority="1" operator="lessThan">
      <formula>4</formula>
    </cfRule>
    <cfRule type="cellIs" dxfId="16"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6C8B0-6E44-4BEA-AC07-3DEDC988E5A2}">
  <sheetPr>
    <tabColor rgb="FF92D050"/>
  </sheetPr>
  <dimension ref="A2:L926"/>
  <sheetViews>
    <sheetView zoomScaleNormal="100" workbookViewId="0">
      <selection activeCell="F4" sqref="F4"/>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70">
        <v>1</v>
      </c>
    </row>
    <row r="3" spans="1:11" ht="14.4" x14ac:dyDescent="0.3">
      <c r="B3" s="3" t="s">
        <v>2</v>
      </c>
      <c r="C3" s="40" t="s">
        <v>9</v>
      </c>
      <c r="D3" s="41" t="s">
        <v>15</v>
      </c>
      <c r="E3" s="56"/>
    </row>
    <row r="4" spans="1:11" ht="14.4" x14ac:dyDescent="0.3">
      <c r="A4" s="4">
        <v>1</v>
      </c>
      <c r="B4" s="28" t="s">
        <v>78</v>
      </c>
      <c r="C4" s="5">
        <f>'G(2)'!$C$21</f>
        <v>5.4</v>
      </c>
      <c r="D4" s="5">
        <f>$C$32</f>
        <v>7</v>
      </c>
      <c r="E4" s="6">
        <f>C4*C$2+D4*D$2</f>
        <v>5.8000000000000007</v>
      </c>
      <c r="G4" s="1"/>
    </row>
    <row r="5" spans="1:11" ht="14.4" x14ac:dyDescent="0.3">
      <c r="A5" s="4">
        <v>2</v>
      </c>
      <c r="B5" s="28" t="s">
        <v>79</v>
      </c>
      <c r="C5" s="5">
        <f>'G(2)'!$C$21</f>
        <v>5.4</v>
      </c>
      <c r="D5" s="5">
        <f>C44</f>
        <v>7</v>
      </c>
      <c r="E5" s="6">
        <f t="shared" ref="E5:E6" si="0">C5*C$2+D5*D$2</f>
        <v>5.8000000000000007</v>
      </c>
      <c r="G5" s="1"/>
    </row>
    <row r="6" spans="1:11" ht="14.4" x14ac:dyDescent="0.3">
      <c r="A6" s="4">
        <v>3</v>
      </c>
      <c r="B6" s="28" t="s">
        <v>80</v>
      </c>
      <c r="C6" s="5">
        <f>'G(2)'!$C$21</f>
        <v>5.4</v>
      </c>
      <c r="D6" s="5">
        <f>C55</f>
        <v>7</v>
      </c>
      <c r="E6" s="6">
        <f t="shared" si="0"/>
        <v>5.8000000000000007</v>
      </c>
      <c r="G6" s="1"/>
    </row>
    <row r="11" spans="1:11" ht="18" outlineLevel="1" x14ac:dyDescent="0.3">
      <c r="A11" s="71" t="s">
        <v>9</v>
      </c>
      <c r="B11" s="15"/>
      <c r="C11" s="57" t="s">
        <v>10</v>
      </c>
      <c r="D11" s="64" t="s">
        <v>11</v>
      </c>
      <c r="E11" s="69"/>
      <c r="F11" s="69"/>
      <c r="G11" s="69"/>
      <c r="H11" s="69"/>
      <c r="I11" s="69"/>
      <c r="J11" s="69"/>
      <c r="K11" s="65"/>
    </row>
    <row r="12" spans="1:11" ht="14.4" outlineLevel="1" x14ac:dyDescent="0.3">
      <c r="A12" s="67"/>
      <c r="B12" s="25" t="s">
        <v>12</v>
      </c>
      <c r="C12" s="56"/>
      <c r="D12" s="64" t="s">
        <v>5</v>
      </c>
      <c r="E12" s="65"/>
      <c r="F12" s="64" t="s">
        <v>6</v>
      </c>
      <c r="G12" s="65"/>
      <c r="H12" s="68" t="s">
        <v>27</v>
      </c>
      <c r="I12" s="65"/>
      <c r="J12" s="64" t="s">
        <v>7</v>
      </c>
      <c r="K12" s="65"/>
    </row>
    <row r="13" spans="1:11" ht="24" outlineLevel="1" x14ac:dyDescent="0.3">
      <c r="A13" s="72"/>
      <c r="B13" s="31" t="str">
        <f>RUBRICA!A4</f>
        <v>1. Implementa una metodología que permite el logro de los objetivos propuestos, de acuerdo a los estándares de la disciplina.</v>
      </c>
      <c r="C13" s="29" t="s">
        <v>5</v>
      </c>
      <c r="D13" s="17" t="s">
        <v>98</v>
      </c>
      <c r="E13" s="17">
        <f>IF(D13="X",100*0.1,"")</f>
        <v>10</v>
      </c>
      <c r="F13" s="17"/>
      <c r="G13" s="17" t="str">
        <f>IF(F13="X",60*0.1,"")</f>
        <v/>
      </c>
      <c r="H13" s="17" t="str">
        <f t="shared" ref="H13:H16" si="1">IF($C13=ML,"X","")</f>
        <v/>
      </c>
      <c r="I13" s="17" t="str">
        <f>IF(H13="X",30*0.1,"")</f>
        <v/>
      </c>
      <c r="J13" s="17" t="str">
        <f t="shared" ref="J13:J16" si="2">IF($C13=NL,"X","")</f>
        <v/>
      </c>
      <c r="K13" s="17" t="str">
        <f t="shared" ref="K13:K19" si="3">IF($J13="X",0,"")</f>
        <v/>
      </c>
    </row>
    <row r="14" spans="1:11" ht="36" outlineLevel="1" x14ac:dyDescent="0.3">
      <c r="A14" s="72"/>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6</v>
      </c>
      <c r="D14" s="17"/>
      <c r="E14" s="17" t="str">
        <f>IF(D14="X",100*0.2,"")</f>
        <v/>
      </c>
      <c r="F14" s="17" t="str">
        <f t="shared" ref="F14:F16" si="4">IF($C14=L,"X","")</f>
        <v>X</v>
      </c>
      <c r="G14" s="17">
        <f>IF(F14="X",60*0.2,"")</f>
        <v>12</v>
      </c>
      <c r="H14" s="17" t="str">
        <f t="shared" si="1"/>
        <v/>
      </c>
      <c r="I14" s="17" t="str">
        <f>IF(H14="X",30*0.2,"")</f>
        <v/>
      </c>
      <c r="J14" s="17" t="str">
        <f t="shared" si="2"/>
        <v/>
      </c>
      <c r="K14" s="17" t="str">
        <f t="shared" si="3"/>
        <v/>
      </c>
    </row>
    <row r="15" spans="1:11" ht="14.4" outlineLevel="1" x14ac:dyDescent="0.3">
      <c r="A15" s="72"/>
      <c r="B15" s="31" t="str">
        <f>RUBRICA!A7</f>
        <v>4. Relaciona el Proyecto APT con las competencias del perfil de egreso de su Plan de Estudio.</v>
      </c>
      <c r="C15" s="29" t="s">
        <v>5</v>
      </c>
      <c r="D15" s="17" t="str">
        <f t="shared" ref="D15" si="5">IF($C15=CL,"X","")</f>
        <v>X</v>
      </c>
      <c r="E15" s="17">
        <f>IF(D15="X",100*0.05,"")</f>
        <v>5</v>
      </c>
      <c r="F15" s="17"/>
      <c r="G15" s="17" t="str">
        <f>IF(F15="X",60*0.05,"")</f>
        <v/>
      </c>
      <c r="H15" s="17" t="str">
        <f t="shared" si="1"/>
        <v/>
      </c>
      <c r="I15" s="17" t="str">
        <f>IF(H15="X",30*0.05,"")</f>
        <v/>
      </c>
      <c r="J15" s="17" t="str">
        <f t="shared" si="2"/>
        <v/>
      </c>
      <c r="K15" s="17" t="str">
        <f t="shared" si="3"/>
        <v/>
      </c>
    </row>
    <row r="16" spans="1:11" ht="24" outlineLevel="1" x14ac:dyDescent="0.3">
      <c r="A16" s="72"/>
      <c r="B16" s="31" t="str">
        <f>RUBRICA!A8</f>
        <v>5. Utiliza de manera precisa el lenguaje técnico en los entregables de acuerdo con lo requerido por la disciplina.</v>
      </c>
      <c r="C16" s="29" t="s">
        <v>5</v>
      </c>
      <c r="D16" s="17" t="s">
        <v>98</v>
      </c>
      <c r="E16" s="17">
        <f>IF(D16="X",100*0.05,"")</f>
        <v>5</v>
      </c>
      <c r="F16" s="17" t="str">
        <f t="shared" si="4"/>
        <v/>
      </c>
      <c r="G16" s="17" t="str">
        <f>IF(F16="X",60*0.05,"")</f>
        <v/>
      </c>
      <c r="H16" s="17" t="str">
        <f t="shared" si="1"/>
        <v/>
      </c>
      <c r="I16" s="17" t="str">
        <f>IF(H16="X",30*0.05,"")</f>
        <v/>
      </c>
      <c r="J16" s="17" t="str">
        <f t="shared" si="2"/>
        <v/>
      </c>
      <c r="K16" s="17" t="str">
        <f t="shared" si="3"/>
        <v/>
      </c>
    </row>
    <row r="17" spans="1:12" ht="24" outlineLevel="1" x14ac:dyDescent="0.3">
      <c r="A17" s="72"/>
      <c r="B17" s="31" t="str">
        <f>RUBRICA!A9</f>
        <v xml:space="preserve">6. Utiliza correctamente las reglas de redacción, ortografía (literal, puntual, acentual) y las normas para citas y referencias. </v>
      </c>
      <c r="C17" s="29" t="s">
        <v>6</v>
      </c>
      <c r="D17" s="17"/>
      <c r="E17" s="17" t="str">
        <f>IF(D17="X",100*0.05,"")</f>
        <v/>
      </c>
      <c r="F17" s="17" t="str">
        <f>IF($C17=L,"X","")</f>
        <v>X</v>
      </c>
      <c r="G17" s="17">
        <f>IF(F17="X",60*0.05,"")</f>
        <v>3</v>
      </c>
      <c r="H17" s="17" t="str">
        <f>IF($C17=ML,"X","")</f>
        <v/>
      </c>
      <c r="I17" s="17" t="str">
        <f>IF(H17="X",30*0.05,"")</f>
        <v/>
      </c>
      <c r="J17" s="17" t="str">
        <f>IF($C17=NL,"X","")</f>
        <v/>
      </c>
      <c r="K17" s="17" t="str">
        <f t="shared" si="3"/>
        <v/>
      </c>
      <c r="L17" t="s">
        <v>99</v>
      </c>
    </row>
    <row r="18" spans="1:12" ht="24" outlineLevel="1" x14ac:dyDescent="0.3">
      <c r="A18" s="72"/>
      <c r="B18" s="52" t="str">
        <f>RUBRICA!A10</f>
        <v>7. Entrega la documentación y evidencias requerida por la asignatura de acuerdo a la estrucutra y nombres solicitados, guardando todas las evidencias de avances en Git</v>
      </c>
      <c r="C18" s="29" t="s">
        <v>5</v>
      </c>
      <c r="D18" s="17" t="s">
        <v>98</v>
      </c>
      <c r="E18" s="17">
        <f>IF(D18="X",100*0.15,"")</f>
        <v>15</v>
      </c>
      <c r="F18" s="17" t="str">
        <f>IF($C18=L,"X","")</f>
        <v/>
      </c>
      <c r="G18" s="17" t="str">
        <f>IF(F18="X",60*0.15,"")</f>
        <v/>
      </c>
      <c r="H18" s="17" t="str">
        <f>IF($C18=ML,"X","")</f>
        <v/>
      </c>
      <c r="I18" s="17" t="str">
        <f>IF(H18="X",30*0.15,"")</f>
        <v/>
      </c>
      <c r="J18" s="17" t="str">
        <f>IF($C18=NL,"X","")</f>
        <v/>
      </c>
      <c r="K18" s="17" t="str">
        <f t="shared" si="3"/>
        <v/>
      </c>
    </row>
    <row r="19" spans="1:12" ht="22.8" customHeight="1" outlineLevel="1" x14ac:dyDescent="0.3">
      <c r="A19" s="72"/>
      <c r="B19" s="52" t="str">
        <f>RUBRICA!A12</f>
        <v>9.-Generan evidencias claras dentro del repositorio  del aporte de cada uno de los integrantes del equipo que permitan identificar la equidad en el trabajo y la participación de cada estudiante.</v>
      </c>
      <c r="C19" s="29" t="s">
        <v>6</v>
      </c>
      <c r="D19" s="17"/>
      <c r="E19" s="17" t="str">
        <f>IF(D19="X",100*0.15,"")</f>
        <v/>
      </c>
      <c r="F19" s="17" t="str">
        <f>IF($C19=L,"X","")</f>
        <v>X</v>
      </c>
      <c r="G19" s="17">
        <f>IF(F19="X",60*0.15,"")</f>
        <v>9</v>
      </c>
      <c r="H19" s="17" t="str">
        <f>IF($C19=ML,"X","")</f>
        <v/>
      </c>
      <c r="I19" s="17" t="str">
        <f>IF(H19="X",30*0.15,"")</f>
        <v/>
      </c>
      <c r="J19" s="17" t="str">
        <f>IF($C19=NL,"X","")</f>
        <v/>
      </c>
      <c r="K19" s="17" t="str">
        <f t="shared" si="3"/>
        <v/>
      </c>
      <c r="L19" s="75" t="s">
        <v>103</v>
      </c>
    </row>
    <row r="20" spans="1:12" ht="15.75" customHeight="1" outlineLevel="1" x14ac:dyDescent="0.35">
      <c r="A20" s="67"/>
      <c r="B20" s="30" t="s">
        <v>4</v>
      </c>
      <c r="C20" s="34">
        <f>E20+G20+I20+K20</f>
        <v>59</v>
      </c>
      <c r="D20" s="20"/>
      <c r="E20" s="20">
        <f>SUM(E13:E19)</f>
        <v>35</v>
      </c>
      <c r="F20" s="20"/>
      <c r="G20" s="20">
        <f>SUM(G13:G19)</f>
        <v>24</v>
      </c>
      <c r="H20" s="20"/>
      <c r="I20" s="20">
        <f>SUM(I13:I19)</f>
        <v>0</v>
      </c>
      <c r="J20" s="20"/>
      <c r="K20" s="20">
        <f>SUM(K13:K19)</f>
        <v>0</v>
      </c>
    </row>
    <row r="21" spans="1:12" ht="15.75" customHeight="1" outlineLevel="1" x14ac:dyDescent="0.35">
      <c r="A21" s="56"/>
      <c r="B21" s="33" t="s">
        <v>13</v>
      </c>
      <c r="C21" s="21">
        <f>VLOOKUP(C20,ESCALA_IEP!A1:B152,2,FALSE)</f>
        <v>5.4</v>
      </c>
    </row>
    <row r="22" spans="1:12" ht="15.75" customHeight="1" x14ac:dyDescent="0.3"/>
    <row r="23" spans="1:12" ht="15.75" customHeight="1" x14ac:dyDescent="0.3"/>
    <row r="24" spans="1:12" ht="15.75" customHeight="1" x14ac:dyDescent="0.3">
      <c r="A24" s="66" t="s">
        <v>15</v>
      </c>
      <c r="B24" s="55" t="s">
        <v>16</v>
      </c>
      <c r="C24" s="58" t="str">
        <f>$B$4</f>
        <v xml:space="preserve">GODOY OYARZUN MARTIN </v>
      </c>
      <c r="D24" s="59"/>
      <c r="E24" s="59"/>
      <c r="F24" s="59"/>
      <c r="G24" s="59"/>
      <c r="H24" s="59"/>
      <c r="I24" s="59"/>
      <c r="J24" s="59"/>
      <c r="K24" s="60"/>
    </row>
    <row r="25" spans="1:12" ht="15.75" customHeight="1" x14ac:dyDescent="0.3">
      <c r="A25" s="67"/>
      <c r="B25" s="56"/>
      <c r="C25" s="61"/>
      <c r="D25" s="62"/>
      <c r="E25" s="62"/>
      <c r="F25" s="62"/>
      <c r="G25" s="62"/>
      <c r="H25" s="62"/>
      <c r="I25" s="62"/>
      <c r="J25" s="62"/>
      <c r="K25" s="63"/>
    </row>
    <row r="26" spans="1:12" ht="15.75" customHeight="1" x14ac:dyDescent="0.3">
      <c r="A26" s="67"/>
      <c r="B26" s="15" t="s">
        <v>17</v>
      </c>
      <c r="C26" s="57" t="s">
        <v>10</v>
      </c>
      <c r="D26" s="64" t="s">
        <v>11</v>
      </c>
      <c r="E26" s="69"/>
      <c r="F26" s="69"/>
      <c r="G26" s="69"/>
      <c r="H26" s="69"/>
      <c r="I26" s="69"/>
      <c r="J26" s="69"/>
      <c r="K26" s="65"/>
    </row>
    <row r="27" spans="1:12" ht="15.75" customHeight="1" x14ac:dyDescent="0.3">
      <c r="A27" s="67"/>
      <c r="B27" s="16" t="s">
        <v>12</v>
      </c>
      <c r="C27" s="56"/>
      <c r="D27" s="64" t="s">
        <v>5</v>
      </c>
      <c r="E27" s="65"/>
      <c r="F27" s="64" t="s">
        <v>6</v>
      </c>
      <c r="G27" s="65"/>
      <c r="H27" s="68" t="s">
        <v>27</v>
      </c>
      <c r="I27" s="65"/>
      <c r="J27" s="64" t="s">
        <v>7</v>
      </c>
      <c r="K27" s="65"/>
    </row>
    <row r="28" spans="1:12" ht="14.4" x14ac:dyDescent="0.3">
      <c r="A28" s="67"/>
      <c r="B28" s="31" t="str">
        <f>RUBRICA!A6</f>
        <v>3. Relaciona el Proyecto APT con sus intereses profesionales. *</v>
      </c>
      <c r="C28" s="29" t="s">
        <v>5</v>
      </c>
      <c r="D28" s="17" t="str">
        <f t="shared" ref="D28:D30" si="6">IF($C28=CL,"X","")</f>
        <v>X</v>
      </c>
      <c r="E28" s="17">
        <f>IF(D28="X",100*0.05,"")</f>
        <v>5</v>
      </c>
      <c r="F28" s="17" t="str">
        <f t="shared" ref="F28:F30" si="7">IF($C28=L,"X","")</f>
        <v/>
      </c>
      <c r="G28" s="17" t="str">
        <f>IF(F28="X",60*0.05,"")</f>
        <v/>
      </c>
      <c r="H28" s="17" t="str">
        <f t="shared" ref="H28:H30" si="8">IF($C28=ML,"X","")</f>
        <v/>
      </c>
      <c r="I28" s="17" t="str">
        <f>IF(H28="X",30*0.05,"")</f>
        <v/>
      </c>
      <c r="J28" s="17" t="str">
        <f t="shared" ref="J28:J30" si="9">IF($C28=NL,"X","")</f>
        <v/>
      </c>
      <c r="K28" s="17" t="str">
        <f t="shared" ref="K28:K30" si="10">IF($J28="X",0,"")</f>
        <v/>
      </c>
    </row>
    <row r="29" spans="1:12" ht="24.6" customHeight="1" x14ac:dyDescent="0.3">
      <c r="A29" s="67"/>
      <c r="B29" s="31" t="str">
        <f>RUBRICA!A11</f>
        <v>8. Expone el tema utilizando un lenguaje técnico disciplinar al presentar la propuesta y responde evidenciando un manejo de la información. *</v>
      </c>
      <c r="C29" s="29" t="s">
        <v>5</v>
      </c>
      <c r="D29" s="17" t="str">
        <f t="shared" si="6"/>
        <v>X</v>
      </c>
      <c r="E29" s="17">
        <f>IF(D29="X",100*0.1,"")</f>
        <v>10</v>
      </c>
      <c r="F29" s="17" t="str">
        <f t="shared" si="7"/>
        <v/>
      </c>
      <c r="G29" s="17" t="str">
        <f>IF(F29="X",60*0.1,"")</f>
        <v/>
      </c>
      <c r="H29" s="17" t="str">
        <f t="shared" si="8"/>
        <v/>
      </c>
      <c r="I29" s="17" t="str">
        <f>IF(H29="X",30*0.1,"")</f>
        <v/>
      </c>
      <c r="J29" s="17" t="str">
        <f t="shared" si="9"/>
        <v/>
      </c>
      <c r="K29" s="17" t="str">
        <f t="shared" si="10"/>
        <v/>
      </c>
    </row>
    <row r="30" spans="1:12" ht="25.8" customHeight="1" x14ac:dyDescent="0.3">
      <c r="A30" s="67"/>
      <c r="B30" s="31" t="str">
        <f>RUBRICA!A13</f>
        <v>10. Colaboración y trabajo en equipo *</v>
      </c>
      <c r="C30" s="29" t="s">
        <v>5</v>
      </c>
      <c r="D30" s="17" t="str">
        <f t="shared" si="6"/>
        <v>X</v>
      </c>
      <c r="E30" s="17">
        <f>IF(D30="X",100*0.1,"")</f>
        <v>10</v>
      </c>
      <c r="F30" s="17" t="str">
        <f t="shared" si="7"/>
        <v/>
      </c>
      <c r="G30" s="17" t="str">
        <f>IF(F30="X",60*0.1,"")</f>
        <v/>
      </c>
      <c r="H30" s="17" t="str">
        <f t="shared" si="8"/>
        <v/>
      </c>
      <c r="I30" s="17" t="str">
        <f>IF(H30="X",30*0.1,"")</f>
        <v/>
      </c>
      <c r="J30" s="17" t="str">
        <f t="shared" si="9"/>
        <v/>
      </c>
      <c r="K30" s="17" t="str">
        <f t="shared" si="10"/>
        <v/>
      </c>
    </row>
    <row r="31" spans="1:12" ht="15.75" customHeight="1" x14ac:dyDescent="0.35">
      <c r="A31" s="67"/>
      <c r="B31" s="22" t="s">
        <v>14</v>
      </c>
      <c r="C31" s="19">
        <f>E31+G31+I31+K31</f>
        <v>25</v>
      </c>
      <c r="D31" s="20"/>
      <c r="E31" s="20">
        <f>SUM(E28:E30)</f>
        <v>25</v>
      </c>
      <c r="F31" s="20"/>
      <c r="G31" s="20">
        <f>SUM(G28:G30)</f>
        <v>0</v>
      </c>
      <c r="H31" s="20"/>
      <c r="I31" s="20">
        <f>SUM(I28:I30)</f>
        <v>0</v>
      </c>
      <c r="J31" s="20"/>
      <c r="K31" s="20">
        <f>SUM(K29:K30)</f>
        <v>0</v>
      </c>
    </row>
    <row r="32" spans="1:12" ht="15.75" customHeight="1" x14ac:dyDescent="0.35">
      <c r="A32" s="56"/>
      <c r="B32" s="18" t="s">
        <v>13</v>
      </c>
      <c r="C32" s="21">
        <f>VLOOKUP(C31,ESCALA_TRAB_EQUIP!A1:B52,2,FALSE)</f>
        <v>7</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6" t="s">
        <v>15</v>
      </c>
      <c r="B36" s="55" t="s">
        <v>16</v>
      </c>
      <c r="C36" s="58" t="str">
        <f>B5</f>
        <v xml:space="preserve">PEREIRA AREVALO PABLO GABRIEL </v>
      </c>
      <c r="D36" s="59"/>
      <c r="E36" s="59"/>
      <c r="F36" s="59"/>
      <c r="G36" s="59"/>
      <c r="H36" s="59"/>
      <c r="I36" s="59"/>
      <c r="J36" s="59"/>
      <c r="K36" s="60"/>
    </row>
    <row r="37" spans="1:11" ht="15.75" customHeight="1" x14ac:dyDescent="0.3">
      <c r="A37" s="67"/>
      <c r="B37" s="56"/>
      <c r="C37" s="61"/>
      <c r="D37" s="62"/>
      <c r="E37" s="62"/>
      <c r="F37" s="62"/>
      <c r="G37" s="62"/>
      <c r="H37" s="62"/>
      <c r="I37" s="62"/>
      <c r="J37" s="62"/>
      <c r="K37" s="63"/>
    </row>
    <row r="38" spans="1:11" ht="15.75" customHeight="1" x14ac:dyDescent="0.3">
      <c r="A38" s="67"/>
      <c r="B38" s="15" t="s">
        <v>17</v>
      </c>
      <c r="C38" s="57" t="s">
        <v>10</v>
      </c>
      <c r="D38" s="64" t="s">
        <v>11</v>
      </c>
      <c r="E38" s="69"/>
      <c r="F38" s="69"/>
      <c r="G38" s="69"/>
      <c r="H38" s="69"/>
      <c r="I38" s="69"/>
      <c r="J38" s="69"/>
      <c r="K38" s="65"/>
    </row>
    <row r="39" spans="1:11" ht="15.75" customHeight="1" x14ac:dyDescent="0.3">
      <c r="A39" s="67"/>
      <c r="B39" s="16" t="s">
        <v>12</v>
      </c>
      <c r="C39" s="56"/>
      <c r="D39" s="64" t="s">
        <v>5</v>
      </c>
      <c r="E39" s="65"/>
      <c r="F39" s="64" t="s">
        <v>6</v>
      </c>
      <c r="G39" s="65"/>
      <c r="H39" s="68" t="s">
        <v>27</v>
      </c>
      <c r="I39" s="65"/>
      <c r="J39" s="64" t="s">
        <v>7</v>
      </c>
      <c r="K39" s="65"/>
    </row>
    <row r="40" spans="1:11" ht="15.75" customHeight="1" x14ac:dyDescent="0.3">
      <c r="A40" s="67"/>
      <c r="B40" s="31" t="str">
        <f>RUBRICA!A6</f>
        <v>3. Relaciona el Proyecto APT con sus intereses profesionales. *</v>
      </c>
      <c r="C40" s="29" t="s">
        <v>5</v>
      </c>
      <c r="D40" s="17" t="str">
        <f t="shared" ref="D40:D42" si="11">IF($C40=CL,"X","")</f>
        <v>X</v>
      </c>
      <c r="E40" s="17">
        <f>IF(D40="X",100*0.05,"")</f>
        <v>5</v>
      </c>
      <c r="F40" s="17" t="str">
        <f t="shared" ref="F40:F42" si="12">IF($C40=L,"X","")</f>
        <v/>
      </c>
      <c r="G40" s="17" t="str">
        <f>IF(F40="X",60*0.05,"")</f>
        <v/>
      </c>
      <c r="H40" s="17" t="str">
        <f t="shared" ref="H40:H42" si="13">IF($C40=ML,"X","")</f>
        <v/>
      </c>
      <c r="I40" s="17" t="str">
        <f>IF(H40="X",30*0.05,"")</f>
        <v/>
      </c>
      <c r="J40" s="17" t="str">
        <f t="shared" ref="J40:J42" si="14">IF($C40=NL,"X","")</f>
        <v/>
      </c>
      <c r="K40" s="17" t="str">
        <f t="shared" ref="K40:K42" si="15">IF($J40="X",0,"")</f>
        <v/>
      </c>
    </row>
    <row r="41" spans="1:11" ht="25.8" customHeight="1" x14ac:dyDescent="0.3">
      <c r="A41" s="67"/>
      <c r="B41" s="31" t="str">
        <f>RUBRICA!A11</f>
        <v>8. Expone el tema utilizando un lenguaje técnico disciplinar al presentar la propuesta y responde evidenciando un manejo de la información. *</v>
      </c>
      <c r="C41" s="29" t="s">
        <v>5</v>
      </c>
      <c r="D41" s="17" t="str">
        <f t="shared" si="11"/>
        <v>X</v>
      </c>
      <c r="E41" s="17">
        <f>IF(D41="X",100*0.1,"")</f>
        <v>10</v>
      </c>
      <c r="F41" s="17" t="str">
        <f t="shared" si="12"/>
        <v/>
      </c>
      <c r="G41" s="17" t="str">
        <f>IF(F41="X",60*0.1,"")</f>
        <v/>
      </c>
      <c r="H41" s="17" t="str">
        <f t="shared" si="13"/>
        <v/>
      </c>
      <c r="I41" s="17" t="str">
        <f>IF(H41="X",30*0.1,"")</f>
        <v/>
      </c>
      <c r="J41" s="17" t="str">
        <f t="shared" si="14"/>
        <v/>
      </c>
      <c r="K41" s="17" t="str">
        <f t="shared" si="15"/>
        <v/>
      </c>
    </row>
    <row r="42" spans="1:11" ht="14.4" x14ac:dyDescent="0.3">
      <c r="A42" s="67"/>
      <c r="B42" s="31" t="str">
        <f>RUBRICA!A13</f>
        <v>10. Colaboración y trabajo en equipo *</v>
      </c>
      <c r="C42" s="29" t="s">
        <v>5</v>
      </c>
      <c r="D42" s="17" t="str">
        <f t="shared" si="11"/>
        <v>X</v>
      </c>
      <c r="E42" s="17">
        <f>IF(D42="X",100*0.1,"")</f>
        <v>10</v>
      </c>
      <c r="F42" s="17" t="str">
        <f t="shared" si="12"/>
        <v/>
      </c>
      <c r="G42" s="17" t="str">
        <f>IF(F42="X",60*0.1,"")</f>
        <v/>
      </c>
      <c r="H42" s="17" t="str">
        <f t="shared" si="13"/>
        <v/>
      </c>
      <c r="I42" s="17" t="str">
        <f>IF(H42="X",30*0.1,"")</f>
        <v/>
      </c>
      <c r="J42" s="17" t="str">
        <f t="shared" si="14"/>
        <v/>
      </c>
      <c r="K42" s="17" t="str">
        <f t="shared" si="15"/>
        <v/>
      </c>
    </row>
    <row r="43" spans="1:11" ht="15.75" customHeight="1" x14ac:dyDescent="0.3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35">
      <c r="A44" s="56"/>
      <c r="B44" s="18" t="s">
        <v>13</v>
      </c>
      <c r="C44" s="21">
        <f>VLOOKUP(C43,ESCALA_TRAB_EQUIP!A1:B52,2,FALSE)</f>
        <v>7</v>
      </c>
    </row>
    <row r="45" spans="1:11" ht="15.75" customHeight="1" x14ac:dyDescent="0.35">
      <c r="B45" s="23"/>
      <c r="C45" s="24"/>
    </row>
    <row r="46" spans="1:11" ht="15.75" customHeight="1" x14ac:dyDescent="0.35">
      <c r="B46" s="23"/>
      <c r="C46" s="24"/>
    </row>
    <row r="47" spans="1:11" ht="15.75" customHeight="1" x14ac:dyDescent="0.3">
      <c r="A47" s="66" t="s">
        <v>15</v>
      </c>
      <c r="B47" s="55" t="s">
        <v>16</v>
      </c>
      <c r="C47" s="58" t="str">
        <f>B6</f>
        <v xml:space="preserve">ZUNIGA NUNEZ FRANCISCO SAMUEL </v>
      </c>
      <c r="D47" s="59"/>
      <c r="E47" s="59"/>
      <c r="F47" s="59"/>
      <c r="G47" s="59"/>
      <c r="H47" s="59"/>
      <c r="I47" s="59"/>
      <c r="J47" s="59"/>
      <c r="K47" s="60"/>
    </row>
    <row r="48" spans="1:11" ht="15.75" customHeight="1" x14ac:dyDescent="0.3">
      <c r="A48" s="67"/>
      <c r="B48" s="56"/>
      <c r="C48" s="61"/>
      <c r="D48" s="62"/>
      <c r="E48" s="62"/>
      <c r="F48" s="62"/>
      <c r="G48" s="62"/>
      <c r="H48" s="62"/>
      <c r="I48" s="62"/>
      <c r="J48" s="62"/>
      <c r="K48" s="63"/>
    </row>
    <row r="49" spans="1:11" ht="15.75" customHeight="1" x14ac:dyDescent="0.3">
      <c r="A49" s="67"/>
      <c r="B49" s="15" t="s">
        <v>17</v>
      </c>
      <c r="C49" s="57" t="s">
        <v>10</v>
      </c>
      <c r="D49" s="64" t="s">
        <v>11</v>
      </c>
      <c r="E49" s="69"/>
      <c r="F49" s="69"/>
      <c r="G49" s="69"/>
      <c r="H49" s="69"/>
      <c r="I49" s="69"/>
      <c r="J49" s="69"/>
      <c r="K49" s="65"/>
    </row>
    <row r="50" spans="1:11" ht="15.75" customHeight="1" x14ac:dyDescent="0.3">
      <c r="A50" s="67"/>
      <c r="B50" s="16" t="s">
        <v>12</v>
      </c>
      <c r="C50" s="56"/>
      <c r="D50" s="64" t="s">
        <v>5</v>
      </c>
      <c r="E50" s="65"/>
      <c r="F50" s="64" t="s">
        <v>6</v>
      </c>
      <c r="G50" s="65"/>
      <c r="H50" s="68" t="s">
        <v>27</v>
      </c>
      <c r="I50" s="65"/>
      <c r="J50" s="64" t="s">
        <v>7</v>
      </c>
      <c r="K50" s="65"/>
    </row>
    <row r="51" spans="1:11" ht="15.75" customHeight="1" x14ac:dyDescent="0.3">
      <c r="A51" s="67"/>
      <c r="B51" s="31" t="str">
        <f>RUBRICA!A6</f>
        <v>3. Relaciona el Proyecto APT con sus intereses profesionales. *</v>
      </c>
      <c r="C51" s="29" t="s">
        <v>5</v>
      </c>
      <c r="D51" s="17" t="str">
        <f t="shared" ref="D51:D53" si="16">IF($C51=CL,"X","")</f>
        <v>X</v>
      </c>
      <c r="E51" s="17">
        <f>IF(D51="X",100*0.05,"")</f>
        <v>5</v>
      </c>
      <c r="F51" s="17" t="str">
        <f t="shared" ref="F51:F53" si="17">IF($C51=L,"X","")</f>
        <v/>
      </c>
      <c r="G51" s="17" t="str">
        <f>IF(F51="X",60*0.05,"")</f>
        <v/>
      </c>
      <c r="H51" s="17" t="str">
        <f t="shared" ref="H51:H53" si="18">IF($C51=ML,"X","")</f>
        <v/>
      </c>
      <c r="I51" s="17" t="str">
        <f>IF(H51="X",30*0.05,"")</f>
        <v/>
      </c>
      <c r="J51" s="17" t="str">
        <f t="shared" ref="J51:J53" si="19">IF($C51=NL,"X","")</f>
        <v/>
      </c>
      <c r="K51" s="17" t="str">
        <f t="shared" ref="K51:K53" si="20">IF($J51="X",0,"")</f>
        <v/>
      </c>
    </row>
    <row r="52" spans="1:11" ht="25.8" customHeight="1" x14ac:dyDescent="0.3">
      <c r="A52" s="67"/>
      <c r="B52" s="31" t="str">
        <f>RUBRICA!A11</f>
        <v>8. Expone el tema utilizando un lenguaje técnico disciplinar al presentar la propuesta y responde evidenciando un manejo de la información. *</v>
      </c>
      <c r="C52" s="29" t="s">
        <v>5</v>
      </c>
      <c r="D52" s="17" t="str">
        <f t="shared" si="16"/>
        <v>X</v>
      </c>
      <c r="E52" s="17">
        <f>IF(D52="X",100*0.1,"")</f>
        <v>10</v>
      </c>
      <c r="F52" s="17" t="str">
        <f t="shared" si="17"/>
        <v/>
      </c>
      <c r="G52" s="17" t="str">
        <f>IF(F52="X",60*0.1,"")</f>
        <v/>
      </c>
      <c r="H52" s="17" t="str">
        <f t="shared" si="18"/>
        <v/>
      </c>
      <c r="I52" s="17" t="str">
        <f>IF(H52="X",30*0.1,"")</f>
        <v/>
      </c>
      <c r="J52" s="17" t="str">
        <f t="shared" si="19"/>
        <v/>
      </c>
      <c r="K52" s="17" t="str">
        <f t="shared" si="20"/>
        <v/>
      </c>
    </row>
    <row r="53" spans="1:11" ht="14.4" x14ac:dyDescent="0.3">
      <c r="A53" s="67"/>
      <c r="B53" s="31" t="str">
        <f>RUBRICA!A13</f>
        <v>10. Colaboración y trabajo en equipo *</v>
      </c>
      <c r="C53" s="29" t="s">
        <v>5</v>
      </c>
      <c r="D53" s="17" t="str">
        <f t="shared" si="16"/>
        <v>X</v>
      </c>
      <c r="E53" s="17">
        <f>IF(D53="X",100*0.1,"")</f>
        <v>10</v>
      </c>
      <c r="F53" s="17" t="str">
        <f t="shared" si="17"/>
        <v/>
      </c>
      <c r="G53" s="17" t="str">
        <f>IF(F53="X",60*0.1,"")</f>
        <v/>
      </c>
      <c r="H53" s="17" t="str">
        <f t="shared" si="18"/>
        <v/>
      </c>
      <c r="I53" s="17" t="str">
        <f>IF(H53="X",30*0.1,"")</f>
        <v/>
      </c>
      <c r="J53" s="17" t="str">
        <f t="shared" si="19"/>
        <v/>
      </c>
      <c r="K53" s="17" t="str">
        <f t="shared" si="20"/>
        <v/>
      </c>
    </row>
    <row r="54" spans="1:11" ht="15.75" customHeight="1" x14ac:dyDescent="0.3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35">
      <c r="A55" s="56"/>
      <c r="B55" s="18" t="s">
        <v>13</v>
      </c>
      <c r="C55" s="21">
        <f>VLOOKUP(C54,ESCALA_TRAB_EQUIP!A1:B52,2,FALSE)</f>
        <v>7</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E2:E3"/>
    <mergeCell ref="A11:A21"/>
    <mergeCell ref="C11:C12"/>
    <mergeCell ref="D11:K11"/>
    <mergeCell ref="D12:E12"/>
    <mergeCell ref="F12:G12"/>
    <mergeCell ref="H12:I12"/>
    <mergeCell ref="J12:K12"/>
    <mergeCell ref="A24:A32"/>
    <mergeCell ref="B24:B25"/>
    <mergeCell ref="C24:K25"/>
    <mergeCell ref="C26:C27"/>
    <mergeCell ref="D26:K26"/>
    <mergeCell ref="D27:E27"/>
    <mergeCell ref="F27:G27"/>
    <mergeCell ref="H27:I27"/>
    <mergeCell ref="J27:K27"/>
    <mergeCell ref="A36:A44"/>
    <mergeCell ref="B36:B37"/>
    <mergeCell ref="C36:K37"/>
    <mergeCell ref="C38:C39"/>
    <mergeCell ref="D38:K38"/>
    <mergeCell ref="D39:E39"/>
    <mergeCell ref="F39:G39"/>
    <mergeCell ref="H39:I39"/>
    <mergeCell ref="J39:K39"/>
    <mergeCell ref="A47:A55"/>
    <mergeCell ref="B47:B48"/>
    <mergeCell ref="C47:K48"/>
    <mergeCell ref="C49:C50"/>
    <mergeCell ref="D49:K49"/>
    <mergeCell ref="D50:E50"/>
    <mergeCell ref="F50:G50"/>
    <mergeCell ref="H50:I50"/>
    <mergeCell ref="J50:K50"/>
  </mergeCells>
  <conditionalFormatting sqref="C4:E6">
    <cfRule type="cellIs" dxfId="15" priority="1" operator="lessThan">
      <formula>4</formula>
    </cfRule>
    <cfRule type="cellIs" dxfId="14" priority="2" operator="lessThan">
      <formula>1</formula>
    </cfRule>
  </conditionalFormatting>
  <dataValidations count="1">
    <dataValidation type="decimal" allowBlank="1" showInputMessage="1" showErrorMessage="1" prompt="Error de Ingreso - Nota debe estar entre 1,0 y 7,0" sqref="C4:E6" xr:uid="{CBAC239B-2E0C-4AE5-9712-15953462A0A8}">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C8A7FFFF-D190-4061-B4ED-60FF3E127D33}">
          <x14:formula1>
            <xm:f>'RELEVANCIA-PUNTAJE'!$B$2:$E$2</xm:f>
          </x14:formula1>
          <xm:sqref>C40:C42 C13:C19 C28:C30 C51:C53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52329-B795-4ED7-BC58-4A28D9BA1734}">
  <sheetPr>
    <tabColor rgb="FF92D050"/>
  </sheetPr>
  <dimension ref="A2:L926"/>
  <sheetViews>
    <sheetView zoomScaleNormal="100" workbookViewId="0">
      <selection activeCell="C17" sqref="C17"/>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70">
        <v>1</v>
      </c>
    </row>
    <row r="3" spans="1:11" ht="14.4" x14ac:dyDescent="0.3">
      <c r="B3" s="3" t="s">
        <v>2</v>
      </c>
      <c r="C3" s="40" t="s">
        <v>9</v>
      </c>
      <c r="D3" s="41" t="s">
        <v>15</v>
      </c>
      <c r="E3" s="56"/>
    </row>
    <row r="4" spans="1:11" ht="14.4" x14ac:dyDescent="0.3">
      <c r="A4" s="4">
        <v>1</v>
      </c>
      <c r="B4" s="51" t="s">
        <v>81</v>
      </c>
      <c r="C4" s="5">
        <f>'G(3)'!$C$21</f>
        <v>5.2</v>
      </c>
      <c r="D4" s="5">
        <f>$C$32</f>
        <v>7</v>
      </c>
      <c r="E4" s="6">
        <f>C4*C$2+D4*D$2</f>
        <v>5.65</v>
      </c>
      <c r="G4" s="1"/>
    </row>
    <row r="5" spans="1:11" ht="14.4" x14ac:dyDescent="0.3">
      <c r="A5" s="4">
        <v>2</v>
      </c>
      <c r="B5" s="51" t="s">
        <v>82</v>
      </c>
      <c r="C5" s="5">
        <f>'G(3)'!$C$21</f>
        <v>5.2</v>
      </c>
      <c r="D5" s="5">
        <f>C44</f>
        <v>7</v>
      </c>
      <c r="E5" s="6">
        <f t="shared" ref="E5:E6" si="0">C5*C$2+D5*D$2</f>
        <v>5.65</v>
      </c>
      <c r="G5" s="1"/>
    </row>
    <row r="6" spans="1:11" ht="14.4" x14ac:dyDescent="0.3">
      <c r="A6" s="4">
        <v>3</v>
      </c>
      <c r="B6" s="51" t="s">
        <v>83</v>
      </c>
      <c r="C6" s="5">
        <f>'G(3)'!$C$21</f>
        <v>5.2</v>
      </c>
      <c r="D6" s="5">
        <f>C55</f>
        <v>7</v>
      </c>
      <c r="E6" s="6">
        <f t="shared" si="0"/>
        <v>5.65</v>
      </c>
      <c r="G6" s="1"/>
    </row>
    <row r="11" spans="1:11" ht="18" outlineLevel="1" x14ac:dyDescent="0.3">
      <c r="A11" s="71" t="s">
        <v>9</v>
      </c>
      <c r="B11" s="15"/>
      <c r="C11" s="57" t="s">
        <v>10</v>
      </c>
      <c r="D11" s="64" t="s">
        <v>11</v>
      </c>
      <c r="E11" s="69"/>
      <c r="F11" s="69"/>
      <c r="G11" s="69"/>
      <c r="H11" s="69"/>
      <c r="I11" s="69"/>
      <c r="J11" s="69"/>
      <c r="K11" s="65"/>
    </row>
    <row r="12" spans="1:11" ht="14.4" outlineLevel="1" x14ac:dyDescent="0.3">
      <c r="A12" s="67"/>
      <c r="B12" s="25" t="s">
        <v>12</v>
      </c>
      <c r="C12" s="56"/>
      <c r="D12" s="64" t="s">
        <v>5</v>
      </c>
      <c r="E12" s="65"/>
      <c r="F12" s="64" t="s">
        <v>6</v>
      </c>
      <c r="G12" s="65"/>
      <c r="H12" s="68" t="s">
        <v>27</v>
      </c>
      <c r="I12" s="65"/>
      <c r="J12" s="64" t="s">
        <v>7</v>
      </c>
      <c r="K12" s="65"/>
    </row>
    <row r="13" spans="1:11" ht="24" outlineLevel="1" x14ac:dyDescent="0.3">
      <c r="A13" s="72"/>
      <c r="B13" s="31" t="str">
        <f>RUBRICA!A4</f>
        <v>1. Implementa una metodología que permite el logro de los objetivos propuestos, de acuerdo a los estándares de la disciplina.</v>
      </c>
      <c r="C13" s="29" t="s">
        <v>5</v>
      </c>
      <c r="D13" s="17" t="s">
        <v>98</v>
      </c>
      <c r="E13" s="17">
        <f>IF(D13="X",100*0.1,"")</f>
        <v>10</v>
      </c>
      <c r="F13" s="17"/>
      <c r="G13" s="17" t="str">
        <f>IF(F13="X",60*0.1,"")</f>
        <v/>
      </c>
      <c r="H13" s="17" t="str">
        <f t="shared" ref="H13:H16" si="1">IF($C13=ML,"X","")</f>
        <v/>
      </c>
      <c r="I13" s="17" t="str">
        <f>IF(H13="X",30*0.1,"")</f>
        <v/>
      </c>
      <c r="J13" s="17" t="str">
        <f t="shared" ref="J13:J16" si="2">IF($C13=NL,"X","")</f>
        <v/>
      </c>
      <c r="K13" s="17" t="str">
        <f t="shared" ref="K13:K19" si="3">IF($J13="X",0,"")</f>
        <v/>
      </c>
    </row>
    <row r="14" spans="1:11" ht="36" outlineLevel="1" x14ac:dyDescent="0.3">
      <c r="A14" s="72"/>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6</v>
      </c>
      <c r="D14" s="17"/>
      <c r="E14" s="17" t="str">
        <f>IF(D14="X",100*0.2,"")</f>
        <v/>
      </c>
      <c r="F14" s="17" t="str">
        <f t="shared" ref="F14:F16" si="4">IF($C14=L,"X","")</f>
        <v>X</v>
      </c>
      <c r="G14" s="17">
        <f>IF(F14="X",60*0.2,"")</f>
        <v>12</v>
      </c>
      <c r="H14" s="17" t="str">
        <f t="shared" si="1"/>
        <v/>
      </c>
      <c r="I14" s="17" t="str">
        <f>IF(H14="X",30*0.2,"")</f>
        <v/>
      </c>
      <c r="J14" s="17" t="str">
        <f t="shared" si="2"/>
        <v/>
      </c>
      <c r="K14" s="17" t="str">
        <f t="shared" si="3"/>
        <v/>
      </c>
    </row>
    <row r="15" spans="1:11" ht="14.4" outlineLevel="1" x14ac:dyDescent="0.3">
      <c r="A15" s="72"/>
      <c r="B15" s="31" t="str">
        <f>RUBRICA!A7</f>
        <v>4. Relaciona el Proyecto APT con las competencias del perfil de egreso de su Plan de Estudio.</v>
      </c>
      <c r="C15" s="29" t="s">
        <v>5</v>
      </c>
      <c r="D15" s="17" t="str">
        <f t="shared" ref="D15" si="5">IF($C15=CL,"X","")</f>
        <v>X</v>
      </c>
      <c r="E15" s="17">
        <f>IF(D15="X",100*0.05,"")</f>
        <v>5</v>
      </c>
      <c r="F15" s="17"/>
      <c r="G15" s="17" t="str">
        <f>IF(F15="X",60*0.05,"")</f>
        <v/>
      </c>
      <c r="H15" s="17" t="str">
        <f t="shared" si="1"/>
        <v/>
      </c>
      <c r="I15" s="17" t="str">
        <f>IF(H15="X",30*0.05,"")</f>
        <v/>
      </c>
      <c r="J15" s="17" t="str">
        <f t="shared" si="2"/>
        <v/>
      </c>
      <c r="K15" s="17" t="str">
        <f t="shared" si="3"/>
        <v/>
      </c>
    </row>
    <row r="16" spans="1:11" ht="24" outlineLevel="1" x14ac:dyDescent="0.3">
      <c r="A16" s="72"/>
      <c r="B16" s="31" t="str">
        <f>RUBRICA!A8</f>
        <v>5. Utiliza de manera precisa el lenguaje técnico en los entregables de acuerdo con lo requerido por la disciplina.</v>
      </c>
      <c r="C16" s="77" t="s">
        <v>5</v>
      </c>
      <c r="D16" s="17" t="s">
        <v>98</v>
      </c>
      <c r="E16" s="17">
        <f>IF(D16="X",100*0.05,"")</f>
        <v>5</v>
      </c>
      <c r="F16" s="17" t="str">
        <f t="shared" si="4"/>
        <v/>
      </c>
      <c r="G16" s="17" t="str">
        <f>IF(F16="X",60*0.05,"")</f>
        <v/>
      </c>
      <c r="H16" s="17" t="str">
        <f t="shared" si="1"/>
        <v/>
      </c>
      <c r="I16" s="17" t="str">
        <f>IF(H16="X",30*0.05,"")</f>
        <v/>
      </c>
      <c r="J16" s="17" t="str">
        <f t="shared" si="2"/>
        <v/>
      </c>
      <c r="K16" s="17" t="str">
        <f t="shared" si="3"/>
        <v/>
      </c>
    </row>
    <row r="17" spans="1:12" ht="24" outlineLevel="1" x14ac:dyDescent="0.3">
      <c r="A17" s="72"/>
      <c r="B17" s="31" t="str">
        <f>RUBRICA!A9</f>
        <v xml:space="preserve">6. Utiliza correctamente las reglas de redacción, ortografía (literal, puntual, acentual) y las normas para citas y referencias. </v>
      </c>
      <c r="C17" s="77" t="s">
        <v>5</v>
      </c>
      <c r="D17" s="17" t="s">
        <v>98</v>
      </c>
      <c r="E17" s="17">
        <f>IF(D17="X",100*0.05,"")</f>
        <v>5</v>
      </c>
      <c r="F17" s="17" t="str">
        <f>IF($C17=L,"X","")</f>
        <v/>
      </c>
      <c r="G17" s="17" t="str">
        <f>IF(F17="X",60*0.05,"")</f>
        <v/>
      </c>
      <c r="H17" s="17" t="str">
        <f>IF($C17=ML,"X","")</f>
        <v/>
      </c>
      <c r="I17" s="17" t="str">
        <f>IF(H17="X",30*0.05,"")</f>
        <v/>
      </c>
      <c r="J17" s="17" t="str">
        <f>IF($C17=NL,"X","")</f>
        <v/>
      </c>
      <c r="K17" s="17" t="str">
        <f t="shared" si="3"/>
        <v/>
      </c>
    </row>
    <row r="18" spans="1:12" ht="24" outlineLevel="1" x14ac:dyDescent="0.3">
      <c r="A18" s="72"/>
      <c r="B18" s="52" t="str">
        <f>RUBRICA!A10</f>
        <v>7. Entrega la documentación y evidencias requerida por la asignatura de acuerdo a la estrucutra y nombres solicitados, guardando todas las evidencias de avances en Git</v>
      </c>
      <c r="C18" s="29" t="s">
        <v>28</v>
      </c>
      <c r="D18" s="17"/>
      <c r="E18" s="17" t="str">
        <f>IF(D18="X",100*0.15,"")</f>
        <v/>
      </c>
      <c r="F18" s="17" t="str">
        <f>IF($C18=L,"X","")</f>
        <v/>
      </c>
      <c r="G18" s="17" t="str">
        <f>IF(F18="X",60*0.15,"")</f>
        <v/>
      </c>
      <c r="H18" s="17" t="str">
        <f>IF($C18=ML,"X","")</f>
        <v>X</v>
      </c>
      <c r="I18" s="17">
        <f>IF(H18="X",30*0.15,"")</f>
        <v>4.5</v>
      </c>
      <c r="J18" s="17" t="str">
        <f>IF($C18=NL,"X","")</f>
        <v/>
      </c>
      <c r="K18" s="17" t="str">
        <f t="shared" si="3"/>
        <v/>
      </c>
      <c r="L18" s="75" t="s">
        <v>104</v>
      </c>
    </row>
    <row r="19" spans="1:12" ht="22.8" customHeight="1" outlineLevel="1" x14ac:dyDescent="0.3">
      <c r="A19" s="72"/>
      <c r="B19" s="52" t="str">
        <f>RUBRICA!A12</f>
        <v>9.-Generan evidencias claras dentro del repositorio  del aporte de cada uno de los integrantes del equipo que permitan identificar la equidad en el trabajo y la participación de cada estudiante.</v>
      </c>
      <c r="C19" s="29" t="s">
        <v>5</v>
      </c>
      <c r="D19" s="17" t="s">
        <v>98</v>
      </c>
      <c r="E19" s="17">
        <f>IF(D19="X",100*0.15,"")</f>
        <v>15</v>
      </c>
      <c r="F19" s="17" t="str">
        <f>IF($C19=L,"X","")</f>
        <v/>
      </c>
      <c r="G19" s="17" t="str">
        <f>IF(F19="X",60*0.15,"")</f>
        <v/>
      </c>
      <c r="H19" s="17" t="str">
        <f>IF($C19=ML,"X","")</f>
        <v/>
      </c>
      <c r="I19" s="17" t="str">
        <f>IF(H19="X",30*0.15,"")</f>
        <v/>
      </c>
      <c r="J19" s="17" t="str">
        <f>IF($C19=NL,"X","")</f>
        <v/>
      </c>
      <c r="K19" s="17" t="str">
        <f t="shared" si="3"/>
        <v/>
      </c>
    </row>
    <row r="20" spans="1:12" ht="15.75" customHeight="1" outlineLevel="1" x14ac:dyDescent="0.35">
      <c r="A20" s="67"/>
      <c r="B20" s="30" t="s">
        <v>4</v>
      </c>
      <c r="C20" s="34">
        <f>E20+G20+I20+K20</f>
        <v>56.5</v>
      </c>
      <c r="D20" s="20"/>
      <c r="E20" s="20">
        <f>SUM(E13:E19)</f>
        <v>40</v>
      </c>
      <c r="F20" s="20"/>
      <c r="G20" s="20">
        <f>SUM(G13:G19)</f>
        <v>12</v>
      </c>
      <c r="H20" s="20"/>
      <c r="I20" s="20">
        <f>SUM(I13:I19)</f>
        <v>4.5</v>
      </c>
      <c r="J20" s="20"/>
      <c r="K20" s="20">
        <f>SUM(K13:K19)</f>
        <v>0</v>
      </c>
    </row>
    <row r="21" spans="1:12" ht="15.75" customHeight="1" outlineLevel="1" x14ac:dyDescent="0.35">
      <c r="A21" s="56"/>
      <c r="B21" s="33" t="s">
        <v>13</v>
      </c>
      <c r="C21" s="21">
        <f>VLOOKUP(C20,ESCALA_IEP!A1:B152,2,FALSE)</f>
        <v>5.2</v>
      </c>
    </row>
    <row r="22" spans="1:12" ht="15.75" customHeight="1" x14ac:dyDescent="0.3"/>
    <row r="23" spans="1:12" ht="15.75" customHeight="1" x14ac:dyDescent="0.3"/>
    <row r="24" spans="1:12" ht="15.75" customHeight="1" x14ac:dyDescent="0.3">
      <c r="A24" s="66" t="s">
        <v>15</v>
      </c>
      <c r="B24" s="55" t="s">
        <v>16</v>
      </c>
      <c r="C24" s="58" t="str">
        <f>$B$4</f>
        <v xml:space="preserve">CASTILLO JIMENEZ ANDRES RICARDO </v>
      </c>
      <c r="D24" s="59"/>
      <c r="E24" s="59"/>
      <c r="F24" s="59"/>
      <c r="G24" s="59"/>
      <c r="H24" s="59"/>
      <c r="I24" s="59"/>
      <c r="J24" s="59"/>
      <c r="K24" s="60"/>
    </row>
    <row r="25" spans="1:12" ht="15.75" customHeight="1" x14ac:dyDescent="0.3">
      <c r="A25" s="67"/>
      <c r="B25" s="56"/>
      <c r="C25" s="61"/>
      <c r="D25" s="62"/>
      <c r="E25" s="62"/>
      <c r="F25" s="62"/>
      <c r="G25" s="62"/>
      <c r="H25" s="62"/>
      <c r="I25" s="62"/>
      <c r="J25" s="62"/>
      <c r="K25" s="63"/>
    </row>
    <row r="26" spans="1:12" ht="15.75" customHeight="1" x14ac:dyDescent="0.3">
      <c r="A26" s="67"/>
      <c r="B26" s="15" t="s">
        <v>17</v>
      </c>
      <c r="C26" s="57" t="s">
        <v>10</v>
      </c>
      <c r="D26" s="64" t="s">
        <v>11</v>
      </c>
      <c r="E26" s="69"/>
      <c r="F26" s="69"/>
      <c r="G26" s="69"/>
      <c r="H26" s="69"/>
      <c r="I26" s="69"/>
      <c r="J26" s="69"/>
      <c r="K26" s="65"/>
    </row>
    <row r="27" spans="1:12" ht="15.75" customHeight="1" x14ac:dyDescent="0.3">
      <c r="A27" s="67"/>
      <c r="B27" s="16" t="s">
        <v>12</v>
      </c>
      <c r="C27" s="56"/>
      <c r="D27" s="64" t="s">
        <v>5</v>
      </c>
      <c r="E27" s="65"/>
      <c r="F27" s="64" t="s">
        <v>6</v>
      </c>
      <c r="G27" s="65"/>
      <c r="H27" s="68" t="s">
        <v>27</v>
      </c>
      <c r="I27" s="65"/>
      <c r="J27" s="64" t="s">
        <v>7</v>
      </c>
      <c r="K27" s="65"/>
    </row>
    <row r="28" spans="1:12" ht="14.4" x14ac:dyDescent="0.3">
      <c r="A28" s="67"/>
      <c r="B28" s="31" t="str">
        <f>RUBRICA!A6</f>
        <v>3. Relaciona el Proyecto APT con sus intereses profesionales. *</v>
      </c>
      <c r="C28" s="29" t="s">
        <v>5</v>
      </c>
      <c r="D28" s="17" t="str">
        <f t="shared" ref="D28:D30" si="6">IF($C28=CL,"X","")</f>
        <v>X</v>
      </c>
      <c r="E28" s="17">
        <f>IF(D28="X",100*0.05,"")</f>
        <v>5</v>
      </c>
      <c r="F28" s="17" t="str">
        <f t="shared" ref="F28:F30" si="7">IF($C28=L,"X","")</f>
        <v/>
      </c>
      <c r="G28" s="17" t="str">
        <f>IF(F28="X",60*0.05,"")</f>
        <v/>
      </c>
      <c r="H28" s="17" t="str">
        <f t="shared" ref="H28:H30" si="8">IF($C28=ML,"X","")</f>
        <v/>
      </c>
      <c r="I28" s="17" t="str">
        <f>IF(H28="X",30*0.05,"")</f>
        <v/>
      </c>
      <c r="J28" s="17" t="str">
        <f t="shared" ref="J28:J30" si="9">IF($C28=NL,"X","")</f>
        <v/>
      </c>
      <c r="K28" s="17" t="str">
        <f t="shared" ref="K28:K30" si="10">IF($J28="X",0,"")</f>
        <v/>
      </c>
    </row>
    <row r="29" spans="1:12" ht="24.6" customHeight="1" x14ac:dyDescent="0.3">
      <c r="A29" s="67"/>
      <c r="B29" s="31" t="str">
        <f>RUBRICA!A11</f>
        <v>8. Expone el tema utilizando un lenguaje técnico disciplinar al presentar la propuesta y responde evidenciando un manejo de la información. *</v>
      </c>
      <c r="C29" s="29" t="s">
        <v>5</v>
      </c>
      <c r="D29" s="17" t="str">
        <f t="shared" si="6"/>
        <v>X</v>
      </c>
      <c r="E29" s="17">
        <f>IF(D29="X",100*0.1,"")</f>
        <v>10</v>
      </c>
      <c r="F29" s="17" t="str">
        <f t="shared" si="7"/>
        <v/>
      </c>
      <c r="G29" s="17" t="str">
        <f>IF(F29="X",60*0.1,"")</f>
        <v/>
      </c>
      <c r="H29" s="17" t="str">
        <f t="shared" si="8"/>
        <v/>
      </c>
      <c r="I29" s="17" t="str">
        <f>IF(H29="X",30*0.1,"")</f>
        <v/>
      </c>
      <c r="J29" s="17" t="str">
        <f t="shared" si="9"/>
        <v/>
      </c>
      <c r="K29" s="17" t="str">
        <f t="shared" si="10"/>
        <v/>
      </c>
    </row>
    <row r="30" spans="1:12" ht="25.8" customHeight="1" x14ac:dyDescent="0.3">
      <c r="A30" s="67"/>
      <c r="B30" s="31" t="str">
        <f>RUBRICA!A13</f>
        <v>10. Colaboración y trabajo en equipo *</v>
      </c>
      <c r="C30" s="29" t="s">
        <v>5</v>
      </c>
      <c r="D30" s="17" t="str">
        <f t="shared" si="6"/>
        <v>X</v>
      </c>
      <c r="E30" s="17">
        <f>IF(D30="X",100*0.1,"")</f>
        <v>10</v>
      </c>
      <c r="F30" s="17" t="str">
        <f t="shared" si="7"/>
        <v/>
      </c>
      <c r="G30" s="17" t="str">
        <f>IF(F30="X",60*0.1,"")</f>
        <v/>
      </c>
      <c r="H30" s="17" t="str">
        <f t="shared" si="8"/>
        <v/>
      </c>
      <c r="I30" s="17" t="str">
        <f>IF(H30="X",30*0.1,"")</f>
        <v/>
      </c>
      <c r="J30" s="17" t="str">
        <f t="shared" si="9"/>
        <v/>
      </c>
      <c r="K30" s="17" t="str">
        <f t="shared" si="10"/>
        <v/>
      </c>
    </row>
    <row r="31" spans="1:12" ht="15.75" customHeight="1" x14ac:dyDescent="0.35">
      <c r="A31" s="67"/>
      <c r="B31" s="22" t="s">
        <v>14</v>
      </c>
      <c r="C31" s="19">
        <f>E31+G31+I31+K31</f>
        <v>25</v>
      </c>
      <c r="D31" s="20"/>
      <c r="E31" s="20">
        <f>SUM(E28:E30)</f>
        <v>25</v>
      </c>
      <c r="F31" s="20"/>
      <c r="G31" s="20">
        <f>SUM(G28:G30)</f>
        <v>0</v>
      </c>
      <c r="H31" s="20"/>
      <c r="I31" s="20">
        <f>SUM(I28:I30)</f>
        <v>0</v>
      </c>
      <c r="J31" s="20"/>
      <c r="K31" s="20">
        <f>SUM(K29:K30)</f>
        <v>0</v>
      </c>
    </row>
    <row r="32" spans="1:12" ht="15.75" customHeight="1" x14ac:dyDescent="0.35">
      <c r="A32" s="56"/>
      <c r="B32" s="18" t="s">
        <v>13</v>
      </c>
      <c r="C32" s="21">
        <f>VLOOKUP(C31,ESCALA_TRAB_EQUIP!A1:B52,2,FALSE)</f>
        <v>7</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6" t="s">
        <v>15</v>
      </c>
      <c r="B36" s="55" t="s">
        <v>16</v>
      </c>
      <c r="C36" s="58" t="str">
        <f>B5</f>
        <v xml:space="preserve">MUNOZ SEGURA FABIAN ANDRES </v>
      </c>
      <c r="D36" s="59"/>
      <c r="E36" s="59"/>
      <c r="F36" s="59"/>
      <c r="G36" s="59"/>
      <c r="H36" s="59"/>
      <c r="I36" s="59"/>
      <c r="J36" s="59"/>
      <c r="K36" s="60"/>
    </row>
    <row r="37" spans="1:11" ht="15.75" customHeight="1" x14ac:dyDescent="0.3">
      <c r="A37" s="67"/>
      <c r="B37" s="56"/>
      <c r="C37" s="61"/>
      <c r="D37" s="62"/>
      <c r="E37" s="62"/>
      <c r="F37" s="62"/>
      <c r="G37" s="62"/>
      <c r="H37" s="62"/>
      <c r="I37" s="62"/>
      <c r="J37" s="62"/>
      <c r="K37" s="63"/>
    </row>
    <row r="38" spans="1:11" ht="15.75" customHeight="1" x14ac:dyDescent="0.3">
      <c r="A38" s="67"/>
      <c r="B38" s="15" t="s">
        <v>17</v>
      </c>
      <c r="C38" s="57" t="s">
        <v>10</v>
      </c>
      <c r="D38" s="64" t="s">
        <v>11</v>
      </c>
      <c r="E38" s="69"/>
      <c r="F38" s="69"/>
      <c r="G38" s="69"/>
      <c r="H38" s="69"/>
      <c r="I38" s="69"/>
      <c r="J38" s="69"/>
      <c r="K38" s="65"/>
    </row>
    <row r="39" spans="1:11" ht="15.75" customHeight="1" x14ac:dyDescent="0.3">
      <c r="A39" s="67"/>
      <c r="B39" s="16" t="s">
        <v>12</v>
      </c>
      <c r="C39" s="56"/>
      <c r="D39" s="64" t="s">
        <v>5</v>
      </c>
      <c r="E39" s="65"/>
      <c r="F39" s="64" t="s">
        <v>6</v>
      </c>
      <c r="G39" s="65"/>
      <c r="H39" s="68" t="s">
        <v>27</v>
      </c>
      <c r="I39" s="65"/>
      <c r="J39" s="64" t="s">
        <v>7</v>
      </c>
      <c r="K39" s="65"/>
    </row>
    <row r="40" spans="1:11" ht="15.75" customHeight="1" x14ac:dyDescent="0.3">
      <c r="A40" s="67"/>
      <c r="B40" s="31" t="str">
        <f>RUBRICA!A6</f>
        <v>3. Relaciona el Proyecto APT con sus intereses profesionales. *</v>
      </c>
      <c r="C40" s="29" t="s">
        <v>5</v>
      </c>
      <c r="D40" s="17" t="str">
        <f t="shared" ref="D40:D42" si="11">IF($C40=CL,"X","")</f>
        <v>X</v>
      </c>
      <c r="E40" s="17">
        <f>IF(D40="X",100*0.05,"")</f>
        <v>5</v>
      </c>
      <c r="F40" s="17" t="str">
        <f t="shared" ref="F40:F42" si="12">IF($C40=L,"X","")</f>
        <v/>
      </c>
      <c r="G40" s="17" t="str">
        <f>IF(F40="X",60*0.05,"")</f>
        <v/>
      </c>
      <c r="H40" s="17" t="str">
        <f t="shared" ref="H40:H42" si="13">IF($C40=ML,"X","")</f>
        <v/>
      </c>
      <c r="I40" s="17" t="str">
        <f>IF(H40="X",30*0.05,"")</f>
        <v/>
      </c>
      <c r="J40" s="17" t="str">
        <f t="shared" ref="J40:J42" si="14">IF($C40=NL,"X","")</f>
        <v/>
      </c>
      <c r="K40" s="17" t="str">
        <f t="shared" ref="K40:K42" si="15">IF($J40="X",0,"")</f>
        <v/>
      </c>
    </row>
    <row r="41" spans="1:11" ht="25.8" customHeight="1" x14ac:dyDescent="0.3">
      <c r="A41" s="67"/>
      <c r="B41" s="31" t="str">
        <f>RUBRICA!A11</f>
        <v>8. Expone el tema utilizando un lenguaje técnico disciplinar al presentar la propuesta y responde evidenciando un manejo de la información. *</v>
      </c>
      <c r="C41" s="29" t="s">
        <v>5</v>
      </c>
      <c r="D41" s="17" t="str">
        <f t="shared" si="11"/>
        <v>X</v>
      </c>
      <c r="E41" s="17">
        <f>IF(D41="X",100*0.1,"")</f>
        <v>10</v>
      </c>
      <c r="F41" s="17" t="str">
        <f t="shared" si="12"/>
        <v/>
      </c>
      <c r="G41" s="17" t="str">
        <f>IF(F41="X",60*0.1,"")</f>
        <v/>
      </c>
      <c r="H41" s="17" t="str">
        <f t="shared" si="13"/>
        <v/>
      </c>
      <c r="I41" s="17" t="str">
        <f>IF(H41="X",30*0.1,"")</f>
        <v/>
      </c>
      <c r="J41" s="17" t="str">
        <f t="shared" si="14"/>
        <v/>
      </c>
      <c r="K41" s="17" t="str">
        <f t="shared" si="15"/>
        <v/>
      </c>
    </row>
    <row r="42" spans="1:11" ht="14.4" x14ac:dyDescent="0.3">
      <c r="A42" s="67"/>
      <c r="B42" s="31" t="str">
        <f>RUBRICA!A13</f>
        <v>10. Colaboración y trabajo en equipo *</v>
      </c>
      <c r="C42" s="29" t="s">
        <v>5</v>
      </c>
      <c r="D42" s="17" t="str">
        <f t="shared" si="11"/>
        <v>X</v>
      </c>
      <c r="E42" s="17">
        <f>IF(D42="X",100*0.1,"")</f>
        <v>10</v>
      </c>
      <c r="F42" s="17" t="str">
        <f t="shared" si="12"/>
        <v/>
      </c>
      <c r="G42" s="17" t="str">
        <f>IF(F42="X",60*0.1,"")</f>
        <v/>
      </c>
      <c r="H42" s="17" t="str">
        <f t="shared" si="13"/>
        <v/>
      </c>
      <c r="I42" s="17" t="str">
        <f>IF(H42="X",30*0.1,"")</f>
        <v/>
      </c>
      <c r="J42" s="17" t="str">
        <f t="shared" si="14"/>
        <v/>
      </c>
      <c r="K42" s="17" t="str">
        <f t="shared" si="15"/>
        <v/>
      </c>
    </row>
    <row r="43" spans="1:11" ht="15.75" customHeight="1" x14ac:dyDescent="0.3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35">
      <c r="A44" s="56"/>
      <c r="B44" s="18" t="s">
        <v>13</v>
      </c>
      <c r="C44" s="21">
        <f>VLOOKUP(C43,ESCALA_TRAB_EQUIP!A1:B52,2,FALSE)</f>
        <v>7</v>
      </c>
    </row>
    <row r="45" spans="1:11" ht="15.75" customHeight="1" x14ac:dyDescent="0.35">
      <c r="B45" s="23"/>
      <c r="C45" s="24"/>
    </row>
    <row r="46" spans="1:11" ht="15.75" customHeight="1" x14ac:dyDescent="0.35">
      <c r="B46" s="23"/>
      <c r="C46" s="24"/>
    </row>
    <row r="47" spans="1:11" ht="15.75" customHeight="1" x14ac:dyDescent="0.3">
      <c r="A47" s="66" t="s">
        <v>15</v>
      </c>
      <c r="B47" s="55" t="s">
        <v>16</v>
      </c>
      <c r="C47" s="58" t="str">
        <f>B6</f>
        <v xml:space="preserve">VENEGAS PIZARRO OSVALDO </v>
      </c>
      <c r="D47" s="59"/>
      <c r="E47" s="59"/>
      <c r="F47" s="59"/>
      <c r="G47" s="59"/>
      <c r="H47" s="59"/>
      <c r="I47" s="59"/>
      <c r="J47" s="59"/>
      <c r="K47" s="60"/>
    </row>
    <row r="48" spans="1:11" ht="15.75" customHeight="1" x14ac:dyDescent="0.3">
      <c r="A48" s="67"/>
      <c r="B48" s="56"/>
      <c r="C48" s="61"/>
      <c r="D48" s="62"/>
      <c r="E48" s="62"/>
      <c r="F48" s="62"/>
      <c r="G48" s="62"/>
      <c r="H48" s="62"/>
      <c r="I48" s="62"/>
      <c r="J48" s="62"/>
      <c r="K48" s="63"/>
    </row>
    <row r="49" spans="1:11" ht="15.75" customHeight="1" x14ac:dyDescent="0.3">
      <c r="A49" s="67"/>
      <c r="B49" s="15" t="s">
        <v>17</v>
      </c>
      <c r="C49" s="57" t="s">
        <v>10</v>
      </c>
      <c r="D49" s="64" t="s">
        <v>11</v>
      </c>
      <c r="E49" s="69"/>
      <c r="F49" s="69"/>
      <c r="G49" s="69"/>
      <c r="H49" s="69"/>
      <c r="I49" s="69"/>
      <c r="J49" s="69"/>
      <c r="K49" s="65"/>
    </row>
    <row r="50" spans="1:11" ht="15.75" customHeight="1" x14ac:dyDescent="0.3">
      <c r="A50" s="67"/>
      <c r="B50" s="16" t="s">
        <v>12</v>
      </c>
      <c r="C50" s="56"/>
      <c r="D50" s="64" t="s">
        <v>5</v>
      </c>
      <c r="E50" s="65"/>
      <c r="F50" s="64" t="s">
        <v>6</v>
      </c>
      <c r="G50" s="65"/>
      <c r="H50" s="68" t="s">
        <v>27</v>
      </c>
      <c r="I50" s="65"/>
      <c r="J50" s="64" t="s">
        <v>7</v>
      </c>
      <c r="K50" s="65"/>
    </row>
    <row r="51" spans="1:11" ht="15.75" customHeight="1" x14ac:dyDescent="0.3">
      <c r="A51" s="67"/>
      <c r="B51" s="31" t="str">
        <f>RUBRICA!A6</f>
        <v>3. Relaciona el Proyecto APT con sus intereses profesionales. *</v>
      </c>
      <c r="C51" s="29" t="s">
        <v>5</v>
      </c>
      <c r="D51" s="17" t="str">
        <f t="shared" ref="D51:D53" si="16">IF($C51=CL,"X","")</f>
        <v>X</v>
      </c>
      <c r="E51" s="17">
        <f>IF(D51="X",100*0.05,"")</f>
        <v>5</v>
      </c>
      <c r="F51" s="17" t="str">
        <f t="shared" ref="F51:F53" si="17">IF($C51=L,"X","")</f>
        <v/>
      </c>
      <c r="G51" s="17" t="str">
        <f>IF(F51="X",60*0.05,"")</f>
        <v/>
      </c>
      <c r="H51" s="17" t="str">
        <f t="shared" ref="H51:H53" si="18">IF($C51=ML,"X","")</f>
        <v/>
      </c>
      <c r="I51" s="17" t="str">
        <f>IF(H51="X",30*0.05,"")</f>
        <v/>
      </c>
      <c r="J51" s="17" t="str">
        <f t="shared" ref="J51:J53" si="19">IF($C51=NL,"X","")</f>
        <v/>
      </c>
      <c r="K51" s="17" t="str">
        <f t="shared" ref="K51:K53" si="20">IF($J51="X",0,"")</f>
        <v/>
      </c>
    </row>
    <row r="52" spans="1:11" ht="25.8" customHeight="1" x14ac:dyDescent="0.3">
      <c r="A52" s="67"/>
      <c r="B52" s="31" t="str">
        <f>RUBRICA!A11</f>
        <v>8. Expone el tema utilizando un lenguaje técnico disciplinar al presentar la propuesta y responde evidenciando un manejo de la información. *</v>
      </c>
      <c r="C52" s="29" t="s">
        <v>5</v>
      </c>
      <c r="D52" s="17" t="str">
        <f t="shared" si="16"/>
        <v>X</v>
      </c>
      <c r="E52" s="17">
        <f>IF(D52="X",100*0.1,"")</f>
        <v>10</v>
      </c>
      <c r="F52" s="17" t="str">
        <f t="shared" si="17"/>
        <v/>
      </c>
      <c r="G52" s="17" t="str">
        <f>IF(F52="X",60*0.1,"")</f>
        <v/>
      </c>
      <c r="H52" s="17" t="str">
        <f t="shared" si="18"/>
        <v/>
      </c>
      <c r="I52" s="17" t="str">
        <f>IF(H52="X",30*0.1,"")</f>
        <v/>
      </c>
      <c r="J52" s="17" t="str">
        <f t="shared" si="19"/>
        <v/>
      </c>
      <c r="K52" s="17" t="str">
        <f t="shared" si="20"/>
        <v/>
      </c>
    </row>
    <row r="53" spans="1:11" ht="14.4" x14ac:dyDescent="0.3">
      <c r="A53" s="67"/>
      <c r="B53" s="31" t="str">
        <f>RUBRICA!A13</f>
        <v>10. Colaboración y trabajo en equipo *</v>
      </c>
      <c r="C53" s="29" t="s">
        <v>5</v>
      </c>
      <c r="D53" s="17" t="str">
        <f t="shared" si="16"/>
        <v>X</v>
      </c>
      <c r="E53" s="17">
        <f>IF(D53="X",100*0.1,"")</f>
        <v>10</v>
      </c>
      <c r="F53" s="17" t="str">
        <f t="shared" si="17"/>
        <v/>
      </c>
      <c r="G53" s="17" t="str">
        <f>IF(F53="X",60*0.1,"")</f>
        <v/>
      </c>
      <c r="H53" s="17" t="str">
        <f t="shared" si="18"/>
        <v/>
      </c>
      <c r="I53" s="17" t="str">
        <f>IF(H53="X",30*0.1,"")</f>
        <v/>
      </c>
      <c r="J53" s="17" t="str">
        <f t="shared" si="19"/>
        <v/>
      </c>
      <c r="K53" s="17" t="str">
        <f t="shared" si="20"/>
        <v/>
      </c>
    </row>
    <row r="54" spans="1:11" ht="15.75" customHeight="1" x14ac:dyDescent="0.3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35">
      <c r="A55" s="56"/>
      <c r="B55" s="18" t="s">
        <v>13</v>
      </c>
      <c r="C55" s="21">
        <f>VLOOKUP(C54,ESCALA_TRAB_EQUIP!A1:B52,2,FALSE)</f>
        <v>7</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E2:E3"/>
    <mergeCell ref="A11:A21"/>
    <mergeCell ref="C11:C12"/>
    <mergeCell ref="D11:K11"/>
    <mergeCell ref="D12:E12"/>
    <mergeCell ref="F12:G12"/>
    <mergeCell ref="H12:I12"/>
    <mergeCell ref="J12:K12"/>
    <mergeCell ref="A24:A32"/>
    <mergeCell ref="B24:B25"/>
    <mergeCell ref="C24:K25"/>
    <mergeCell ref="C26:C27"/>
    <mergeCell ref="D26:K26"/>
    <mergeCell ref="D27:E27"/>
    <mergeCell ref="F27:G27"/>
    <mergeCell ref="H27:I27"/>
    <mergeCell ref="J27:K27"/>
    <mergeCell ref="A36:A44"/>
    <mergeCell ref="B36:B37"/>
    <mergeCell ref="C36:K37"/>
    <mergeCell ref="C38:C39"/>
    <mergeCell ref="D38:K38"/>
    <mergeCell ref="D39:E39"/>
    <mergeCell ref="F39:G39"/>
    <mergeCell ref="H39:I39"/>
    <mergeCell ref="J39:K39"/>
    <mergeCell ref="A47:A55"/>
    <mergeCell ref="B47:B48"/>
    <mergeCell ref="C47:K48"/>
    <mergeCell ref="C49:C50"/>
    <mergeCell ref="D49:K49"/>
    <mergeCell ref="D50:E50"/>
    <mergeCell ref="F50:G50"/>
    <mergeCell ref="H50:I50"/>
    <mergeCell ref="J50:K50"/>
  </mergeCells>
  <conditionalFormatting sqref="C4:E6">
    <cfRule type="cellIs" dxfId="13" priority="1" operator="lessThan">
      <formula>4</formula>
    </cfRule>
    <cfRule type="cellIs" dxfId="12" priority="2" operator="lessThan">
      <formula>1</formula>
    </cfRule>
  </conditionalFormatting>
  <dataValidations count="1">
    <dataValidation type="decimal" allowBlank="1" showInputMessage="1" showErrorMessage="1" prompt="Error de Ingreso - Nota debe estar entre 1,0 y 7,0" sqref="C4:E6" xr:uid="{EC6A547F-7282-4897-80A7-98D93621D5D7}">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6790B11C-69C1-4A82-BC0E-66A5AEAF5ED0}">
          <x14:formula1>
            <xm:f>'RELEVANCIA-PUNTAJE'!$B$2:$E$2</xm:f>
          </x14:formula1>
          <xm:sqref>C40:C42 C13:C19 C28:C30 C51:C53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1721F-AB91-46DB-A159-261F9D704F50}">
  <sheetPr>
    <tabColor rgb="FF92D050"/>
  </sheetPr>
  <dimension ref="A2:L926"/>
  <sheetViews>
    <sheetView zoomScaleNormal="100" workbookViewId="0">
      <selection activeCell="C19" sqref="C19"/>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70">
        <v>1</v>
      </c>
    </row>
    <row r="3" spans="1:11" ht="14.4" x14ac:dyDescent="0.3">
      <c r="B3" s="3" t="s">
        <v>2</v>
      </c>
      <c r="C3" s="40" t="s">
        <v>9</v>
      </c>
      <c r="D3" s="41" t="s">
        <v>15</v>
      </c>
      <c r="E3" s="56"/>
    </row>
    <row r="4" spans="1:11" ht="14.4" x14ac:dyDescent="0.3">
      <c r="A4" s="4">
        <v>1</v>
      </c>
      <c r="B4" s="28" t="s">
        <v>84</v>
      </c>
      <c r="C4" s="5">
        <f>'G(4)'!$C$21</f>
        <v>6.2</v>
      </c>
      <c r="D4" s="5">
        <f>$C$32</f>
        <v>7</v>
      </c>
      <c r="E4" s="6">
        <f>C4*C$2+D4*D$2</f>
        <v>6.4</v>
      </c>
      <c r="G4" s="1"/>
    </row>
    <row r="5" spans="1:11" ht="14.4" x14ac:dyDescent="0.3">
      <c r="A5" s="4">
        <v>2</v>
      </c>
      <c r="B5" s="28" t="s">
        <v>85</v>
      </c>
      <c r="C5" s="5">
        <f>'G(4)'!$C$21</f>
        <v>6.2</v>
      </c>
      <c r="D5" s="5">
        <f>C44</f>
        <v>7</v>
      </c>
      <c r="E5" s="6">
        <f t="shared" ref="E5:E6" si="0">C5*C$2+D5*D$2</f>
        <v>6.4</v>
      </c>
      <c r="G5" s="1"/>
    </row>
    <row r="6" spans="1:11" ht="14.4" x14ac:dyDescent="0.3">
      <c r="A6" s="4">
        <v>3</v>
      </c>
      <c r="B6" s="28" t="s">
        <v>86</v>
      </c>
      <c r="C6" s="5">
        <f>'G(4)'!$C$21</f>
        <v>6.2</v>
      </c>
      <c r="D6" s="5">
        <f>C55</f>
        <v>7</v>
      </c>
      <c r="E6" s="6">
        <f t="shared" si="0"/>
        <v>6.4</v>
      </c>
      <c r="G6" s="1"/>
    </row>
    <row r="11" spans="1:11" ht="18" outlineLevel="1" x14ac:dyDescent="0.3">
      <c r="A11" s="71" t="s">
        <v>9</v>
      </c>
      <c r="B11" s="15"/>
      <c r="C11" s="57" t="s">
        <v>10</v>
      </c>
      <c r="D11" s="64" t="s">
        <v>11</v>
      </c>
      <c r="E11" s="69"/>
      <c r="F11" s="69"/>
      <c r="G11" s="69"/>
      <c r="H11" s="69"/>
      <c r="I11" s="69"/>
      <c r="J11" s="69"/>
      <c r="K11" s="65"/>
    </row>
    <row r="12" spans="1:11" ht="14.4" outlineLevel="1" x14ac:dyDescent="0.3">
      <c r="A12" s="67"/>
      <c r="B12" s="25" t="s">
        <v>12</v>
      </c>
      <c r="C12" s="56"/>
      <c r="D12" s="64" t="s">
        <v>5</v>
      </c>
      <c r="E12" s="65"/>
      <c r="F12" s="64" t="s">
        <v>6</v>
      </c>
      <c r="G12" s="65"/>
      <c r="H12" s="68" t="s">
        <v>27</v>
      </c>
      <c r="I12" s="65"/>
      <c r="J12" s="64" t="s">
        <v>7</v>
      </c>
      <c r="K12" s="65"/>
    </row>
    <row r="13" spans="1:11" ht="24" outlineLevel="1" x14ac:dyDescent="0.3">
      <c r="A13" s="72"/>
      <c r="B13" s="31" t="str">
        <f>RUBRICA!A4</f>
        <v>1. Implementa una metodología que permite el logro de los objetivos propuestos, de acuerdo a los estándares de la disciplina.</v>
      </c>
      <c r="C13" s="29" t="s">
        <v>5</v>
      </c>
      <c r="D13" s="17" t="s">
        <v>98</v>
      </c>
      <c r="E13" s="17">
        <f>IF(D13="X",100*0.1,"")</f>
        <v>10</v>
      </c>
      <c r="F13" s="17"/>
      <c r="G13" s="17" t="str">
        <f>IF(F13="X",60*0.1,"")</f>
        <v/>
      </c>
      <c r="H13" s="17" t="str">
        <f t="shared" ref="H13:H16" si="1">IF($C13=ML,"X","")</f>
        <v/>
      </c>
      <c r="I13" s="17" t="str">
        <f>IF(H13="X",30*0.1,"")</f>
        <v/>
      </c>
      <c r="J13" s="17" t="str">
        <f t="shared" ref="J13:J16" si="2">IF($C13=NL,"X","")</f>
        <v/>
      </c>
      <c r="K13" s="17" t="str">
        <f t="shared" ref="K13:K19" si="3">IF($J13="X",0,"")</f>
        <v/>
      </c>
    </row>
    <row r="14" spans="1:11" ht="36" outlineLevel="1" x14ac:dyDescent="0.3">
      <c r="A14" s="72"/>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6</v>
      </c>
      <c r="D14" s="17"/>
      <c r="E14" s="17" t="str">
        <f>IF(D14="X",100*0.2,"")</f>
        <v/>
      </c>
      <c r="F14" s="17" t="str">
        <f t="shared" ref="F14:F16" si="4">IF($C14=L,"X","")</f>
        <v>X</v>
      </c>
      <c r="G14" s="17">
        <f>IF(F14="X",60*0.2,"")</f>
        <v>12</v>
      </c>
      <c r="H14" s="17" t="str">
        <f t="shared" si="1"/>
        <v/>
      </c>
      <c r="I14" s="17" t="str">
        <f>IF(H14="X",30*0.2,"")</f>
        <v/>
      </c>
      <c r="J14" s="17" t="str">
        <f t="shared" si="2"/>
        <v/>
      </c>
      <c r="K14" s="17" t="str">
        <f t="shared" si="3"/>
        <v/>
      </c>
    </row>
    <row r="15" spans="1:11" ht="14.4" outlineLevel="1" x14ac:dyDescent="0.3">
      <c r="A15" s="72"/>
      <c r="B15" s="31" t="str">
        <f>RUBRICA!A7</f>
        <v>4. Relaciona el Proyecto APT con las competencias del perfil de egreso de su Plan de Estudio.</v>
      </c>
      <c r="C15" s="29" t="s">
        <v>5</v>
      </c>
      <c r="D15" s="17" t="str">
        <f t="shared" ref="D15" si="5">IF($C15=CL,"X","")</f>
        <v>X</v>
      </c>
      <c r="E15" s="17">
        <f>IF(D15="X",100*0.05,"")</f>
        <v>5</v>
      </c>
      <c r="F15" s="17"/>
      <c r="G15" s="17" t="str">
        <f>IF(F15="X",60*0.05,"")</f>
        <v/>
      </c>
      <c r="H15" s="17" t="str">
        <f t="shared" si="1"/>
        <v/>
      </c>
      <c r="I15" s="17" t="str">
        <f>IF(H15="X",30*0.05,"")</f>
        <v/>
      </c>
      <c r="J15" s="17" t="str">
        <f t="shared" si="2"/>
        <v/>
      </c>
      <c r="K15" s="17" t="str">
        <f t="shared" si="3"/>
        <v/>
      </c>
    </row>
    <row r="16" spans="1:11" ht="24" outlineLevel="1" x14ac:dyDescent="0.3">
      <c r="A16" s="72"/>
      <c r="B16" s="31" t="str">
        <f>RUBRICA!A8</f>
        <v>5. Utiliza de manera precisa el lenguaje técnico en los entregables de acuerdo con lo requerido por la disciplina.</v>
      </c>
      <c r="C16" s="77" t="s">
        <v>5</v>
      </c>
      <c r="D16" s="17" t="s">
        <v>98</v>
      </c>
      <c r="E16" s="17">
        <f>IF(D16="X",100*0.05,"")</f>
        <v>5</v>
      </c>
      <c r="F16" s="17" t="str">
        <f t="shared" si="4"/>
        <v/>
      </c>
      <c r="G16" s="17" t="str">
        <f>IF(F16="X",60*0.05,"")</f>
        <v/>
      </c>
      <c r="H16" s="17" t="str">
        <f t="shared" si="1"/>
        <v/>
      </c>
      <c r="I16" s="17" t="str">
        <f>IF(H16="X",30*0.05,"")</f>
        <v/>
      </c>
      <c r="J16" s="17" t="str">
        <f t="shared" si="2"/>
        <v/>
      </c>
      <c r="K16" s="17" t="str">
        <f t="shared" si="3"/>
        <v/>
      </c>
    </row>
    <row r="17" spans="1:12" ht="24" outlineLevel="1" x14ac:dyDescent="0.3">
      <c r="A17" s="72"/>
      <c r="B17" s="31" t="str">
        <f>RUBRICA!A9</f>
        <v xml:space="preserve">6. Utiliza correctamente las reglas de redacción, ortografía (literal, puntual, acentual) y las normas para citas y referencias. </v>
      </c>
      <c r="C17" s="77" t="s">
        <v>5</v>
      </c>
      <c r="D17" s="17" t="s">
        <v>98</v>
      </c>
      <c r="E17" s="17">
        <f>IF(D17="X",100*0.05,"")</f>
        <v>5</v>
      </c>
      <c r="F17" s="17" t="str">
        <f>IF($C17=L,"X","")</f>
        <v/>
      </c>
      <c r="G17" s="17" t="str">
        <f>IF(F17="X",60*0.05,"")</f>
        <v/>
      </c>
      <c r="H17" s="17" t="str">
        <f>IF($C17=ML,"X","")</f>
        <v/>
      </c>
      <c r="I17" s="17" t="str">
        <f>IF(H17="X",30*0.05,"")</f>
        <v/>
      </c>
      <c r="J17" s="17" t="str">
        <f>IF($C17=NL,"X","")</f>
        <v/>
      </c>
      <c r="K17" s="17" t="str">
        <f t="shared" si="3"/>
        <v/>
      </c>
    </row>
    <row r="18" spans="1:12" ht="24" outlineLevel="1" x14ac:dyDescent="0.3">
      <c r="A18" s="72"/>
      <c r="B18" s="52" t="str">
        <f>RUBRICA!A10</f>
        <v>7. Entrega la documentación y evidencias requerida por la asignatura de acuerdo a la estrucutra y nombres solicitados, guardando todas las evidencias de avances en Git</v>
      </c>
      <c r="C18" s="29" t="s">
        <v>5</v>
      </c>
      <c r="D18" s="17" t="s">
        <v>98</v>
      </c>
      <c r="E18" s="17">
        <f>IF(D18="X",100*0.15,"")</f>
        <v>15</v>
      </c>
      <c r="F18" s="17" t="str">
        <f>IF($C18=L,"X","")</f>
        <v/>
      </c>
      <c r="G18" s="17" t="str">
        <f>IF(F18="X",60*0.15,"")</f>
        <v/>
      </c>
      <c r="H18" s="17" t="str">
        <f>IF($C18=ML,"X","")</f>
        <v/>
      </c>
      <c r="I18" s="17" t="str">
        <f>IF(H18="X",30*0.15,"")</f>
        <v/>
      </c>
      <c r="J18" s="17" t="str">
        <f>IF($C18=NL,"X","")</f>
        <v/>
      </c>
      <c r="K18" s="17" t="str">
        <f t="shared" si="3"/>
        <v/>
      </c>
      <c r="L18" s="75"/>
    </row>
    <row r="19" spans="1:12" ht="22.8" customHeight="1" outlineLevel="1" x14ac:dyDescent="0.3">
      <c r="A19" s="72"/>
      <c r="B19" s="52" t="str">
        <f>RUBRICA!A12</f>
        <v>9.-Generan evidencias claras dentro del repositorio  del aporte de cada uno de los integrantes del equipo que permitan identificar la equidad en el trabajo y la participación de cada estudiante.</v>
      </c>
      <c r="C19" s="76" t="s">
        <v>5</v>
      </c>
      <c r="D19" s="17" t="s">
        <v>98</v>
      </c>
      <c r="E19" s="17">
        <f>IF(D19="X",100*0.15,"")</f>
        <v>15</v>
      </c>
      <c r="F19" s="17"/>
      <c r="G19" s="17" t="str">
        <f>IF(F19="X",60*0.15,"")</f>
        <v/>
      </c>
      <c r="H19" s="17" t="str">
        <f>IF($C19=ML,"X","")</f>
        <v/>
      </c>
      <c r="I19" s="17" t="str">
        <f>IF(H19="X",30*0.15,"")</f>
        <v/>
      </c>
      <c r="J19" s="17" t="str">
        <f>IF($C19=NL,"X","")</f>
        <v/>
      </c>
      <c r="K19" s="17" t="str">
        <f t="shared" si="3"/>
        <v/>
      </c>
      <c r="L19" s="75" t="s">
        <v>105</v>
      </c>
    </row>
    <row r="20" spans="1:12" ht="15.75" customHeight="1" outlineLevel="1" x14ac:dyDescent="0.35">
      <c r="A20" s="67"/>
      <c r="B20" s="30" t="s">
        <v>4</v>
      </c>
      <c r="C20" s="34">
        <f>E20+G20+I20+K20</f>
        <v>67</v>
      </c>
      <c r="D20" s="20"/>
      <c r="E20" s="20">
        <f>SUM(E13:E19)</f>
        <v>55</v>
      </c>
      <c r="F20" s="20"/>
      <c r="G20" s="20">
        <f>SUM(G13:G19)</f>
        <v>12</v>
      </c>
      <c r="H20" s="20"/>
      <c r="I20" s="20">
        <f>SUM(I13:I19)</f>
        <v>0</v>
      </c>
      <c r="J20" s="20"/>
      <c r="K20" s="20">
        <f>SUM(K13:K19)</f>
        <v>0</v>
      </c>
    </row>
    <row r="21" spans="1:12" ht="15.75" customHeight="1" outlineLevel="1" x14ac:dyDescent="0.35">
      <c r="A21" s="56"/>
      <c r="B21" s="33" t="s">
        <v>13</v>
      </c>
      <c r="C21" s="21">
        <f>VLOOKUP(C20,ESCALA_IEP!A1:B152,2,FALSE)</f>
        <v>6.2</v>
      </c>
    </row>
    <row r="22" spans="1:12" ht="15.75" customHeight="1" x14ac:dyDescent="0.3"/>
    <row r="23" spans="1:12" ht="15.75" customHeight="1" x14ac:dyDescent="0.3"/>
    <row r="24" spans="1:12" ht="15.75" customHeight="1" x14ac:dyDescent="0.3">
      <c r="A24" s="66" t="s">
        <v>15</v>
      </c>
      <c r="B24" s="55" t="s">
        <v>16</v>
      </c>
      <c r="C24" s="58" t="str">
        <f>$B$4</f>
        <v xml:space="preserve">CASTRO MUNOZ PATRICIO </v>
      </c>
      <c r="D24" s="59"/>
      <c r="E24" s="59"/>
      <c r="F24" s="59"/>
      <c r="G24" s="59"/>
      <c r="H24" s="59"/>
      <c r="I24" s="59"/>
      <c r="J24" s="59"/>
      <c r="K24" s="60"/>
    </row>
    <row r="25" spans="1:12" ht="15.75" customHeight="1" x14ac:dyDescent="0.3">
      <c r="A25" s="67"/>
      <c r="B25" s="56"/>
      <c r="C25" s="61"/>
      <c r="D25" s="62"/>
      <c r="E25" s="62"/>
      <c r="F25" s="62"/>
      <c r="G25" s="62"/>
      <c r="H25" s="62"/>
      <c r="I25" s="62"/>
      <c r="J25" s="62"/>
      <c r="K25" s="63"/>
    </row>
    <row r="26" spans="1:12" ht="15.75" customHeight="1" x14ac:dyDescent="0.3">
      <c r="A26" s="67"/>
      <c r="B26" s="15" t="s">
        <v>17</v>
      </c>
      <c r="C26" s="57" t="s">
        <v>10</v>
      </c>
      <c r="D26" s="64" t="s">
        <v>11</v>
      </c>
      <c r="E26" s="69"/>
      <c r="F26" s="69"/>
      <c r="G26" s="69"/>
      <c r="H26" s="69"/>
      <c r="I26" s="69"/>
      <c r="J26" s="69"/>
      <c r="K26" s="65"/>
    </row>
    <row r="27" spans="1:12" ht="15.75" customHeight="1" x14ac:dyDescent="0.3">
      <c r="A27" s="67"/>
      <c r="B27" s="16" t="s">
        <v>12</v>
      </c>
      <c r="C27" s="56"/>
      <c r="D27" s="64" t="s">
        <v>5</v>
      </c>
      <c r="E27" s="65"/>
      <c r="F27" s="64" t="s">
        <v>6</v>
      </c>
      <c r="G27" s="65"/>
      <c r="H27" s="68" t="s">
        <v>27</v>
      </c>
      <c r="I27" s="65"/>
      <c r="J27" s="64" t="s">
        <v>7</v>
      </c>
      <c r="K27" s="65"/>
    </row>
    <row r="28" spans="1:12" ht="14.4" x14ac:dyDescent="0.3">
      <c r="A28" s="67"/>
      <c r="B28" s="31" t="str">
        <f>RUBRICA!A6</f>
        <v>3. Relaciona el Proyecto APT con sus intereses profesionales. *</v>
      </c>
      <c r="C28" s="29" t="s">
        <v>5</v>
      </c>
      <c r="D28" s="17" t="str">
        <f t="shared" ref="D28:D30" si="6">IF($C28=CL,"X","")</f>
        <v>X</v>
      </c>
      <c r="E28" s="17">
        <f>IF(D28="X",100*0.05,"")</f>
        <v>5</v>
      </c>
      <c r="F28" s="17" t="str">
        <f t="shared" ref="F28:F30" si="7">IF($C28=L,"X","")</f>
        <v/>
      </c>
      <c r="G28" s="17" t="str">
        <f>IF(F28="X",60*0.05,"")</f>
        <v/>
      </c>
      <c r="H28" s="17" t="str">
        <f t="shared" ref="H28:H30" si="8">IF($C28=ML,"X","")</f>
        <v/>
      </c>
      <c r="I28" s="17" t="str">
        <f>IF(H28="X",30*0.05,"")</f>
        <v/>
      </c>
      <c r="J28" s="17" t="str">
        <f t="shared" ref="J28:J30" si="9">IF($C28=NL,"X","")</f>
        <v/>
      </c>
      <c r="K28" s="17" t="str">
        <f t="shared" ref="K28:K30" si="10">IF($J28="X",0,"")</f>
        <v/>
      </c>
    </row>
    <row r="29" spans="1:12" ht="24.6" customHeight="1" x14ac:dyDescent="0.3">
      <c r="A29" s="67"/>
      <c r="B29" s="31" t="str">
        <f>RUBRICA!A11</f>
        <v>8. Expone el tema utilizando un lenguaje técnico disciplinar al presentar la propuesta y responde evidenciando un manejo de la información. *</v>
      </c>
      <c r="C29" s="29" t="s">
        <v>5</v>
      </c>
      <c r="D29" s="17" t="str">
        <f t="shared" si="6"/>
        <v>X</v>
      </c>
      <c r="E29" s="17">
        <f>IF(D29="X",100*0.1,"")</f>
        <v>10</v>
      </c>
      <c r="F29" s="17" t="str">
        <f t="shared" si="7"/>
        <v/>
      </c>
      <c r="G29" s="17" t="str">
        <f>IF(F29="X",60*0.1,"")</f>
        <v/>
      </c>
      <c r="H29" s="17" t="str">
        <f t="shared" si="8"/>
        <v/>
      </c>
      <c r="I29" s="17" t="str">
        <f>IF(H29="X",30*0.1,"")</f>
        <v/>
      </c>
      <c r="J29" s="17" t="str">
        <f t="shared" si="9"/>
        <v/>
      </c>
      <c r="K29" s="17" t="str">
        <f t="shared" si="10"/>
        <v/>
      </c>
    </row>
    <row r="30" spans="1:12" ht="25.8" customHeight="1" x14ac:dyDescent="0.3">
      <c r="A30" s="67"/>
      <c r="B30" s="31" t="str">
        <f>RUBRICA!A13</f>
        <v>10. Colaboración y trabajo en equipo *</v>
      </c>
      <c r="C30" s="29" t="s">
        <v>5</v>
      </c>
      <c r="D30" s="17" t="str">
        <f t="shared" si="6"/>
        <v>X</v>
      </c>
      <c r="E30" s="17">
        <f>IF(D30="X",100*0.1,"")</f>
        <v>10</v>
      </c>
      <c r="F30" s="17" t="str">
        <f t="shared" si="7"/>
        <v/>
      </c>
      <c r="G30" s="17" t="str">
        <f>IF(F30="X",60*0.1,"")</f>
        <v/>
      </c>
      <c r="H30" s="17" t="str">
        <f t="shared" si="8"/>
        <v/>
      </c>
      <c r="I30" s="17" t="str">
        <f>IF(H30="X",30*0.1,"")</f>
        <v/>
      </c>
      <c r="J30" s="17" t="str">
        <f t="shared" si="9"/>
        <v/>
      </c>
      <c r="K30" s="17" t="str">
        <f t="shared" si="10"/>
        <v/>
      </c>
    </row>
    <row r="31" spans="1:12" ht="15.75" customHeight="1" x14ac:dyDescent="0.35">
      <c r="A31" s="67"/>
      <c r="B31" s="22" t="s">
        <v>14</v>
      </c>
      <c r="C31" s="19">
        <f>E31+G31+I31+K31</f>
        <v>25</v>
      </c>
      <c r="D31" s="20"/>
      <c r="E31" s="20">
        <f>SUM(E28:E30)</f>
        <v>25</v>
      </c>
      <c r="F31" s="20"/>
      <c r="G31" s="20">
        <f>SUM(G28:G30)</f>
        <v>0</v>
      </c>
      <c r="H31" s="20"/>
      <c r="I31" s="20">
        <f>SUM(I28:I30)</f>
        <v>0</v>
      </c>
      <c r="J31" s="20"/>
      <c r="K31" s="20">
        <f>SUM(K29:K30)</f>
        <v>0</v>
      </c>
    </row>
    <row r="32" spans="1:12" ht="15.75" customHeight="1" x14ac:dyDescent="0.35">
      <c r="A32" s="56"/>
      <c r="B32" s="18" t="s">
        <v>13</v>
      </c>
      <c r="C32" s="21">
        <f>VLOOKUP(C31,ESCALA_TRAB_EQUIP!A1:B52,2,FALSE)</f>
        <v>7</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6" t="s">
        <v>15</v>
      </c>
      <c r="B36" s="55" t="s">
        <v>16</v>
      </c>
      <c r="C36" s="58" t="str">
        <f>B5</f>
        <v xml:space="preserve">ULLOA SOTO DIEGO ALFONSO </v>
      </c>
      <c r="D36" s="59"/>
      <c r="E36" s="59"/>
      <c r="F36" s="59"/>
      <c r="G36" s="59"/>
      <c r="H36" s="59"/>
      <c r="I36" s="59"/>
      <c r="J36" s="59"/>
      <c r="K36" s="60"/>
    </row>
    <row r="37" spans="1:11" ht="15.75" customHeight="1" x14ac:dyDescent="0.3">
      <c r="A37" s="67"/>
      <c r="B37" s="56"/>
      <c r="C37" s="61"/>
      <c r="D37" s="62"/>
      <c r="E37" s="62"/>
      <c r="F37" s="62"/>
      <c r="G37" s="62"/>
      <c r="H37" s="62"/>
      <c r="I37" s="62"/>
      <c r="J37" s="62"/>
      <c r="K37" s="63"/>
    </row>
    <row r="38" spans="1:11" ht="15.75" customHeight="1" x14ac:dyDescent="0.3">
      <c r="A38" s="67"/>
      <c r="B38" s="15" t="s">
        <v>17</v>
      </c>
      <c r="C38" s="57" t="s">
        <v>10</v>
      </c>
      <c r="D38" s="64" t="s">
        <v>11</v>
      </c>
      <c r="E38" s="69"/>
      <c r="F38" s="69"/>
      <c r="G38" s="69"/>
      <c r="H38" s="69"/>
      <c r="I38" s="69"/>
      <c r="J38" s="69"/>
      <c r="K38" s="65"/>
    </row>
    <row r="39" spans="1:11" ht="15.75" customHeight="1" x14ac:dyDescent="0.3">
      <c r="A39" s="67"/>
      <c r="B39" s="16" t="s">
        <v>12</v>
      </c>
      <c r="C39" s="56"/>
      <c r="D39" s="64" t="s">
        <v>5</v>
      </c>
      <c r="E39" s="65"/>
      <c r="F39" s="64" t="s">
        <v>6</v>
      </c>
      <c r="G39" s="65"/>
      <c r="H39" s="68" t="s">
        <v>27</v>
      </c>
      <c r="I39" s="65"/>
      <c r="J39" s="64" t="s">
        <v>7</v>
      </c>
      <c r="K39" s="65"/>
    </row>
    <row r="40" spans="1:11" ht="15.75" customHeight="1" x14ac:dyDescent="0.3">
      <c r="A40" s="67"/>
      <c r="B40" s="31" t="str">
        <f>RUBRICA!A6</f>
        <v>3. Relaciona el Proyecto APT con sus intereses profesionales. *</v>
      </c>
      <c r="C40" s="29" t="s">
        <v>5</v>
      </c>
      <c r="D40" s="17" t="str">
        <f t="shared" ref="D40:D42" si="11">IF($C40=CL,"X","")</f>
        <v>X</v>
      </c>
      <c r="E40" s="17">
        <f>IF(D40="X",100*0.05,"")</f>
        <v>5</v>
      </c>
      <c r="F40" s="17" t="str">
        <f t="shared" ref="F40:F42" si="12">IF($C40=L,"X","")</f>
        <v/>
      </c>
      <c r="G40" s="17" t="str">
        <f>IF(F40="X",60*0.05,"")</f>
        <v/>
      </c>
      <c r="H40" s="17" t="str">
        <f t="shared" ref="H40:H42" si="13">IF($C40=ML,"X","")</f>
        <v/>
      </c>
      <c r="I40" s="17" t="str">
        <f>IF(H40="X",30*0.05,"")</f>
        <v/>
      </c>
      <c r="J40" s="17" t="str">
        <f t="shared" ref="J40:J42" si="14">IF($C40=NL,"X","")</f>
        <v/>
      </c>
      <c r="K40" s="17" t="str">
        <f t="shared" ref="K40:K42" si="15">IF($J40="X",0,"")</f>
        <v/>
      </c>
    </row>
    <row r="41" spans="1:11" ht="25.8" customHeight="1" x14ac:dyDescent="0.3">
      <c r="A41" s="67"/>
      <c r="B41" s="31" t="str">
        <f>RUBRICA!A11</f>
        <v>8. Expone el tema utilizando un lenguaje técnico disciplinar al presentar la propuesta y responde evidenciando un manejo de la información. *</v>
      </c>
      <c r="C41" s="29" t="s">
        <v>5</v>
      </c>
      <c r="D41" s="17" t="str">
        <f t="shared" si="11"/>
        <v>X</v>
      </c>
      <c r="E41" s="17">
        <f>IF(D41="X",100*0.1,"")</f>
        <v>10</v>
      </c>
      <c r="F41" s="17" t="str">
        <f t="shared" si="12"/>
        <v/>
      </c>
      <c r="G41" s="17" t="str">
        <f>IF(F41="X",60*0.1,"")</f>
        <v/>
      </c>
      <c r="H41" s="17" t="str">
        <f t="shared" si="13"/>
        <v/>
      </c>
      <c r="I41" s="17" t="str">
        <f>IF(H41="X",30*0.1,"")</f>
        <v/>
      </c>
      <c r="J41" s="17" t="str">
        <f t="shared" si="14"/>
        <v/>
      </c>
      <c r="K41" s="17" t="str">
        <f t="shared" si="15"/>
        <v/>
      </c>
    </row>
    <row r="42" spans="1:11" ht="14.4" x14ac:dyDescent="0.3">
      <c r="A42" s="67"/>
      <c r="B42" s="31" t="str">
        <f>RUBRICA!A13</f>
        <v>10. Colaboración y trabajo en equipo *</v>
      </c>
      <c r="C42" s="29" t="s">
        <v>5</v>
      </c>
      <c r="D42" s="17" t="str">
        <f t="shared" si="11"/>
        <v>X</v>
      </c>
      <c r="E42" s="17">
        <f>IF(D42="X",100*0.1,"")</f>
        <v>10</v>
      </c>
      <c r="F42" s="17" t="str">
        <f t="shared" si="12"/>
        <v/>
      </c>
      <c r="G42" s="17" t="str">
        <f>IF(F42="X",60*0.1,"")</f>
        <v/>
      </c>
      <c r="H42" s="17" t="str">
        <f t="shared" si="13"/>
        <v/>
      </c>
      <c r="I42" s="17" t="str">
        <f>IF(H42="X",30*0.1,"")</f>
        <v/>
      </c>
      <c r="J42" s="17" t="str">
        <f t="shared" si="14"/>
        <v/>
      </c>
      <c r="K42" s="17" t="str">
        <f t="shared" si="15"/>
        <v/>
      </c>
    </row>
    <row r="43" spans="1:11" ht="15.75" customHeight="1" x14ac:dyDescent="0.3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35">
      <c r="A44" s="56"/>
      <c r="B44" s="18" t="s">
        <v>13</v>
      </c>
      <c r="C44" s="21">
        <f>VLOOKUP(C43,ESCALA_TRAB_EQUIP!A1:B52,2,FALSE)</f>
        <v>7</v>
      </c>
    </row>
    <row r="45" spans="1:11" ht="15.75" customHeight="1" x14ac:dyDescent="0.35">
      <c r="B45" s="23"/>
      <c r="C45" s="24"/>
    </row>
    <row r="46" spans="1:11" ht="15.75" customHeight="1" x14ac:dyDescent="0.35">
      <c r="B46" s="23"/>
      <c r="C46" s="24"/>
    </row>
    <row r="47" spans="1:11" ht="15.75" customHeight="1" x14ac:dyDescent="0.3">
      <c r="A47" s="66" t="s">
        <v>15</v>
      </c>
      <c r="B47" s="55" t="s">
        <v>16</v>
      </c>
      <c r="C47" s="58" t="str">
        <f>B6</f>
        <v xml:space="preserve">VILLENA TORO ALONSO IGNACIO </v>
      </c>
      <c r="D47" s="59"/>
      <c r="E47" s="59"/>
      <c r="F47" s="59"/>
      <c r="G47" s="59"/>
      <c r="H47" s="59"/>
      <c r="I47" s="59"/>
      <c r="J47" s="59"/>
      <c r="K47" s="60"/>
    </row>
    <row r="48" spans="1:11" ht="15.75" customHeight="1" x14ac:dyDescent="0.3">
      <c r="A48" s="67"/>
      <c r="B48" s="56"/>
      <c r="C48" s="61"/>
      <c r="D48" s="62"/>
      <c r="E48" s="62"/>
      <c r="F48" s="62"/>
      <c r="G48" s="62"/>
      <c r="H48" s="62"/>
      <c r="I48" s="62"/>
      <c r="J48" s="62"/>
      <c r="K48" s="63"/>
    </row>
    <row r="49" spans="1:11" ht="15.75" customHeight="1" x14ac:dyDescent="0.3">
      <c r="A49" s="67"/>
      <c r="B49" s="15" t="s">
        <v>17</v>
      </c>
      <c r="C49" s="57" t="s">
        <v>10</v>
      </c>
      <c r="D49" s="64" t="s">
        <v>11</v>
      </c>
      <c r="E49" s="69"/>
      <c r="F49" s="69"/>
      <c r="G49" s="69"/>
      <c r="H49" s="69"/>
      <c r="I49" s="69"/>
      <c r="J49" s="69"/>
      <c r="K49" s="65"/>
    </row>
    <row r="50" spans="1:11" ht="15.75" customHeight="1" x14ac:dyDescent="0.3">
      <c r="A50" s="67"/>
      <c r="B50" s="16" t="s">
        <v>12</v>
      </c>
      <c r="C50" s="56"/>
      <c r="D50" s="64" t="s">
        <v>5</v>
      </c>
      <c r="E50" s="65"/>
      <c r="F50" s="64" t="s">
        <v>6</v>
      </c>
      <c r="G50" s="65"/>
      <c r="H50" s="68" t="s">
        <v>27</v>
      </c>
      <c r="I50" s="65"/>
      <c r="J50" s="64" t="s">
        <v>7</v>
      </c>
      <c r="K50" s="65"/>
    </row>
    <row r="51" spans="1:11" ht="15.75" customHeight="1" x14ac:dyDescent="0.3">
      <c r="A51" s="67"/>
      <c r="B51" s="31" t="str">
        <f>RUBRICA!A6</f>
        <v>3. Relaciona el Proyecto APT con sus intereses profesionales. *</v>
      </c>
      <c r="C51" s="29" t="s">
        <v>5</v>
      </c>
      <c r="D51" s="17" t="str">
        <f t="shared" ref="D51:D53" si="16">IF($C51=CL,"X","")</f>
        <v>X</v>
      </c>
      <c r="E51" s="17">
        <f>IF(D51="X",100*0.05,"")</f>
        <v>5</v>
      </c>
      <c r="F51" s="17" t="str">
        <f t="shared" ref="F51:F53" si="17">IF($C51=L,"X","")</f>
        <v/>
      </c>
      <c r="G51" s="17" t="str">
        <f>IF(F51="X",60*0.05,"")</f>
        <v/>
      </c>
      <c r="H51" s="17" t="str">
        <f t="shared" ref="H51:H53" si="18">IF($C51=ML,"X","")</f>
        <v/>
      </c>
      <c r="I51" s="17" t="str">
        <f>IF(H51="X",30*0.05,"")</f>
        <v/>
      </c>
      <c r="J51" s="17" t="str">
        <f t="shared" ref="J51:J53" si="19">IF($C51=NL,"X","")</f>
        <v/>
      </c>
      <c r="K51" s="17" t="str">
        <f t="shared" ref="K51:K53" si="20">IF($J51="X",0,"")</f>
        <v/>
      </c>
    </row>
    <row r="52" spans="1:11" ht="25.8" customHeight="1" x14ac:dyDescent="0.3">
      <c r="A52" s="67"/>
      <c r="B52" s="31" t="str">
        <f>RUBRICA!A11</f>
        <v>8. Expone el tema utilizando un lenguaje técnico disciplinar al presentar la propuesta y responde evidenciando un manejo de la información. *</v>
      </c>
      <c r="C52" s="29" t="s">
        <v>5</v>
      </c>
      <c r="D52" s="17" t="str">
        <f t="shared" si="16"/>
        <v>X</v>
      </c>
      <c r="E52" s="17">
        <f>IF(D52="X",100*0.1,"")</f>
        <v>10</v>
      </c>
      <c r="F52" s="17" t="str">
        <f t="shared" si="17"/>
        <v/>
      </c>
      <c r="G52" s="17" t="str">
        <f>IF(F52="X",60*0.1,"")</f>
        <v/>
      </c>
      <c r="H52" s="17" t="str">
        <f t="shared" si="18"/>
        <v/>
      </c>
      <c r="I52" s="17" t="str">
        <f>IF(H52="X",30*0.1,"")</f>
        <v/>
      </c>
      <c r="J52" s="17" t="str">
        <f t="shared" si="19"/>
        <v/>
      </c>
      <c r="K52" s="17" t="str">
        <f t="shared" si="20"/>
        <v/>
      </c>
    </row>
    <row r="53" spans="1:11" ht="14.4" x14ac:dyDescent="0.3">
      <c r="A53" s="67"/>
      <c r="B53" s="31" t="str">
        <f>RUBRICA!A13</f>
        <v>10. Colaboración y trabajo en equipo *</v>
      </c>
      <c r="C53" s="29" t="s">
        <v>5</v>
      </c>
      <c r="D53" s="17" t="str">
        <f t="shared" si="16"/>
        <v>X</v>
      </c>
      <c r="E53" s="17">
        <f>IF(D53="X",100*0.1,"")</f>
        <v>10</v>
      </c>
      <c r="F53" s="17" t="str">
        <f t="shared" si="17"/>
        <v/>
      </c>
      <c r="G53" s="17" t="str">
        <f>IF(F53="X",60*0.1,"")</f>
        <v/>
      </c>
      <c r="H53" s="17" t="str">
        <f t="shared" si="18"/>
        <v/>
      </c>
      <c r="I53" s="17" t="str">
        <f>IF(H53="X",30*0.1,"")</f>
        <v/>
      </c>
      <c r="J53" s="17" t="str">
        <f t="shared" si="19"/>
        <v/>
      </c>
      <c r="K53" s="17" t="str">
        <f t="shared" si="20"/>
        <v/>
      </c>
    </row>
    <row r="54" spans="1:11" ht="15.75" customHeight="1" x14ac:dyDescent="0.3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35">
      <c r="A55" s="56"/>
      <c r="B55" s="18" t="s">
        <v>13</v>
      </c>
      <c r="C55" s="21">
        <f>VLOOKUP(C54,ESCALA_TRAB_EQUIP!A1:B52,2,FALSE)</f>
        <v>7</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E2:E3"/>
    <mergeCell ref="A11:A21"/>
    <mergeCell ref="C11:C12"/>
    <mergeCell ref="D11:K11"/>
    <mergeCell ref="D12:E12"/>
    <mergeCell ref="F12:G12"/>
    <mergeCell ref="H12:I12"/>
    <mergeCell ref="J12:K12"/>
    <mergeCell ref="A24:A32"/>
    <mergeCell ref="B24:B25"/>
    <mergeCell ref="C24:K25"/>
    <mergeCell ref="C26:C27"/>
    <mergeCell ref="D26:K26"/>
    <mergeCell ref="D27:E27"/>
    <mergeCell ref="F27:G27"/>
    <mergeCell ref="H27:I27"/>
    <mergeCell ref="J27:K27"/>
    <mergeCell ref="A36:A44"/>
    <mergeCell ref="B36:B37"/>
    <mergeCell ref="C36:K37"/>
    <mergeCell ref="C38:C39"/>
    <mergeCell ref="D38:K38"/>
    <mergeCell ref="D39:E39"/>
    <mergeCell ref="F39:G39"/>
    <mergeCell ref="H39:I39"/>
    <mergeCell ref="J39:K39"/>
    <mergeCell ref="A47:A55"/>
    <mergeCell ref="B47:B48"/>
    <mergeCell ref="C47:K48"/>
    <mergeCell ref="C49:C50"/>
    <mergeCell ref="D49:K49"/>
    <mergeCell ref="D50:E50"/>
    <mergeCell ref="F50:G50"/>
    <mergeCell ref="H50:I50"/>
    <mergeCell ref="J50:K50"/>
  </mergeCells>
  <conditionalFormatting sqref="C4:E6">
    <cfRule type="cellIs" dxfId="11" priority="1" operator="lessThan">
      <formula>4</formula>
    </cfRule>
    <cfRule type="cellIs" dxfId="10" priority="2" operator="lessThan">
      <formula>1</formula>
    </cfRule>
  </conditionalFormatting>
  <dataValidations count="1">
    <dataValidation type="decimal" allowBlank="1" showInputMessage="1" showErrorMessage="1" prompt="Error de Ingreso - Nota debe estar entre 1,0 y 7,0" sqref="C4:E6" xr:uid="{25650AA7-265D-4777-B13E-086DA98EA53E}">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33F19B5C-A5A4-4A88-B17D-80EA68007128}">
          <x14:formula1>
            <xm:f>'RELEVANCIA-PUNTAJE'!$B$2:$E$2</xm:f>
          </x14:formula1>
          <xm:sqref>C40:C42 C13:C19 C28:C30 C51:C53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E79CF-D4C9-4518-8223-570ED7F6DF5E}">
  <sheetPr>
    <tabColor rgb="FF92D050"/>
  </sheetPr>
  <dimension ref="A2:L926"/>
  <sheetViews>
    <sheetView zoomScaleNormal="100" workbookViewId="0">
      <selection activeCell="D22" sqref="D22"/>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70">
        <v>1</v>
      </c>
    </row>
    <row r="3" spans="1:11" ht="14.4" x14ac:dyDescent="0.3">
      <c r="B3" s="3" t="s">
        <v>2</v>
      </c>
      <c r="C3" s="40" t="s">
        <v>9</v>
      </c>
      <c r="D3" s="41" t="s">
        <v>15</v>
      </c>
      <c r="E3" s="56"/>
    </row>
    <row r="4" spans="1:11" ht="14.4" x14ac:dyDescent="0.3">
      <c r="A4" s="4">
        <v>1</v>
      </c>
      <c r="B4" s="28" t="s">
        <v>87</v>
      </c>
      <c r="C4" s="5">
        <f>'G(5)'!$C$21</f>
        <v>5.6</v>
      </c>
      <c r="D4" s="5">
        <f>$C$32</f>
        <v>7</v>
      </c>
      <c r="E4" s="6">
        <f>C4*C$2+D4*D$2</f>
        <v>5.9499999999999993</v>
      </c>
      <c r="G4" s="1"/>
    </row>
    <row r="5" spans="1:11" ht="14.4" x14ac:dyDescent="0.3">
      <c r="A5" s="4">
        <v>2</v>
      </c>
      <c r="B5" s="28" t="s">
        <v>88</v>
      </c>
      <c r="C5" s="5">
        <f>'G(5)'!$C$21</f>
        <v>5.6</v>
      </c>
      <c r="D5" s="5">
        <f>C44</f>
        <v>7</v>
      </c>
      <c r="E5" s="6">
        <f t="shared" ref="E5:E6" si="0">C5*C$2+D5*D$2</f>
        <v>5.9499999999999993</v>
      </c>
      <c r="G5" s="1"/>
    </row>
    <row r="6" spans="1:11" ht="14.4" x14ac:dyDescent="0.3">
      <c r="A6" s="4">
        <v>3</v>
      </c>
      <c r="B6" s="28" t="s">
        <v>89</v>
      </c>
      <c r="C6" s="5">
        <f>'G(5)'!$C$21</f>
        <v>5.6</v>
      </c>
      <c r="D6" s="5">
        <f>C55</f>
        <v>7</v>
      </c>
      <c r="E6" s="6">
        <f t="shared" si="0"/>
        <v>5.9499999999999993</v>
      </c>
      <c r="G6" s="1"/>
    </row>
    <row r="11" spans="1:11" ht="18" outlineLevel="1" x14ac:dyDescent="0.3">
      <c r="A11" s="71" t="s">
        <v>9</v>
      </c>
      <c r="B11" s="15"/>
      <c r="C11" s="57" t="s">
        <v>10</v>
      </c>
      <c r="D11" s="64" t="s">
        <v>11</v>
      </c>
      <c r="E11" s="69"/>
      <c r="F11" s="69"/>
      <c r="G11" s="69"/>
      <c r="H11" s="69"/>
      <c r="I11" s="69"/>
      <c r="J11" s="69"/>
      <c r="K11" s="65"/>
    </row>
    <row r="12" spans="1:11" ht="14.4" outlineLevel="1" x14ac:dyDescent="0.3">
      <c r="A12" s="67"/>
      <c r="B12" s="25" t="s">
        <v>12</v>
      </c>
      <c r="C12" s="56"/>
      <c r="D12" s="64" t="s">
        <v>5</v>
      </c>
      <c r="E12" s="65"/>
      <c r="F12" s="64" t="s">
        <v>6</v>
      </c>
      <c r="G12" s="65"/>
      <c r="H12" s="68" t="s">
        <v>27</v>
      </c>
      <c r="I12" s="65"/>
      <c r="J12" s="64" t="s">
        <v>7</v>
      </c>
      <c r="K12" s="65"/>
    </row>
    <row r="13" spans="1:11" ht="24" outlineLevel="1" x14ac:dyDescent="0.3">
      <c r="A13" s="72"/>
      <c r="B13" s="31" t="str">
        <f>RUBRICA!A4</f>
        <v>1. Implementa una metodología que permite el logro de los objetivos propuestos, de acuerdo a los estándares de la disciplina.</v>
      </c>
      <c r="C13" s="29" t="s">
        <v>5</v>
      </c>
      <c r="D13" s="17" t="s">
        <v>98</v>
      </c>
      <c r="E13" s="17">
        <f>IF(D13="X",100*0.1,"")</f>
        <v>10</v>
      </c>
      <c r="F13" s="17"/>
      <c r="G13" s="17" t="str">
        <f>IF(F13="X",60*0.1,"")</f>
        <v/>
      </c>
      <c r="H13" s="17" t="str">
        <f t="shared" ref="H13:H16" si="1">IF($C13=ML,"X","")</f>
        <v/>
      </c>
      <c r="I13" s="17" t="str">
        <f>IF(H13="X",30*0.1,"")</f>
        <v/>
      </c>
      <c r="J13" s="17" t="str">
        <f t="shared" ref="J13:J16" si="2">IF($C13=NL,"X","")</f>
        <v/>
      </c>
      <c r="K13" s="17" t="str">
        <f t="shared" ref="K13:K19" si="3">IF($J13="X",0,"")</f>
        <v/>
      </c>
    </row>
    <row r="14" spans="1:11" ht="36" outlineLevel="1" x14ac:dyDescent="0.3">
      <c r="A14" s="72"/>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6</v>
      </c>
      <c r="D14" s="17"/>
      <c r="E14" s="17" t="str">
        <f>IF(D14="X",100*0.2,"")</f>
        <v/>
      </c>
      <c r="F14" s="17" t="str">
        <f t="shared" ref="F14:F16" si="4">IF($C14=L,"X","")</f>
        <v>X</v>
      </c>
      <c r="G14" s="17">
        <f>IF(F14="X",60*0.2,"")</f>
        <v>12</v>
      </c>
      <c r="H14" s="17" t="str">
        <f t="shared" si="1"/>
        <v/>
      </c>
      <c r="I14" s="17" t="str">
        <f>IF(H14="X",30*0.2,"")</f>
        <v/>
      </c>
      <c r="J14" s="17" t="str">
        <f t="shared" si="2"/>
        <v/>
      </c>
      <c r="K14" s="17" t="str">
        <f t="shared" si="3"/>
        <v/>
      </c>
    </row>
    <row r="15" spans="1:11" ht="14.4" outlineLevel="1" x14ac:dyDescent="0.3">
      <c r="A15" s="72"/>
      <c r="B15" s="31" t="str">
        <f>RUBRICA!A7</f>
        <v>4. Relaciona el Proyecto APT con las competencias del perfil de egreso de su Plan de Estudio.</v>
      </c>
      <c r="C15" s="29" t="s">
        <v>5</v>
      </c>
      <c r="D15" s="17" t="str">
        <f t="shared" ref="D15" si="5">IF($C15=CL,"X","")</f>
        <v>X</v>
      </c>
      <c r="E15" s="17">
        <f>IF(D15="X",100*0.05,"")</f>
        <v>5</v>
      </c>
      <c r="F15" s="17"/>
      <c r="G15" s="17" t="str">
        <f>IF(F15="X",60*0.05,"")</f>
        <v/>
      </c>
      <c r="H15" s="17" t="str">
        <f t="shared" si="1"/>
        <v/>
      </c>
      <c r="I15" s="17" t="str">
        <f>IF(H15="X",30*0.05,"")</f>
        <v/>
      </c>
      <c r="J15" s="17" t="str">
        <f t="shared" si="2"/>
        <v/>
      </c>
      <c r="K15" s="17" t="str">
        <f t="shared" si="3"/>
        <v/>
      </c>
    </row>
    <row r="16" spans="1:11" ht="24" outlineLevel="1" x14ac:dyDescent="0.3">
      <c r="A16" s="72"/>
      <c r="B16" s="31" t="str">
        <f>RUBRICA!A8</f>
        <v>5. Utiliza de manera precisa el lenguaje técnico en los entregables de acuerdo con lo requerido por la disciplina.</v>
      </c>
      <c r="C16" s="29" t="s">
        <v>5</v>
      </c>
      <c r="D16" s="17" t="s">
        <v>98</v>
      </c>
      <c r="E16" s="17">
        <f>IF(D16="X",100*0.05,"")</f>
        <v>5</v>
      </c>
      <c r="F16" s="17" t="str">
        <f t="shared" si="4"/>
        <v/>
      </c>
      <c r="G16" s="17" t="str">
        <f>IF(F16="X",60*0.05,"")</f>
        <v/>
      </c>
      <c r="H16" s="17" t="str">
        <f t="shared" si="1"/>
        <v/>
      </c>
      <c r="I16" s="17" t="str">
        <f>IF(H16="X",30*0.05,"")</f>
        <v/>
      </c>
      <c r="J16" s="17" t="str">
        <f t="shared" si="2"/>
        <v/>
      </c>
      <c r="K16" s="17" t="str">
        <f t="shared" si="3"/>
        <v/>
      </c>
    </row>
    <row r="17" spans="1:12" ht="24" outlineLevel="1" x14ac:dyDescent="0.3">
      <c r="A17" s="72"/>
      <c r="B17" s="31" t="str">
        <f>RUBRICA!A9</f>
        <v xml:space="preserve">6. Utiliza correctamente las reglas de redacción, ortografía (literal, puntual, acentual) y las normas para citas y referencias. </v>
      </c>
      <c r="C17" s="29" t="s">
        <v>5</v>
      </c>
      <c r="D17" s="17" t="s">
        <v>98</v>
      </c>
      <c r="E17" s="17">
        <f>IF(D17="X",100*0.05,"")</f>
        <v>5</v>
      </c>
      <c r="F17" s="17" t="str">
        <f>IF($C17=L,"X","")</f>
        <v/>
      </c>
      <c r="G17" s="17" t="str">
        <f>IF(F17="X",60*0.05,"")</f>
        <v/>
      </c>
      <c r="H17" s="17" t="str">
        <f>IF($C17=ML,"X","")</f>
        <v/>
      </c>
      <c r="I17" s="17" t="str">
        <f>IF(H17="X",30*0.05,"")</f>
        <v/>
      </c>
      <c r="J17" s="17" t="str">
        <f>IF($C17=NL,"X","")</f>
        <v/>
      </c>
      <c r="K17" s="17" t="str">
        <f t="shared" si="3"/>
        <v/>
      </c>
    </row>
    <row r="18" spans="1:12" ht="24" outlineLevel="1" x14ac:dyDescent="0.3">
      <c r="A18" s="72"/>
      <c r="B18" s="52" t="str">
        <f>RUBRICA!A10</f>
        <v>7. Entrega la documentación y evidencias requerida por la asignatura de acuerdo a la estrucutra y nombres solicitados, guardando todas las evidencias de avances en Git</v>
      </c>
      <c r="C18" s="29" t="s">
        <v>5</v>
      </c>
      <c r="D18" s="17" t="s">
        <v>98</v>
      </c>
      <c r="E18" s="17">
        <f>IF(D18="X",100*0.15,"")</f>
        <v>15</v>
      </c>
      <c r="F18" s="17" t="str">
        <f>IF($C18=L,"X","")</f>
        <v/>
      </c>
      <c r="G18" s="17" t="str">
        <f>IF(F18="X",60*0.15,"")</f>
        <v/>
      </c>
      <c r="H18" s="17" t="str">
        <f>IF($C18=ML,"X","")</f>
        <v/>
      </c>
      <c r="I18" s="17" t="str">
        <f>IF(H18="X",30*0.15,"")</f>
        <v/>
      </c>
      <c r="J18" s="17" t="str">
        <f>IF($C18=NL,"X","")</f>
        <v/>
      </c>
      <c r="K18" s="17" t="str">
        <f t="shared" si="3"/>
        <v/>
      </c>
    </row>
    <row r="19" spans="1:12" ht="22.8" customHeight="1" outlineLevel="1" x14ac:dyDescent="0.3">
      <c r="A19" s="72"/>
      <c r="B19" s="52" t="str">
        <f>RUBRICA!A12</f>
        <v>9.-Generan evidencias claras dentro del repositorio  del aporte de cada uno de los integrantes del equipo que permitan identificar la equidad en el trabajo y la participación de cada estudiante.</v>
      </c>
      <c r="C19" s="29" t="s">
        <v>6</v>
      </c>
      <c r="D19" s="17"/>
      <c r="E19" s="17" t="str">
        <f>IF(D19="X",100*0.15,"")</f>
        <v/>
      </c>
      <c r="F19" s="17" t="str">
        <f>IF($C19=L,"X","")</f>
        <v>X</v>
      </c>
      <c r="G19" s="17">
        <f>IF(F19="X",60*0.15,"")</f>
        <v>9</v>
      </c>
      <c r="H19" s="17" t="str">
        <f>IF($C19=ML,"X","")</f>
        <v/>
      </c>
      <c r="I19" s="17" t="str">
        <f>IF(H19="X",30*0.15,"")</f>
        <v/>
      </c>
      <c r="J19" s="17" t="str">
        <f>IF($C19=NL,"X","")</f>
        <v/>
      </c>
      <c r="K19" s="17" t="str">
        <f t="shared" si="3"/>
        <v/>
      </c>
      <c r="L19" s="75" t="s">
        <v>100</v>
      </c>
    </row>
    <row r="20" spans="1:12" ht="15.75" customHeight="1" outlineLevel="1" x14ac:dyDescent="0.35">
      <c r="A20" s="67"/>
      <c r="B20" s="30" t="s">
        <v>4</v>
      </c>
      <c r="C20" s="34">
        <f>E20+G20+I20+K20</f>
        <v>61</v>
      </c>
      <c r="D20" s="20"/>
      <c r="E20" s="20">
        <f>SUM(E13:E19)</f>
        <v>40</v>
      </c>
      <c r="F20" s="20"/>
      <c r="G20" s="20">
        <f>SUM(G13:G19)</f>
        <v>21</v>
      </c>
      <c r="H20" s="20"/>
      <c r="I20" s="20">
        <f>SUM(I13:I19)</f>
        <v>0</v>
      </c>
      <c r="J20" s="20"/>
      <c r="K20" s="20">
        <f>SUM(K13:K19)</f>
        <v>0</v>
      </c>
    </row>
    <row r="21" spans="1:12" ht="15.75" customHeight="1" outlineLevel="1" x14ac:dyDescent="0.35">
      <c r="A21" s="56"/>
      <c r="B21" s="33" t="s">
        <v>13</v>
      </c>
      <c r="C21" s="21">
        <f>VLOOKUP(C20,ESCALA_IEP!A1:B152,2,FALSE)</f>
        <v>5.6</v>
      </c>
    </row>
    <row r="22" spans="1:12" ht="15.75" customHeight="1" x14ac:dyDescent="0.3"/>
    <row r="23" spans="1:12" ht="15.75" customHeight="1" x14ac:dyDescent="0.3"/>
    <row r="24" spans="1:12" ht="15.75" customHeight="1" x14ac:dyDescent="0.3">
      <c r="A24" s="66" t="s">
        <v>15</v>
      </c>
      <c r="B24" s="55" t="s">
        <v>16</v>
      </c>
      <c r="C24" s="58" t="str">
        <f>$B$4</f>
        <v xml:space="preserve">MONTECINOS CHEUQUIAN AXEL MAXIMILIANO </v>
      </c>
      <c r="D24" s="59"/>
      <c r="E24" s="59"/>
      <c r="F24" s="59"/>
      <c r="G24" s="59"/>
      <c r="H24" s="59"/>
      <c r="I24" s="59"/>
      <c r="J24" s="59"/>
      <c r="K24" s="60"/>
    </row>
    <row r="25" spans="1:12" ht="15.75" customHeight="1" x14ac:dyDescent="0.3">
      <c r="A25" s="67"/>
      <c r="B25" s="56"/>
      <c r="C25" s="61"/>
      <c r="D25" s="62"/>
      <c r="E25" s="62"/>
      <c r="F25" s="62"/>
      <c r="G25" s="62"/>
      <c r="H25" s="62"/>
      <c r="I25" s="62"/>
      <c r="J25" s="62"/>
      <c r="K25" s="63"/>
    </row>
    <row r="26" spans="1:12" ht="15.75" customHeight="1" x14ac:dyDescent="0.3">
      <c r="A26" s="67"/>
      <c r="B26" s="15" t="s">
        <v>17</v>
      </c>
      <c r="C26" s="57" t="s">
        <v>10</v>
      </c>
      <c r="D26" s="64" t="s">
        <v>11</v>
      </c>
      <c r="E26" s="69"/>
      <c r="F26" s="69"/>
      <c r="G26" s="69"/>
      <c r="H26" s="69"/>
      <c r="I26" s="69"/>
      <c r="J26" s="69"/>
      <c r="K26" s="65"/>
    </row>
    <row r="27" spans="1:12" ht="15.75" customHeight="1" x14ac:dyDescent="0.3">
      <c r="A27" s="67"/>
      <c r="B27" s="16" t="s">
        <v>12</v>
      </c>
      <c r="C27" s="56"/>
      <c r="D27" s="64" t="s">
        <v>5</v>
      </c>
      <c r="E27" s="65"/>
      <c r="F27" s="64" t="s">
        <v>6</v>
      </c>
      <c r="G27" s="65"/>
      <c r="H27" s="68" t="s">
        <v>27</v>
      </c>
      <c r="I27" s="65"/>
      <c r="J27" s="64" t="s">
        <v>7</v>
      </c>
      <c r="K27" s="65"/>
    </row>
    <row r="28" spans="1:12" ht="14.4" x14ac:dyDescent="0.3">
      <c r="A28" s="67"/>
      <c r="B28" s="31" t="str">
        <f>RUBRICA!A6</f>
        <v>3. Relaciona el Proyecto APT con sus intereses profesionales. *</v>
      </c>
      <c r="C28" s="29" t="s">
        <v>5</v>
      </c>
      <c r="D28" s="17" t="str">
        <f t="shared" ref="D28:D30" si="6">IF($C28=CL,"X","")</f>
        <v>X</v>
      </c>
      <c r="E28" s="17">
        <f>IF(D28="X",100*0.05,"")</f>
        <v>5</v>
      </c>
      <c r="F28" s="17" t="str">
        <f t="shared" ref="F28:F30" si="7">IF($C28=L,"X","")</f>
        <v/>
      </c>
      <c r="G28" s="17" t="str">
        <f>IF(F28="X",60*0.05,"")</f>
        <v/>
      </c>
      <c r="H28" s="17" t="str">
        <f t="shared" ref="H28:H30" si="8">IF($C28=ML,"X","")</f>
        <v/>
      </c>
      <c r="I28" s="17" t="str">
        <f>IF(H28="X",30*0.05,"")</f>
        <v/>
      </c>
      <c r="J28" s="17" t="str">
        <f t="shared" ref="J28:J30" si="9">IF($C28=NL,"X","")</f>
        <v/>
      </c>
      <c r="K28" s="17" t="str">
        <f t="shared" ref="K28:K30" si="10">IF($J28="X",0,"")</f>
        <v/>
      </c>
    </row>
    <row r="29" spans="1:12" ht="24.6" customHeight="1" x14ac:dyDescent="0.3">
      <c r="A29" s="67"/>
      <c r="B29" s="31" t="str">
        <f>RUBRICA!A11</f>
        <v>8. Expone el tema utilizando un lenguaje técnico disciplinar al presentar la propuesta y responde evidenciando un manejo de la información. *</v>
      </c>
      <c r="C29" s="29" t="s">
        <v>5</v>
      </c>
      <c r="D29" s="17" t="str">
        <f t="shared" si="6"/>
        <v>X</v>
      </c>
      <c r="E29" s="17">
        <f>IF(D29="X",100*0.1,"")</f>
        <v>10</v>
      </c>
      <c r="F29" s="17" t="str">
        <f t="shared" si="7"/>
        <v/>
      </c>
      <c r="G29" s="17" t="str">
        <f>IF(F29="X",60*0.1,"")</f>
        <v/>
      </c>
      <c r="H29" s="17" t="str">
        <f t="shared" si="8"/>
        <v/>
      </c>
      <c r="I29" s="17" t="str">
        <f>IF(H29="X",30*0.1,"")</f>
        <v/>
      </c>
      <c r="J29" s="17" t="str">
        <f t="shared" si="9"/>
        <v/>
      </c>
      <c r="K29" s="17" t="str">
        <f t="shared" si="10"/>
        <v/>
      </c>
    </row>
    <row r="30" spans="1:12" ht="25.8" customHeight="1" x14ac:dyDescent="0.3">
      <c r="A30" s="67"/>
      <c r="B30" s="31" t="str">
        <f>RUBRICA!A13</f>
        <v>10. Colaboración y trabajo en equipo *</v>
      </c>
      <c r="C30" s="29" t="s">
        <v>5</v>
      </c>
      <c r="D30" s="17" t="str">
        <f t="shared" si="6"/>
        <v>X</v>
      </c>
      <c r="E30" s="17">
        <f>IF(D30="X",100*0.1,"")</f>
        <v>10</v>
      </c>
      <c r="F30" s="17" t="str">
        <f t="shared" si="7"/>
        <v/>
      </c>
      <c r="G30" s="17" t="str">
        <f>IF(F30="X",60*0.1,"")</f>
        <v/>
      </c>
      <c r="H30" s="17" t="str">
        <f t="shared" si="8"/>
        <v/>
      </c>
      <c r="I30" s="17" t="str">
        <f>IF(H30="X",30*0.1,"")</f>
        <v/>
      </c>
      <c r="J30" s="17" t="str">
        <f t="shared" si="9"/>
        <v/>
      </c>
      <c r="K30" s="17" t="str">
        <f t="shared" si="10"/>
        <v/>
      </c>
    </row>
    <row r="31" spans="1:12" ht="15.75" customHeight="1" x14ac:dyDescent="0.35">
      <c r="A31" s="67"/>
      <c r="B31" s="22" t="s">
        <v>14</v>
      </c>
      <c r="C31" s="19">
        <f>E31+G31+I31+K31</f>
        <v>25</v>
      </c>
      <c r="D31" s="20"/>
      <c r="E31" s="20">
        <f>SUM(E28:E30)</f>
        <v>25</v>
      </c>
      <c r="F31" s="20"/>
      <c r="G31" s="20">
        <f>SUM(G28:G30)</f>
        <v>0</v>
      </c>
      <c r="H31" s="20"/>
      <c r="I31" s="20">
        <f>SUM(I28:I30)</f>
        <v>0</v>
      </c>
      <c r="J31" s="20"/>
      <c r="K31" s="20">
        <f>SUM(K29:K30)</f>
        <v>0</v>
      </c>
    </row>
    <row r="32" spans="1:12" ht="15.75" customHeight="1" x14ac:dyDescent="0.35">
      <c r="A32" s="56"/>
      <c r="B32" s="18" t="s">
        <v>13</v>
      </c>
      <c r="C32" s="21">
        <f>VLOOKUP(C31,ESCALA_TRAB_EQUIP!A1:B52,2,FALSE)</f>
        <v>7</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6" t="s">
        <v>15</v>
      </c>
      <c r="B36" s="55" t="s">
        <v>16</v>
      </c>
      <c r="C36" s="58" t="str">
        <f>B5</f>
        <v xml:space="preserve">MUNOZ ABARCA AXEL </v>
      </c>
      <c r="D36" s="59"/>
      <c r="E36" s="59"/>
      <c r="F36" s="59"/>
      <c r="G36" s="59"/>
      <c r="H36" s="59"/>
      <c r="I36" s="59"/>
      <c r="J36" s="59"/>
      <c r="K36" s="60"/>
    </row>
    <row r="37" spans="1:11" ht="15.75" customHeight="1" x14ac:dyDescent="0.3">
      <c r="A37" s="67"/>
      <c r="B37" s="56"/>
      <c r="C37" s="61"/>
      <c r="D37" s="62"/>
      <c r="E37" s="62"/>
      <c r="F37" s="62"/>
      <c r="G37" s="62"/>
      <c r="H37" s="62"/>
      <c r="I37" s="62"/>
      <c r="J37" s="62"/>
      <c r="K37" s="63"/>
    </row>
    <row r="38" spans="1:11" ht="15.75" customHeight="1" x14ac:dyDescent="0.3">
      <c r="A38" s="67"/>
      <c r="B38" s="15" t="s">
        <v>17</v>
      </c>
      <c r="C38" s="57" t="s">
        <v>10</v>
      </c>
      <c r="D38" s="64" t="s">
        <v>11</v>
      </c>
      <c r="E38" s="69"/>
      <c r="F38" s="69"/>
      <c r="G38" s="69"/>
      <c r="H38" s="69"/>
      <c r="I38" s="69"/>
      <c r="J38" s="69"/>
      <c r="K38" s="65"/>
    </row>
    <row r="39" spans="1:11" ht="15.75" customHeight="1" x14ac:dyDescent="0.3">
      <c r="A39" s="67"/>
      <c r="B39" s="16" t="s">
        <v>12</v>
      </c>
      <c r="C39" s="56"/>
      <c r="D39" s="64" t="s">
        <v>5</v>
      </c>
      <c r="E39" s="65"/>
      <c r="F39" s="64" t="s">
        <v>6</v>
      </c>
      <c r="G39" s="65"/>
      <c r="H39" s="68" t="s">
        <v>27</v>
      </c>
      <c r="I39" s="65"/>
      <c r="J39" s="64" t="s">
        <v>7</v>
      </c>
      <c r="K39" s="65"/>
    </row>
    <row r="40" spans="1:11" ht="15.75" customHeight="1" x14ac:dyDescent="0.3">
      <c r="A40" s="67"/>
      <c r="B40" s="31" t="str">
        <f>RUBRICA!A6</f>
        <v>3. Relaciona el Proyecto APT con sus intereses profesionales. *</v>
      </c>
      <c r="C40" s="29" t="s">
        <v>5</v>
      </c>
      <c r="D40" s="17" t="str">
        <f t="shared" ref="D40:D42" si="11">IF($C40=CL,"X","")</f>
        <v>X</v>
      </c>
      <c r="E40" s="17">
        <f>IF(D40="X",100*0.05,"")</f>
        <v>5</v>
      </c>
      <c r="F40" s="17" t="str">
        <f t="shared" ref="F40:F42" si="12">IF($C40=L,"X","")</f>
        <v/>
      </c>
      <c r="G40" s="17" t="str">
        <f>IF(F40="X",60*0.05,"")</f>
        <v/>
      </c>
      <c r="H40" s="17" t="str">
        <f t="shared" ref="H40:H42" si="13">IF($C40=ML,"X","")</f>
        <v/>
      </c>
      <c r="I40" s="17" t="str">
        <f>IF(H40="X",30*0.05,"")</f>
        <v/>
      </c>
      <c r="J40" s="17" t="str">
        <f t="shared" ref="J40:J42" si="14">IF($C40=NL,"X","")</f>
        <v/>
      </c>
      <c r="K40" s="17" t="str">
        <f t="shared" ref="K40:K42" si="15">IF($J40="X",0,"")</f>
        <v/>
      </c>
    </row>
    <row r="41" spans="1:11" ht="25.8" customHeight="1" x14ac:dyDescent="0.3">
      <c r="A41" s="67"/>
      <c r="B41" s="31" t="str">
        <f>RUBRICA!A11</f>
        <v>8. Expone el tema utilizando un lenguaje técnico disciplinar al presentar la propuesta y responde evidenciando un manejo de la información. *</v>
      </c>
      <c r="C41" s="29" t="s">
        <v>5</v>
      </c>
      <c r="D41" s="17" t="str">
        <f t="shared" si="11"/>
        <v>X</v>
      </c>
      <c r="E41" s="17">
        <f>IF(D41="X",100*0.1,"")</f>
        <v>10</v>
      </c>
      <c r="F41" s="17" t="str">
        <f t="shared" si="12"/>
        <v/>
      </c>
      <c r="G41" s="17" t="str">
        <f>IF(F41="X",60*0.1,"")</f>
        <v/>
      </c>
      <c r="H41" s="17" t="str">
        <f t="shared" si="13"/>
        <v/>
      </c>
      <c r="I41" s="17" t="str">
        <f>IF(H41="X",30*0.1,"")</f>
        <v/>
      </c>
      <c r="J41" s="17" t="str">
        <f t="shared" si="14"/>
        <v/>
      </c>
      <c r="K41" s="17" t="str">
        <f t="shared" si="15"/>
        <v/>
      </c>
    </row>
    <row r="42" spans="1:11" ht="14.4" x14ac:dyDescent="0.3">
      <c r="A42" s="67"/>
      <c r="B42" s="31" t="str">
        <f>RUBRICA!A13</f>
        <v>10. Colaboración y trabajo en equipo *</v>
      </c>
      <c r="C42" s="29" t="s">
        <v>5</v>
      </c>
      <c r="D42" s="17" t="str">
        <f t="shared" si="11"/>
        <v>X</v>
      </c>
      <c r="E42" s="17">
        <f>IF(D42="X",100*0.1,"")</f>
        <v>10</v>
      </c>
      <c r="F42" s="17" t="str">
        <f t="shared" si="12"/>
        <v/>
      </c>
      <c r="G42" s="17" t="str">
        <f>IF(F42="X",60*0.1,"")</f>
        <v/>
      </c>
      <c r="H42" s="17" t="str">
        <f t="shared" si="13"/>
        <v/>
      </c>
      <c r="I42" s="17" t="str">
        <f>IF(H42="X",30*0.1,"")</f>
        <v/>
      </c>
      <c r="J42" s="17" t="str">
        <f t="shared" si="14"/>
        <v/>
      </c>
      <c r="K42" s="17" t="str">
        <f t="shared" si="15"/>
        <v/>
      </c>
    </row>
    <row r="43" spans="1:11" ht="15.75" customHeight="1" x14ac:dyDescent="0.3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35">
      <c r="A44" s="56"/>
      <c r="B44" s="18" t="s">
        <v>13</v>
      </c>
      <c r="C44" s="21">
        <f>VLOOKUP(C43,ESCALA_TRAB_EQUIP!A1:B52,2,FALSE)</f>
        <v>7</v>
      </c>
    </row>
    <row r="45" spans="1:11" ht="15.75" customHeight="1" x14ac:dyDescent="0.35">
      <c r="B45" s="23"/>
      <c r="C45" s="24"/>
    </row>
    <row r="46" spans="1:11" ht="15.75" customHeight="1" x14ac:dyDescent="0.35">
      <c r="B46" s="23"/>
      <c r="C46" s="24"/>
    </row>
    <row r="47" spans="1:11" ht="15.75" customHeight="1" x14ac:dyDescent="0.3">
      <c r="A47" s="66" t="s">
        <v>15</v>
      </c>
      <c r="B47" s="55" t="s">
        <v>16</v>
      </c>
      <c r="C47" s="58" t="str">
        <f>B6</f>
        <v xml:space="preserve">URBINA OSORIO MAXIMILANO FELIPE </v>
      </c>
      <c r="D47" s="59"/>
      <c r="E47" s="59"/>
      <c r="F47" s="59"/>
      <c r="G47" s="59"/>
      <c r="H47" s="59"/>
      <c r="I47" s="59"/>
      <c r="J47" s="59"/>
      <c r="K47" s="60"/>
    </row>
    <row r="48" spans="1:11" ht="15.75" customHeight="1" x14ac:dyDescent="0.3">
      <c r="A48" s="67"/>
      <c r="B48" s="56"/>
      <c r="C48" s="61"/>
      <c r="D48" s="62"/>
      <c r="E48" s="62"/>
      <c r="F48" s="62"/>
      <c r="G48" s="62"/>
      <c r="H48" s="62"/>
      <c r="I48" s="62"/>
      <c r="J48" s="62"/>
      <c r="K48" s="63"/>
    </row>
    <row r="49" spans="1:11" ht="15.75" customHeight="1" x14ac:dyDescent="0.3">
      <c r="A49" s="67"/>
      <c r="B49" s="15" t="s">
        <v>17</v>
      </c>
      <c r="C49" s="57" t="s">
        <v>10</v>
      </c>
      <c r="D49" s="64" t="s">
        <v>11</v>
      </c>
      <c r="E49" s="69"/>
      <c r="F49" s="69"/>
      <c r="G49" s="69"/>
      <c r="H49" s="69"/>
      <c r="I49" s="69"/>
      <c r="J49" s="69"/>
      <c r="K49" s="65"/>
    </row>
    <row r="50" spans="1:11" ht="15.75" customHeight="1" x14ac:dyDescent="0.3">
      <c r="A50" s="67"/>
      <c r="B50" s="16" t="s">
        <v>12</v>
      </c>
      <c r="C50" s="56"/>
      <c r="D50" s="64" t="s">
        <v>5</v>
      </c>
      <c r="E50" s="65"/>
      <c r="F50" s="64" t="s">
        <v>6</v>
      </c>
      <c r="G50" s="65"/>
      <c r="H50" s="68" t="s">
        <v>27</v>
      </c>
      <c r="I50" s="65"/>
      <c r="J50" s="64" t="s">
        <v>7</v>
      </c>
      <c r="K50" s="65"/>
    </row>
    <row r="51" spans="1:11" ht="15.75" customHeight="1" x14ac:dyDescent="0.3">
      <c r="A51" s="67"/>
      <c r="B51" s="31" t="str">
        <f>RUBRICA!A6</f>
        <v>3. Relaciona el Proyecto APT con sus intereses profesionales. *</v>
      </c>
      <c r="C51" s="29" t="s">
        <v>5</v>
      </c>
      <c r="D51" s="17" t="str">
        <f t="shared" ref="D51:D53" si="16">IF($C51=CL,"X","")</f>
        <v>X</v>
      </c>
      <c r="E51" s="17">
        <f>IF(D51="X",100*0.05,"")</f>
        <v>5</v>
      </c>
      <c r="F51" s="17" t="str">
        <f t="shared" ref="F51:F53" si="17">IF($C51=L,"X","")</f>
        <v/>
      </c>
      <c r="G51" s="17" t="str">
        <f>IF(F51="X",60*0.05,"")</f>
        <v/>
      </c>
      <c r="H51" s="17" t="str">
        <f t="shared" ref="H51:H53" si="18">IF($C51=ML,"X","")</f>
        <v/>
      </c>
      <c r="I51" s="17" t="str">
        <f>IF(H51="X",30*0.05,"")</f>
        <v/>
      </c>
      <c r="J51" s="17" t="str">
        <f t="shared" ref="J51:J53" si="19">IF($C51=NL,"X","")</f>
        <v/>
      </c>
      <c r="K51" s="17" t="str">
        <f t="shared" ref="K51:K53" si="20">IF($J51="X",0,"")</f>
        <v/>
      </c>
    </row>
    <row r="52" spans="1:11" ht="25.8" customHeight="1" x14ac:dyDescent="0.3">
      <c r="A52" s="67"/>
      <c r="B52" s="31" t="str">
        <f>RUBRICA!A11</f>
        <v>8. Expone el tema utilizando un lenguaje técnico disciplinar al presentar la propuesta y responde evidenciando un manejo de la información. *</v>
      </c>
      <c r="C52" s="29" t="s">
        <v>5</v>
      </c>
      <c r="D52" s="17" t="str">
        <f t="shared" si="16"/>
        <v>X</v>
      </c>
      <c r="E52" s="17">
        <f>IF(D52="X",100*0.1,"")</f>
        <v>10</v>
      </c>
      <c r="F52" s="17" t="str">
        <f t="shared" si="17"/>
        <v/>
      </c>
      <c r="G52" s="17" t="str">
        <f>IF(F52="X",60*0.1,"")</f>
        <v/>
      </c>
      <c r="H52" s="17" t="str">
        <f t="shared" si="18"/>
        <v/>
      </c>
      <c r="I52" s="17" t="str">
        <f>IF(H52="X",30*0.1,"")</f>
        <v/>
      </c>
      <c r="J52" s="17" t="str">
        <f t="shared" si="19"/>
        <v/>
      </c>
      <c r="K52" s="17" t="str">
        <f t="shared" si="20"/>
        <v/>
      </c>
    </row>
    <row r="53" spans="1:11" ht="14.4" x14ac:dyDescent="0.3">
      <c r="A53" s="67"/>
      <c r="B53" s="31" t="str">
        <f>RUBRICA!A13</f>
        <v>10. Colaboración y trabajo en equipo *</v>
      </c>
      <c r="C53" s="29" t="s">
        <v>5</v>
      </c>
      <c r="D53" s="17" t="str">
        <f t="shared" si="16"/>
        <v>X</v>
      </c>
      <c r="E53" s="17">
        <f>IF(D53="X",100*0.1,"")</f>
        <v>10</v>
      </c>
      <c r="F53" s="17" t="str">
        <f t="shared" si="17"/>
        <v/>
      </c>
      <c r="G53" s="17" t="str">
        <f>IF(F53="X",60*0.1,"")</f>
        <v/>
      </c>
      <c r="H53" s="17" t="str">
        <f t="shared" si="18"/>
        <v/>
      </c>
      <c r="I53" s="17" t="str">
        <f>IF(H53="X",30*0.1,"")</f>
        <v/>
      </c>
      <c r="J53" s="17" t="str">
        <f t="shared" si="19"/>
        <v/>
      </c>
      <c r="K53" s="17" t="str">
        <f t="shared" si="20"/>
        <v/>
      </c>
    </row>
    <row r="54" spans="1:11" ht="15.75" customHeight="1" x14ac:dyDescent="0.3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35">
      <c r="A55" s="56"/>
      <c r="B55" s="18" t="s">
        <v>13</v>
      </c>
      <c r="C55" s="21">
        <f>VLOOKUP(C54,ESCALA_TRAB_EQUIP!A1:B52,2,FALSE)</f>
        <v>7</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E2:E3"/>
    <mergeCell ref="A11:A21"/>
    <mergeCell ref="C11:C12"/>
    <mergeCell ref="D11:K11"/>
    <mergeCell ref="D12:E12"/>
    <mergeCell ref="F12:G12"/>
    <mergeCell ref="H12:I12"/>
    <mergeCell ref="J12:K12"/>
    <mergeCell ref="A24:A32"/>
    <mergeCell ref="B24:B25"/>
    <mergeCell ref="C24:K25"/>
    <mergeCell ref="C26:C27"/>
    <mergeCell ref="D26:K26"/>
    <mergeCell ref="D27:E27"/>
    <mergeCell ref="F27:G27"/>
    <mergeCell ref="H27:I27"/>
    <mergeCell ref="J27:K27"/>
    <mergeCell ref="A36:A44"/>
    <mergeCell ref="B36:B37"/>
    <mergeCell ref="C36:K37"/>
    <mergeCell ref="C38:C39"/>
    <mergeCell ref="D38:K38"/>
    <mergeCell ref="D39:E39"/>
    <mergeCell ref="F39:G39"/>
    <mergeCell ref="H39:I39"/>
    <mergeCell ref="J39:K39"/>
    <mergeCell ref="A47:A55"/>
    <mergeCell ref="B47:B48"/>
    <mergeCell ref="C47:K48"/>
    <mergeCell ref="C49:C50"/>
    <mergeCell ref="D49:K49"/>
    <mergeCell ref="D50:E50"/>
    <mergeCell ref="F50:G50"/>
    <mergeCell ref="H50:I50"/>
    <mergeCell ref="J50:K50"/>
  </mergeCells>
  <conditionalFormatting sqref="C4:E6">
    <cfRule type="cellIs" dxfId="9" priority="1" operator="lessThan">
      <formula>4</formula>
    </cfRule>
    <cfRule type="cellIs" dxfId="8" priority="2" operator="lessThan">
      <formula>1</formula>
    </cfRule>
  </conditionalFormatting>
  <dataValidations count="1">
    <dataValidation type="decimal" allowBlank="1" showInputMessage="1" showErrorMessage="1" prompt="Error de Ingreso - Nota debe estar entre 1,0 y 7,0" sqref="C4:E6" xr:uid="{8E7477B0-D7D0-4C87-B29B-2977D3205EDF}">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ABDC8ABC-3B3B-452F-8FCC-60739E86BF04}">
          <x14:formula1>
            <xm:f>'RELEVANCIA-PUNTAJE'!$B$2:$E$2</xm:f>
          </x14:formula1>
          <xm:sqref>C40:C42 C13:C19 C28:C30 C51:C53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F33BD-E110-4575-9319-832F28B77880}">
  <sheetPr>
    <tabColor rgb="FF92D050"/>
  </sheetPr>
  <dimension ref="A2:K926"/>
  <sheetViews>
    <sheetView zoomScaleNormal="100" workbookViewId="0">
      <selection activeCell="B17" sqref="B17"/>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70">
        <v>1</v>
      </c>
    </row>
    <row r="3" spans="1:11" ht="14.4" x14ac:dyDescent="0.3">
      <c r="B3" s="3" t="s">
        <v>2</v>
      </c>
      <c r="C3" s="40" t="s">
        <v>9</v>
      </c>
      <c r="D3" s="41" t="s">
        <v>15</v>
      </c>
      <c r="E3" s="56"/>
    </row>
    <row r="4" spans="1:11" ht="14.4" x14ac:dyDescent="0.3">
      <c r="A4" s="4">
        <v>1</v>
      </c>
      <c r="B4" s="28" t="s">
        <v>90</v>
      </c>
      <c r="C4" s="5">
        <f>'G(6)'!$C$21</f>
        <v>6.8</v>
      </c>
      <c r="D4" s="5">
        <f>$C$32</f>
        <v>7</v>
      </c>
      <c r="E4" s="6">
        <f>C4*C$2+D4*D$2</f>
        <v>6.85</v>
      </c>
      <c r="G4" s="1"/>
    </row>
    <row r="5" spans="1:11" ht="14.4" x14ac:dyDescent="0.3">
      <c r="A5" s="4">
        <v>2</v>
      </c>
      <c r="B5" s="28" t="s">
        <v>91</v>
      </c>
      <c r="C5" s="5">
        <f>'G(6)'!$C$21</f>
        <v>6.8</v>
      </c>
      <c r="D5" s="5">
        <f>C44</f>
        <v>7</v>
      </c>
      <c r="E5" s="6">
        <f t="shared" ref="E5:E6" si="0">C5*C$2+D5*D$2</f>
        <v>6.85</v>
      </c>
      <c r="G5" s="1"/>
    </row>
    <row r="6" spans="1:11" ht="14.4" x14ac:dyDescent="0.3">
      <c r="A6" s="4">
        <v>3</v>
      </c>
      <c r="B6" s="28" t="s">
        <v>92</v>
      </c>
      <c r="C6" s="5">
        <f>'G(6)'!$C$21</f>
        <v>6.8</v>
      </c>
      <c r="D6" s="5">
        <f>C55</f>
        <v>7</v>
      </c>
      <c r="E6" s="6">
        <f t="shared" si="0"/>
        <v>6.85</v>
      </c>
      <c r="G6" s="1"/>
    </row>
    <row r="11" spans="1:11" ht="18" outlineLevel="1" x14ac:dyDescent="0.3">
      <c r="A11" s="71" t="s">
        <v>9</v>
      </c>
      <c r="B11" s="15"/>
      <c r="C11" s="57" t="s">
        <v>10</v>
      </c>
      <c r="D11" s="64" t="s">
        <v>11</v>
      </c>
      <c r="E11" s="69"/>
      <c r="F11" s="69"/>
      <c r="G11" s="69"/>
      <c r="H11" s="69"/>
      <c r="I11" s="69"/>
      <c r="J11" s="69"/>
      <c r="K11" s="65"/>
    </row>
    <row r="12" spans="1:11" ht="14.4" outlineLevel="1" x14ac:dyDescent="0.3">
      <c r="A12" s="67"/>
      <c r="B12" s="25" t="s">
        <v>12</v>
      </c>
      <c r="C12" s="56"/>
      <c r="D12" s="64" t="s">
        <v>5</v>
      </c>
      <c r="E12" s="65"/>
      <c r="F12" s="64" t="s">
        <v>6</v>
      </c>
      <c r="G12" s="65"/>
      <c r="H12" s="68" t="s">
        <v>27</v>
      </c>
      <c r="I12" s="65"/>
      <c r="J12" s="64" t="s">
        <v>7</v>
      </c>
      <c r="K12" s="65"/>
    </row>
    <row r="13" spans="1:11" ht="24" outlineLevel="1" x14ac:dyDescent="0.3">
      <c r="A13" s="72"/>
      <c r="B13" s="31" t="str">
        <f>RUBRICA!A4</f>
        <v>1. Implementa una metodología que permite el logro de los objetivos propuestos, de acuerdo a los estándares de la disciplina.</v>
      </c>
      <c r="C13" s="29" t="s">
        <v>5</v>
      </c>
      <c r="D13" s="17" t="s">
        <v>98</v>
      </c>
      <c r="E13" s="17">
        <f>IF(D13="X",100*0.1,"")</f>
        <v>10</v>
      </c>
      <c r="F13" s="17"/>
      <c r="G13" s="17" t="str">
        <f>IF(F13="X",60*0.1,"")</f>
        <v/>
      </c>
      <c r="H13" s="17" t="str">
        <f t="shared" ref="H13:H16" si="1">IF($C13=ML,"X","")</f>
        <v/>
      </c>
      <c r="I13" s="17" t="str">
        <f>IF(H13="X",30*0.1,"")</f>
        <v/>
      </c>
      <c r="J13" s="17" t="str">
        <f t="shared" ref="J13:J16" si="2">IF($C13=NL,"X","")</f>
        <v/>
      </c>
      <c r="K13" s="17" t="str">
        <f t="shared" ref="K13:K19" si="3">IF($J13="X",0,"")</f>
        <v/>
      </c>
    </row>
    <row r="14" spans="1:11" ht="36" outlineLevel="1" x14ac:dyDescent="0.3">
      <c r="A14" s="72"/>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
        <v>98</v>
      </c>
      <c r="E14" s="17">
        <f>IF(D14="X",100*0.2,"")</f>
        <v>20</v>
      </c>
      <c r="F14" s="17" t="str">
        <f t="shared" ref="F14:F16" si="4">IF($C14=L,"X","")</f>
        <v/>
      </c>
      <c r="G14" s="17" t="str">
        <f>IF(F14="X",60*0.2,"")</f>
        <v/>
      </c>
      <c r="H14" s="17" t="str">
        <f t="shared" si="1"/>
        <v/>
      </c>
      <c r="I14" s="17" t="str">
        <f>IF(H14="X",30*0.2,"")</f>
        <v/>
      </c>
      <c r="J14" s="17" t="str">
        <f t="shared" si="2"/>
        <v/>
      </c>
      <c r="K14" s="17" t="str">
        <f t="shared" si="3"/>
        <v/>
      </c>
    </row>
    <row r="15" spans="1:11" ht="14.4" outlineLevel="1" x14ac:dyDescent="0.3">
      <c r="A15" s="72"/>
      <c r="B15" s="31" t="str">
        <f>RUBRICA!A7</f>
        <v>4. Relaciona el Proyecto APT con las competencias del perfil de egreso de su Plan de Estudio.</v>
      </c>
      <c r="C15" s="29" t="s">
        <v>5</v>
      </c>
      <c r="D15" s="17" t="str">
        <f t="shared" ref="D15" si="5">IF($C15=CL,"X","")</f>
        <v>X</v>
      </c>
      <c r="E15" s="17">
        <f>IF(D15="X",100*0.05,"")</f>
        <v>5</v>
      </c>
      <c r="F15" s="17"/>
      <c r="G15" s="17" t="str">
        <f>IF(F15="X",60*0.05,"")</f>
        <v/>
      </c>
      <c r="H15" s="17" t="str">
        <f t="shared" si="1"/>
        <v/>
      </c>
      <c r="I15" s="17" t="str">
        <f>IF(H15="X",30*0.05,"")</f>
        <v/>
      </c>
      <c r="J15" s="17" t="str">
        <f t="shared" si="2"/>
        <v/>
      </c>
      <c r="K15" s="17" t="str">
        <f t="shared" si="3"/>
        <v/>
      </c>
    </row>
    <row r="16" spans="1:11" ht="24" outlineLevel="1" x14ac:dyDescent="0.3">
      <c r="A16" s="72"/>
      <c r="B16" s="31" t="str">
        <f>RUBRICA!A8</f>
        <v>5. Utiliza de manera precisa el lenguaje técnico en los entregables de acuerdo con lo requerido por la disciplina.</v>
      </c>
      <c r="C16" s="29" t="s">
        <v>5</v>
      </c>
      <c r="D16" s="17" t="s">
        <v>98</v>
      </c>
      <c r="E16" s="17">
        <f>IF(D16="X",100*0.05,"")</f>
        <v>5</v>
      </c>
      <c r="F16" s="17" t="str">
        <f t="shared" si="4"/>
        <v/>
      </c>
      <c r="G16" s="17" t="str">
        <f>IF(F16="X",60*0.05,"")</f>
        <v/>
      </c>
      <c r="H16" s="17" t="str">
        <f t="shared" si="1"/>
        <v/>
      </c>
      <c r="I16" s="17" t="str">
        <f>IF(H16="X",30*0.05,"")</f>
        <v/>
      </c>
      <c r="J16" s="17" t="str">
        <f t="shared" si="2"/>
        <v/>
      </c>
      <c r="K16" s="17" t="str">
        <f t="shared" si="3"/>
        <v/>
      </c>
    </row>
    <row r="17" spans="1:11" ht="24" outlineLevel="1" x14ac:dyDescent="0.3">
      <c r="A17" s="72"/>
      <c r="B17" s="31" t="str">
        <f>RUBRICA!A9</f>
        <v xml:space="preserve">6. Utiliza correctamente las reglas de redacción, ortografía (literal, puntual, acentual) y las normas para citas y referencias. </v>
      </c>
      <c r="C17" s="29" t="s">
        <v>6</v>
      </c>
      <c r="D17" s="17"/>
      <c r="E17" s="17" t="str">
        <f>IF(D17="X",100*0.05,"")</f>
        <v/>
      </c>
      <c r="F17" s="17" t="s">
        <v>98</v>
      </c>
      <c r="G17" s="17">
        <f>IF(F17="X",60*0.05,"")</f>
        <v>3</v>
      </c>
      <c r="H17" s="17" t="str">
        <f>IF($C17=ML,"X","")</f>
        <v/>
      </c>
      <c r="I17" s="17" t="str">
        <f>IF(H17="X",30*0.05,"")</f>
        <v/>
      </c>
      <c r="J17" s="17" t="str">
        <f>IF($C17=NL,"X","")</f>
        <v/>
      </c>
      <c r="K17" s="17" t="str">
        <f t="shared" si="3"/>
        <v/>
      </c>
    </row>
    <row r="18" spans="1:11" ht="24" outlineLevel="1" x14ac:dyDescent="0.3">
      <c r="A18" s="72"/>
      <c r="B18" s="52" t="str">
        <f>RUBRICA!A10</f>
        <v>7. Entrega la documentación y evidencias requerida por la asignatura de acuerdo a la estrucutra y nombres solicitados, guardando todas las evidencias de avances en Git</v>
      </c>
      <c r="C18" s="29" t="s">
        <v>5</v>
      </c>
      <c r="D18" s="17" t="s">
        <v>98</v>
      </c>
      <c r="E18" s="17">
        <f>IF(D18="X",100*0.15,"")</f>
        <v>15</v>
      </c>
      <c r="F18" s="17" t="str">
        <f>IF($C18=L,"X","")</f>
        <v/>
      </c>
      <c r="G18" s="17" t="str">
        <f>IF(F18="X",60*0.15,"")</f>
        <v/>
      </c>
      <c r="H18" s="17" t="str">
        <f>IF($C18=ML,"X","")</f>
        <v/>
      </c>
      <c r="I18" s="17" t="str">
        <f>IF(H18="X",30*0.15,"")</f>
        <v/>
      </c>
      <c r="J18" s="17" t="str">
        <f>IF($C18=NL,"X","")</f>
        <v/>
      </c>
      <c r="K18" s="17" t="str">
        <f t="shared" si="3"/>
        <v/>
      </c>
    </row>
    <row r="19" spans="1:11" ht="22.8" customHeight="1" outlineLevel="1" x14ac:dyDescent="0.3">
      <c r="A19" s="72"/>
      <c r="B19" s="52" t="str">
        <f>RUBRICA!A12</f>
        <v>9.-Generan evidencias claras dentro del repositorio  del aporte de cada uno de los integrantes del equipo que permitan identificar la equidad en el trabajo y la participación de cada estudiante.</v>
      </c>
      <c r="C19" s="29" t="s">
        <v>5</v>
      </c>
      <c r="D19" s="17" t="s">
        <v>98</v>
      </c>
      <c r="E19" s="17">
        <f>IF(D19="X",100*0.15,"")</f>
        <v>15</v>
      </c>
      <c r="F19" s="17" t="str">
        <f>IF($C19=L,"X","")</f>
        <v/>
      </c>
      <c r="G19" s="17" t="str">
        <f>IF(F19="X",60*0.15,"")</f>
        <v/>
      </c>
      <c r="H19" s="17" t="str">
        <f>IF($C19=ML,"X","")</f>
        <v/>
      </c>
      <c r="I19" s="17" t="str">
        <f>IF(H19="X",30*0.15,"")</f>
        <v/>
      </c>
      <c r="J19" s="17" t="str">
        <f>IF($C19=NL,"X","")</f>
        <v/>
      </c>
      <c r="K19" s="17" t="str">
        <f t="shared" si="3"/>
        <v/>
      </c>
    </row>
    <row r="20" spans="1:11" ht="15.75" customHeight="1" outlineLevel="1" x14ac:dyDescent="0.35">
      <c r="A20" s="67"/>
      <c r="B20" s="30" t="s">
        <v>4</v>
      </c>
      <c r="C20" s="34">
        <f>E20+G20+I20+K20</f>
        <v>73</v>
      </c>
      <c r="D20" s="20"/>
      <c r="E20" s="20">
        <f>SUM(E13:E19)</f>
        <v>70</v>
      </c>
      <c r="F20" s="20"/>
      <c r="G20" s="20">
        <f>SUM(G13:G19)</f>
        <v>3</v>
      </c>
      <c r="H20" s="20"/>
      <c r="I20" s="20">
        <f>SUM(I13:I19)</f>
        <v>0</v>
      </c>
      <c r="J20" s="20"/>
      <c r="K20" s="20">
        <f>SUM(K13:K19)</f>
        <v>0</v>
      </c>
    </row>
    <row r="21" spans="1:11" ht="15.75" customHeight="1" outlineLevel="1" x14ac:dyDescent="0.35">
      <c r="A21" s="56"/>
      <c r="B21" s="33" t="s">
        <v>13</v>
      </c>
      <c r="C21" s="21">
        <f>VLOOKUP(C20,ESCALA_IEP!A1:B152,2,FALSE)</f>
        <v>6.8</v>
      </c>
    </row>
    <row r="22" spans="1:11" ht="15.75" customHeight="1" x14ac:dyDescent="0.3"/>
    <row r="23" spans="1:11" ht="15.75" customHeight="1" x14ac:dyDescent="0.3"/>
    <row r="24" spans="1:11" ht="15.75" customHeight="1" x14ac:dyDescent="0.3">
      <c r="A24" s="66" t="s">
        <v>15</v>
      </c>
      <c r="B24" s="55" t="s">
        <v>16</v>
      </c>
      <c r="C24" s="58" t="str">
        <f>$B$4</f>
        <v xml:space="preserve">CEPEDA SANTIBANEZ BENJAMIN ELIAS </v>
      </c>
      <c r="D24" s="59"/>
      <c r="E24" s="59"/>
      <c r="F24" s="59"/>
      <c r="G24" s="59"/>
      <c r="H24" s="59"/>
      <c r="I24" s="59"/>
      <c r="J24" s="59"/>
      <c r="K24" s="60"/>
    </row>
    <row r="25" spans="1:11" ht="15.75" customHeight="1" x14ac:dyDescent="0.3">
      <c r="A25" s="67"/>
      <c r="B25" s="56"/>
      <c r="C25" s="61"/>
      <c r="D25" s="62"/>
      <c r="E25" s="62"/>
      <c r="F25" s="62"/>
      <c r="G25" s="62"/>
      <c r="H25" s="62"/>
      <c r="I25" s="62"/>
      <c r="J25" s="62"/>
      <c r="K25" s="63"/>
    </row>
    <row r="26" spans="1:11" ht="15.75" customHeight="1" x14ac:dyDescent="0.3">
      <c r="A26" s="67"/>
      <c r="B26" s="15" t="s">
        <v>17</v>
      </c>
      <c r="C26" s="57" t="s">
        <v>10</v>
      </c>
      <c r="D26" s="64" t="s">
        <v>11</v>
      </c>
      <c r="E26" s="69"/>
      <c r="F26" s="69"/>
      <c r="G26" s="69"/>
      <c r="H26" s="69"/>
      <c r="I26" s="69"/>
      <c r="J26" s="69"/>
      <c r="K26" s="65"/>
    </row>
    <row r="27" spans="1:11" ht="15.75" customHeight="1" x14ac:dyDescent="0.3">
      <c r="A27" s="67"/>
      <c r="B27" s="16" t="s">
        <v>12</v>
      </c>
      <c r="C27" s="56"/>
      <c r="D27" s="64" t="s">
        <v>5</v>
      </c>
      <c r="E27" s="65"/>
      <c r="F27" s="64" t="s">
        <v>6</v>
      </c>
      <c r="G27" s="65"/>
      <c r="H27" s="68" t="s">
        <v>27</v>
      </c>
      <c r="I27" s="65"/>
      <c r="J27" s="64" t="s">
        <v>7</v>
      </c>
      <c r="K27" s="65"/>
    </row>
    <row r="28" spans="1:11" ht="14.4" x14ac:dyDescent="0.3">
      <c r="A28" s="67"/>
      <c r="B28" s="31" t="str">
        <f>RUBRICA!A6</f>
        <v>3. Relaciona el Proyecto APT con sus intereses profesionales. *</v>
      </c>
      <c r="C28" s="29" t="s">
        <v>5</v>
      </c>
      <c r="D28" s="17" t="str">
        <f t="shared" ref="D28:D30" si="6">IF($C28=CL,"X","")</f>
        <v>X</v>
      </c>
      <c r="E28" s="17">
        <f>IF(D28="X",100*0.05,"")</f>
        <v>5</v>
      </c>
      <c r="F28" s="17" t="str">
        <f t="shared" ref="F28:F30" si="7">IF($C28=L,"X","")</f>
        <v/>
      </c>
      <c r="G28" s="17" t="str">
        <f>IF(F28="X",60*0.05,"")</f>
        <v/>
      </c>
      <c r="H28" s="17" t="str">
        <f t="shared" ref="H28:H30" si="8">IF($C28=ML,"X","")</f>
        <v/>
      </c>
      <c r="I28" s="17" t="str">
        <f>IF(H28="X",30*0.05,"")</f>
        <v/>
      </c>
      <c r="J28" s="17" t="str">
        <f t="shared" ref="J28:J30" si="9">IF($C28=NL,"X","")</f>
        <v/>
      </c>
      <c r="K28" s="17" t="str">
        <f t="shared" ref="K28:K30" si="10">IF($J28="X",0,"")</f>
        <v/>
      </c>
    </row>
    <row r="29" spans="1:11" ht="24.6" customHeight="1" x14ac:dyDescent="0.3">
      <c r="A29" s="67"/>
      <c r="B29" s="31" t="str">
        <f>RUBRICA!A11</f>
        <v>8. Expone el tema utilizando un lenguaje técnico disciplinar al presentar la propuesta y responde evidenciando un manejo de la información. *</v>
      </c>
      <c r="C29" s="29" t="s">
        <v>5</v>
      </c>
      <c r="D29" s="17" t="str">
        <f t="shared" si="6"/>
        <v>X</v>
      </c>
      <c r="E29" s="17">
        <f>IF(D29="X",100*0.1,"")</f>
        <v>10</v>
      </c>
      <c r="F29" s="17" t="str">
        <f t="shared" si="7"/>
        <v/>
      </c>
      <c r="G29" s="17" t="str">
        <f>IF(F29="X",60*0.1,"")</f>
        <v/>
      </c>
      <c r="H29" s="17" t="str">
        <f t="shared" si="8"/>
        <v/>
      </c>
      <c r="I29" s="17" t="str">
        <f>IF(H29="X",30*0.1,"")</f>
        <v/>
      </c>
      <c r="J29" s="17" t="str">
        <f t="shared" si="9"/>
        <v/>
      </c>
      <c r="K29" s="17" t="str">
        <f t="shared" si="10"/>
        <v/>
      </c>
    </row>
    <row r="30" spans="1:11" ht="25.8" customHeight="1" x14ac:dyDescent="0.3">
      <c r="A30" s="67"/>
      <c r="B30" s="31" t="str">
        <f>RUBRICA!A13</f>
        <v>10. Colaboración y trabajo en equipo *</v>
      </c>
      <c r="C30" s="29" t="s">
        <v>5</v>
      </c>
      <c r="D30" s="17" t="str">
        <f t="shared" si="6"/>
        <v>X</v>
      </c>
      <c r="E30" s="17">
        <f>IF(D30="X",100*0.1,"")</f>
        <v>10</v>
      </c>
      <c r="F30" s="17" t="str">
        <f t="shared" si="7"/>
        <v/>
      </c>
      <c r="G30" s="17" t="str">
        <f>IF(F30="X",60*0.1,"")</f>
        <v/>
      </c>
      <c r="H30" s="17" t="str">
        <f t="shared" si="8"/>
        <v/>
      </c>
      <c r="I30" s="17" t="str">
        <f>IF(H30="X",30*0.1,"")</f>
        <v/>
      </c>
      <c r="J30" s="17" t="str">
        <f t="shared" si="9"/>
        <v/>
      </c>
      <c r="K30" s="17" t="str">
        <f t="shared" si="10"/>
        <v/>
      </c>
    </row>
    <row r="31" spans="1:11" ht="15.75" customHeight="1" x14ac:dyDescent="0.35">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35">
      <c r="A32" s="56"/>
      <c r="B32" s="18" t="s">
        <v>13</v>
      </c>
      <c r="C32" s="21">
        <f>VLOOKUP(C31,ESCALA_TRAB_EQUIP!A1:B52,2,FALSE)</f>
        <v>7</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6" t="s">
        <v>15</v>
      </c>
      <c r="B36" s="55" t="s">
        <v>16</v>
      </c>
      <c r="C36" s="58" t="str">
        <f>B5</f>
        <v xml:space="preserve">MANRIQUEZ POBLETE ALLAN JESUS </v>
      </c>
      <c r="D36" s="59"/>
      <c r="E36" s="59"/>
      <c r="F36" s="59"/>
      <c r="G36" s="59"/>
      <c r="H36" s="59"/>
      <c r="I36" s="59"/>
      <c r="J36" s="59"/>
      <c r="K36" s="60"/>
    </row>
    <row r="37" spans="1:11" ht="15.75" customHeight="1" x14ac:dyDescent="0.3">
      <c r="A37" s="67"/>
      <c r="B37" s="56"/>
      <c r="C37" s="61"/>
      <c r="D37" s="62"/>
      <c r="E37" s="62"/>
      <c r="F37" s="62"/>
      <c r="G37" s="62"/>
      <c r="H37" s="62"/>
      <c r="I37" s="62"/>
      <c r="J37" s="62"/>
      <c r="K37" s="63"/>
    </row>
    <row r="38" spans="1:11" ht="15.75" customHeight="1" x14ac:dyDescent="0.3">
      <c r="A38" s="67"/>
      <c r="B38" s="15" t="s">
        <v>17</v>
      </c>
      <c r="C38" s="57" t="s">
        <v>10</v>
      </c>
      <c r="D38" s="64" t="s">
        <v>11</v>
      </c>
      <c r="E38" s="69"/>
      <c r="F38" s="69"/>
      <c r="G38" s="69"/>
      <c r="H38" s="69"/>
      <c r="I38" s="69"/>
      <c r="J38" s="69"/>
      <c r="K38" s="65"/>
    </row>
    <row r="39" spans="1:11" ht="15.75" customHeight="1" x14ac:dyDescent="0.3">
      <c r="A39" s="67"/>
      <c r="B39" s="16" t="s">
        <v>12</v>
      </c>
      <c r="C39" s="56"/>
      <c r="D39" s="64" t="s">
        <v>5</v>
      </c>
      <c r="E39" s="65"/>
      <c r="F39" s="64" t="s">
        <v>6</v>
      </c>
      <c r="G39" s="65"/>
      <c r="H39" s="68" t="s">
        <v>27</v>
      </c>
      <c r="I39" s="65"/>
      <c r="J39" s="64" t="s">
        <v>7</v>
      </c>
      <c r="K39" s="65"/>
    </row>
    <row r="40" spans="1:11" ht="15.75" customHeight="1" x14ac:dyDescent="0.3">
      <c r="A40" s="67"/>
      <c r="B40" s="31" t="str">
        <f>RUBRICA!A6</f>
        <v>3. Relaciona el Proyecto APT con sus intereses profesionales. *</v>
      </c>
      <c r="C40" s="29" t="s">
        <v>5</v>
      </c>
      <c r="D40" s="17" t="str">
        <f t="shared" ref="D40:D42" si="11">IF($C40=CL,"X","")</f>
        <v>X</v>
      </c>
      <c r="E40" s="17">
        <f>IF(D40="X",100*0.05,"")</f>
        <v>5</v>
      </c>
      <c r="F40" s="17" t="str">
        <f t="shared" ref="F40:F42" si="12">IF($C40=L,"X","")</f>
        <v/>
      </c>
      <c r="G40" s="17" t="str">
        <f>IF(F40="X",60*0.05,"")</f>
        <v/>
      </c>
      <c r="H40" s="17" t="str">
        <f t="shared" ref="H40:H42" si="13">IF($C40=ML,"X","")</f>
        <v/>
      </c>
      <c r="I40" s="17" t="str">
        <f>IF(H40="X",30*0.05,"")</f>
        <v/>
      </c>
      <c r="J40" s="17" t="str">
        <f t="shared" ref="J40:J42" si="14">IF($C40=NL,"X","")</f>
        <v/>
      </c>
      <c r="K40" s="17" t="str">
        <f t="shared" ref="K40:K42" si="15">IF($J40="X",0,"")</f>
        <v/>
      </c>
    </row>
    <row r="41" spans="1:11" ht="25.8" customHeight="1" x14ac:dyDescent="0.3">
      <c r="A41" s="67"/>
      <c r="B41" s="31" t="str">
        <f>RUBRICA!A11</f>
        <v>8. Expone el tema utilizando un lenguaje técnico disciplinar al presentar la propuesta y responde evidenciando un manejo de la información. *</v>
      </c>
      <c r="C41" s="29" t="s">
        <v>5</v>
      </c>
      <c r="D41" s="17" t="str">
        <f t="shared" si="11"/>
        <v>X</v>
      </c>
      <c r="E41" s="17">
        <f>IF(D41="X",100*0.1,"")</f>
        <v>10</v>
      </c>
      <c r="F41" s="17" t="str">
        <f t="shared" si="12"/>
        <v/>
      </c>
      <c r="G41" s="17" t="str">
        <f>IF(F41="X",60*0.1,"")</f>
        <v/>
      </c>
      <c r="H41" s="17" t="str">
        <f t="shared" si="13"/>
        <v/>
      </c>
      <c r="I41" s="17" t="str">
        <f>IF(H41="X",30*0.1,"")</f>
        <v/>
      </c>
      <c r="J41" s="17" t="str">
        <f t="shared" si="14"/>
        <v/>
      </c>
      <c r="K41" s="17" t="str">
        <f t="shared" si="15"/>
        <v/>
      </c>
    </row>
    <row r="42" spans="1:11" ht="14.4" x14ac:dyDescent="0.3">
      <c r="A42" s="67"/>
      <c r="B42" s="31" t="str">
        <f>RUBRICA!A13</f>
        <v>10. Colaboración y trabajo en equipo *</v>
      </c>
      <c r="C42" s="29" t="s">
        <v>5</v>
      </c>
      <c r="D42" s="17" t="str">
        <f t="shared" si="11"/>
        <v>X</v>
      </c>
      <c r="E42" s="17">
        <f>IF(D42="X",100*0.1,"")</f>
        <v>10</v>
      </c>
      <c r="F42" s="17" t="str">
        <f t="shared" si="12"/>
        <v/>
      </c>
      <c r="G42" s="17" t="str">
        <f>IF(F42="X",60*0.1,"")</f>
        <v/>
      </c>
      <c r="H42" s="17" t="str">
        <f t="shared" si="13"/>
        <v/>
      </c>
      <c r="I42" s="17" t="str">
        <f>IF(H42="X",30*0.1,"")</f>
        <v/>
      </c>
      <c r="J42" s="17" t="str">
        <f t="shared" si="14"/>
        <v/>
      </c>
      <c r="K42" s="17" t="str">
        <f t="shared" si="15"/>
        <v/>
      </c>
    </row>
    <row r="43" spans="1:11" ht="15.75" customHeight="1" x14ac:dyDescent="0.3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35">
      <c r="A44" s="56"/>
      <c r="B44" s="18" t="s">
        <v>13</v>
      </c>
      <c r="C44" s="21">
        <f>VLOOKUP(C43,ESCALA_TRAB_EQUIP!A1:B52,2,FALSE)</f>
        <v>7</v>
      </c>
    </row>
    <row r="45" spans="1:11" ht="15.75" customHeight="1" x14ac:dyDescent="0.35">
      <c r="B45" s="23"/>
      <c r="C45" s="24"/>
    </row>
    <row r="46" spans="1:11" ht="15.75" customHeight="1" x14ac:dyDescent="0.35">
      <c r="B46" s="23"/>
      <c r="C46" s="24"/>
    </row>
    <row r="47" spans="1:11" ht="15.75" customHeight="1" x14ac:dyDescent="0.3">
      <c r="A47" s="66" t="s">
        <v>15</v>
      </c>
      <c r="B47" s="55" t="s">
        <v>16</v>
      </c>
      <c r="C47" s="58" t="str">
        <f>B6</f>
        <v xml:space="preserve">SIERPE RAMIREZ SEBASTIAN ANDRES </v>
      </c>
      <c r="D47" s="59"/>
      <c r="E47" s="59"/>
      <c r="F47" s="59"/>
      <c r="G47" s="59"/>
      <c r="H47" s="59"/>
      <c r="I47" s="59"/>
      <c r="J47" s="59"/>
      <c r="K47" s="60"/>
    </row>
    <row r="48" spans="1:11" ht="15.75" customHeight="1" x14ac:dyDescent="0.3">
      <c r="A48" s="67"/>
      <c r="B48" s="56"/>
      <c r="C48" s="61"/>
      <c r="D48" s="62"/>
      <c r="E48" s="62"/>
      <c r="F48" s="62"/>
      <c r="G48" s="62"/>
      <c r="H48" s="62"/>
      <c r="I48" s="62"/>
      <c r="J48" s="62"/>
      <c r="K48" s="63"/>
    </row>
    <row r="49" spans="1:11" ht="15.75" customHeight="1" x14ac:dyDescent="0.3">
      <c r="A49" s="67"/>
      <c r="B49" s="15" t="s">
        <v>17</v>
      </c>
      <c r="C49" s="57" t="s">
        <v>10</v>
      </c>
      <c r="D49" s="64" t="s">
        <v>11</v>
      </c>
      <c r="E49" s="69"/>
      <c r="F49" s="69"/>
      <c r="G49" s="69"/>
      <c r="H49" s="69"/>
      <c r="I49" s="69"/>
      <c r="J49" s="69"/>
      <c r="K49" s="65"/>
    </row>
    <row r="50" spans="1:11" ht="15.75" customHeight="1" x14ac:dyDescent="0.3">
      <c r="A50" s="67"/>
      <c r="B50" s="16" t="s">
        <v>12</v>
      </c>
      <c r="C50" s="56"/>
      <c r="D50" s="64" t="s">
        <v>5</v>
      </c>
      <c r="E50" s="65"/>
      <c r="F50" s="64" t="s">
        <v>6</v>
      </c>
      <c r="G50" s="65"/>
      <c r="H50" s="68" t="s">
        <v>27</v>
      </c>
      <c r="I50" s="65"/>
      <c r="J50" s="64" t="s">
        <v>7</v>
      </c>
      <c r="K50" s="65"/>
    </row>
    <row r="51" spans="1:11" ht="15.75" customHeight="1" x14ac:dyDescent="0.3">
      <c r="A51" s="67"/>
      <c r="B51" s="31" t="str">
        <f>RUBRICA!A6</f>
        <v>3. Relaciona el Proyecto APT con sus intereses profesionales. *</v>
      </c>
      <c r="C51" s="29" t="s">
        <v>5</v>
      </c>
      <c r="D51" s="17" t="str">
        <f t="shared" ref="D51:D53" si="16">IF($C51=CL,"X","")</f>
        <v>X</v>
      </c>
      <c r="E51" s="17">
        <f>IF(D51="X",100*0.05,"")</f>
        <v>5</v>
      </c>
      <c r="F51" s="17" t="str">
        <f t="shared" ref="F51:F53" si="17">IF($C51=L,"X","")</f>
        <v/>
      </c>
      <c r="G51" s="17" t="str">
        <f>IF(F51="X",60*0.05,"")</f>
        <v/>
      </c>
      <c r="H51" s="17" t="str">
        <f t="shared" ref="H51:H53" si="18">IF($C51=ML,"X","")</f>
        <v/>
      </c>
      <c r="I51" s="17" t="str">
        <f>IF(H51="X",30*0.05,"")</f>
        <v/>
      </c>
      <c r="J51" s="17" t="str">
        <f t="shared" ref="J51:J53" si="19">IF($C51=NL,"X","")</f>
        <v/>
      </c>
      <c r="K51" s="17" t="str">
        <f t="shared" ref="K51:K53" si="20">IF($J51="X",0,"")</f>
        <v/>
      </c>
    </row>
    <row r="52" spans="1:11" ht="25.8" customHeight="1" x14ac:dyDescent="0.3">
      <c r="A52" s="67"/>
      <c r="B52" s="31" t="str">
        <f>RUBRICA!A11</f>
        <v>8. Expone el tema utilizando un lenguaje técnico disciplinar al presentar la propuesta y responde evidenciando un manejo de la información. *</v>
      </c>
      <c r="C52" s="29" t="s">
        <v>5</v>
      </c>
      <c r="D52" s="17" t="str">
        <f t="shared" si="16"/>
        <v>X</v>
      </c>
      <c r="E52" s="17">
        <f>IF(D52="X",100*0.1,"")</f>
        <v>10</v>
      </c>
      <c r="F52" s="17" t="str">
        <f t="shared" si="17"/>
        <v/>
      </c>
      <c r="G52" s="17" t="str">
        <f>IF(F52="X",60*0.1,"")</f>
        <v/>
      </c>
      <c r="H52" s="17" t="str">
        <f t="shared" si="18"/>
        <v/>
      </c>
      <c r="I52" s="17" t="str">
        <f>IF(H52="X",30*0.1,"")</f>
        <v/>
      </c>
      <c r="J52" s="17" t="str">
        <f t="shared" si="19"/>
        <v/>
      </c>
      <c r="K52" s="17" t="str">
        <f t="shared" si="20"/>
        <v/>
      </c>
    </row>
    <row r="53" spans="1:11" ht="14.4" x14ac:dyDescent="0.3">
      <c r="A53" s="67"/>
      <c r="B53" s="31" t="str">
        <f>RUBRICA!A13</f>
        <v>10. Colaboración y trabajo en equipo *</v>
      </c>
      <c r="C53" s="29" t="s">
        <v>5</v>
      </c>
      <c r="D53" s="17" t="str">
        <f t="shared" si="16"/>
        <v>X</v>
      </c>
      <c r="E53" s="17">
        <f>IF(D53="X",100*0.1,"")</f>
        <v>10</v>
      </c>
      <c r="F53" s="17" t="str">
        <f t="shared" si="17"/>
        <v/>
      </c>
      <c r="G53" s="17" t="str">
        <f>IF(F53="X",60*0.1,"")</f>
        <v/>
      </c>
      <c r="H53" s="17" t="str">
        <f t="shared" si="18"/>
        <v/>
      </c>
      <c r="I53" s="17" t="str">
        <f>IF(H53="X",30*0.1,"")</f>
        <v/>
      </c>
      <c r="J53" s="17" t="str">
        <f t="shared" si="19"/>
        <v/>
      </c>
      <c r="K53" s="17" t="str">
        <f t="shared" si="20"/>
        <v/>
      </c>
    </row>
    <row r="54" spans="1:11" ht="15.75" customHeight="1" x14ac:dyDescent="0.3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35">
      <c r="A55" s="56"/>
      <c r="B55" s="18" t="s">
        <v>13</v>
      </c>
      <c r="C55" s="21">
        <f>VLOOKUP(C54,ESCALA_TRAB_EQUIP!A1:B52,2,FALSE)</f>
        <v>7</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E2:E3"/>
    <mergeCell ref="A11:A21"/>
    <mergeCell ref="C11:C12"/>
    <mergeCell ref="D11:K11"/>
    <mergeCell ref="D12:E12"/>
    <mergeCell ref="F12:G12"/>
    <mergeCell ref="H12:I12"/>
    <mergeCell ref="J12:K12"/>
    <mergeCell ref="A24:A32"/>
    <mergeCell ref="B24:B25"/>
    <mergeCell ref="C24:K25"/>
    <mergeCell ref="C26:C27"/>
    <mergeCell ref="D26:K26"/>
    <mergeCell ref="D27:E27"/>
    <mergeCell ref="F27:G27"/>
    <mergeCell ref="H27:I27"/>
    <mergeCell ref="J27:K27"/>
    <mergeCell ref="A36:A44"/>
    <mergeCell ref="B36:B37"/>
    <mergeCell ref="C36:K37"/>
    <mergeCell ref="C38:C39"/>
    <mergeCell ref="D38:K38"/>
    <mergeCell ref="D39:E39"/>
    <mergeCell ref="F39:G39"/>
    <mergeCell ref="H39:I39"/>
    <mergeCell ref="J39:K39"/>
    <mergeCell ref="A47:A55"/>
    <mergeCell ref="B47:B48"/>
    <mergeCell ref="C47:K48"/>
    <mergeCell ref="C49:C50"/>
    <mergeCell ref="D49:K49"/>
    <mergeCell ref="D50:E50"/>
    <mergeCell ref="F50:G50"/>
    <mergeCell ref="H50:I50"/>
    <mergeCell ref="J50:K50"/>
  </mergeCells>
  <conditionalFormatting sqref="C4:E6">
    <cfRule type="cellIs" dxfId="7" priority="1" operator="lessThan">
      <formula>4</formula>
    </cfRule>
    <cfRule type="cellIs" dxfId="6" priority="2" operator="lessThan">
      <formula>1</formula>
    </cfRule>
  </conditionalFormatting>
  <dataValidations count="1">
    <dataValidation type="decimal" allowBlank="1" showInputMessage="1" showErrorMessage="1" prompt="Error de Ingreso - Nota debe estar entre 1,0 y 7,0" sqref="C4:E6" xr:uid="{37894D50-19A3-4095-A702-E6B065A9DD85}">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7FA32807-E581-4E38-854B-9FAD80EB6FBE}">
          <x14:formula1>
            <xm:f>'RELEVANCIA-PUNTAJE'!$B$2:$E$2</xm:f>
          </x14:formula1>
          <xm:sqref>C40:C42 C13:C19 C28:C30 C51:C53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1C92D-3947-44EE-ADC0-7C3872532A15}">
  <sheetPr>
    <tabColor rgb="FF92D050"/>
  </sheetPr>
  <dimension ref="A2:L926"/>
  <sheetViews>
    <sheetView zoomScaleNormal="100" workbookViewId="0">
      <selection activeCell="L19" sqref="L19"/>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70">
        <v>1</v>
      </c>
    </row>
    <row r="3" spans="1:11" ht="14.4" x14ac:dyDescent="0.3">
      <c r="B3" s="3" t="s">
        <v>2</v>
      </c>
      <c r="C3" s="40" t="s">
        <v>9</v>
      </c>
      <c r="D3" s="41" t="s">
        <v>15</v>
      </c>
      <c r="E3" s="56"/>
    </row>
    <row r="4" spans="1:11" ht="14.4" x14ac:dyDescent="0.3">
      <c r="A4" s="4">
        <v>1</v>
      </c>
      <c r="B4" s="28" t="s">
        <v>93</v>
      </c>
      <c r="C4" s="5">
        <f>'G(7)'!$C$21</f>
        <v>5.4</v>
      </c>
      <c r="D4" s="5">
        <f>$C$32</f>
        <v>7</v>
      </c>
      <c r="E4" s="6">
        <f>C4*C$2+D4*D$2</f>
        <v>5.8000000000000007</v>
      </c>
      <c r="G4" s="1"/>
    </row>
    <row r="5" spans="1:11" ht="14.4" x14ac:dyDescent="0.3">
      <c r="A5" s="4">
        <v>2</v>
      </c>
      <c r="B5" s="28"/>
      <c r="C5" s="5">
        <f>'G(7)'!$C$21</f>
        <v>5.4</v>
      </c>
      <c r="D5" s="5">
        <f>C44</f>
        <v>7</v>
      </c>
      <c r="E5" s="6">
        <f t="shared" ref="E5:E6" si="0">C5*C$2+D5*D$2</f>
        <v>5.8000000000000007</v>
      </c>
      <c r="G5" s="1"/>
    </row>
    <row r="6" spans="1:11" ht="14.4" x14ac:dyDescent="0.3">
      <c r="A6" s="4">
        <v>3</v>
      </c>
      <c r="B6" s="28"/>
      <c r="C6" s="5">
        <f>'G(7)'!$C$21</f>
        <v>5.4</v>
      </c>
      <c r="D6" s="5">
        <f>C55</f>
        <v>7</v>
      </c>
      <c r="E6" s="6">
        <f t="shared" si="0"/>
        <v>5.8000000000000007</v>
      </c>
      <c r="G6" s="1"/>
    </row>
    <row r="11" spans="1:11" ht="18" outlineLevel="1" x14ac:dyDescent="0.3">
      <c r="A11" s="71" t="s">
        <v>9</v>
      </c>
      <c r="B11" s="15"/>
      <c r="C11" s="57" t="s">
        <v>10</v>
      </c>
      <c r="D11" s="64" t="s">
        <v>11</v>
      </c>
      <c r="E11" s="69"/>
      <c r="F11" s="69"/>
      <c r="G11" s="69"/>
      <c r="H11" s="69"/>
      <c r="I11" s="69"/>
      <c r="J11" s="69"/>
      <c r="K11" s="65"/>
    </row>
    <row r="12" spans="1:11" ht="14.4" outlineLevel="1" x14ac:dyDescent="0.3">
      <c r="A12" s="67"/>
      <c r="B12" s="25" t="s">
        <v>12</v>
      </c>
      <c r="C12" s="56"/>
      <c r="D12" s="64" t="s">
        <v>5</v>
      </c>
      <c r="E12" s="65"/>
      <c r="F12" s="64" t="s">
        <v>6</v>
      </c>
      <c r="G12" s="65"/>
      <c r="H12" s="68" t="s">
        <v>27</v>
      </c>
      <c r="I12" s="65"/>
      <c r="J12" s="64" t="s">
        <v>7</v>
      </c>
      <c r="K12" s="65"/>
    </row>
    <row r="13" spans="1:11" ht="24" outlineLevel="1" x14ac:dyDescent="0.3">
      <c r="A13" s="72"/>
      <c r="B13" s="31" t="str">
        <f>RUBRICA!A4</f>
        <v>1. Implementa una metodología que permite el logro de los objetivos propuestos, de acuerdo a los estándares de la disciplina.</v>
      </c>
      <c r="C13" s="29" t="s">
        <v>5</v>
      </c>
      <c r="D13" s="17" t="s">
        <v>98</v>
      </c>
      <c r="E13" s="17">
        <f>IF(D13="X",100*0.1,"")</f>
        <v>10</v>
      </c>
      <c r="F13" s="17"/>
      <c r="G13" s="17" t="str">
        <f>IF(F13="X",60*0.1,"")</f>
        <v/>
      </c>
      <c r="H13" s="17" t="str">
        <f t="shared" ref="H13:H16" si="1">IF($C13=ML,"X","")</f>
        <v/>
      </c>
      <c r="I13" s="17" t="str">
        <f>IF(H13="X",30*0.1,"")</f>
        <v/>
      </c>
      <c r="J13" s="17" t="str">
        <f t="shared" ref="J13:J16" si="2">IF($C13=NL,"X","")</f>
        <v/>
      </c>
      <c r="K13" s="17" t="str">
        <f t="shared" ref="K13:K19" si="3">IF($J13="X",0,"")</f>
        <v/>
      </c>
    </row>
    <row r="14" spans="1:11" ht="36" outlineLevel="1" x14ac:dyDescent="0.3">
      <c r="A14" s="72"/>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6</v>
      </c>
      <c r="D14" s="17"/>
      <c r="E14" s="17" t="str">
        <f>IF(D14="X",100*0.2,"")</f>
        <v/>
      </c>
      <c r="F14" s="17" t="str">
        <f t="shared" ref="F14:F16" si="4">IF($C14=L,"X","")</f>
        <v>X</v>
      </c>
      <c r="G14" s="17">
        <f>IF(F14="X",60*0.2,"")</f>
        <v>12</v>
      </c>
      <c r="H14" s="17" t="str">
        <f t="shared" si="1"/>
        <v/>
      </c>
      <c r="I14" s="17" t="str">
        <f>IF(H14="X",30*0.2,"")</f>
        <v/>
      </c>
      <c r="J14" s="17" t="str">
        <f t="shared" si="2"/>
        <v/>
      </c>
      <c r="K14" s="17" t="str">
        <f t="shared" si="3"/>
        <v/>
      </c>
    </row>
    <row r="15" spans="1:11" ht="14.4" outlineLevel="1" x14ac:dyDescent="0.3">
      <c r="A15" s="72"/>
      <c r="B15" s="31" t="str">
        <f>RUBRICA!A7</f>
        <v>4. Relaciona el Proyecto APT con las competencias del perfil de egreso de su Plan de Estudio.</v>
      </c>
      <c r="C15" s="29" t="s">
        <v>5</v>
      </c>
      <c r="D15" s="17" t="str">
        <f t="shared" ref="D15" si="5">IF($C15=CL,"X","")</f>
        <v>X</v>
      </c>
      <c r="E15" s="17">
        <f>IF(D15="X",100*0.05,"")</f>
        <v>5</v>
      </c>
      <c r="F15" s="17"/>
      <c r="G15" s="17" t="str">
        <f>IF(F15="X",60*0.05,"")</f>
        <v/>
      </c>
      <c r="H15" s="17" t="str">
        <f t="shared" si="1"/>
        <v/>
      </c>
      <c r="I15" s="17" t="str">
        <f>IF(H15="X",30*0.05,"")</f>
        <v/>
      </c>
      <c r="J15" s="17" t="str">
        <f t="shared" si="2"/>
        <v/>
      </c>
      <c r="K15" s="17" t="str">
        <f t="shared" si="3"/>
        <v/>
      </c>
    </row>
    <row r="16" spans="1:11" ht="24" outlineLevel="1" x14ac:dyDescent="0.3">
      <c r="A16" s="72"/>
      <c r="B16" s="31" t="str">
        <f>RUBRICA!A8</f>
        <v>5. Utiliza de manera precisa el lenguaje técnico en los entregables de acuerdo con lo requerido por la disciplina.</v>
      </c>
      <c r="C16" s="29" t="s">
        <v>5</v>
      </c>
      <c r="D16" s="17" t="s">
        <v>98</v>
      </c>
      <c r="E16" s="17">
        <f>IF(D16="X",100*0.05,"")</f>
        <v>5</v>
      </c>
      <c r="F16" s="17" t="str">
        <f t="shared" si="4"/>
        <v/>
      </c>
      <c r="G16" s="17" t="str">
        <f>IF(F16="X",60*0.05,"")</f>
        <v/>
      </c>
      <c r="H16" s="17" t="str">
        <f t="shared" si="1"/>
        <v/>
      </c>
      <c r="I16" s="17" t="str">
        <f>IF(H16="X",30*0.05,"")</f>
        <v/>
      </c>
      <c r="J16" s="17" t="str">
        <f t="shared" si="2"/>
        <v/>
      </c>
      <c r="K16" s="17" t="str">
        <f t="shared" si="3"/>
        <v/>
      </c>
    </row>
    <row r="17" spans="1:12" ht="24" outlineLevel="1" x14ac:dyDescent="0.3">
      <c r="A17" s="72"/>
      <c r="B17" s="31" t="str">
        <f>RUBRICA!A9</f>
        <v xml:space="preserve">6. Utiliza correctamente las reglas de redacción, ortografía (literal, puntual, acentual) y las normas para citas y referencias. </v>
      </c>
      <c r="C17" s="29" t="s">
        <v>6</v>
      </c>
      <c r="D17" s="17"/>
      <c r="E17" s="17" t="str">
        <f>IF(D17="X",100*0.05,"")</f>
        <v/>
      </c>
      <c r="F17" s="17" t="str">
        <f>IF($C17=L,"X","")</f>
        <v>X</v>
      </c>
      <c r="G17" s="17">
        <f>IF(F17="X",60*0.05,"")</f>
        <v>3</v>
      </c>
      <c r="H17" s="17" t="str">
        <f>IF($C17=ML,"X","")</f>
        <v/>
      </c>
      <c r="I17" s="17" t="str">
        <f>IF(H17="X",30*0.05,"")</f>
        <v/>
      </c>
      <c r="J17" s="17" t="str">
        <f>IF($C17=NL,"X","")</f>
        <v/>
      </c>
      <c r="K17" s="17" t="str">
        <f t="shared" si="3"/>
        <v/>
      </c>
    </row>
    <row r="18" spans="1:12" ht="24" outlineLevel="1" x14ac:dyDescent="0.3">
      <c r="A18" s="72"/>
      <c r="B18" s="52" t="str">
        <f>RUBRICA!A10</f>
        <v>7. Entrega la documentación y evidencias requerida por la asignatura de acuerdo a la estrucutra y nombres solicitados, guardando todas las evidencias de avances en Git</v>
      </c>
      <c r="C18" s="29" t="s">
        <v>5</v>
      </c>
      <c r="D18" s="17" t="s">
        <v>98</v>
      </c>
      <c r="E18" s="17">
        <f>IF(D18="X",100*0.15,"")</f>
        <v>15</v>
      </c>
      <c r="F18" s="17" t="str">
        <f>IF($C18=L,"X","")</f>
        <v/>
      </c>
      <c r="G18" s="17" t="str">
        <f>IF(F18="X",60*0.15,"")</f>
        <v/>
      </c>
      <c r="H18" s="17" t="str">
        <f>IF($C18=ML,"X","")</f>
        <v/>
      </c>
      <c r="I18" s="17" t="str">
        <f>IF(H18="X",30*0.15,"")</f>
        <v/>
      </c>
      <c r="J18" s="17" t="str">
        <f>IF($C18=NL,"X","")</f>
        <v/>
      </c>
      <c r="K18" s="17" t="str">
        <f t="shared" si="3"/>
        <v/>
      </c>
    </row>
    <row r="19" spans="1:12" ht="22.8" customHeight="1" outlineLevel="1" x14ac:dyDescent="0.3">
      <c r="A19" s="72"/>
      <c r="B19" s="52" t="str">
        <f>RUBRICA!A12</f>
        <v>9.-Generan evidencias claras dentro del repositorio  del aporte de cada uno de los integrantes del equipo que permitan identificar la equidad en el trabajo y la participación de cada estudiante.</v>
      </c>
      <c r="C19" s="29" t="s">
        <v>6</v>
      </c>
      <c r="D19" s="17"/>
      <c r="E19" s="17" t="str">
        <f>IF(D19="X",100*0.15,"")</f>
        <v/>
      </c>
      <c r="F19" s="17" t="str">
        <f>IF($C19=L,"X","")</f>
        <v>X</v>
      </c>
      <c r="G19" s="17">
        <f>IF(F19="X",60*0.15,"")</f>
        <v>9</v>
      </c>
      <c r="H19" s="17" t="str">
        <f>IF($C19=ML,"X","")</f>
        <v/>
      </c>
      <c r="I19" s="17" t="str">
        <f>IF(H19="X",30*0.15,"")</f>
        <v/>
      </c>
      <c r="J19" s="17" t="str">
        <f>IF($C19=NL,"X","")</f>
        <v/>
      </c>
      <c r="K19" s="17" t="str">
        <f t="shared" si="3"/>
        <v/>
      </c>
      <c r="L19" s="75" t="s">
        <v>100</v>
      </c>
    </row>
    <row r="20" spans="1:12" ht="15.75" customHeight="1" outlineLevel="1" x14ac:dyDescent="0.35">
      <c r="A20" s="67"/>
      <c r="B20" s="30" t="s">
        <v>4</v>
      </c>
      <c r="C20" s="34">
        <f>E20+G20+I20+K20</f>
        <v>59</v>
      </c>
      <c r="D20" s="20"/>
      <c r="E20" s="20">
        <f>SUM(E13:E19)</f>
        <v>35</v>
      </c>
      <c r="F20" s="20"/>
      <c r="G20" s="20">
        <f>SUM(G13:G19)</f>
        <v>24</v>
      </c>
      <c r="H20" s="20"/>
      <c r="I20" s="20">
        <f>SUM(I13:I19)</f>
        <v>0</v>
      </c>
      <c r="J20" s="20"/>
      <c r="K20" s="20">
        <f>SUM(K13:K19)</f>
        <v>0</v>
      </c>
    </row>
    <row r="21" spans="1:12" ht="15.75" customHeight="1" outlineLevel="1" x14ac:dyDescent="0.35">
      <c r="A21" s="56"/>
      <c r="B21" s="33" t="s">
        <v>13</v>
      </c>
      <c r="C21" s="21">
        <f>VLOOKUP(C20,ESCALA_IEP!A1:B152,2,FALSE)</f>
        <v>5.4</v>
      </c>
    </row>
    <row r="22" spans="1:12" ht="15.75" customHeight="1" x14ac:dyDescent="0.3"/>
    <row r="23" spans="1:12" ht="15.75" customHeight="1" x14ac:dyDescent="0.3"/>
    <row r="24" spans="1:12" ht="15.75" customHeight="1" x14ac:dyDescent="0.3">
      <c r="A24" s="66" t="s">
        <v>15</v>
      </c>
      <c r="B24" s="55" t="s">
        <v>16</v>
      </c>
      <c r="C24" s="58" t="str">
        <f>$B$4</f>
        <v xml:space="preserve">TOBAR VILCHES AARON BASTIAN </v>
      </c>
      <c r="D24" s="59"/>
      <c r="E24" s="59"/>
      <c r="F24" s="59"/>
      <c r="G24" s="59"/>
      <c r="H24" s="59"/>
      <c r="I24" s="59"/>
      <c r="J24" s="59"/>
      <c r="K24" s="60"/>
    </row>
    <row r="25" spans="1:12" ht="15.75" customHeight="1" x14ac:dyDescent="0.3">
      <c r="A25" s="67"/>
      <c r="B25" s="56"/>
      <c r="C25" s="61"/>
      <c r="D25" s="62"/>
      <c r="E25" s="62"/>
      <c r="F25" s="62"/>
      <c r="G25" s="62"/>
      <c r="H25" s="62"/>
      <c r="I25" s="62"/>
      <c r="J25" s="62"/>
      <c r="K25" s="63"/>
    </row>
    <row r="26" spans="1:12" ht="15.75" customHeight="1" x14ac:dyDescent="0.3">
      <c r="A26" s="67"/>
      <c r="B26" s="15" t="s">
        <v>17</v>
      </c>
      <c r="C26" s="57" t="s">
        <v>10</v>
      </c>
      <c r="D26" s="64" t="s">
        <v>11</v>
      </c>
      <c r="E26" s="69"/>
      <c r="F26" s="69"/>
      <c r="G26" s="69"/>
      <c r="H26" s="69"/>
      <c r="I26" s="69"/>
      <c r="J26" s="69"/>
      <c r="K26" s="65"/>
    </row>
    <row r="27" spans="1:12" ht="15.75" customHeight="1" x14ac:dyDescent="0.3">
      <c r="A27" s="67"/>
      <c r="B27" s="16" t="s">
        <v>12</v>
      </c>
      <c r="C27" s="56"/>
      <c r="D27" s="64" t="s">
        <v>5</v>
      </c>
      <c r="E27" s="65"/>
      <c r="F27" s="64" t="s">
        <v>6</v>
      </c>
      <c r="G27" s="65"/>
      <c r="H27" s="68" t="s">
        <v>27</v>
      </c>
      <c r="I27" s="65"/>
      <c r="J27" s="64" t="s">
        <v>7</v>
      </c>
      <c r="K27" s="65"/>
    </row>
    <row r="28" spans="1:12" ht="14.4" x14ac:dyDescent="0.3">
      <c r="A28" s="67"/>
      <c r="B28" s="31" t="str">
        <f>RUBRICA!A6</f>
        <v>3. Relaciona el Proyecto APT con sus intereses profesionales. *</v>
      </c>
      <c r="C28" s="29" t="s">
        <v>5</v>
      </c>
      <c r="D28" s="17" t="str">
        <f t="shared" ref="D28:D30" si="6">IF($C28=CL,"X","")</f>
        <v>X</v>
      </c>
      <c r="E28" s="17">
        <f>IF(D28="X",100*0.05,"")</f>
        <v>5</v>
      </c>
      <c r="F28" s="17" t="str">
        <f t="shared" ref="F28:F30" si="7">IF($C28=L,"X","")</f>
        <v/>
      </c>
      <c r="G28" s="17" t="str">
        <f>IF(F28="X",60*0.05,"")</f>
        <v/>
      </c>
      <c r="H28" s="17" t="str">
        <f t="shared" ref="H28:H30" si="8">IF($C28=ML,"X","")</f>
        <v/>
      </c>
      <c r="I28" s="17" t="str">
        <f>IF(H28="X",30*0.05,"")</f>
        <v/>
      </c>
      <c r="J28" s="17" t="str">
        <f t="shared" ref="J28:J30" si="9">IF($C28=NL,"X","")</f>
        <v/>
      </c>
      <c r="K28" s="17" t="str">
        <f t="shared" ref="K28:K30" si="10">IF($J28="X",0,"")</f>
        <v/>
      </c>
    </row>
    <row r="29" spans="1:12" ht="24.6" customHeight="1" x14ac:dyDescent="0.3">
      <c r="A29" s="67"/>
      <c r="B29" s="31" t="str">
        <f>RUBRICA!A11</f>
        <v>8. Expone el tema utilizando un lenguaje técnico disciplinar al presentar la propuesta y responde evidenciando un manejo de la información. *</v>
      </c>
      <c r="C29" s="29" t="s">
        <v>5</v>
      </c>
      <c r="D29" s="17" t="str">
        <f t="shared" si="6"/>
        <v>X</v>
      </c>
      <c r="E29" s="17">
        <f>IF(D29="X",100*0.1,"")</f>
        <v>10</v>
      </c>
      <c r="F29" s="17" t="str">
        <f t="shared" si="7"/>
        <v/>
      </c>
      <c r="G29" s="17" t="str">
        <f>IF(F29="X",60*0.1,"")</f>
        <v/>
      </c>
      <c r="H29" s="17" t="str">
        <f t="shared" si="8"/>
        <v/>
      </c>
      <c r="I29" s="17" t="str">
        <f>IF(H29="X",30*0.1,"")</f>
        <v/>
      </c>
      <c r="J29" s="17" t="str">
        <f t="shared" si="9"/>
        <v/>
      </c>
      <c r="K29" s="17" t="str">
        <f t="shared" si="10"/>
        <v/>
      </c>
    </row>
    <row r="30" spans="1:12" ht="25.8" customHeight="1" x14ac:dyDescent="0.3">
      <c r="A30" s="67"/>
      <c r="B30" s="31" t="str">
        <f>RUBRICA!A13</f>
        <v>10. Colaboración y trabajo en equipo *</v>
      </c>
      <c r="C30" s="29" t="s">
        <v>5</v>
      </c>
      <c r="D30" s="17" t="str">
        <f t="shared" si="6"/>
        <v>X</v>
      </c>
      <c r="E30" s="17">
        <f>IF(D30="X",100*0.1,"")</f>
        <v>10</v>
      </c>
      <c r="F30" s="17" t="str">
        <f t="shared" si="7"/>
        <v/>
      </c>
      <c r="G30" s="17" t="str">
        <f>IF(F30="X",60*0.1,"")</f>
        <v/>
      </c>
      <c r="H30" s="17" t="str">
        <f t="shared" si="8"/>
        <v/>
      </c>
      <c r="I30" s="17" t="str">
        <f>IF(H30="X",30*0.1,"")</f>
        <v/>
      </c>
      <c r="J30" s="17" t="str">
        <f t="shared" si="9"/>
        <v/>
      </c>
      <c r="K30" s="17" t="str">
        <f t="shared" si="10"/>
        <v/>
      </c>
    </row>
    <row r="31" spans="1:12" ht="15.75" customHeight="1" x14ac:dyDescent="0.35">
      <c r="A31" s="67"/>
      <c r="B31" s="22" t="s">
        <v>14</v>
      </c>
      <c r="C31" s="19">
        <f>E31+G31+I31+K31</f>
        <v>25</v>
      </c>
      <c r="D31" s="20"/>
      <c r="E31" s="20">
        <f>SUM(E28:E30)</f>
        <v>25</v>
      </c>
      <c r="F31" s="20"/>
      <c r="G31" s="20">
        <f>SUM(G28:G30)</f>
        <v>0</v>
      </c>
      <c r="H31" s="20"/>
      <c r="I31" s="20">
        <f>SUM(I28:I30)</f>
        <v>0</v>
      </c>
      <c r="J31" s="20"/>
      <c r="K31" s="20">
        <f>SUM(K29:K30)</f>
        <v>0</v>
      </c>
    </row>
    <row r="32" spans="1:12" ht="15.75" customHeight="1" x14ac:dyDescent="0.35">
      <c r="A32" s="56"/>
      <c r="B32" s="18" t="s">
        <v>13</v>
      </c>
      <c r="C32" s="21">
        <f>VLOOKUP(C31,ESCALA_TRAB_EQUIP!A1:B52,2,FALSE)</f>
        <v>7</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6" t="s">
        <v>15</v>
      </c>
      <c r="B36" s="55" t="s">
        <v>16</v>
      </c>
      <c r="C36" s="58">
        <f>B5</f>
        <v>0</v>
      </c>
      <c r="D36" s="59"/>
      <c r="E36" s="59"/>
      <c r="F36" s="59"/>
      <c r="G36" s="59"/>
      <c r="H36" s="59"/>
      <c r="I36" s="59"/>
      <c r="J36" s="59"/>
      <c r="K36" s="60"/>
    </row>
    <row r="37" spans="1:11" ht="15.75" customHeight="1" x14ac:dyDescent="0.3">
      <c r="A37" s="67"/>
      <c r="B37" s="56"/>
      <c r="C37" s="61"/>
      <c r="D37" s="62"/>
      <c r="E37" s="62"/>
      <c r="F37" s="62"/>
      <c r="G37" s="62"/>
      <c r="H37" s="62"/>
      <c r="I37" s="62"/>
      <c r="J37" s="62"/>
      <c r="K37" s="63"/>
    </row>
    <row r="38" spans="1:11" ht="15.75" customHeight="1" x14ac:dyDescent="0.3">
      <c r="A38" s="67"/>
      <c r="B38" s="15" t="s">
        <v>17</v>
      </c>
      <c r="C38" s="57" t="s">
        <v>10</v>
      </c>
      <c r="D38" s="64" t="s">
        <v>11</v>
      </c>
      <c r="E38" s="69"/>
      <c r="F38" s="69"/>
      <c r="G38" s="69"/>
      <c r="H38" s="69"/>
      <c r="I38" s="69"/>
      <c r="J38" s="69"/>
      <c r="K38" s="65"/>
    </row>
    <row r="39" spans="1:11" ht="15.75" customHeight="1" x14ac:dyDescent="0.3">
      <c r="A39" s="67"/>
      <c r="B39" s="16" t="s">
        <v>12</v>
      </c>
      <c r="C39" s="56"/>
      <c r="D39" s="64" t="s">
        <v>5</v>
      </c>
      <c r="E39" s="65"/>
      <c r="F39" s="64" t="s">
        <v>6</v>
      </c>
      <c r="G39" s="65"/>
      <c r="H39" s="68" t="s">
        <v>27</v>
      </c>
      <c r="I39" s="65"/>
      <c r="J39" s="64" t="s">
        <v>7</v>
      </c>
      <c r="K39" s="65"/>
    </row>
    <row r="40" spans="1:11" ht="15.75" customHeight="1" x14ac:dyDescent="0.3">
      <c r="A40" s="67"/>
      <c r="B40" s="31" t="str">
        <f>RUBRICA!A6</f>
        <v>3. Relaciona el Proyecto APT con sus intereses profesionales. *</v>
      </c>
      <c r="C40" s="29" t="s">
        <v>5</v>
      </c>
      <c r="D40" s="17" t="str">
        <f t="shared" ref="D40:D42" si="11">IF($C40=CL,"X","")</f>
        <v>X</v>
      </c>
      <c r="E40" s="17">
        <f>IF(D40="X",100*0.05,"")</f>
        <v>5</v>
      </c>
      <c r="F40" s="17" t="str">
        <f t="shared" ref="F40:F42" si="12">IF($C40=L,"X","")</f>
        <v/>
      </c>
      <c r="G40" s="17" t="str">
        <f>IF(F40="X",60*0.05,"")</f>
        <v/>
      </c>
      <c r="H40" s="17" t="str">
        <f t="shared" ref="H40:H42" si="13">IF($C40=ML,"X","")</f>
        <v/>
      </c>
      <c r="I40" s="17" t="str">
        <f>IF(H40="X",30*0.05,"")</f>
        <v/>
      </c>
      <c r="J40" s="17" t="str">
        <f t="shared" ref="J40:J42" si="14">IF($C40=NL,"X","")</f>
        <v/>
      </c>
      <c r="K40" s="17" t="str">
        <f t="shared" ref="K40:K42" si="15">IF($J40="X",0,"")</f>
        <v/>
      </c>
    </row>
    <row r="41" spans="1:11" ht="25.8" customHeight="1" x14ac:dyDescent="0.3">
      <c r="A41" s="67"/>
      <c r="B41" s="31" t="str">
        <f>RUBRICA!A11</f>
        <v>8. Expone el tema utilizando un lenguaje técnico disciplinar al presentar la propuesta y responde evidenciando un manejo de la información. *</v>
      </c>
      <c r="C41" s="29" t="s">
        <v>5</v>
      </c>
      <c r="D41" s="17" t="str">
        <f t="shared" si="11"/>
        <v>X</v>
      </c>
      <c r="E41" s="17">
        <f>IF(D41="X",100*0.1,"")</f>
        <v>10</v>
      </c>
      <c r="F41" s="17" t="str">
        <f t="shared" si="12"/>
        <v/>
      </c>
      <c r="G41" s="17" t="str">
        <f>IF(F41="X",60*0.1,"")</f>
        <v/>
      </c>
      <c r="H41" s="17" t="str">
        <f t="shared" si="13"/>
        <v/>
      </c>
      <c r="I41" s="17" t="str">
        <f>IF(H41="X",30*0.1,"")</f>
        <v/>
      </c>
      <c r="J41" s="17" t="str">
        <f t="shared" si="14"/>
        <v/>
      </c>
      <c r="K41" s="17" t="str">
        <f t="shared" si="15"/>
        <v/>
      </c>
    </row>
    <row r="42" spans="1:11" ht="14.4" x14ac:dyDescent="0.3">
      <c r="A42" s="67"/>
      <c r="B42" s="31" t="str">
        <f>RUBRICA!A13</f>
        <v>10. Colaboración y trabajo en equipo *</v>
      </c>
      <c r="C42" s="29" t="s">
        <v>5</v>
      </c>
      <c r="D42" s="17" t="str">
        <f t="shared" si="11"/>
        <v>X</v>
      </c>
      <c r="E42" s="17">
        <f>IF(D42="X",100*0.1,"")</f>
        <v>10</v>
      </c>
      <c r="F42" s="17" t="str">
        <f t="shared" si="12"/>
        <v/>
      </c>
      <c r="G42" s="17" t="str">
        <f>IF(F42="X",60*0.1,"")</f>
        <v/>
      </c>
      <c r="H42" s="17" t="str">
        <f t="shared" si="13"/>
        <v/>
      </c>
      <c r="I42" s="17" t="str">
        <f>IF(H42="X",30*0.1,"")</f>
        <v/>
      </c>
      <c r="J42" s="17" t="str">
        <f t="shared" si="14"/>
        <v/>
      </c>
      <c r="K42" s="17" t="str">
        <f t="shared" si="15"/>
        <v/>
      </c>
    </row>
    <row r="43" spans="1:11" ht="15.75" customHeight="1" x14ac:dyDescent="0.3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35">
      <c r="A44" s="56"/>
      <c r="B44" s="18" t="s">
        <v>13</v>
      </c>
      <c r="C44" s="21">
        <f>VLOOKUP(C43,ESCALA_TRAB_EQUIP!A1:B52,2,FALSE)</f>
        <v>7</v>
      </c>
    </row>
    <row r="45" spans="1:11" ht="15.75" customHeight="1" x14ac:dyDescent="0.35">
      <c r="B45" s="23"/>
      <c r="C45" s="24"/>
    </row>
    <row r="46" spans="1:11" ht="15.75" customHeight="1" x14ac:dyDescent="0.35">
      <c r="B46" s="23"/>
      <c r="C46" s="24"/>
    </row>
    <row r="47" spans="1:11" ht="15.75" customHeight="1" x14ac:dyDescent="0.3">
      <c r="A47" s="66" t="s">
        <v>15</v>
      </c>
      <c r="B47" s="55" t="s">
        <v>16</v>
      </c>
      <c r="C47" s="58">
        <f>B6</f>
        <v>0</v>
      </c>
      <c r="D47" s="59"/>
      <c r="E47" s="59"/>
      <c r="F47" s="59"/>
      <c r="G47" s="59"/>
      <c r="H47" s="59"/>
      <c r="I47" s="59"/>
      <c r="J47" s="59"/>
      <c r="K47" s="60"/>
    </row>
    <row r="48" spans="1:11" ht="15.75" customHeight="1" x14ac:dyDescent="0.3">
      <c r="A48" s="67"/>
      <c r="B48" s="56"/>
      <c r="C48" s="61"/>
      <c r="D48" s="62"/>
      <c r="E48" s="62"/>
      <c r="F48" s="62"/>
      <c r="G48" s="62"/>
      <c r="H48" s="62"/>
      <c r="I48" s="62"/>
      <c r="J48" s="62"/>
      <c r="K48" s="63"/>
    </row>
    <row r="49" spans="1:11" ht="15.75" customHeight="1" x14ac:dyDescent="0.3">
      <c r="A49" s="67"/>
      <c r="B49" s="15" t="s">
        <v>17</v>
      </c>
      <c r="C49" s="57" t="s">
        <v>10</v>
      </c>
      <c r="D49" s="64" t="s">
        <v>11</v>
      </c>
      <c r="E49" s="69"/>
      <c r="F49" s="69"/>
      <c r="G49" s="69"/>
      <c r="H49" s="69"/>
      <c r="I49" s="69"/>
      <c r="J49" s="69"/>
      <c r="K49" s="65"/>
    </row>
    <row r="50" spans="1:11" ht="15.75" customHeight="1" x14ac:dyDescent="0.3">
      <c r="A50" s="67"/>
      <c r="B50" s="16" t="s">
        <v>12</v>
      </c>
      <c r="C50" s="56"/>
      <c r="D50" s="64" t="s">
        <v>5</v>
      </c>
      <c r="E50" s="65"/>
      <c r="F50" s="64" t="s">
        <v>6</v>
      </c>
      <c r="G50" s="65"/>
      <c r="H50" s="68" t="s">
        <v>27</v>
      </c>
      <c r="I50" s="65"/>
      <c r="J50" s="64" t="s">
        <v>7</v>
      </c>
      <c r="K50" s="65"/>
    </row>
    <row r="51" spans="1:11" ht="15.75" customHeight="1" x14ac:dyDescent="0.3">
      <c r="A51" s="67"/>
      <c r="B51" s="31" t="str">
        <f>RUBRICA!A6</f>
        <v>3. Relaciona el Proyecto APT con sus intereses profesionales. *</v>
      </c>
      <c r="C51" s="29" t="s">
        <v>5</v>
      </c>
      <c r="D51" s="17" t="str">
        <f t="shared" ref="D51:D53" si="16">IF($C51=CL,"X","")</f>
        <v>X</v>
      </c>
      <c r="E51" s="17">
        <f>IF(D51="X",100*0.05,"")</f>
        <v>5</v>
      </c>
      <c r="F51" s="17" t="str">
        <f t="shared" ref="F51:F53" si="17">IF($C51=L,"X","")</f>
        <v/>
      </c>
      <c r="G51" s="17" t="str">
        <f>IF(F51="X",60*0.05,"")</f>
        <v/>
      </c>
      <c r="H51" s="17" t="str">
        <f t="shared" ref="H51:H53" si="18">IF($C51=ML,"X","")</f>
        <v/>
      </c>
      <c r="I51" s="17" t="str">
        <f>IF(H51="X",30*0.05,"")</f>
        <v/>
      </c>
      <c r="J51" s="17" t="str">
        <f t="shared" ref="J51:J53" si="19">IF($C51=NL,"X","")</f>
        <v/>
      </c>
      <c r="K51" s="17" t="str">
        <f t="shared" ref="K51:K53" si="20">IF($J51="X",0,"")</f>
        <v/>
      </c>
    </row>
    <row r="52" spans="1:11" ht="25.8" customHeight="1" x14ac:dyDescent="0.3">
      <c r="A52" s="67"/>
      <c r="B52" s="31" t="str">
        <f>RUBRICA!A11</f>
        <v>8. Expone el tema utilizando un lenguaje técnico disciplinar al presentar la propuesta y responde evidenciando un manejo de la información. *</v>
      </c>
      <c r="C52" s="29" t="s">
        <v>5</v>
      </c>
      <c r="D52" s="17" t="str">
        <f t="shared" si="16"/>
        <v>X</v>
      </c>
      <c r="E52" s="17">
        <f>IF(D52="X",100*0.1,"")</f>
        <v>10</v>
      </c>
      <c r="F52" s="17" t="str">
        <f t="shared" si="17"/>
        <v/>
      </c>
      <c r="G52" s="17" t="str">
        <f>IF(F52="X",60*0.1,"")</f>
        <v/>
      </c>
      <c r="H52" s="17" t="str">
        <f t="shared" si="18"/>
        <v/>
      </c>
      <c r="I52" s="17" t="str">
        <f>IF(H52="X",30*0.1,"")</f>
        <v/>
      </c>
      <c r="J52" s="17" t="str">
        <f t="shared" si="19"/>
        <v/>
      </c>
      <c r="K52" s="17" t="str">
        <f t="shared" si="20"/>
        <v/>
      </c>
    </row>
    <row r="53" spans="1:11" ht="14.4" x14ac:dyDescent="0.3">
      <c r="A53" s="67"/>
      <c r="B53" s="31" t="str">
        <f>RUBRICA!A13</f>
        <v>10. Colaboración y trabajo en equipo *</v>
      </c>
      <c r="C53" s="29" t="s">
        <v>5</v>
      </c>
      <c r="D53" s="17" t="str">
        <f t="shared" si="16"/>
        <v>X</v>
      </c>
      <c r="E53" s="17">
        <f>IF(D53="X",100*0.1,"")</f>
        <v>10</v>
      </c>
      <c r="F53" s="17" t="str">
        <f t="shared" si="17"/>
        <v/>
      </c>
      <c r="G53" s="17" t="str">
        <f>IF(F53="X",60*0.1,"")</f>
        <v/>
      </c>
      <c r="H53" s="17" t="str">
        <f t="shared" si="18"/>
        <v/>
      </c>
      <c r="I53" s="17" t="str">
        <f>IF(H53="X",30*0.1,"")</f>
        <v/>
      </c>
      <c r="J53" s="17" t="str">
        <f t="shared" si="19"/>
        <v/>
      </c>
      <c r="K53" s="17" t="str">
        <f t="shared" si="20"/>
        <v/>
      </c>
    </row>
    <row r="54" spans="1:11" ht="15.75" customHeight="1" x14ac:dyDescent="0.3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35">
      <c r="A55" s="56"/>
      <c r="B55" s="18" t="s">
        <v>13</v>
      </c>
      <c r="C55" s="21">
        <f>VLOOKUP(C54,ESCALA_TRAB_EQUIP!A1:B52,2,FALSE)</f>
        <v>7</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E2:E3"/>
    <mergeCell ref="A11:A21"/>
    <mergeCell ref="C11:C12"/>
    <mergeCell ref="D11:K11"/>
    <mergeCell ref="D12:E12"/>
    <mergeCell ref="F12:G12"/>
    <mergeCell ref="H12:I12"/>
    <mergeCell ref="J12:K12"/>
    <mergeCell ref="A24:A32"/>
    <mergeCell ref="B24:B25"/>
    <mergeCell ref="C24:K25"/>
    <mergeCell ref="C26:C27"/>
    <mergeCell ref="D26:K26"/>
    <mergeCell ref="D27:E27"/>
    <mergeCell ref="F27:G27"/>
    <mergeCell ref="H27:I27"/>
    <mergeCell ref="J27:K27"/>
    <mergeCell ref="A36:A44"/>
    <mergeCell ref="B36:B37"/>
    <mergeCell ref="C36:K37"/>
    <mergeCell ref="C38:C39"/>
    <mergeCell ref="D38:K38"/>
    <mergeCell ref="D39:E39"/>
    <mergeCell ref="F39:G39"/>
    <mergeCell ref="H39:I39"/>
    <mergeCell ref="J39:K39"/>
    <mergeCell ref="A47:A55"/>
    <mergeCell ref="B47:B48"/>
    <mergeCell ref="C47:K48"/>
    <mergeCell ref="C49:C50"/>
    <mergeCell ref="D49:K49"/>
    <mergeCell ref="D50:E50"/>
    <mergeCell ref="F50:G50"/>
    <mergeCell ref="H50:I50"/>
    <mergeCell ref="J50:K50"/>
  </mergeCells>
  <conditionalFormatting sqref="C4:E6">
    <cfRule type="cellIs" dxfId="5" priority="1" operator="lessThan">
      <formula>4</formula>
    </cfRule>
    <cfRule type="cellIs" dxfId="4" priority="2" operator="lessThan">
      <formula>1</formula>
    </cfRule>
  </conditionalFormatting>
  <dataValidations count="1">
    <dataValidation type="decimal" allowBlank="1" showInputMessage="1" showErrorMessage="1" prompt="Error de Ingreso - Nota debe estar entre 1,0 y 7,0" sqref="C4:E6" xr:uid="{FABDFBB6-F36D-4E3F-8C0A-3E2EA3980581}">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305B0504-82DA-45DE-B86E-55E1EEB90694}">
          <x14:formula1>
            <xm:f>'RELEVANCIA-PUNTAJE'!$B$2:$E$2</xm:f>
          </x14:formula1>
          <xm:sqref>C40:C42 C13:C19 C28:C30 C51:C53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16B19-0EF4-4ACD-A3DD-027A577C1D0E}">
  <sheetPr>
    <tabColor rgb="FF92D050"/>
  </sheetPr>
  <dimension ref="A2:K926"/>
  <sheetViews>
    <sheetView zoomScaleNormal="100" workbookViewId="0">
      <selection activeCell="E22" sqref="E22"/>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70">
        <v>1</v>
      </c>
    </row>
    <row r="3" spans="1:11" ht="14.4" x14ac:dyDescent="0.3">
      <c r="B3" s="3" t="s">
        <v>2</v>
      </c>
      <c r="C3" s="40" t="s">
        <v>9</v>
      </c>
      <c r="D3" s="41" t="s">
        <v>15</v>
      </c>
      <c r="E3" s="56"/>
    </row>
    <row r="4" spans="1:11" ht="14.4" x14ac:dyDescent="0.3">
      <c r="A4" s="4">
        <v>1</v>
      </c>
      <c r="B4" s="28" t="s">
        <v>94</v>
      </c>
      <c r="C4" s="5">
        <f>'G(8)'!$C$21</f>
        <v>5.4</v>
      </c>
      <c r="D4" s="5">
        <f>$C$32</f>
        <v>7</v>
      </c>
      <c r="E4" s="6">
        <f>C4*C$2+D4*D$2</f>
        <v>5.8000000000000007</v>
      </c>
      <c r="G4" s="1"/>
    </row>
    <row r="5" spans="1:11" ht="14.4" x14ac:dyDescent="0.3">
      <c r="A5" s="4">
        <v>2</v>
      </c>
      <c r="B5" s="28" t="s">
        <v>95</v>
      </c>
      <c r="C5" s="5">
        <f>'G(8)'!$C$21</f>
        <v>5.4</v>
      </c>
      <c r="D5" s="5">
        <f>C44</f>
        <v>7</v>
      </c>
      <c r="E5" s="6">
        <f t="shared" ref="E5:E6" si="0">C5*C$2+D5*D$2</f>
        <v>5.8000000000000007</v>
      </c>
      <c r="G5" s="1"/>
    </row>
    <row r="6" spans="1:11" ht="14.4" x14ac:dyDescent="0.3">
      <c r="A6" s="4">
        <v>3</v>
      </c>
      <c r="B6" s="28"/>
      <c r="C6" s="5">
        <f>'G(8)'!$C$21</f>
        <v>5.4</v>
      </c>
      <c r="D6" s="5">
        <f>C55</f>
        <v>7</v>
      </c>
      <c r="E6" s="6">
        <f t="shared" si="0"/>
        <v>5.8000000000000007</v>
      </c>
      <c r="G6" s="1"/>
    </row>
    <row r="11" spans="1:11" ht="18" outlineLevel="1" x14ac:dyDescent="0.3">
      <c r="A11" s="71" t="s">
        <v>9</v>
      </c>
      <c r="B11" s="15"/>
      <c r="C11" s="57" t="s">
        <v>10</v>
      </c>
      <c r="D11" s="64" t="s">
        <v>11</v>
      </c>
      <c r="E11" s="69"/>
      <c r="F11" s="69"/>
      <c r="G11" s="69"/>
      <c r="H11" s="69"/>
      <c r="I11" s="69"/>
      <c r="J11" s="69"/>
      <c r="K11" s="65"/>
    </row>
    <row r="12" spans="1:11" ht="14.4" outlineLevel="1" x14ac:dyDescent="0.3">
      <c r="A12" s="67"/>
      <c r="B12" s="25" t="s">
        <v>12</v>
      </c>
      <c r="C12" s="56"/>
      <c r="D12" s="64" t="s">
        <v>5</v>
      </c>
      <c r="E12" s="65"/>
      <c r="F12" s="64" t="s">
        <v>6</v>
      </c>
      <c r="G12" s="65"/>
      <c r="H12" s="68" t="s">
        <v>27</v>
      </c>
      <c r="I12" s="65"/>
      <c r="J12" s="64" t="s">
        <v>7</v>
      </c>
      <c r="K12" s="65"/>
    </row>
    <row r="13" spans="1:11" ht="24" outlineLevel="1" x14ac:dyDescent="0.3">
      <c r="A13" s="72"/>
      <c r="B13" s="31" t="str">
        <f>RUBRICA!A4</f>
        <v>1. Implementa una metodología que permite el logro de los objetivos propuestos, de acuerdo a los estándares de la disciplina.</v>
      </c>
      <c r="C13" s="29" t="s">
        <v>5</v>
      </c>
      <c r="D13" s="17" t="s">
        <v>98</v>
      </c>
      <c r="E13" s="17">
        <f>IF(D13="X",100*0.1,"")</f>
        <v>10</v>
      </c>
      <c r="F13" s="17"/>
      <c r="G13" s="17" t="str">
        <f>IF(F13="X",60*0.1,"")</f>
        <v/>
      </c>
      <c r="H13" s="17" t="str">
        <f t="shared" ref="H13:H16" si="1">IF($C13=ML,"X","")</f>
        <v/>
      </c>
      <c r="I13" s="17" t="str">
        <f>IF(H13="X",30*0.1,"")</f>
        <v/>
      </c>
      <c r="J13" s="17" t="str">
        <f t="shared" ref="J13:J16" si="2">IF($C13=NL,"X","")</f>
        <v/>
      </c>
      <c r="K13" s="17" t="str">
        <f t="shared" ref="K13:K19" si="3">IF($J13="X",0,"")</f>
        <v/>
      </c>
    </row>
    <row r="14" spans="1:11" ht="36" outlineLevel="1" x14ac:dyDescent="0.3">
      <c r="A14" s="72"/>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6</v>
      </c>
      <c r="D14" s="17"/>
      <c r="E14" s="17" t="str">
        <f>IF(D14="X",100*0.2,"")</f>
        <v/>
      </c>
      <c r="F14" s="17" t="str">
        <f t="shared" ref="F14:F16" si="4">IF($C14=L,"X","")</f>
        <v>X</v>
      </c>
      <c r="G14" s="17">
        <f>IF(F14="X",60*0.2,"")</f>
        <v>12</v>
      </c>
      <c r="H14" s="17" t="str">
        <f t="shared" si="1"/>
        <v/>
      </c>
      <c r="I14" s="17" t="str">
        <f>IF(H14="X",30*0.2,"")</f>
        <v/>
      </c>
      <c r="J14" s="17" t="str">
        <f t="shared" si="2"/>
        <v/>
      </c>
      <c r="K14" s="17" t="str">
        <f t="shared" si="3"/>
        <v/>
      </c>
    </row>
    <row r="15" spans="1:11" ht="14.4" outlineLevel="1" x14ac:dyDescent="0.3">
      <c r="A15" s="72"/>
      <c r="B15" s="31" t="str">
        <f>RUBRICA!A7</f>
        <v>4. Relaciona el Proyecto APT con las competencias del perfil de egreso de su Plan de Estudio.</v>
      </c>
      <c r="C15" s="29" t="s">
        <v>5</v>
      </c>
      <c r="D15" s="17" t="str">
        <f t="shared" ref="D15" si="5">IF($C15=CL,"X","")</f>
        <v>X</v>
      </c>
      <c r="E15" s="17">
        <f>IF(D15="X",100*0.05,"")</f>
        <v>5</v>
      </c>
      <c r="F15" s="17"/>
      <c r="G15" s="17" t="str">
        <f>IF(F15="X",60*0.05,"")</f>
        <v/>
      </c>
      <c r="H15" s="17" t="str">
        <f t="shared" si="1"/>
        <v/>
      </c>
      <c r="I15" s="17" t="str">
        <f>IF(H15="X",30*0.05,"")</f>
        <v/>
      </c>
      <c r="J15" s="17" t="str">
        <f t="shared" si="2"/>
        <v/>
      </c>
      <c r="K15" s="17" t="str">
        <f t="shared" si="3"/>
        <v/>
      </c>
    </row>
    <row r="16" spans="1:11" ht="24" outlineLevel="1" x14ac:dyDescent="0.3">
      <c r="A16" s="72"/>
      <c r="B16" s="31" t="str">
        <f>RUBRICA!A8</f>
        <v>5. Utiliza de manera precisa el lenguaje técnico en los entregables de acuerdo con lo requerido por la disciplina.</v>
      </c>
      <c r="C16" s="29" t="s">
        <v>5</v>
      </c>
      <c r="D16" s="17" t="s">
        <v>98</v>
      </c>
      <c r="E16" s="17">
        <f>IF(D16="X",100*0.05,"")</f>
        <v>5</v>
      </c>
      <c r="F16" s="17" t="str">
        <f t="shared" si="4"/>
        <v/>
      </c>
      <c r="G16" s="17" t="str">
        <f>IF(F16="X",60*0.05,"")</f>
        <v/>
      </c>
      <c r="H16" s="17" t="str">
        <f t="shared" si="1"/>
        <v/>
      </c>
      <c r="I16" s="17" t="str">
        <f>IF(H16="X",30*0.05,"")</f>
        <v/>
      </c>
      <c r="J16" s="17" t="str">
        <f t="shared" si="2"/>
        <v/>
      </c>
      <c r="K16" s="17" t="str">
        <f t="shared" si="3"/>
        <v/>
      </c>
    </row>
    <row r="17" spans="1:11" ht="24" outlineLevel="1" x14ac:dyDescent="0.3">
      <c r="A17" s="72"/>
      <c r="B17" s="31" t="str">
        <f>RUBRICA!A9</f>
        <v xml:space="preserve">6. Utiliza correctamente las reglas de redacción, ortografía (literal, puntual, acentual) y las normas para citas y referencias. </v>
      </c>
      <c r="C17" s="29" t="s">
        <v>6</v>
      </c>
      <c r="D17" s="17"/>
      <c r="E17" s="17" t="str">
        <f>IF(D17="X",100*0.05,"")</f>
        <v/>
      </c>
      <c r="F17" s="17" t="str">
        <f>IF($C17=L,"X","")</f>
        <v>X</v>
      </c>
      <c r="G17" s="17">
        <f>IF(F17="X",60*0.05,"")</f>
        <v>3</v>
      </c>
      <c r="H17" s="17" t="str">
        <f>IF($C17=ML,"X","")</f>
        <v/>
      </c>
      <c r="I17" s="17" t="str">
        <f>IF(H17="X",30*0.05,"")</f>
        <v/>
      </c>
      <c r="J17" s="17" t="str">
        <f>IF($C17=NL,"X","")</f>
        <v/>
      </c>
      <c r="K17" s="17" t="str">
        <f t="shared" si="3"/>
        <v/>
      </c>
    </row>
    <row r="18" spans="1:11" ht="24" outlineLevel="1" x14ac:dyDescent="0.3">
      <c r="A18" s="72"/>
      <c r="B18" s="52" t="str">
        <f>RUBRICA!A10</f>
        <v>7. Entrega la documentación y evidencias requerida por la asignatura de acuerdo a la estrucutra y nombres solicitados, guardando todas las evidencias de avances en Git</v>
      </c>
      <c r="C18" s="29" t="s">
        <v>5</v>
      </c>
      <c r="D18" s="17" t="s">
        <v>98</v>
      </c>
      <c r="E18" s="17">
        <f>IF(D18="X",100*0.15,"")</f>
        <v>15</v>
      </c>
      <c r="F18" s="17" t="str">
        <f>IF($C18=L,"X","")</f>
        <v/>
      </c>
      <c r="G18" s="17" t="str">
        <f>IF(F18="X",60*0.15,"")</f>
        <v/>
      </c>
      <c r="H18" s="17" t="str">
        <f>IF($C18=ML,"X","")</f>
        <v/>
      </c>
      <c r="I18" s="17" t="str">
        <f>IF(H18="X",30*0.15,"")</f>
        <v/>
      </c>
      <c r="J18" s="17" t="str">
        <f>IF($C18=NL,"X","")</f>
        <v/>
      </c>
      <c r="K18" s="17" t="str">
        <f t="shared" si="3"/>
        <v/>
      </c>
    </row>
    <row r="19" spans="1:11" ht="22.8" customHeight="1" outlineLevel="1" x14ac:dyDescent="0.3">
      <c r="A19" s="72"/>
      <c r="B19" s="52" t="str">
        <f>RUBRICA!A12</f>
        <v>9.-Generan evidencias claras dentro del repositorio  del aporte de cada uno de los integrantes del equipo que permitan identificar la equidad en el trabajo y la participación de cada estudiante.</v>
      </c>
      <c r="C19" s="29" t="s">
        <v>6</v>
      </c>
      <c r="D19" s="17"/>
      <c r="E19" s="17" t="str">
        <f>IF(D19="X",100*0.15,"")</f>
        <v/>
      </c>
      <c r="F19" s="17" t="str">
        <f>IF($C19=L,"X","")</f>
        <v>X</v>
      </c>
      <c r="G19" s="17">
        <f>IF(F19="X",60*0.15,"")</f>
        <v>9</v>
      </c>
      <c r="H19" s="17" t="str">
        <f>IF($C19=ML,"X","")</f>
        <v/>
      </c>
      <c r="I19" s="17" t="str">
        <f>IF(H19="X",30*0.15,"")</f>
        <v/>
      </c>
      <c r="J19" s="17" t="str">
        <f>IF($C19=NL,"X","")</f>
        <v/>
      </c>
      <c r="K19" s="17" t="str">
        <f t="shared" si="3"/>
        <v/>
      </c>
    </row>
    <row r="20" spans="1:11" ht="15.75" customHeight="1" outlineLevel="1" x14ac:dyDescent="0.35">
      <c r="A20" s="67"/>
      <c r="B20" s="30" t="s">
        <v>4</v>
      </c>
      <c r="C20" s="34">
        <f>E20+G20+I20+K20</f>
        <v>59</v>
      </c>
      <c r="D20" s="20"/>
      <c r="E20" s="20">
        <f>SUM(E13:E19)</f>
        <v>35</v>
      </c>
      <c r="F20" s="20"/>
      <c r="G20" s="20">
        <f>SUM(G13:G19)</f>
        <v>24</v>
      </c>
      <c r="H20" s="20"/>
      <c r="I20" s="20">
        <f>SUM(I13:I19)</f>
        <v>0</v>
      </c>
      <c r="J20" s="20"/>
      <c r="K20" s="20">
        <f>SUM(K13:K19)</f>
        <v>0</v>
      </c>
    </row>
    <row r="21" spans="1:11" ht="15.75" customHeight="1" outlineLevel="1" x14ac:dyDescent="0.35">
      <c r="A21" s="56"/>
      <c r="B21" s="33" t="s">
        <v>13</v>
      </c>
      <c r="C21" s="21">
        <f>VLOOKUP(C20,ESCALA_IEP!A1:B152,2,FALSE)</f>
        <v>5.4</v>
      </c>
    </row>
    <row r="22" spans="1:11" ht="15.75" customHeight="1" x14ac:dyDescent="0.3"/>
    <row r="23" spans="1:11" ht="15.75" customHeight="1" x14ac:dyDescent="0.3"/>
    <row r="24" spans="1:11" ht="15.75" customHeight="1" x14ac:dyDescent="0.3">
      <c r="A24" s="66" t="s">
        <v>15</v>
      </c>
      <c r="B24" s="55" t="s">
        <v>16</v>
      </c>
      <c r="C24" s="58" t="str">
        <f>$B$4</f>
        <v xml:space="preserve">CISTERNAS SANHUEZA DAVID ALFREDO </v>
      </c>
      <c r="D24" s="59"/>
      <c r="E24" s="59"/>
      <c r="F24" s="59"/>
      <c r="G24" s="59"/>
      <c r="H24" s="59"/>
      <c r="I24" s="59"/>
      <c r="J24" s="59"/>
      <c r="K24" s="60"/>
    </row>
    <row r="25" spans="1:11" ht="15.75" customHeight="1" x14ac:dyDescent="0.3">
      <c r="A25" s="67"/>
      <c r="B25" s="56"/>
      <c r="C25" s="61"/>
      <c r="D25" s="62"/>
      <c r="E25" s="62"/>
      <c r="F25" s="62"/>
      <c r="G25" s="62"/>
      <c r="H25" s="62"/>
      <c r="I25" s="62"/>
      <c r="J25" s="62"/>
      <c r="K25" s="63"/>
    </row>
    <row r="26" spans="1:11" ht="15.75" customHeight="1" x14ac:dyDescent="0.3">
      <c r="A26" s="67"/>
      <c r="B26" s="15" t="s">
        <v>17</v>
      </c>
      <c r="C26" s="57" t="s">
        <v>10</v>
      </c>
      <c r="D26" s="64" t="s">
        <v>11</v>
      </c>
      <c r="E26" s="69"/>
      <c r="F26" s="69"/>
      <c r="G26" s="69"/>
      <c r="H26" s="69"/>
      <c r="I26" s="69"/>
      <c r="J26" s="69"/>
      <c r="K26" s="65"/>
    </row>
    <row r="27" spans="1:11" ht="15.75" customHeight="1" x14ac:dyDescent="0.3">
      <c r="A27" s="67"/>
      <c r="B27" s="16" t="s">
        <v>12</v>
      </c>
      <c r="C27" s="56"/>
      <c r="D27" s="64" t="s">
        <v>5</v>
      </c>
      <c r="E27" s="65"/>
      <c r="F27" s="64" t="s">
        <v>6</v>
      </c>
      <c r="G27" s="65"/>
      <c r="H27" s="68" t="s">
        <v>27</v>
      </c>
      <c r="I27" s="65"/>
      <c r="J27" s="64" t="s">
        <v>7</v>
      </c>
      <c r="K27" s="65"/>
    </row>
    <row r="28" spans="1:11" ht="14.4" x14ac:dyDescent="0.3">
      <c r="A28" s="67"/>
      <c r="B28" s="31" t="str">
        <f>RUBRICA!A6</f>
        <v>3. Relaciona el Proyecto APT con sus intereses profesionales. *</v>
      </c>
      <c r="C28" s="29" t="s">
        <v>5</v>
      </c>
      <c r="D28" s="17" t="str">
        <f t="shared" ref="D28:D30" si="6">IF($C28=CL,"X","")</f>
        <v>X</v>
      </c>
      <c r="E28" s="17">
        <f>IF(D28="X",100*0.05,"")</f>
        <v>5</v>
      </c>
      <c r="F28" s="17" t="str">
        <f t="shared" ref="F28:F30" si="7">IF($C28=L,"X","")</f>
        <v/>
      </c>
      <c r="G28" s="17" t="str">
        <f>IF(F28="X",60*0.05,"")</f>
        <v/>
      </c>
      <c r="H28" s="17" t="str">
        <f t="shared" ref="H28:H30" si="8">IF($C28=ML,"X","")</f>
        <v/>
      </c>
      <c r="I28" s="17" t="str">
        <f>IF(H28="X",30*0.05,"")</f>
        <v/>
      </c>
      <c r="J28" s="17" t="str">
        <f t="shared" ref="J28:J30" si="9">IF($C28=NL,"X","")</f>
        <v/>
      </c>
      <c r="K28" s="17" t="str">
        <f t="shared" ref="K28:K30" si="10">IF($J28="X",0,"")</f>
        <v/>
      </c>
    </row>
    <row r="29" spans="1:11" ht="24.6" customHeight="1" x14ac:dyDescent="0.3">
      <c r="A29" s="67"/>
      <c r="B29" s="31" t="str">
        <f>RUBRICA!A11</f>
        <v>8. Expone el tema utilizando un lenguaje técnico disciplinar al presentar la propuesta y responde evidenciando un manejo de la información. *</v>
      </c>
      <c r="C29" s="29" t="s">
        <v>5</v>
      </c>
      <c r="D29" s="17" t="str">
        <f t="shared" si="6"/>
        <v>X</v>
      </c>
      <c r="E29" s="17">
        <f>IF(D29="X",100*0.1,"")</f>
        <v>10</v>
      </c>
      <c r="F29" s="17" t="str">
        <f t="shared" si="7"/>
        <v/>
      </c>
      <c r="G29" s="17" t="str">
        <f>IF(F29="X",60*0.1,"")</f>
        <v/>
      </c>
      <c r="H29" s="17" t="str">
        <f t="shared" si="8"/>
        <v/>
      </c>
      <c r="I29" s="17" t="str">
        <f>IF(H29="X",30*0.1,"")</f>
        <v/>
      </c>
      <c r="J29" s="17" t="str">
        <f t="shared" si="9"/>
        <v/>
      </c>
      <c r="K29" s="17" t="str">
        <f t="shared" si="10"/>
        <v/>
      </c>
    </row>
    <row r="30" spans="1:11" ht="25.8" customHeight="1" x14ac:dyDescent="0.3">
      <c r="A30" s="67"/>
      <c r="B30" s="31" t="str">
        <f>RUBRICA!A13</f>
        <v>10. Colaboración y trabajo en equipo *</v>
      </c>
      <c r="C30" s="29" t="s">
        <v>5</v>
      </c>
      <c r="D30" s="17" t="str">
        <f t="shared" si="6"/>
        <v>X</v>
      </c>
      <c r="E30" s="17">
        <f>IF(D30="X",100*0.1,"")</f>
        <v>10</v>
      </c>
      <c r="F30" s="17" t="str">
        <f t="shared" si="7"/>
        <v/>
      </c>
      <c r="G30" s="17" t="str">
        <f>IF(F30="X",60*0.1,"")</f>
        <v/>
      </c>
      <c r="H30" s="17" t="str">
        <f t="shared" si="8"/>
        <v/>
      </c>
      <c r="I30" s="17" t="str">
        <f>IF(H30="X",30*0.1,"")</f>
        <v/>
      </c>
      <c r="J30" s="17" t="str">
        <f t="shared" si="9"/>
        <v/>
      </c>
      <c r="K30" s="17" t="str">
        <f t="shared" si="10"/>
        <v/>
      </c>
    </row>
    <row r="31" spans="1:11" ht="15.75" customHeight="1" x14ac:dyDescent="0.35">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35">
      <c r="A32" s="56"/>
      <c r="B32" s="18" t="s">
        <v>13</v>
      </c>
      <c r="C32" s="21">
        <f>VLOOKUP(C31,ESCALA_TRAB_EQUIP!A1:B52,2,FALSE)</f>
        <v>7</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6" t="s">
        <v>15</v>
      </c>
      <c r="B36" s="55" t="s">
        <v>16</v>
      </c>
      <c r="C36" s="58" t="str">
        <f>B5</f>
        <v xml:space="preserve">MUNOZ VILLARROEL JONATHAN </v>
      </c>
      <c r="D36" s="59"/>
      <c r="E36" s="59"/>
      <c r="F36" s="59"/>
      <c r="G36" s="59"/>
      <c r="H36" s="59"/>
      <c r="I36" s="59"/>
      <c r="J36" s="59"/>
      <c r="K36" s="60"/>
    </row>
    <row r="37" spans="1:11" ht="15.75" customHeight="1" x14ac:dyDescent="0.3">
      <c r="A37" s="67"/>
      <c r="B37" s="56"/>
      <c r="C37" s="61"/>
      <c r="D37" s="62"/>
      <c r="E37" s="62"/>
      <c r="F37" s="62"/>
      <c r="G37" s="62"/>
      <c r="H37" s="62"/>
      <c r="I37" s="62"/>
      <c r="J37" s="62"/>
      <c r="K37" s="63"/>
    </row>
    <row r="38" spans="1:11" ht="15.75" customHeight="1" x14ac:dyDescent="0.3">
      <c r="A38" s="67"/>
      <c r="B38" s="15" t="s">
        <v>17</v>
      </c>
      <c r="C38" s="57" t="s">
        <v>10</v>
      </c>
      <c r="D38" s="64" t="s">
        <v>11</v>
      </c>
      <c r="E38" s="69"/>
      <c r="F38" s="69"/>
      <c r="G38" s="69"/>
      <c r="H38" s="69"/>
      <c r="I38" s="69"/>
      <c r="J38" s="69"/>
      <c r="K38" s="65"/>
    </row>
    <row r="39" spans="1:11" ht="15.75" customHeight="1" x14ac:dyDescent="0.3">
      <c r="A39" s="67"/>
      <c r="B39" s="16" t="s">
        <v>12</v>
      </c>
      <c r="C39" s="56"/>
      <c r="D39" s="64" t="s">
        <v>5</v>
      </c>
      <c r="E39" s="65"/>
      <c r="F39" s="64" t="s">
        <v>6</v>
      </c>
      <c r="G39" s="65"/>
      <c r="H39" s="68" t="s">
        <v>27</v>
      </c>
      <c r="I39" s="65"/>
      <c r="J39" s="64" t="s">
        <v>7</v>
      </c>
      <c r="K39" s="65"/>
    </row>
    <row r="40" spans="1:11" ht="15.75" customHeight="1" x14ac:dyDescent="0.3">
      <c r="A40" s="67"/>
      <c r="B40" s="31" t="str">
        <f>RUBRICA!A6</f>
        <v>3. Relaciona el Proyecto APT con sus intereses profesionales. *</v>
      </c>
      <c r="C40" s="29" t="s">
        <v>5</v>
      </c>
      <c r="D40" s="17" t="str">
        <f t="shared" ref="D40:D42" si="11">IF($C40=CL,"X","")</f>
        <v>X</v>
      </c>
      <c r="E40" s="17">
        <f>IF(D40="X",100*0.05,"")</f>
        <v>5</v>
      </c>
      <c r="F40" s="17" t="str">
        <f t="shared" ref="F40:F42" si="12">IF($C40=L,"X","")</f>
        <v/>
      </c>
      <c r="G40" s="17" t="str">
        <f>IF(F40="X",60*0.05,"")</f>
        <v/>
      </c>
      <c r="H40" s="17" t="str">
        <f t="shared" ref="H40:H42" si="13">IF($C40=ML,"X","")</f>
        <v/>
      </c>
      <c r="I40" s="17" t="str">
        <f>IF(H40="X",30*0.05,"")</f>
        <v/>
      </c>
      <c r="J40" s="17" t="str">
        <f t="shared" ref="J40:J42" si="14">IF($C40=NL,"X","")</f>
        <v/>
      </c>
      <c r="K40" s="17" t="str">
        <f t="shared" ref="K40:K42" si="15">IF($J40="X",0,"")</f>
        <v/>
      </c>
    </row>
    <row r="41" spans="1:11" ht="25.8" customHeight="1" x14ac:dyDescent="0.3">
      <c r="A41" s="67"/>
      <c r="B41" s="31" t="str">
        <f>RUBRICA!A11</f>
        <v>8. Expone el tema utilizando un lenguaje técnico disciplinar al presentar la propuesta y responde evidenciando un manejo de la información. *</v>
      </c>
      <c r="C41" s="29" t="s">
        <v>5</v>
      </c>
      <c r="D41" s="17" t="str">
        <f t="shared" si="11"/>
        <v>X</v>
      </c>
      <c r="E41" s="17">
        <f>IF(D41="X",100*0.1,"")</f>
        <v>10</v>
      </c>
      <c r="F41" s="17" t="str">
        <f t="shared" si="12"/>
        <v/>
      </c>
      <c r="G41" s="17" t="str">
        <f>IF(F41="X",60*0.1,"")</f>
        <v/>
      </c>
      <c r="H41" s="17" t="str">
        <f t="shared" si="13"/>
        <v/>
      </c>
      <c r="I41" s="17" t="str">
        <f>IF(H41="X",30*0.1,"")</f>
        <v/>
      </c>
      <c r="J41" s="17" t="str">
        <f t="shared" si="14"/>
        <v/>
      </c>
      <c r="K41" s="17" t="str">
        <f t="shared" si="15"/>
        <v/>
      </c>
    </row>
    <row r="42" spans="1:11" ht="14.4" x14ac:dyDescent="0.3">
      <c r="A42" s="67"/>
      <c r="B42" s="31" t="str">
        <f>RUBRICA!A13</f>
        <v>10. Colaboración y trabajo en equipo *</v>
      </c>
      <c r="C42" s="29" t="s">
        <v>5</v>
      </c>
      <c r="D42" s="17" t="str">
        <f t="shared" si="11"/>
        <v>X</v>
      </c>
      <c r="E42" s="17">
        <f>IF(D42="X",100*0.1,"")</f>
        <v>10</v>
      </c>
      <c r="F42" s="17" t="str">
        <f t="shared" si="12"/>
        <v/>
      </c>
      <c r="G42" s="17" t="str">
        <f>IF(F42="X",60*0.1,"")</f>
        <v/>
      </c>
      <c r="H42" s="17" t="str">
        <f t="shared" si="13"/>
        <v/>
      </c>
      <c r="I42" s="17" t="str">
        <f>IF(H42="X",30*0.1,"")</f>
        <v/>
      </c>
      <c r="J42" s="17" t="str">
        <f t="shared" si="14"/>
        <v/>
      </c>
      <c r="K42" s="17" t="str">
        <f t="shared" si="15"/>
        <v/>
      </c>
    </row>
    <row r="43" spans="1:11" ht="15.75" customHeight="1" x14ac:dyDescent="0.3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35">
      <c r="A44" s="56"/>
      <c r="B44" s="18" t="s">
        <v>13</v>
      </c>
      <c r="C44" s="21">
        <f>VLOOKUP(C43,ESCALA_TRAB_EQUIP!A1:B52,2,FALSE)</f>
        <v>7</v>
      </c>
    </row>
    <row r="45" spans="1:11" ht="15.75" customHeight="1" x14ac:dyDescent="0.35">
      <c r="B45" s="23"/>
      <c r="C45" s="24"/>
    </row>
    <row r="46" spans="1:11" ht="15.75" customHeight="1" x14ac:dyDescent="0.35">
      <c r="B46" s="23"/>
      <c r="C46" s="24"/>
    </row>
    <row r="47" spans="1:11" ht="15.75" customHeight="1" x14ac:dyDescent="0.3">
      <c r="A47" s="66" t="s">
        <v>15</v>
      </c>
      <c r="B47" s="55" t="s">
        <v>16</v>
      </c>
      <c r="C47" s="58">
        <f>B6</f>
        <v>0</v>
      </c>
      <c r="D47" s="59"/>
      <c r="E47" s="59"/>
      <c r="F47" s="59"/>
      <c r="G47" s="59"/>
      <c r="H47" s="59"/>
      <c r="I47" s="59"/>
      <c r="J47" s="59"/>
      <c r="K47" s="60"/>
    </row>
    <row r="48" spans="1:11" ht="15.75" customHeight="1" x14ac:dyDescent="0.3">
      <c r="A48" s="67"/>
      <c r="B48" s="56"/>
      <c r="C48" s="61"/>
      <c r="D48" s="62"/>
      <c r="E48" s="62"/>
      <c r="F48" s="62"/>
      <c r="G48" s="62"/>
      <c r="H48" s="62"/>
      <c r="I48" s="62"/>
      <c r="J48" s="62"/>
      <c r="K48" s="63"/>
    </row>
    <row r="49" spans="1:11" ht="15.75" customHeight="1" x14ac:dyDescent="0.3">
      <c r="A49" s="67"/>
      <c r="B49" s="15" t="s">
        <v>17</v>
      </c>
      <c r="C49" s="57" t="s">
        <v>10</v>
      </c>
      <c r="D49" s="64" t="s">
        <v>11</v>
      </c>
      <c r="E49" s="69"/>
      <c r="F49" s="69"/>
      <c r="G49" s="69"/>
      <c r="H49" s="69"/>
      <c r="I49" s="69"/>
      <c r="J49" s="69"/>
      <c r="K49" s="65"/>
    </row>
    <row r="50" spans="1:11" ht="15.75" customHeight="1" x14ac:dyDescent="0.3">
      <c r="A50" s="67"/>
      <c r="B50" s="16" t="s">
        <v>12</v>
      </c>
      <c r="C50" s="56"/>
      <c r="D50" s="64" t="s">
        <v>5</v>
      </c>
      <c r="E50" s="65"/>
      <c r="F50" s="64" t="s">
        <v>6</v>
      </c>
      <c r="G50" s="65"/>
      <c r="H50" s="68" t="s">
        <v>27</v>
      </c>
      <c r="I50" s="65"/>
      <c r="J50" s="64" t="s">
        <v>7</v>
      </c>
      <c r="K50" s="65"/>
    </row>
    <row r="51" spans="1:11" ht="15.75" customHeight="1" x14ac:dyDescent="0.3">
      <c r="A51" s="67"/>
      <c r="B51" s="31" t="str">
        <f>RUBRICA!A6</f>
        <v>3. Relaciona el Proyecto APT con sus intereses profesionales. *</v>
      </c>
      <c r="C51" s="29" t="s">
        <v>5</v>
      </c>
      <c r="D51" s="17" t="str">
        <f t="shared" ref="D51:D53" si="16">IF($C51=CL,"X","")</f>
        <v>X</v>
      </c>
      <c r="E51" s="17">
        <f>IF(D51="X",100*0.05,"")</f>
        <v>5</v>
      </c>
      <c r="F51" s="17" t="str">
        <f t="shared" ref="F51:F53" si="17">IF($C51=L,"X","")</f>
        <v/>
      </c>
      <c r="G51" s="17" t="str">
        <f>IF(F51="X",60*0.05,"")</f>
        <v/>
      </c>
      <c r="H51" s="17" t="str">
        <f t="shared" ref="H51:H53" si="18">IF($C51=ML,"X","")</f>
        <v/>
      </c>
      <c r="I51" s="17" t="str">
        <f>IF(H51="X",30*0.05,"")</f>
        <v/>
      </c>
      <c r="J51" s="17" t="str">
        <f t="shared" ref="J51:J53" si="19">IF($C51=NL,"X","")</f>
        <v/>
      </c>
      <c r="K51" s="17" t="str">
        <f t="shared" ref="K51:K53" si="20">IF($J51="X",0,"")</f>
        <v/>
      </c>
    </row>
    <row r="52" spans="1:11" ht="25.8" customHeight="1" x14ac:dyDescent="0.3">
      <c r="A52" s="67"/>
      <c r="B52" s="31" t="str">
        <f>RUBRICA!A11</f>
        <v>8. Expone el tema utilizando un lenguaje técnico disciplinar al presentar la propuesta y responde evidenciando un manejo de la información. *</v>
      </c>
      <c r="C52" s="29" t="s">
        <v>5</v>
      </c>
      <c r="D52" s="17" t="str">
        <f t="shared" si="16"/>
        <v>X</v>
      </c>
      <c r="E52" s="17">
        <f>IF(D52="X",100*0.1,"")</f>
        <v>10</v>
      </c>
      <c r="F52" s="17" t="str">
        <f t="shared" si="17"/>
        <v/>
      </c>
      <c r="G52" s="17" t="str">
        <f>IF(F52="X",60*0.1,"")</f>
        <v/>
      </c>
      <c r="H52" s="17" t="str">
        <f t="shared" si="18"/>
        <v/>
      </c>
      <c r="I52" s="17" t="str">
        <f>IF(H52="X",30*0.1,"")</f>
        <v/>
      </c>
      <c r="J52" s="17" t="str">
        <f t="shared" si="19"/>
        <v/>
      </c>
      <c r="K52" s="17" t="str">
        <f t="shared" si="20"/>
        <v/>
      </c>
    </row>
    <row r="53" spans="1:11" ht="14.4" x14ac:dyDescent="0.3">
      <c r="A53" s="67"/>
      <c r="B53" s="31" t="str">
        <f>RUBRICA!A13</f>
        <v>10. Colaboración y trabajo en equipo *</v>
      </c>
      <c r="C53" s="29" t="s">
        <v>5</v>
      </c>
      <c r="D53" s="17" t="str">
        <f t="shared" si="16"/>
        <v>X</v>
      </c>
      <c r="E53" s="17">
        <f>IF(D53="X",100*0.1,"")</f>
        <v>10</v>
      </c>
      <c r="F53" s="17" t="str">
        <f t="shared" si="17"/>
        <v/>
      </c>
      <c r="G53" s="17" t="str">
        <f>IF(F53="X",60*0.1,"")</f>
        <v/>
      </c>
      <c r="H53" s="17" t="str">
        <f t="shared" si="18"/>
        <v/>
      </c>
      <c r="I53" s="17" t="str">
        <f>IF(H53="X",30*0.1,"")</f>
        <v/>
      </c>
      <c r="J53" s="17" t="str">
        <f t="shared" si="19"/>
        <v/>
      </c>
      <c r="K53" s="17" t="str">
        <f t="shared" si="20"/>
        <v/>
      </c>
    </row>
    <row r="54" spans="1:11" ht="15.75" customHeight="1" x14ac:dyDescent="0.3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35">
      <c r="A55" s="56"/>
      <c r="B55" s="18" t="s">
        <v>13</v>
      </c>
      <c r="C55" s="21">
        <f>VLOOKUP(C54,ESCALA_TRAB_EQUIP!A1:B52,2,FALSE)</f>
        <v>7</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E2:E3"/>
    <mergeCell ref="A11:A21"/>
    <mergeCell ref="C11:C12"/>
    <mergeCell ref="D11:K11"/>
    <mergeCell ref="D12:E12"/>
    <mergeCell ref="F12:G12"/>
    <mergeCell ref="H12:I12"/>
    <mergeCell ref="J12:K12"/>
    <mergeCell ref="A24:A32"/>
    <mergeCell ref="B24:B25"/>
    <mergeCell ref="C24:K25"/>
    <mergeCell ref="C26:C27"/>
    <mergeCell ref="D26:K26"/>
    <mergeCell ref="D27:E27"/>
    <mergeCell ref="F27:G27"/>
    <mergeCell ref="H27:I27"/>
    <mergeCell ref="J27:K27"/>
    <mergeCell ref="A36:A44"/>
    <mergeCell ref="B36:B37"/>
    <mergeCell ref="C36:K37"/>
    <mergeCell ref="C38:C39"/>
    <mergeCell ref="D38:K38"/>
    <mergeCell ref="D39:E39"/>
    <mergeCell ref="F39:G39"/>
    <mergeCell ref="H39:I39"/>
    <mergeCell ref="J39:K39"/>
    <mergeCell ref="A47:A55"/>
    <mergeCell ref="B47:B48"/>
    <mergeCell ref="C47:K48"/>
    <mergeCell ref="C49:C50"/>
    <mergeCell ref="D49:K49"/>
    <mergeCell ref="D50:E50"/>
    <mergeCell ref="F50:G50"/>
    <mergeCell ref="H50:I50"/>
    <mergeCell ref="J50:K50"/>
  </mergeCells>
  <conditionalFormatting sqref="C4:E6">
    <cfRule type="cellIs" dxfId="3" priority="1" operator="lessThan">
      <formula>4</formula>
    </cfRule>
    <cfRule type="cellIs" dxfId="2" priority="2" operator="lessThan">
      <formula>1</formula>
    </cfRule>
  </conditionalFormatting>
  <dataValidations count="1">
    <dataValidation type="decimal" allowBlank="1" showInputMessage="1" showErrorMessage="1" prompt="Error de Ingreso - Nota debe estar entre 1,0 y 7,0" sqref="C4:E6" xr:uid="{8FFFB121-C373-42FA-B389-91E98FF14D5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B1F3A087-E6F9-4C57-808D-9E6F6F959CD5}">
          <x14:formula1>
            <xm:f>'RELEVANCIA-PUNTAJE'!$B$2:$E$2</xm:f>
          </x14:formula1>
          <xm:sqref>C40:C42 C13:C19 C28:C30 C51:C53</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19</vt:i4>
      </vt:variant>
    </vt:vector>
  </HeadingPairs>
  <TitlesOfParts>
    <vt:vector size="33" baseType="lpstr">
      <vt:lpstr>RUBRICA</vt:lpstr>
      <vt:lpstr>G1</vt:lpstr>
      <vt:lpstr>G(2)</vt:lpstr>
      <vt:lpstr>G(3)</vt:lpstr>
      <vt:lpstr>G(4)</vt:lpstr>
      <vt:lpstr>G(5)</vt:lpstr>
      <vt:lpstr>G(6)</vt:lpstr>
      <vt:lpstr>G(7)</vt:lpstr>
      <vt:lpstr>G(8)</vt:lpstr>
      <vt:lpstr>G(9)</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office365rg3</cp:lastModifiedBy>
  <dcterms:created xsi:type="dcterms:W3CDTF">2023-08-07T04:08:01Z</dcterms:created>
  <dcterms:modified xsi:type="dcterms:W3CDTF">2024-12-06T14:45:19Z</dcterms:modified>
</cp:coreProperties>
</file>