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2024\0.01 Segundo Sem\PTY4614\Fase3\"/>
    </mc:Choice>
  </mc:AlternateContent>
  <xr:revisionPtr revIDLastSave="0" documentId="13_ncr:1_{D0CC6930-A9DC-47DC-9405-24C86D98A203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G1" sheetId="14" r:id="rId1"/>
    <sheet name="G(2)" sheetId="15" r:id="rId2"/>
    <sheet name="G(3)" sheetId="16" r:id="rId3"/>
    <sheet name="G(4)" sheetId="17" r:id="rId4"/>
    <sheet name="G(5)" sheetId="18" r:id="rId5"/>
    <sheet name="G(6)" sheetId="19" r:id="rId6"/>
    <sheet name="G(7)" sheetId="20" r:id="rId7"/>
    <sheet name="G(8)" sheetId="21" r:id="rId8"/>
    <sheet name="G(9)" sheetId="22" r:id="rId9"/>
    <sheet name="RUBRICA" sheetId="13" r:id="rId10"/>
    <sheet name="EVALUACION FASE 3" sheetId="1" r:id="rId11"/>
    <sheet name="ESCALA_IEP" sheetId="2" state="hidden" r:id="rId12"/>
    <sheet name="ESCALA_PRESENTACION" sheetId="3" state="hidden" r:id="rId13"/>
    <sheet name="ESCALA_TRAB_EQUIP" sheetId="4" state="hidden" r:id="rId14"/>
    <sheet name="RELEVANCIA-PUNTAJE" sheetId="5" state="hidden" r:id="rId15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9" l="1"/>
  <c r="D5" i="15" l="1"/>
  <c r="D6" i="15"/>
  <c r="D5" i="16"/>
  <c r="D6" i="16"/>
  <c r="D5" i="17"/>
  <c r="D6" i="17"/>
  <c r="D5" i="18"/>
  <c r="D6" i="18"/>
  <c r="D5" i="19"/>
  <c r="D6" i="19"/>
  <c r="D5" i="21"/>
  <c r="D5" i="22"/>
  <c r="D5" i="14"/>
  <c r="D4" i="15"/>
  <c r="D4" i="16"/>
  <c r="D4" i="17"/>
  <c r="D4" i="18"/>
  <c r="D4" i="19"/>
  <c r="D4" i="20"/>
  <c r="D4" i="21"/>
  <c r="D4" i="22"/>
  <c r="D4" i="14"/>
  <c r="J84" i="22"/>
  <c r="K84" i="22" s="1"/>
  <c r="H84" i="22"/>
  <c r="I84" i="22" s="1"/>
  <c r="F84" i="22"/>
  <c r="G84" i="22" s="1"/>
  <c r="D84" i="22"/>
  <c r="E84" i="22" s="1"/>
  <c r="B84" i="22"/>
  <c r="J83" i="22"/>
  <c r="K83" i="22" s="1"/>
  <c r="H83" i="22"/>
  <c r="I83" i="22" s="1"/>
  <c r="F83" i="22"/>
  <c r="G83" i="22" s="1"/>
  <c r="D83" i="22"/>
  <c r="E83" i="22" s="1"/>
  <c r="B83" i="22"/>
  <c r="J82" i="22"/>
  <c r="K82" i="22" s="1"/>
  <c r="H82" i="22"/>
  <c r="I82" i="22" s="1"/>
  <c r="F82" i="22"/>
  <c r="G82" i="22" s="1"/>
  <c r="D82" i="22"/>
  <c r="E82" i="22" s="1"/>
  <c r="B82" i="22"/>
  <c r="K81" i="22"/>
  <c r="J81" i="22"/>
  <c r="H81" i="22"/>
  <c r="I81" i="22" s="1"/>
  <c r="F81" i="22"/>
  <c r="G81" i="22" s="1"/>
  <c r="D81" i="22"/>
  <c r="E81" i="22" s="1"/>
  <c r="B81" i="22"/>
  <c r="J80" i="22"/>
  <c r="K80" i="22" s="1"/>
  <c r="H80" i="22"/>
  <c r="I80" i="22" s="1"/>
  <c r="F80" i="22"/>
  <c r="G80" i="22" s="1"/>
  <c r="D80" i="22"/>
  <c r="E80" i="22" s="1"/>
  <c r="B80" i="22"/>
  <c r="J79" i="22"/>
  <c r="K79" i="22" s="1"/>
  <c r="H79" i="22"/>
  <c r="I79" i="22" s="1"/>
  <c r="F79" i="22"/>
  <c r="G79" i="22" s="1"/>
  <c r="D79" i="22"/>
  <c r="E79" i="22" s="1"/>
  <c r="B79" i="22"/>
  <c r="J78" i="22"/>
  <c r="K78" i="22" s="1"/>
  <c r="H78" i="22"/>
  <c r="I78" i="22" s="1"/>
  <c r="F78" i="22"/>
  <c r="G78" i="22" s="1"/>
  <c r="D78" i="22"/>
  <c r="E78" i="22" s="1"/>
  <c r="B78" i="22"/>
  <c r="B76" i="22"/>
  <c r="J71" i="22"/>
  <c r="K71" i="22" s="1"/>
  <c r="H71" i="22"/>
  <c r="I71" i="22" s="1"/>
  <c r="F71" i="22"/>
  <c r="G71" i="22" s="1"/>
  <c r="D71" i="22"/>
  <c r="E71" i="22" s="1"/>
  <c r="B71" i="22"/>
  <c r="K70" i="22"/>
  <c r="J70" i="22"/>
  <c r="H70" i="22"/>
  <c r="I70" i="22" s="1"/>
  <c r="G70" i="22"/>
  <c r="F70" i="22"/>
  <c r="D70" i="22"/>
  <c r="E70" i="22" s="1"/>
  <c r="B70" i="22"/>
  <c r="J69" i="22"/>
  <c r="K69" i="22" s="1"/>
  <c r="H69" i="22"/>
  <c r="I69" i="22" s="1"/>
  <c r="F69" i="22"/>
  <c r="G69" i="22" s="1"/>
  <c r="D69" i="22"/>
  <c r="E69" i="22" s="1"/>
  <c r="B69" i="22"/>
  <c r="J68" i="22"/>
  <c r="K68" i="22" s="1"/>
  <c r="H68" i="22"/>
  <c r="I68" i="22" s="1"/>
  <c r="F68" i="22"/>
  <c r="G68" i="22" s="1"/>
  <c r="E68" i="22"/>
  <c r="D68" i="22"/>
  <c r="B68" i="22"/>
  <c r="J67" i="22"/>
  <c r="K67" i="22" s="1"/>
  <c r="H67" i="22"/>
  <c r="I67" i="22" s="1"/>
  <c r="F67" i="22"/>
  <c r="G67" i="22" s="1"/>
  <c r="D67" i="22"/>
  <c r="E67" i="22" s="1"/>
  <c r="B67" i="22"/>
  <c r="K66" i="22"/>
  <c r="J66" i="22"/>
  <c r="H66" i="22"/>
  <c r="I66" i="22" s="1"/>
  <c r="F66" i="22"/>
  <c r="G66" i="22" s="1"/>
  <c r="D66" i="22"/>
  <c r="E66" i="22" s="1"/>
  <c r="B66" i="22"/>
  <c r="J65" i="22"/>
  <c r="K65" i="22" s="1"/>
  <c r="H65" i="22"/>
  <c r="I65" i="22" s="1"/>
  <c r="F65" i="22"/>
  <c r="G65" i="22" s="1"/>
  <c r="D65" i="22"/>
  <c r="E65" i="22" s="1"/>
  <c r="B65" i="22"/>
  <c r="B63" i="22"/>
  <c r="J58" i="22"/>
  <c r="K58" i="22" s="1"/>
  <c r="H58" i="22"/>
  <c r="I58" i="22" s="1"/>
  <c r="F58" i="22"/>
  <c r="G58" i="22" s="1"/>
  <c r="D58" i="22"/>
  <c r="E58" i="22" s="1"/>
  <c r="B58" i="22"/>
  <c r="J57" i="22"/>
  <c r="K57" i="22" s="1"/>
  <c r="H57" i="22"/>
  <c r="I57" i="22" s="1"/>
  <c r="G57" i="22"/>
  <c r="F57" i="22"/>
  <c r="E57" i="22"/>
  <c r="D57" i="22"/>
  <c r="B57" i="22"/>
  <c r="J56" i="22"/>
  <c r="K56" i="22" s="1"/>
  <c r="H56" i="22"/>
  <c r="I56" i="22" s="1"/>
  <c r="F56" i="22"/>
  <c r="G56" i="22" s="1"/>
  <c r="D56" i="22"/>
  <c r="E56" i="22" s="1"/>
  <c r="B56" i="22"/>
  <c r="K55" i="22"/>
  <c r="J55" i="22"/>
  <c r="I55" i="22"/>
  <c r="H55" i="22"/>
  <c r="F55" i="22"/>
  <c r="G55" i="22" s="1"/>
  <c r="D55" i="22"/>
  <c r="E55" i="22" s="1"/>
  <c r="B55" i="22"/>
  <c r="J54" i="22"/>
  <c r="K54" i="22" s="1"/>
  <c r="H54" i="22"/>
  <c r="I54" i="22" s="1"/>
  <c r="F54" i="22"/>
  <c r="G54" i="22" s="1"/>
  <c r="D54" i="22"/>
  <c r="E54" i="22" s="1"/>
  <c r="B54" i="22"/>
  <c r="J53" i="22"/>
  <c r="K53" i="22" s="1"/>
  <c r="H53" i="22"/>
  <c r="I53" i="22" s="1"/>
  <c r="F53" i="22"/>
  <c r="G53" i="22" s="1"/>
  <c r="E53" i="22"/>
  <c r="D53" i="22"/>
  <c r="B53" i="22"/>
  <c r="J52" i="22"/>
  <c r="K52" i="22" s="1"/>
  <c r="H52" i="22"/>
  <c r="I52" i="22" s="1"/>
  <c r="F52" i="22"/>
  <c r="G52" i="22" s="1"/>
  <c r="D52" i="22"/>
  <c r="E52" i="22" s="1"/>
  <c r="B52" i="22"/>
  <c r="B50" i="22"/>
  <c r="J45" i="22"/>
  <c r="K45" i="22" s="1"/>
  <c r="H45" i="22"/>
  <c r="I45" i="22" s="1"/>
  <c r="F45" i="22"/>
  <c r="G45" i="22" s="1"/>
  <c r="D45" i="22"/>
  <c r="E45" i="22" s="1"/>
  <c r="B45" i="22"/>
  <c r="K44" i="22"/>
  <c r="J44" i="22"/>
  <c r="I44" i="22"/>
  <c r="H44" i="22"/>
  <c r="G44" i="22"/>
  <c r="F44" i="22"/>
  <c r="D44" i="22"/>
  <c r="E44" i="22" s="1"/>
  <c r="B44" i="22"/>
  <c r="J43" i="22"/>
  <c r="K43" i="22" s="1"/>
  <c r="H43" i="22"/>
  <c r="I43" i="22" s="1"/>
  <c r="F43" i="22"/>
  <c r="G43" i="22" s="1"/>
  <c r="D43" i="22"/>
  <c r="E43" i="22" s="1"/>
  <c r="B43" i="22"/>
  <c r="J42" i="22"/>
  <c r="K42" i="22" s="1"/>
  <c r="H42" i="22"/>
  <c r="I42" i="22" s="1"/>
  <c r="F42" i="22"/>
  <c r="G42" i="22" s="1"/>
  <c r="D42" i="22"/>
  <c r="E42" i="22" s="1"/>
  <c r="B42" i="22"/>
  <c r="J41" i="22"/>
  <c r="K41" i="22" s="1"/>
  <c r="H41" i="22"/>
  <c r="I41" i="22" s="1"/>
  <c r="F41" i="22"/>
  <c r="G41" i="22" s="1"/>
  <c r="D41" i="22"/>
  <c r="E41" i="22" s="1"/>
  <c r="B41" i="22"/>
  <c r="J40" i="22"/>
  <c r="K40" i="22" s="1"/>
  <c r="H40" i="22"/>
  <c r="I40" i="22" s="1"/>
  <c r="F40" i="22"/>
  <c r="G40" i="22" s="1"/>
  <c r="E40" i="22"/>
  <c r="D40" i="22"/>
  <c r="B40" i="22"/>
  <c r="J39" i="22"/>
  <c r="K39" i="22" s="1"/>
  <c r="H39" i="22"/>
  <c r="I39" i="22" s="1"/>
  <c r="F39" i="22"/>
  <c r="G39" i="22" s="1"/>
  <c r="D39" i="22"/>
  <c r="E39" i="22" s="1"/>
  <c r="B39" i="22"/>
  <c r="B37" i="22"/>
  <c r="J32" i="22"/>
  <c r="K32" i="22" s="1"/>
  <c r="H32" i="22"/>
  <c r="I32" i="22" s="1"/>
  <c r="F32" i="22"/>
  <c r="G32" i="22" s="1"/>
  <c r="D32" i="22"/>
  <c r="E32" i="22" s="1"/>
  <c r="B32" i="22"/>
  <c r="J31" i="22"/>
  <c r="K31" i="22" s="1"/>
  <c r="I31" i="22"/>
  <c r="H31" i="22"/>
  <c r="F31" i="22"/>
  <c r="G31" i="22" s="1"/>
  <c r="D31" i="22"/>
  <c r="E31" i="22" s="1"/>
  <c r="B31" i="22"/>
  <c r="J30" i="22"/>
  <c r="K30" i="22" s="1"/>
  <c r="H30" i="22"/>
  <c r="I30" i="22" s="1"/>
  <c r="F30" i="22"/>
  <c r="G30" i="22" s="1"/>
  <c r="D30" i="22"/>
  <c r="E30" i="22" s="1"/>
  <c r="B30" i="22"/>
  <c r="J29" i="22"/>
  <c r="K29" i="22" s="1"/>
  <c r="H29" i="22"/>
  <c r="I29" i="22" s="1"/>
  <c r="F29" i="22"/>
  <c r="G29" i="22" s="1"/>
  <c r="E29" i="22"/>
  <c r="D29" i="22"/>
  <c r="B29" i="22"/>
  <c r="J28" i="22"/>
  <c r="K28" i="22" s="1"/>
  <c r="H28" i="22"/>
  <c r="I28" i="22" s="1"/>
  <c r="F28" i="22"/>
  <c r="G28" i="22" s="1"/>
  <c r="D28" i="22"/>
  <c r="E28" i="22" s="1"/>
  <c r="B28" i="22"/>
  <c r="K27" i="22"/>
  <c r="J27" i="22"/>
  <c r="I27" i="22"/>
  <c r="H27" i="22"/>
  <c r="F27" i="22"/>
  <c r="G27" i="22" s="1"/>
  <c r="D27" i="22"/>
  <c r="E27" i="22" s="1"/>
  <c r="B27" i="22"/>
  <c r="J26" i="22"/>
  <c r="K26" i="22" s="1"/>
  <c r="H26" i="22"/>
  <c r="I26" i="22" s="1"/>
  <c r="G26" i="22"/>
  <c r="E26" i="22"/>
  <c r="B26" i="22"/>
  <c r="B24" i="22"/>
  <c r="J19" i="22"/>
  <c r="K19" i="22" s="1"/>
  <c r="H19" i="22"/>
  <c r="I19" i="22" s="1"/>
  <c r="F19" i="22"/>
  <c r="G19" i="22" s="1"/>
  <c r="D19" i="22"/>
  <c r="E19" i="22" s="1"/>
  <c r="B19" i="22"/>
  <c r="J18" i="22"/>
  <c r="K18" i="22" s="1"/>
  <c r="I18" i="22"/>
  <c r="H18" i="22"/>
  <c r="F18" i="22"/>
  <c r="G18" i="22" s="1"/>
  <c r="E18" i="22"/>
  <c r="D18" i="22"/>
  <c r="B18" i="22"/>
  <c r="J17" i="22"/>
  <c r="K17" i="22" s="1"/>
  <c r="H17" i="22"/>
  <c r="I17" i="22" s="1"/>
  <c r="F17" i="22"/>
  <c r="G17" i="22" s="1"/>
  <c r="D17" i="22"/>
  <c r="E17" i="22" s="1"/>
  <c r="B17" i="22"/>
  <c r="K16" i="22"/>
  <c r="J16" i="22"/>
  <c r="H16" i="22"/>
  <c r="I16" i="22" s="1"/>
  <c r="F16" i="22"/>
  <c r="G16" i="22" s="1"/>
  <c r="D16" i="22"/>
  <c r="E16" i="22" s="1"/>
  <c r="B16" i="22"/>
  <c r="J15" i="22"/>
  <c r="K15" i="22" s="1"/>
  <c r="H15" i="22"/>
  <c r="I15" i="22" s="1"/>
  <c r="F15" i="22"/>
  <c r="G15" i="22" s="1"/>
  <c r="D15" i="22"/>
  <c r="E15" i="22" s="1"/>
  <c r="B15" i="22"/>
  <c r="J14" i="22"/>
  <c r="K14" i="22" s="1"/>
  <c r="I14" i="22"/>
  <c r="H14" i="22"/>
  <c r="F14" i="22"/>
  <c r="G14" i="22" s="1"/>
  <c r="E14" i="22"/>
  <c r="D14" i="22"/>
  <c r="B14" i="22"/>
  <c r="J13" i="22"/>
  <c r="K13" i="22" s="1"/>
  <c r="H13" i="22"/>
  <c r="I13" i="22" s="1"/>
  <c r="G13" i="22"/>
  <c r="E13" i="22"/>
  <c r="B13" i="22"/>
  <c r="B11" i="22"/>
  <c r="J84" i="21"/>
  <c r="K84" i="21" s="1"/>
  <c r="H84" i="21"/>
  <c r="I84" i="21" s="1"/>
  <c r="F84" i="21"/>
  <c r="G84" i="21" s="1"/>
  <c r="D84" i="21"/>
  <c r="E84" i="21" s="1"/>
  <c r="B84" i="21"/>
  <c r="J83" i="21"/>
  <c r="K83" i="21" s="1"/>
  <c r="H83" i="21"/>
  <c r="I83" i="21" s="1"/>
  <c r="F83" i="21"/>
  <c r="G83" i="21" s="1"/>
  <c r="D83" i="21"/>
  <c r="E83" i="21" s="1"/>
  <c r="B83" i="21"/>
  <c r="J82" i="21"/>
  <c r="K82" i="21" s="1"/>
  <c r="H82" i="21"/>
  <c r="I82" i="21" s="1"/>
  <c r="F82" i="21"/>
  <c r="G82" i="21" s="1"/>
  <c r="D82" i="21"/>
  <c r="E82" i="21" s="1"/>
  <c r="B82" i="21"/>
  <c r="K81" i="21"/>
  <c r="J81" i="21"/>
  <c r="I81" i="21"/>
  <c r="H81" i="21"/>
  <c r="F81" i="21"/>
  <c r="G81" i="21" s="1"/>
  <c r="D81" i="21"/>
  <c r="E81" i="21" s="1"/>
  <c r="B81" i="21"/>
  <c r="J80" i="21"/>
  <c r="K80" i="21" s="1"/>
  <c r="H80" i="21"/>
  <c r="I80" i="21" s="1"/>
  <c r="F80" i="21"/>
  <c r="G80" i="21" s="1"/>
  <c r="D80" i="21"/>
  <c r="E80" i="21" s="1"/>
  <c r="B80" i="21"/>
  <c r="J79" i="21"/>
  <c r="K79" i="21" s="1"/>
  <c r="H79" i="21"/>
  <c r="I79" i="21" s="1"/>
  <c r="F79" i="21"/>
  <c r="G79" i="21" s="1"/>
  <c r="D79" i="21"/>
  <c r="E79" i="21" s="1"/>
  <c r="B79" i="21"/>
  <c r="J78" i="21"/>
  <c r="K78" i="21" s="1"/>
  <c r="H78" i="21"/>
  <c r="I78" i="21" s="1"/>
  <c r="F78" i="21"/>
  <c r="G78" i="21" s="1"/>
  <c r="D78" i="21"/>
  <c r="E78" i="21" s="1"/>
  <c r="B78" i="21"/>
  <c r="B76" i="21"/>
  <c r="J71" i="21"/>
  <c r="K71" i="21" s="1"/>
  <c r="H71" i="21"/>
  <c r="I71" i="21" s="1"/>
  <c r="F71" i="21"/>
  <c r="G71" i="21" s="1"/>
  <c r="D71" i="21"/>
  <c r="E71" i="21" s="1"/>
  <c r="B71" i="21"/>
  <c r="J70" i="21"/>
  <c r="K70" i="21" s="1"/>
  <c r="H70" i="21"/>
  <c r="I70" i="21" s="1"/>
  <c r="F70" i="21"/>
  <c r="G70" i="21" s="1"/>
  <c r="D70" i="21"/>
  <c r="E70" i="21" s="1"/>
  <c r="B70" i="21"/>
  <c r="J69" i="21"/>
  <c r="K69" i="21" s="1"/>
  <c r="H69" i="21"/>
  <c r="I69" i="21" s="1"/>
  <c r="F69" i="21"/>
  <c r="G69" i="21" s="1"/>
  <c r="D69" i="21"/>
  <c r="E69" i="21" s="1"/>
  <c r="B69" i="21"/>
  <c r="J68" i="21"/>
  <c r="K68" i="21" s="1"/>
  <c r="H68" i="21"/>
  <c r="I68" i="21" s="1"/>
  <c r="F68" i="21"/>
  <c r="G68" i="21" s="1"/>
  <c r="D68" i="21"/>
  <c r="E68" i="21" s="1"/>
  <c r="B68" i="21"/>
  <c r="J67" i="21"/>
  <c r="K67" i="21" s="1"/>
  <c r="H67" i="21"/>
  <c r="I67" i="21" s="1"/>
  <c r="F67" i="21"/>
  <c r="G67" i="21" s="1"/>
  <c r="D67" i="21"/>
  <c r="E67" i="21" s="1"/>
  <c r="B67" i="21"/>
  <c r="J66" i="21"/>
  <c r="K66" i="21" s="1"/>
  <c r="H66" i="21"/>
  <c r="I66" i="21" s="1"/>
  <c r="F66" i="21"/>
  <c r="G66" i="21" s="1"/>
  <c r="D66" i="21"/>
  <c r="E66" i="21" s="1"/>
  <c r="B66" i="21"/>
  <c r="J65" i="21"/>
  <c r="K65" i="21" s="1"/>
  <c r="H65" i="21"/>
  <c r="I65" i="21" s="1"/>
  <c r="F65" i="21"/>
  <c r="G65" i="21" s="1"/>
  <c r="D65" i="21"/>
  <c r="E65" i="21" s="1"/>
  <c r="B65" i="21"/>
  <c r="B63" i="21"/>
  <c r="J58" i="21"/>
  <c r="K58" i="21" s="1"/>
  <c r="H58" i="21"/>
  <c r="I58" i="21" s="1"/>
  <c r="F58" i="21"/>
  <c r="G58" i="21" s="1"/>
  <c r="D58" i="21"/>
  <c r="E58" i="21" s="1"/>
  <c r="B58" i="21"/>
  <c r="J57" i="21"/>
  <c r="K57" i="21" s="1"/>
  <c r="H57" i="21"/>
  <c r="I57" i="21" s="1"/>
  <c r="F57" i="21"/>
  <c r="G57" i="21" s="1"/>
  <c r="D57" i="21"/>
  <c r="E57" i="21" s="1"/>
  <c r="B57" i="21"/>
  <c r="J56" i="21"/>
  <c r="K56" i="21" s="1"/>
  <c r="H56" i="21"/>
  <c r="I56" i="21" s="1"/>
  <c r="F56" i="21"/>
  <c r="G56" i="21" s="1"/>
  <c r="D56" i="21"/>
  <c r="E56" i="21" s="1"/>
  <c r="B56" i="21"/>
  <c r="J55" i="21"/>
  <c r="K55" i="21" s="1"/>
  <c r="H55" i="21"/>
  <c r="I55" i="21" s="1"/>
  <c r="F55" i="21"/>
  <c r="G55" i="21" s="1"/>
  <c r="D55" i="21"/>
  <c r="E55" i="21" s="1"/>
  <c r="B55" i="21"/>
  <c r="J54" i="21"/>
  <c r="K54" i="21" s="1"/>
  <c r="H54" i="21"/>
  <c r="I54" i="21" s="1"/>
  <c r="F54" i="21"/>
  <c r="G54" i="21" s="1"/>
  <c r="D54" i="21"/>
  <c r="E54" i="21" s="1"/>
  <c r="B54" i="21"/>
  <c r="J53" i="21"/>
  <c r="K53" i="21" s="1"/>
  <c r="H53" i="21"/>
  <c r="I53" i="21" s="1"/>
  <c r="F53" i="21"/>
  <c r="G53" i="21" s="1"/>
  <c r="D53" i="21"/>
  <c r="E53" i="21" s="1"/>
  <c r="B53" i="21"/>
  <c r="J52" i="21"/>
  <c r="K52" i="21" s="1"/>
  <c r="H52" i="21"/>
  <c r="I52" i="21" s="1"/>
  <c r="F52" i="21"/>
  <c r="G52" i="21" s="1"/>
  <c r="D52" i="21"/>
  <c r="E52" i="21" s="1"/>
  <c r="B52" i="21"/>
  <c r="B50" i="21"/>
  <c r="J45" i="21"/>
  <c r="K45" i="21" s="1"/>
  <c r="H45" i="21"/>
  <c r="I45" i="21" s="1"/>
  <c r="F45" i="21"/>
  <c r="G45" i="21" s="1"/>
  <c r="D45" i="21"/>
  <c r="E45" i="21" s="1"/>
  <c r="B45" i="21"/>
  <c r="K44" i="21"/>
  <c r="J44" i="21"/>
  <c r="H44" i="21"/>
  <c r="I44" i="21" s="1"/>
  <c r="F44" i="21"/>
  <c r="G44" i="21" s="1"/>
  <c r="D44" i="21"/>
  <c r="E44" i="21" s="1"/>
  <c r="B44" i="21"/>
  <c r="J43" i="21"/>
  <c r="K43" i="21" s="1"/>
  <c r="H43" i="21"/>
  <c r="I43" i="21" s="1"/>
  <c r="F43" i="21"/>
  <c r="G43" i="21" s="1"/>
  <c r="D43" i="21"/>
  <c r="E43" i="21" s="1"/>
  <c r="B43" i="21"/>
  <c r="J42" i="21"/>
  <c r="K42" i="21" s="1"/>
  <c r="H42" i="21"/>
  <c r="I42" i="21" s="1"/>
  <c r="G42" i="21"/>
  <c r="F42" i="21"/>
  <c r="D42" i="21"/>
  <c r="E42" i="21" s="1"/>
  <c r="B42" i="21"/>
  <c r="J41" i="21"/>
  <c r="K41" i="21" s="1"/>
  <c r="H41" i="21"/>
  <c r="I41" i="21" s="1"/>
  <c r="F41" i="21"/>
  <c r="G41" i="21" s="1"/>
  <c r="D41" i="21"/>
  <c r="E41" i="21" s="1"/>
  <c r="B41" i="21"/>
  <c r="J40" i="21"/>
  <c r="K40" i="21" s="1"/>
  <c r="H40" i="21"/>
  <c r="I40" i="21" s="1"/>
  <c r="F40" i="21"/>
  <c r="G40" i="21" s="1"/>
  <c r="D40" i="21"/>
  <c r="E40" i="21" s="1"/>
  <c r="B40" i="21"/>
  <c r="J39" i="21"/>
  <c r="K39" i="21" s="1"/>
  <c r="H39" i="21"/>
  <c r="I39" i="21" s="1"/>
  <c r="F39" i="21"/>
  <c r="G39" i="21" s="1"/>
  <c r="D39" i="21"/>
  <c r="E39" i="21" s="1"/>
  <c r="B39" i="21"/>
  <c r="B37" i="21"/>
  <c r="J32" i="21"/>
  <c r="K32" i="21" s="1"/>
  <c r="H32" i="21"/>
  <c r="I32" i="21" s="1"/>
  <c r="F32" i="21"/>
  <c r="G32" i="21" s="1"/>
  <c r="D32" i="21"/>
  <c r="E32" i="21" s="1"/>
  <c r="B32" i="21"/>
  <c r="J31" i="21"/>
  <c r="K31" i="21" s="1"/>
  <c r="H31" i="21"/>
  <c r="I31" i="21" s="1"/>
  <c r="F31" i="21"/>
  <c r="G31" i="21" s="1"/>
  <c r="D31" i="21"/>
  <c r="E31" i="21" s="1"/>
  <c r="B31" i="21"/>
  <c r="J30" i="21"/>
  <c r="K30" i="21" s="1"/>
  <c r="H30" i="21"/>
  <c r="I30" i="21" s="1"/>
  <c r="F30" i="21"/>
  <c r="G30" i="21" s="1"/>
  <c r="D30" i="21"/>
  <c r="E30" i="21" s="1"/>
  <c r="B30" i="21"/>
  <c r="J29" i="21"/>
  <c r="K29" i="21" s="1"/>
  <c r="I29" i="21"/>
  <c r="H29" i="21"/>
  <c r="F29" i="21"/>
  <c r="G29" i="21" s="1"/>
  <c r="D29" i="21"/>
  <c r="E29" i="21" s="1"/>
  <c r="B29" i="21"/>
  <c r="J28" i="21"/>
  <c r="K28" i="21" s="1"/>
  <c r="H28" i="21"/>
  <c r="I28" i="21" s="1"/>
  <c r="F28" i="21"/>
  <c r="G28" i="21" s="1"/>
  <c r="D28" i="21"/>
  <c r="E28" i="21" s="1"/>
  <c r="B28" i="21"/>
  <c r="J27" i="21"/>
  <c r="K27" i="21" s="1"/>
  <c r="H27" i="21"/>
  <c r="I27" i="21" s="1"/>
  <c r="G27" i="21"/>
  <c r="E27" i="21"/>
  <c r="B27" i="21"/>
  <c r="J26" i="21"/>
  <c r="K26" i="21" s="1"/>
  <c r="H26" i="21"/>
  <c r="I26" i="21" s="1"/>
  <c r="G26" i="21"/>
  <c r="E26" i="21"/>
  <c r="B26" i="21"/>
  <c r="B24" i="21"/>
  <c r="J19" i="21"/>
  <c r="K19" i="21" s="1"/>
  <c r="H19" i="21"/>
  <c r="I19" i="21" s="1"/>
  <c r="F19" i="21"/>
  <c r="G19" i="21" s="1"/>
  <c r="D19" i="21"/>
  <c r="E19" i="21" s="1"/>
  <c r="B19" i="21"/>
  <c r="J18" i="21"/>
  <c r="K18" i="21" s="1"/>
  <c r="H18" i="21"/>
  <c r="I18" i="21" s="1"/>
  <c r="F18" i="21"/>
  <c r="G18" i="21" s="1"/>
  <c r="D18" i="21"/>
  <c r="E18" i="21" s="1"/>
  <c r="B18" i="21"/>
  <c r="J17" i="21"/>
  <c r="K17" i="21" s="1"/>
  <c r="H17" i="21"/>
  <c r="I17" i="21" s="1"/>
  <c r="G17" i="21"/>
  <c r="E17" i="21"/>
  <c r="B17" i="21"/>
  <c r="J16" i="21"/>
  <c r="K16" i="21" s="1"/>
  <c r="H16" i="21"/>
  <c r="I16" i="21" s="1"/>
  <c r="F16" i="21"/>
  <c r="G16" i="21" s="1"/>
  <c r="D16" i="21"/>
  <c r="E16" i="21" s="1"/>
  <c r="B16" i="21"/>
  <c r="J15" i="21"/>
  <c r="K15" i="21" s="1"/>
  <c r="H15" i="21"/>
  <c r="I15" i="21" s="1"/>
  <c r="F15" i="21"/>
  <c r="G15" i="21" s="1"/>
  <c r="D15" i="21"/>
  <c r="E15" i="21" s="1"/>
  <c r="B15" i="21"/>
  <c r="J14" i="21"/>
  <c r="K14" i="21" s="1"/>
  <c r="H14" i="21"/>
  <c r="I14" i="21" s="1"/>
  <c r="G14" i="21"/>
  <c r="E14" i="21"/>
  <c r="B14" i="21"/>
  <c r="J13" i="21"/>
  <c r="K13" i="21" s="1"/>
  <c r="H13" i="21"/>
  <c r="I13" i="21" s="1"/>
  <c r="G13" i="21"/>
  <c r="E13" i="21"/>
  <c r="B13" i="21"/>
  <c r="B11" i="21"/>
  <c r="J84" i="20"/>
  <c r="K84" i="20" s="1"/>
  <c r="H84" i="20"/>
  <c r="I84" i="20" s="1"/>
  <c r="F84" i="20"/>
  <c r="G84" i="20" s="1"/>
  <c r="D84" i="20"/>
  <c r="E84" i="20" s="1"/>
  <c r="B84" i="20"/>
  <c r="J83" i="20"/>
  <c r="K83" i="20" s="1"/>
  <c r="H83" i="20"/>
  <c r="I83" i="20" s="1"/>
  <c r="F83" i="20"/>
  <c r="G83" i="20" s="1"/>
  <c r="D83" i="20"/>
  <c r="E83" i="20" s="1"/>
  <c r="B83" i="20"/>
  <c r="J82" i="20"/>
  <c r="K82" i="20" s="1"/>
  <c r="H82" i="20"/>
  <c r="I82" i="20" s="1"/>
  <c r="F82" i="20"/>
  <c r="G82" i="20" s="1"/>
  <c r="D82" i="20"/>
  <c r="E82" i="20" s="1"/>
  <c r="B82" i="20"/>
  <c r="J81" i="20"/>
  <c r="K81" i="20" s="1"/>
  <c r="H81" i="20"/>
  <c r="I81" i="20" s="1"/>
  <c r="F81" i="20"/>
  <c r="G81" i="20" s="1"/>
  <c r="D81" i="20"/>
  <c r="E81" i="20" s="1"/>
  <c r="B81" i="20"/>
  <c r="J80" i="20"/>
  <c r="K80" i="20" s="1"/>
  <c r="H80" i="20"/>
  <c r="I80" i="20" s="1"/>
  <c r="F80" i="20"/>
  <c r="G80" i="20" s="1"/>
  <c r="D80" i="20"/>
  <c r="E80" i="20" s="1"/>
  <c r="B80" i="20"/>
  <c r="J79" i="20"/>
  <c r="K79" i="20" s="1"/>
  <c r="H79" i="20"/>
  <c r="I79" i="20" s="1"/>
  <c r="F79" i="20"/>
  <c r="G79" i="20" s="1"/>
  <c r="D79" i="20"/>
  <c r="E79" i="20" s="1"/>
  <c r="B79" i="20"/>
  <c r="J78" i="20"/>
  <c r="K78" i="20" s="1"/>
  <c r="H78" i="20"/>
  <c r="I78" i="20" s="1"/>
  <c r="F78" i="20"/>
  <c r="G78" i="20" s="1"/>
  <c r="D78" i="20"/>
  <c r="E78" i="20" s="1"/>
  <c r="B78" i="20"/>
  <c r="B76" i="20"/>
  <c r="J71" i="20"/>
  <c r="K71" i="20" s="1"/>
  <c r="H71" i="20"/>
  <c r="I71" i="20" s="1"/>
  <c r="G71" i="20"/>
  <c r="F71" i="20"/>
  <c r="D71" i="20"/>
  <c r="E71" i="20" s="1"/>
  <c r="B71" i="20"/>
  <c r="J70" i="20"/>
  <c r="K70" i="20" s="1"/>
  <c r="H70" i="20"/>
  <c r="I70" i="20" s="1"/>
  <c r="F70" i="20"/>
  <c r="G70" i="20" s="1"/>
  <c r="D70" i="20"/>
  <c r="E70" i="20" s="1"/>
  <c r="B70" i="20"/>
  <c r="J69" i="20"/>
  <c r="K69" i="20" s="1"/>
  <c r="H69" i="20"/>
  <c r="I69" i="20" s="1"/>
  <c r="F69" i="20"/>
  <c r="G69" i="20" s="1"/>
  <c r="D69" i="20"/>
  <c r="E69" i="20" s="1"/>
  <c r="B69" i="20"/>
  <c r="J68" i="20"/>
  <c r="K68" i="20" s="1"/>
  <c r="H68" i="20"/>
  <c r="I68" i="20" s="1"/>
  <c r="G68" i="20"/>
  <c r="F68" i="20"/>
  <c r="D68" i="20"/>
  <c r="E68" i="20" s="1"/>
  <c r="B68" i="20"/>
  <c r="J67" i="20"/>
  <c r="K67" i="20" s="1"/>
  <c r="H67" i="20"/>
  <c r="I67" i="20" s="1"/>
  <c r="F67" i="20"/>
  <c r="G67" i="20" s="1"/>
  <c r="D67" i="20"/>
  <c r="E67" i="20" s="1"/>
  <c r="B67" i="20"/>
  <c r="J66" i="20"/>
  <c r="K66" i="20" s="1"/>
  <c r="H66" i="20"/>
  <c r="I66" i="20" s="1"/>
  <c r="F66" i="20"/>
  <c r="G66" i="20" s="1"/>
  <c r="D66" i="20"/>
  <c r="E66" i="20" s="1"/>
  <c r="B66" i="20"/>
  <c r="J65" i="20"/>
  <c r="K65" i="20" s="1"/>
  <c r="H65" i="20"/>
  <c r="I65" i="20" s="1"/>
  <c r="F65" i="20"/>
  <c r="G65" i="20" s="1"/>
  <c r="D65" i="20"/>
  <c r="E65" i="20" s="1"/>
  <c r="B65" i="20"/>
  <c r="B63" i="20"/>
  <c r="J58" i="20"/>
  <c r="K58" i="20" s="1"/>
  <c r="H58" i="20"/>
  <c r="I58" i="20" s="1"/>
  <c r="F58" i="20"/>
  <c r="G58" i="20" s="1"/>
  <c r="D58" i="20"/>
  <c r="E58" i="20" s="1"/>
  <c r="B58" i="20"/>
  <c r="J57" i="20"/>
  <c r="K57" i="20" s="1"/>
  <c r="H57" i="20"/>
  <c r="I57" i="20" s="1"/>
  <c r="F57" i="20"/>
  <c r="G57" i="20" s="1"/>
  <c r="D57" i="20"/>
  <c r="E57" i="20" s="1"/>
  <c r="B57" i="20"/>
  <c r="J56" i="20"/>
  <c r="K56" i="20" s="1"/>
  <c r="H56" i="20"/>
  <c r="I56" i="20" s="1"/>
  <c r="F56" i="20"/>
  <c r="G56" i="20" s="1"/>
  <c r="D56" i="20"/>
  <c r="E56" i="20" s="1"/>
  <c r="B56" i="20"/>
  <c r="J55" i="20"/>
  <c r="K55" i="20" s="1"/>
  <c r="H55" i="20"/>
  <c r="I55" i="20" s="1"/>
  <c r="F55" i="20"/>
  <c r="G55" i="20" s="1"/>
  <c r="D55" i="20"/>
  <c r="E55" i="20" s="1"/>
  <c r="B55" i="20"/>
  <c r="J54" i="20"/>
  <c r="K54" i="20" s="1"/>
  <c r="H54" i="20"/>
  <c r="I54" i="20" s="1"/>
  <c r="F54" i="20"/>
  <c r="G54" i="20" s="1"/>
  <c r="D54" i="20"/>
  <c r="E54" i="20" s="1"/>
  <c r="B54" i="20"/>
  <c r="J53" i="20"/>
  <c r="K53" i="20" s="1"/>
  <c r="I53" i="20"/>
  <c r="H53" i="20"/>
  <c r="F53" i="20"/>
  <c r="G53" i="20" s="1"/>
  <c r="D53" i="20"/>
  <c r="E53" i="20" s="1"/>
  <c r="B53" i="20"/>
  <c r="J52" i="20"/>
  <c r="K52" i="20" s="1"/>
  <c r="H52" i="20"/>
  <c r="I52" i="20" s="1"/>
  <c r="F52" i="20"/>
  <c r="G52" i="20" s="1"/>
  <c r="D52" i="20"/>
  <c r="E52" i="20" s="1"/>
  <c r="B52" i="20"/>
  <c r="B50" i="20"/>
  <c r="J45" i="20"/>
  <c r="K45" i="20" s="1"/>
  <c r="H45" i="20"/>
  <c r="I45" i="20" s="1"/>
  <c r="F45" i="20"/>
  <c r="G45" i="20" s="1"/>
  <c r="D45" i="20"/>
  <c r="E45" i="20" s="1"/>
  <c r="B45" i="20"/>
  <c r="J44" i="20"/>
  <c r="K44" i="20" s="1"/>
  <c r="H44" i="20"/>
  <c r="I44" i="20" s="1"/>
  <c r="F44" i="20"/>
  <c r="G44" i="20" s="1"/>
  <c r="E44" i="20"/>
  <c r="D44" i="20"/>
  <c r="B44" i="20"/>
  <c r="J43" i="20"/>
  <c r="K43" i="20" s="1"/>
  <c r="H43" i="20"/>
  <c r="I43" i="20" s="1"/>
  <c r="F43" i="20"/>
  <c r="G43" i="20" s="1"/>
  <c r="D43" i="20"/>
  <c r="E43" i="20" s="1"/>
  <c r="B43" i="20"/>
  <c r="J42" i="20"/>
  <c r="K42" i="20" s="1"/>
  <c r="H42" i="20"/>
  <c r="I42" i="20" s="1"/>
  <c r="F42" i="20"/>
  <c r="G42" i="20" s="1"/>
  <c r="D42" i="20"/>
  <c r="E42" i="20" s="1"/>
  <c r="B42" i="20"/>
  <c r="J41" i="20"/>
  <c r="K41" i="20" s="1"/>
  <c r="H41" i="20"/>
  <c r="I41" i="20" s="1"/>
  <c r="F41" i="20"/>
  <c r="G41" i="20" s="1"/>
  <c r="D41" i="20"/>
  <c r="E41" i="20" s="1"/>
  <c r="B41" i="20"/>
  <c r="J40" i="20"/>
  <c r="K40" i="20" s="1"/>
  <c r="I40" i="20"/>
  <c r="H40" i="20"/>
  <c r="F40" i="20"/>
  <c r="G40" i="20" s="1"/>
  <c r="D40" i="20"/>
  <c r="E40" i="20" s="1"/>
  <c r="B40" i="20"/>
  <c r="J39" i="20"/>
  <c r="K39" i="20" s="1"/>
  <c r="H39" i="20"/>
  <c r="I39" i="20" s="1"/>
  <c r="F39" i="20"/>
  <c r="G39" i="20" s="1"/>
  <c r="D39" i="20"/>
  <c r="E39" i="20" s="1"/>
  <c r="B39" i="20"/>
  <c r="B37" i="20"/>
  <c r="J32" i="20"/>
  <c r="K32" i="20" s="1"/>
  <c r="H32" i="20"/>
  <c r="I32" i="20" s="1"/>
  <c r="F32" i="20"/>
  <c r="G32" i="20" s="1"/>
  <c r="D32" i="20"/>
  <c r="E32" i="20" s="1"/>
  <c r="B32" i="20"/>
  <c r="J31" i="20"/>
  <c r="K31" i="20" s="1"/>
  <c r="H31" i="20"/>
  <c r="I31" i="20" s="1"/>
  <c r="F31" i="20"/>
  <c r="G31" i="20" s="1"/>
  <c r="D31" i="20"/>
  <c r="E31" i="20" s="1"/>
  <c r="B31" i="20"/>
  <c r="J30" i="20"/>
  <c r="K30" i="20" s="1"/>
  <c r="H30" i="20"/>
  <c r="I30" i="20" s="1"/>
  <c r="F30" i="20"/>
  <c r="G30" i="20" s="1"/>
  <c r="D30" i="20"/>
  <c r="E30" i="20" s="1"/>
  <c r="B30" i="20"/>
  <c r="J29" i="20"/>
  <c r="K29" i="20" s="1"/>
  <c r="H29" i="20"/>
  <c r="I29" i="20" s="1"/>
  <c r="F29" i="20"/>
  <c r="G29" i="20" s="1"/>
  <c r="D29" i="20"/>
  <c r="E29" i="20" s="1"/>
  <c r="B29" i="20"/>
  <c r="J28" i="20"/>
  <c r="K28" i="20" s="1"/>
  <c r="H28" i="20"/>
  <c r="I28" i="20" s="1"/>
  <c r="F28" i="20"/>
  <c r="G28" i="20" s="1"/>
  <c r="D28" i="20"/>
  <c r="E28" i="20" s="1"/>
  <c r="B28" i="20"/>
  <c r="J27" i="20"/>
  <c r="K27" i="20" s="1"/>
  <c r="H27" i="20"/>
  <c r="I27" i="20" s="1"/>
  <c r="F27" i="20"/>
  <c r="G27" i="20" s="1"/>
  <c r="D27" i="20"/>
  <c r="E27" i="20" s="1"/>
  <c r="B27" i="20"/>
  <c r="J26" i="20"/>
  <c r="K26" i="20" s="1"/>
  <c r="H26" i="20"/>
  <c r="I26" i="20" s="1"/>
  <c r="F26" i="20"/>
  <c r="G26" i="20" s="1"/>
  <c r="D26" i="20"/>
  <c r="E26" i="20" s="1"/>
  <c r="B26" i="20"/>
  <c r="B24" i="20"/>
  <c r="J19" i="20"/>
  <c r="K19" i="20" s="1"/>
  <c r="H19" i="20"/>
  <c r="I19" i="20" s="1"/>
  <c r="F19" i="20"/>
  <c r="G19" i="20" s="1"/>
  <c r="D19" i="20"/>
  <c r="E19" i="20" s="1"/>
  <c r="B19" i="20"/>
  <c r="J18" i="20"/>
  <c r="K18" i="20" s="1"/>
  <c r="H18" i="20"/>
  <c r="I18" i="20" s="1"/>
  <c r="G18" i="20"/>
  <c r="F18" i="20"/>
  <c r="E18" i="20"/>
  <c r="D18" i="20"/>
  <c r="B18" i="20"/>
  <c r="J17" i="20"/>
  <c r="K17" i="20" s="1"/>
  <c r="H17" i="20"/>
  <c r="I17" i="20" s="1"/>
  <c r="G17" i="20"/>
  <c r="E17" i="20"/>
  <c r="B17" i="20"/>
  <c r="J16" i="20"/>
  <c r="K16" i="20" s="1"/>
  <c r="H16" i="20"/>
  <c r="I16" i="20" s="1"/>
  <c r="F16" i="20"/>
  <c r="G16" i="20" s="1"/>
  <c r="D16" i="20"/>
  <c r="E16" i="20" s="1"/>
  <c r="B16" i="20"/>
  <c r="J15" i="20"/>
  <c r="K15" i="20" s="1"/>
  <c r="H15" i="20"/>
  <c r="I15" i="20" s="1"/>
  <c r="F15" i="20"/>
  <c r="G15" i="20" s="1"/>
  <c r="D15" i="20"/>
  <c r="E15" i="20" s="1"/>
  <c r="B15" i="20"/>
  <c r="J14" i="20"/>
  <c r="K14" i="20" s="1"/>
  <c r="H14" i="20"/>
  <c r="I14" i="20" s="1"/>
  <c r="F14" i="20"/>
  <c r="G14" i="20" s="1"/>
  <c r="D14" i="20"/>
  <c r="E14" i="20" s="1"/>
  <c r="B14" i="20"/>
  <c r="J13" i="20"/>
  <c r="K13" i="20" s="1"/>
  <c r="H13" i="20"/>
  <c r="I13" i="20" s="1"/>
  <c r="F13" i="20"/>
  <c r="G13" i="20" s="1"/>
  <c r="D13" i="20"/>
  <c r="E13" i="20" s="1"/>
  <c r="B13" i="20"/>
  <c r="B11" i="20"/>
  <c r="J84" i="19"/>
  <c r="K84" i="19" s="1"/>
  <c r="H84" i="19"/>
  <c r="I84" i="19" s="1"/>
  <c r="F84" i="19"/>
  <c r="G84" i="19" s="1"/>
  <c r="D84" i="19"/>
  <c r="E84" i="19" s="1"/>
  <c r="B84" i="19"/>
  <c r="J83" i="19"/>
  <c r="K83" i="19" s="1"/>
  <c r="H83" i="19"/>
  <c r="I83" i="19" s="1"/>
  <c r="F83" i="19"/>
  <c r="G83" i="19" s="1"/>
  <c r="D83" i="19"/>
  <c r="E83" i="19" s="1"/>
  <c r="B83" i="19"/>
  <c r="J82" i="19"/>
  <c r="K82" i="19" s="1"/>
  <c r="H82" i="19"/>
  <c r="I82" i="19" s="1"/>
  <c r="F82" i="19"/>
  <c r="G82" i="19" s="1"/>
  <c r="D82" i="19"/>
  <c r="E82" i="19" s="1"/>
  <c r="B82" i="19"/>
  <c r="J81" i="19"/>
  <c r="K81" i="19" s="1"/>
  <c r="H81" i="19"/>
  <c r="I81" i="19" s="1"/>
  <c r="F81" i="19"/>
  <c r="G81" i="19" s="1"/>
  <c r="D81" i="19"/>
  <c r="E81" i="19" s="1"/>
  <c r="B81" i="19"/>
  <c r="J80" i="19"/>
  <c r="K80" i="19" s="1"/>
  <c r="H80" i="19"/>
  <c r="I80" i="19" s="1"/>
  <c r="F80" i="19"/>
  <c r="G80" i="19" s="1"/>
  <c r="D80" i="19"/>
  <c r="E80" i="19" s="1"/>
  <c r="B80" i="19"/>
  <c r="J79" i="19"/>
  <c r="K79" i="19" s="1"/>
  <c r="H79" i="19"/>
  <c r="I79" i="19" s="1"/>
  <c r="F79" i="19"/>
  <c r="G79" i="19" s="1"/>
  <c r="D79" i="19"/>
  <c r="E79" i="19" s="1"/>
  <c r="B79" i="19"/>
  <c r="J78" i="19"/>
  <c r="K78" i="19" s="1"/>
  <c r="H78" i="19"/>
  <c r="I78" i="19" s="1"/>
  <c r="F78" i="19"/>
  <c r="G78" i="19" s="1"/>
  <c r="D78" i="19"/>
  <c r="E78" i="19" s="1"/>
  <c r="B78" i="19"/>
  <c r="B76" i="19"/>
  <c r="J71" i="19"/>
  <c r="K71" i="19" s="1"/>
  <c r="H71" i="19"/>
  <c r="I71" i="19" s="1"/>
  <c r="F71" i="19"/>
  <c r="G71" i="19" s="1"/>
  <c r="D71" i="19"/>
  <c r="E71" i="19" s="1"/>
  <c r="B71" i="19"/>
  <c r="J70" i="19"/>
  <c r="K70" i="19" s="1"/>
  <c r="H70" i="19"/>
  <c r="I70" i="19" s="1"/>
  <c r="F70" i="19"/>
  <c r="G70" i="19" s="1"/>
  <c r="D70" i="19"/>
  <c r="E70" i="19" s="1"/>
  <c r="B70" i="19"/>
  <c r="J69" i="19"/>
  <c r="K69" i="19" s="1"/>
  <c r="H69" i="19"/>
  <c r="I69" i="19" s="1"/>
  <c r="F69" i="19"/>
  <c r="G69" i="19" s="1"/>
  <c r="D69" i="19"/>
  <c r="E69" i="19" s="1"/>
  <c r="B69" i="19"/>
  <c r="J68" i="19"/>
  <c r="K68" i="19" s="1"/>
  <c r="H68" i="19"/>
  <c r="I68" i="19" s="1"/>
  <c r="F68" i="19"/>
  <c r="G68" i="19" s="1"/>
  <c r="D68" i="19"/>
  <c r="E68" i="19" s="1"/>
  <c r="B68" i="19"/>
  <c r="J67" i="19"/>
  <c r="K67" i="19" s="1"/>
  <c r="H67" i="19"/>
  <c r="I67" i="19" s="1"/>
  <c r="F67" i="19"/>
  <c r="G67" i="19" s="1"/>
  <c r="D67" i="19"/>
  <c r="E67" i="19" s="1"/>
  <c r="B67" i="19"/>
  <c r="J66" i="19"/>
  <c r="K66" i="19" s="1"/>
  <c r="H66" i="19"/>
  <c r="I66" i="19" s="1"/>
  <c r="F66" i="19"/>
  <c r="G66" i="19" s="1"/>
  <c r="D66" i="19"/>
  <c r="E66" i="19" s="1"/>
  <c r="B66" i="19"/>
  <c r="J65" i="19"/>
  <c r="K65" i="19" s="1"/>
  <c r="H65" i="19"/>
  <c r="I65" i="19" s="1"/>
  <c r="F65" i="19"/>
  <c r="G65" i="19" s="1"/>
  <c r="D65" i="19"/>
  <c r="E65" i="19" s="1"/>
  <c r="B65" i="19"/>
  <c r="B63" i="19"/>
  <c r="J58" i="19"/>
  <c r="K58" i="19" s="1"/>
  <c r="H58" i="19"/>
  <c r="I58" i="19" s="1"/>
  <c r="F58" i="19"/>
  <c r="G58" i="19" s="1"/>
  <c r="D58" i="19"/>
  <c r="E58" i="19" s="1"/>
  <c r="B58" i="19"/>
  <c r="J57" i="19"/>
  <c r="K57" i="19" s="1"/>
  <c r="H57" i="19"/>
  <c r="I57" i="19" s="1"/>
  <c r="G57" i="19"/>
  <c r="F57" i="19"/>
  <c r="D57" i="19"/>
  <c r="E57" i="19" s="1"/>
  <c r="B57" i="19"/>
  <c r="J56" i="19"/>
  <c r="K56" i="19" s="1"/>
  <c r="H56" i="19"/>
  <c r="I56" i="19" s="1"/>
  <c r="F56" i="19"/>
  <c r="G56" i="19" s="1"/>
  <c r="D56" i="19"/>
  <c r="E56" i="19" s="1"/>
  <c r="B56" i="19"/>
  <c r="J55" i="19"/>
  <c r="K55" i="19" s="1"/>
  <c r="H55" i="19"/>
  <c r="I55" i="19" s="1"/>
  <c r="F55" i="19"/>
  <c r="G55" i="19" s="1"/>
  <c r="D55" i="19"/>
  <c r="E55" i="19" s="1"/>
  <c r="B55" i="19"/>
  <c r="J54" i="19"/>
  <c r="K54" i="19" s="1"/>
  <c r="H54" i="19"/>
  <c r="I54" i="19" s="1"/>
  <c r="F54" i="19"/>
  <c r="G54" i="19" s="1"/>
  <c r="D54" i="19"/>
  <c r="E54" i="19" s="1"/>
  <c r="B54" i="19"/>
  <c r="J53" i="19"/>
  <c r="K53" i="19" s="1"/>
  <c r="H53" i="19"/>
  <c r="I53" i="19" s="1"/>
  <c r="F53" i="19"/>
  <c r="G53" i="19" s="1"/>
  <c r="D53" i="19"/>
  <c r="E53" i="19" s="1"/>
  <c r="B53" i="19"/>
  <c r="J52" i="19"/>
  <c r="K52" i="19" s="1"/>
  <c r="H52" i="19"/>
  <c r="I52" i="19" s="1"/>
  <c r="F52" i="19"/>
  <c r="G52" i="19" s="1"/>
  <c r="D52" i="19"/>
  <c r="E52" i="19" s="1"/>
  <c r="B52" i="19"/>
  <c r="B50" i="19"/>
  <c r="J45" i="19"/>
  <c r="K45" i="19" s="1"/>
  <c r="H45" i="19"/>
  <c r="I45" i="19" s="1"/>
  <c r="F45" i="19"/>
  <c r="G45" i="19" s="1"/>
  <c r="D45" i="19"/>
  <c r="E45" i="19" s="1"/>
  <c r="B45" i="19"/>
  <c r="J44" i="19"/>
  <c r="K44" i="19" s="1"/>
  <c r="H44" i="19"/>
  <c r="I44" i="19" s="1"/>
  <c r="F44" i="19"/>
  <c r="G44" i="19" s="1"/>
  <c r="D44" i="19"/>
  <c r="E44" i="19" s="1"/>
  <c r="B44" i="19"/>
  <c r="K43" i="19"/>
  <c r="J43" i="19"/>
  <c r="H43" i="19"/>
  <c r="I43" i="19" s="1"/>
  <c r="F43" i="19"/>
  <c r="G43" i="19" s="1"/>
  <c r="D43" i="19"/>
  <c r="E43" i="19" s="1"/>
  <c r="B43" i="19"/>
  <c r="J42" i="19"/>
  <c r="K42" i="19" s="1"/>
  <c r="H42" i="19"/>
  <c r="I42" i="19" s="1"/>
  <c r="F42" i="19"/>
  <c r="G42" i="19" s="1"/>
  <c r="D42" i="19"/>
  <c r="E42" i="19" s="1"/>
  <c r="B42" i="19"/>
  <c r="J41" i="19"/>
  <c r="K41" i="19" s="1"/>
  <c r="H41" i="19"/>
  <c r="I41" i="19" s="1"/>
  <c r="F41" i="19"/>
  <c r="G41" i="19" s="1"/>
  <c r="D41" i="19"/>
  <c r="E41" i="19" s="1"/>
  <c r="B41" i="19"/>
  <c r="J40" i="19"/>
  <c r="K40" i="19" s="1"/>
  <c r="H40" i="19"/>
  <c r="I40" i="19" s="1"/>
  <c r="F40" i="19"/>
  <c r="G40" i="19" s="1"/>
  <c r="D40" i="19"/>
  <c r="E40" i="19" s="1"/>
  <c r="B40" i="19"/>
  <c r="J39" i="19"/>
  <c r="K39" i="19" s="1"/>
  <c r="H39" i="19"/>
  <c r="I39" i="19" s="1"/>
  <c r="F39" i="19"/>
  <c r="G39" i="19" s="1"/>
  <c r="D39" i="19"/>
  <c r="E39" i="19" s="1"/>
  <c r="B39" i="19"/>
  <c r="B37" i="19"/>
  <c r="J32" i="19"/>
  <c r="K32" i="19" s="1"/>
  <c r="H32" i="19"/>
  <c r="I32" i="19" s="1"/>
  <c r="F32" i="19"/>
  <c r="G32" i="19" s="1"/>
  <c r="D32" i="19"/>
  <c r="E32" i="19" s="1"/>
  <c r="B32" i="19"/>
  <c r="J31" i="19"/>
  <c r="K31" i="19" s="1"/>
  <c r="H31" i="19"/>
  <c r="I31" i="19" s="1"/>
  <c r="F31" i="19"/>
  <c r="G31" i="19" s="1"/>
  <c r="D31" i="19"/>
  <c r="E31" i="19" s="1"/>
  <c r="B31" i="19"/>
  <c r="J30" i="19"/>
  <c r="K30" i="19" s="1"/>
  <c r="H30" i="19"/>
  <c r="I30" i="19" s="1"/>
  <c r="G30" i="19"/>
  <c r="E30" i="19"/>
  <c r="B30" i="19"/>
  <c r="J29" i="19"/>
  <c r="K29" i="19" s="1"/>
  <c r="H29" i="19"/>
  <c r="I29" i="19" s="1"/>
  <c r="F29" i="19"/>
  <c r="G29" i="19" s="1"/>
  <c r="D29" i="19"/>
  <c r="E29" i="19" s="1"/>
  <c r="B29" i="19"/>
  <c r="J28" i="19"/>
  <c r="K28" i="19" s="1"/>
  <c r="H28" i="19"/>
  <c r="I28" i="19" s="1"/>
  <c r="F28" i="19"/>
  <c r="G28" i="19" s="1"/>
  <c r="D28" i="19"/>
  <c r="E28" i="19" s="1"/>
  <c r="B28" i="19"/>
  <c r="J27" i="19"/>
  <c r="K27" i="19" s="1"/>
  <c r="H27" i="19"/>
  <c r="I27" i="19" s="1"/>
  <c r="F27" i="19"/>
  <c r="G27" i="19" s="1"/>
  <c r="D27" i="19"/>
  <c r="E27" i="19" s="1"/>
  <c r="B27" i="19"/>
  <c r="J26" i="19"/>
  <c r="K26" i="19" s="1"/>
  <c r="H26" i="19"/>
  <c r="I26" i="19" s="1"/>
  <c r="F26" i="19"/>
  <c r="G26" i="19" s="1"/>
  <c r="D26" i="19"/>
  <c r="E26" i="19" s="1"/>
  <c r="B26" i="19"/>
  <c r="B24" i="19"/>
  <c r="J19" i="19"/>
  <c r="K19" i="19" s="1"/>
  <c r="H19" i="19"/>
  <c r="I19" i="19" s="1"/>
  <c r="F19" i="19"/>
  <c r="G19" i="19" s="1"/>
  <c r="D19" i="19"/>
  <c r="E19" i="19" s="1"/>
  <c r="B19" i="19"/>
  <c r="J18" i="19"/>
  <c r="K18" i="19" s="1"/>
  <c r="H18" i="19"/>
  <c r="I18" i="19" s="1"/>
  <c r="F18" i="19"/>
  <c r="G18" i="19" s="1"/>
  <c r="D18" i="19"/>
  <c r="E18" i="19" s="1"/>
  <c r="B18" i="19"/>
  <c r="J17" i="19"/>
  <c r="K17" i="19" s="1"/>
  <c r="H17" i="19"/>
  <c r="I17" i="19" s="1"/>
  <c r="G17" i="19"/>
  <c r="E17" i="19"/>
  <c r="B17" i="19"/>
  <c r="J16" i="19"/>
  <c r="K16" i="19" s="1"/>
  <c r="H16" i="19"/>
  <c r="I16" i="19" s="1"/>
  <c r="F16" i="19"/>
  <c r="G16" i="19" s="1"/>
  <c r="D16" i="19"/>
  <c r="E16" i="19" s="1"/>
  <c r="B16" i="19"/>
  <c r="J15" i="19"/>
  <c r="K15" i="19" s="1"/>
  <c r="H15" i="19"/>
  <c r="I15" i="19" s="1"/>
  <c r="F15" i="19"/>
  <c r="G15" i="19" s="1"/>
  <c r="D15" i="19"/>
  <c r="E15" i="19" s="1"/>
  <c r="B15" i="19"/>
  <c r="J14" i="19"/>
  <c r="K14" i="19" s="1"/>
  <c r="H14" i="19"/>
  <c r="I14" i="19" s="1"/>
  <c r="F14" i="19"/>
  <c r="G14" i="19" s="1"/>
  <c r="D14" i="19"/>
  <c r="E14" i="19" s="1"/>
  <c r="B14" i="19"/>
  <c r="J13" i="19"/>
  <c r="K13" i="19" s="1"/>
  <c r="H13" i="19"/>
  <c r="I13" i="19" s="1"/>
  <c r="F13" i="19"/>
  <c r="G13" i="19" s="1"/>
  <c r="D13" i="19"/>
  <c r="E13" i="19" s="1"/>
  <c r="B13" i="19"/>
  <c r="B11" i="19"/>
  <c r="J84" i="18"/>
  <c r="K84" i="18" s="1"/>
  <c r="H84" i="18"/>
  <c r="I84" i="18" s="1"/>
  <c r="F84" i="18"/>
  <c r="G84" i="18" s="1"/>
  <c r="D84" i="18"/>
  <c r="E84" i="18" s="1"/>
  <c r="B84" i="18"/>
  <c r="J83" i="18"/>
  <c r="K83" i="18" s="1"/>
  <c r="H83" i="18"/>
  <c r="I83" i="18" s="1"/>
  <c r="F83" i="18"/>
  <c r="G83" i="18" s="1"/>
  <c r="D83" i="18"/>
  <c r="E83" i="18" s="1"/>
  <c r="B83" i="18"/>
  <c r="J82" i="18"/>
  <c r="K82" i="18" s="1"/>
  <c r="H82" i="18"/>
  <c r="I82" i="18" s="1"/>
  <c r="F82" i="18"/>
  <c r="G82" i="18" s="1"/>
  <c r="D82" i="18"/>
  <c r="E82" i="18" s="1"/>
  <c r="B82" i="18"/>
  <c r="J81" i="18"/>
  <c r="K81" i="18" s="1"/>
  <c r="H81" i="18"/>
  <c r="I81" i="18" s="1"/>
  <c r="F81" i="18"/>
  <c r="G81" i="18" s="1"/>
  <c r="D81" i="18"/>
  <c r="E81" i="18" s="1"/>
  <c r="B81" i="18"/>
  <c r="J80" i="18"/>
  <c r="K80" i="18" s="1"/>
  <c r="H80" i="18"/>
  <c r="I80" i="18" s="1"/>
  <c r="F80" i="18"/>
  <c r="G80" i="18" s="1"/>
  <c r="D80" i="18"/>
  <c r="E80" i="18" s="1"/>
  <c r="B80" i="18"/>
  <c r="J79" i="18"/>
  <c r="K79" i="18" s="1"/>
  <c r="H79" i="18"/>
  <c r="I79" i="18" s="1"/>
  <c r="F79" i="18"/>
  <c r="G79" i="18" s="1"/>
  <c r="D79" i="18"/>
  <c r="E79" i="18" s="1"/>
  <c r="B79" i="18"/>
  <c r="J78" i="18"/>
  <c r="K78" i="18" s="1"/>
  <c r="H78" i="18"/>
  <c r="I78" i="18" s="1"/>
  <c r="F78" i="18"/>
  <c r="G78" i="18" s="1"/>
  <c r="D78" i="18"/>
  <c r="E78" i="18" s="1"/>
  <c r="B78" i="18"/>
  <c r="B76" i="18"/>
  <c r="J71" i="18"/>
  <c r="K71" i="18" s="1"/>
  <c r="H71" i="18"/>
  <c r="I71" i="18" s="1"/>
  <c r="F71" i="18"/>
  <c r="G71" i="18" s="1"/>
  <c r="D71" i="18"/>
  <c r="E71" i="18" s="1"/>
  <c r="B71" i="18"/>
  <c r="J70" i="18"/>
  <c r="K70" i="18" s="1"/>
  <c r="H70" i="18"/>
  <c r="I70" i="18" s="1"/>
  <c r="F70" i="18"/>
  <c r="G70" i="18" s="1"/>
  <c r="D70" i="18"/>
  <c r="E70" i="18" s="1"/>
  <c r="B70" i="18"/>
  <c r="J69" i="18"/>
  <c r="K69" i="18" s="1"/>
  <c r="H69" i="18"/>
  <c r="I69" i="18" s="1"/>
  <c r="F69" i="18"/>
  <c r="G69" i="18" s="1"/>
  <c r="D69" i="18"/>
  <c r="E69" i="18" s="1"/>
  <c r="B69" i="18"/>
  <c r="J68" i="18"/>
  <c r="K68" i="18" s="1"/>
  <c r="H68" i="18"/>
  <c r="I68" i="18" s="1"/>
  <c r="F68" i="18"/>
  <c r="G68" i="18" s="1"/>
  <c r="D68" i="18"/>
  <c r="E68" i="18" s="1"/>
  <c r="B68" i="18"/>
  <c r="J67" i="18"/>
  <c r="K67" i="18" s="1"/>
  <c r="H67" i="18"/>
  <c r="I67" i="18" s="1"/>
  <c r="F67" i="18"/>
  <c r="G67" i="18" s="1"/>
  <c r="D67" i="18"/>
  <c r="E67" i="18" s="1"/>
  <c r="B67" i="18"/>
  <c r="J66" i="18"/>
  <c r="K66" i="18" s="1"/>
  <c r="H66" i="18"/>
  <c r="I66" i="18" s="1"/>
  <c r="F66" i="18"/>
  <c r="G66" i="18" s="1"/>
  <c r="D66" i="18"/>
  <c r="E66" i="18" s="1"/>
  <c r="B66" i="18"/>
  <c r="J65" i="18"/>
  <c r="K65" i="18" s="1"/>
  <c r="H65" i="18"/>
  <c r="I65" i="18" s="1"/>
  <c r="F65" i="18"/>
  <c r="G65" i="18" s="1"/>
  <c r="D65" i="18"/>
  <c r="E65" i="18" s="1"/>
  <c r="B65" i="18"/>
  <c r="B63" i="18"/>
  <c r="J58" i="18"/>
  <c r="K58" i="18" s="1"/>
  <c r="H58" i="18"/>
  <c r="I58" i="18" s="1"/>
  <c r="F58" i="18"/>
  <c r="G58" i="18" s="1"/>
  <c r="D58" i="18"/>
  <c r="E58" i="18" s="1"/>
  <c r="B58" i="18"/>
  <c r="J57" i="18"/>
  <c r="K57" i="18" s="1"/>
  <c r="H57" i="18"/>
  <c r="I57" i="18" s="1"/>
  <c r="F57" i="18"/>
  <c r="G57" i="18" s="1"/>
  <c r="D57" i="18"/>
  <c r="E57" i="18" s="1"/>
  <c r="B57" i="18"/>
  <c r="J56" i="18"/>
  <c r="K56" i="18" s="1"/>
  <c r="H56" i="18"/>
  <c r="I56" i="18" s="1"/>
  <c r="G56" i="18"/>
  <c r="E56" i="18"/>
  <c r="B56" i="18"/>
  <c r="J55" i="18"/>
  <c r="K55" i="18" s="1"/>
  <c r="H55" i="18"/>
  <c r="I55" i="18" s="1"/>
  <c r="F55" i="18"/>
  <c r="G55" i="18" s="1"/>
  <c r="D55" i="18"/>
  <c r="E55" i="18" s="1"/>
  <c r="B55" i="18"/>
  <c r="J54" i="18"/>
  <c r="K54" i="18" s="1"/>
  <c r="H54" i="18"/>
  <c r="I54" i="18" s="1"/>
  <c r="F54" i="18"/>
  <c r="G54" i="18" s="1"/>
  <c r="D54" i="18"/>
  <c r="E54" i="18" s="1"/>
  <c r="B54" i="18"/>
  <c r="J53" i="18"/>
  <c r="K53" i="18" s="1"/>
  <c r="H53" i="18"/>
  <c r="I53" i="18" s="1"/>
  <c r="F53" i="18"/>
  <c r="G53" i="18" s="1"/>
  <c r="D53" i="18"/>
  <c r="E53" i="18" s="1"/>
  <c r="B53" i="18"/>
  <c r="J52" i="18"/>
  <c r="K52" i="18" s="1"/>
  <c r="H52" i="18"/>
  <c r="I52" i="18" s="1"/>
  <c r="G52" i="18"/>
  <c r="E52" i="18"/>
  <c r="B52" i="18"/>
  <c r="B50" i="18"/>
  <c r="J45" i="18"/>
  <c r="K45" i="18" s="1"/>
  <c r="H45" i="18"/>
  <c r="I45" i="18" s="1"/>
  <c r="F45" i="18"/>
  <c r="G45" i="18" s="1"/>
  <c r="D45" i="18"/>
  <c r="E45" i="18" s="1"/>
  <c r="B45" i="18"/>
  <c r="J44" i="18"/>
  <c r="K44" i="18" s="1"/>
  <c r="H44" i="18"/>
  <c r="I44" i="18" s="1"/>
  <c r="F44" i="18"/>
  <c r="G44" i="18" s="1"/>
  <c r="D44" i="18"/>
  <c r="E44" i="18" s="1"/>
  <c r="B44" i="18"/>
  <c r="J43" i="18"/>
  <c r="K43" i="18" s="1"/>
  <c r="H43" i="18"/>
  <c r="I43" i="18" s="1"/>
  <c r="F43" i="18"/>
  <c r="G43" i="18" s="1"/>
  <c r="D43" i="18"/>
  <c r="E43" i="18" s="1"/>
  <c r="B43" i="18"/>
  <c r="J42" i="18"/>
  <c r="K42" i="18" s="1"/>
  <c r="H42" i="18"/>
  <c r="I42" i="18" s="1"/>
  <c r="F42" i="18"/>
  <c r="G42" i="18" s="1"/>
  <c r="D42" i="18"/>
  <c r="E42" i="18" s="1"/>
  <c r="B42" i="18"/>
  <c r="J41" i="18"/>
  <c r="K41" i="18" s="1"/>
  <c r="H41" i="18"/>
  <c r="I41" i="18" s="1"/>
  <c r="F41" i="18"/>
  <c r="G41" i="18" s="1"/>
  <c r="D41" i="18"/>
  <c r="E41" i="18" s="1"/>
  <c r="B41" i="18"/>
  <c r="J40" i="18"/>
  <c r="K40" i="18" s="1"/>
  <c r="H40" i="18"/>
  <c r="I40" i="18" s="1"/>
  <c r="G40" i="18"/>
  <c r="E40" i="18"/>
  <c r="B40" i="18"/>
  <c r="J39" i="18"/>
  <c r="K39" i="18" s="1"/>
  <c r="H39" i="18"/>
  <c r="I39" i="18" s="1"/>
  <c r="G39" i="18"/>
  <c r="E39" i="18"/>
  <c r="B39" i="18"/>
  <c r="B37" i="18"/>
  <c r="J32" i="18"/>
  <c r="K32" i="18" s="1"/>
  <c r="H32" i="18"/>
  <c r="I32" i="18" s="1"/>
  <c r="F32" i="18"/>
  <c r="G32" i="18" s="1"/>
  <c r="D32" i="18"/>
  <c r="E32" i="18" s="1"/>
  <c r="B32" i="18"/>
  <c r="J31" i="18"/>
  <c r="K31" i="18" s="1"/>
  <c r="H31" i="18"/>
  <c r="I31" i="18" s="1"/>
  <c r="F31" i="18"/>
  <c r="G31" i="18" s="1"/>
  <c r="D31" i="18"/>
  <c r="E31" i="18" s="1"/>
  <c r="B31" i="18"/>
  <c r="J30" i="18"/>
  <c r="K30" i="18" s="1"/>
  <c r="H30" i="18"/>
  <c r="I30" i="18" s="1"/>
  <c r="F30" i="18"/>
  <c r="G30" i="18" s="1"/>
  <c r="D30" i="18"/>
  <c r="E30" i="18" s="1"/>
  <c r="B30" i="18"/>
  <c r="J29" i="18"/>
  <c r="K29" i="18" s="1"/>
  <c r="H29" i="18"/>
  <c r="I29" i="18" s="1"/>
  <c r="F29" i="18"/>
  <c r="G29" i="18" s="1"/>
  <c r="D29" i="18"/>
  <c r="E29" i="18" s="1"/>
  <c r="B29" i="18"/>
  <c r="J28" i="18"/>
  <c r="K28" i="18" s="1"/>
  <c r="H28" i="18"/>
  <c r="I28" i="18" s="1"/>
  <c r="F28" i="18"/>
  <c r="G28" i="18" s="1"/>
  <c r="D28" i="18"/>
  <c r="E28" i="18" s="1"/>
  <c r="B28" i="18"/>
  <c r="J27" i="18"/>
  <c r="K27" i="18" s="1"/>
  <c r="H27" i="18"/>
  <c r="I27" i="18" s="1"/>
  <c r="G27" i="18"/>
  <c r="E27" i="18"/>
  <c r="B27" i="18"/>
  <c r="J26" i="18"/>
  <c r="K26" i="18" s="1"/>
  <c r="H26" i="18"/>
  <c r="I26" i="18" s="1"/>
  <c r="G26" i="18"/>
  <c r="E26" i="18"/>
  <c r="B26" i="18"/>
  <c r="B24" i="18"/>
  <c r="J19" i="18"/>
  <c r="K19" i="18" s="1"/>
  <c r="H19" i="18"/>
  <c r="I19" i="18" s="1"/>
  <c r="F19" i="18"/>
  <c r="G19" i="18" s="1"/>
  <c r="D19" i="18"/>
  <c r="E19" i="18" s="1"/>
  <c r="B19" i="18"/>
  <c r="J18" i="18"/>
  <c r="K18" i="18" s="1"/>
  <c r="H18" i="18"/>
  <c r="I18" i="18" s="1"/>
  <c r="F18" i="18"/>
  <c r="G18" i="18" s="1"/>
  <c r="D18" i="18"/>
  <c r="E18" i="18" s="1"/>
  <c r="B18" i="18"/>
  <c r="J17" i="18"/>
  <c r="K17" i="18" s="1"/>
  <c r="H17" i="18"/>
  <c r="I17" i="18" s="1"/>
  <c r="F17" i="18"/>
  <c r="G17" i="18" s="1"/>
  <c r="D17" i="18"/>
  <c r="E17" i="18" s="1"/>
  <c r="B17" i="18"/>
  <c r="J16" i="18"/>
  <c r="K16" i="18" s="1"/>
  <c r="H16" i="18"/>
  <c r="I16" i="18" s="1"/>
  <c r="F16" i="18"/>
  <c r="G16" i="18" s="1"/>
  <c r="D16" i="18"/>
  <c r="E16" i="18" s="1"/>
  <c r="B16" i="18"/>
  <c r="J15" i="18"/>
  <c r="K15" i="18" s="1"/>
  <c r="H15" i="18"/>
  <c r="I15" i="18" s="1"/>
  <c r="F15" i="18"/>
  <c r="G15" i="18" s="1"/>
  <c r="D15" i="18"/>
  <c r="E15" i="18" s="1"/>
  <c r="B15" i="18"/>
  <c r="J14" i="18"/>
  <c r="K14" i="18" s="1"/>
  <c r="H14" i="18"/>
  <c r="I14" i="18" s="1"/>
  <c r="G14" i="18"/>
  <c r="E14" i="18"/>
  <c r="B14" i="18"/>
  <c r="J13" i="18"/>
  <c r="K13" i="18" s="1"/>
  <c r="H13" i="18"/>
  <c r="I13" i="18" s="1"/>
  <c r="G13" i="18"/>
  <c r="E13" i="18"/>
  <c r="B13" i="18"/>
  <c r="B11" i="18"/>
  <c r="J84" i="17"/>
  <c r="K84" i="17" s="1"/>
  <c r="H84" i="17"/>
  <c r="I84" i="17" s="1"/>
  <c r="F84" i="17"/>
  <c r="G84" i="17" s="1"/>
  <c r="D84" i="17"/>
  <c r="E84" i="17" s="1"/>
  <c r="B84" i="17"/>
  <c r="J83" i="17"/>
  <c r="K83" i="17" s="1"/>
  <c r="H83" i="17"/>
  <c r="I83" i="17" s="1"/>
  <c r="F83" i="17"/>
  <c r="G83" i="17" s="1"/>
  <c r="D83" i="17"/>
  <c r="E83" i="17" s="1"/>
  <c r="B83" i="17"/>
  <c r="J82" i="17"/>
  <c r="K82" i="17" s="1"/>
  <c r="H82" i="17"/>
  <c r="I82" i="17" s="1"/>
  <c r="F82" i="17"/>
  <c r="G82" i="17" s="1"/>
  <c r="D82" i="17"/>
  <c r="E82" i="17" s="1"/>
  <c r="B82" i="17"/>
  <c r="J81" i="17"/>
  <c r="K81" i="17" s="1"/>
  <c r="H81" i="17"/>
  <c r="I81" i="17" s="1"/>
  <c r="F81" i="17"/>
  <c r="G81" i="17" s="1"/>
  <c r="D81" i="17"/>
  <c r="E81" i="17" s="1"/>
  <c r="B81" i="17"/>
  <c r="J80" i="17"/>
  <c r="K80" i="17" s="1"/>
  <c r="H80" i="17"/>
  <c r="I80" i="17" s="1"/>
  <c r="F80" i="17"/>
  <c r="G80" i="17" s="1"/>
  <c r="D80" i="17"/>
  <c r="E80" i="17" s="1"/>
  <c r="B80" i="17"/>
  <c r="J79" i="17"/>
  <c r="K79" i="17" s="1"/>
  <c r="H79" i="17"/>
  <c r="I79" i="17" s="1"/>
  <c r="F79" i="17"/>
  <c r="G79" i="17" s="1"/>
  <c r="D79" i="17"/>
  <c r="E79" i="17" s="1"/>
  <c r="B79" i="17"/>
  <c r="J78" i="17"/>
  <c r="K78" i="17" s="1"/>
  <c r="H78" i="17"/>
  <c r="I78" i="17" s="1"/>
  <c r="F78" i="17"/>
  <c r="G78" i="17" s="1"/>
  <c r="D78" i="17"/>
  <c r="E78" i="17" s="1"/>
  <c r="B78" i="17"/>
  <c r="B76" i="17"/>
  <c r="J71" i="17"/>
  <c r="K71" i="17" s="1"/>
  <c r="H71" i="17"/>
  <c r="I71" i="17" s="1"/>
  <c r="F71" i="17"/>
  <c r="G71" i="17" s="1"/>
  <c r="D71" i="17"/>
  <c r="E71" i="17" s="1"/>
  <c r="B71" i="17"/>
  <c r="J70" i="17"/>
  <c r="K70" i="17" s="1"/>
  <c r="H70" i="17"/>
  <c r="I70" i="17" s="1"/>
  <c r="F70" i="17"/>
  <c r="G70" i="17" s="1"/>
  <c r="D70" i="17"/>
  <c r="E70" i="17" s="1"/>
  <c r="B70" i="17"/>
  <c r="J69" i="17"/>
  <c r="K69" i="17" s="1"/>
  <c r="H69" i="17"/>
  <c r="I69" i="17" s="1"/>
  <c r="F69" i="17"/>
  <c r="G69" i="17" s="1"/>
  <c r="D69" i="17"/>
  <c r="E69" i="17" s="1"/>
  <c r="B69" i="17"/>
  <c r="J68" i="17"/>
  <c r="K68" i="17" s="1"/>
  <c r="H68" i="17"/>
  <c r="I68" i="17" s="1"/>
  <c r="F68" i="17"/>
  <c r="G68" i="17" s="1"/>
  <c r="D68" i="17"/>
  <c r="E68" i="17" s="1"/>
  <c r="B68" i="17"/>
  <c r="J67" i="17"/>
  <c r="K67" i="17" s="1"/>
  <c r="H67" i="17"/>
  <c r="I67" i="17" s="1"/>
  <c r="F67" i="17"/>
  <c r="G67" i="17" s="1"/>
  <c r="D67" i="17"/>
  <c r="E67" i="17" s="1"/>
  <c r="B67" i="17"/>
  <c r="J66" i="17"/>
  <c r="K66" i="17" s="1"/>
  <c r="H66" i="17"/>
  <c r="I66" i="17" s="1"/>
  <c r="F66" i="17"/>
  <c r="G66" i="17" s="1"/>
  <c r="D66" i="17"/>
  <c r="E66" i="17" s="1"/>
  <c r="B66" i="17"/>
  <c r="J65" i="17"/>
  <c r="K65" i="17" s="1"/>
  <c r="H65" i="17"/>
  <c r="I65" i="17" s="1"/>
  <c r="F65" i="17"/>
  <c r="G65" i="17" s="1"/>
  <c r="D65" i="17"/>
  <c r="E65" i="17" s="1"/>
  <c r="B65" i="17"/>
  <c r="B63" i="17"/>
  <c r="J58" i="17"/>
  <c r="K58" i="17" s="1"/>
  <c r="H58" i="17"/>
  <c r="I58" i="17" s="1"/>
  <c r="F58" i="17"/>
  <c r="G58" i="17" s="1"/>
  <c r="D58" i="17"/>
  <c r="E58" i="17" s="1"/>
  <c r="B58" i="17"/>
  <c r="J57" i="17"/>
  <c r="K57" i="17" s="1"/>
  <c r="H57" i="17"/>
  <c r="I57" i="17" s="1"/>
  <c r="F57" i="17"/>
  <c r="G57" i="17" s="1"/>
  <c r="D57" i="17"/>
  <c r="E57" i="17" s="1"/>
  <c r="B57" i="17"/>
  <c r="J56" i="17"/>
  <c r="K56" i="17" s="1"/>
  <c r="H56" i="17"/>
  <c r="I56" i="17" s="1"/>
  <c r="F56" i="17"/>
  <c r="G56" i="17" s="1"/>
  <c r="D56" i="17"/>
  <c r="E56" i="17" s="1"/>
  <c r="B56" i="17"/>
  <c r="J55" i="17"/>
  <c r="K55" i="17" s="1"/>
  <c r="H55" i="17"/>
  <c r="I55" i="17" s="1"/>
  <c r="F55" i="17"/>
  <c r="G55" i="17" s="1"/>
  <c r="D55" i="17"/>
  <c r="E55" i="17" s="1"/>
  <c r="B55" i="17"/>
  <c r="J54" i="17"/>
  <c r="K54" i="17" s="1"/>
  <c r="H54" i="17"/>
  <c r="I54" i="17" s="1"/>
  <c r="F54" i="17"/>
  <c r="G54" i="17" s="1"/>
  <c r="D54" i="17"/>
  <c r="E54" i="17" s="1"/>
  <c r="B54" i="17"/>
  <c r="J53" i="17"/>
  <c r="K53" i="17" s="1"/>
  <c r="H53" i="17"/>
  <c r="I53" i="17" s="1"/>
  <c r="F53" i="17"/>
  <c r="G53" i="17" s="1"/>
  <c r="D53" i="17"/>
  <c r="E53" i="17" s="1"/>
  <c r="B53" i="17"/>
  <c r="J52" i="17"/>
  <c r="K52" i="17" s="1"/>
  <c r="H52" i="17"/>
  <c r="I52" i="17" s="1"/>
  <c r="F52" i="17"/>
  <c r="G52" i="17" s="1"/>
  <c r="D52" i="17"/>
  <c r="E52" i="17" s="1"/>
  <c r="B52" i="17"/>
  <c r="B50" i="17"/>
  <c r="J45" i="17"/>
  <c r="K45" i="17" s="1"/>
  <c r="H45" i="17"/>
  <c r="I45" i="17" s="1"/>
  <c r="F45" i="17"/>
  <c r="G45" i="17" s="1"/>
  <c r="D45" i="17"/>
  <c r="E45" i="17" s="1"/>
  <c r="B45" i="17"/>
  <c r="J44" i="17"/>
  <c r="K44" i="17" s="1"/>
  <c r="H44" i="17"/>
  <c r="I44" i="17" s="1"/>
  <c r="F44" i="17"/>
  <c r="G44" i="17" s="1"/>
  <c r="D44" i="17"/>
  <c r="E44" i="17" s="1"/>
  <c r="B44" i="17"/>
  <c r="J43" i="17"/>
  <c r="K43" i="17" s="1"/>
  <c r="H43" i="17"/>
  <c r="I43" i="17" s="1"/>
  <c r="F43" i="17"/>
  <c r="G43" i="17" s="1"/>
  <c r="D43" i="17"/>
  <c r="E43" i="17" s="1"/>
  <c r="B43" i="17"/>
  <c r="J42" i="17"/>
  <c r="K42" i="17" s="1"/>
  <c r="H42" i="17"/>
  <c r="I42" i="17" s="1"/>
  <c r="G42" i="17"/>
  <c r="E42" i="17"/>
  <c r="B42" i="17"/>
  <c r="J41" i="17"/>
  <c r="K41" i="17" s="1"/>
  <c r="H41" i="17"/>
  <c r="I41" i="17" s="1"/>
  <c r="F41" i="17"/>
  <c r="G41" i="17" s="1"/>
  <c r="D41" i="17"/>
  <c r="E41" i="17" s="1"/>
  <c r="B41" i="17"/>
  <c r="J40" i="17"/>
  <c r="K40" i="17" s="1"/>
  <c r="H40" i="17"/>
  <c r="I40" i="17" s="1"/>
  <c r="F40" i="17"/>
  <c r="G40" i="17" s="1"/>
  <c r="D40" i="17"/>
  <c r="E40" i="17" s="1"/>
  <c r="B40" i="17"/>
  <c r="J39" i="17"/>
  <c r="K39" i="17" s="1"/>
  <c r="H39" i="17"/>
  <c r="I39" i="17" s="1"/>
  <c r="G39" i="17"/>
  <c r="E39" i="17"/>
  <c r="B39" i="17"/>
  <c r="B37" i="17"/>
  <c r="J32" i="17"/>
  <c r="K32" i="17" s="1"/>
  <c r="H32" i="17"/>
  <c r="I32" i="17" s="1"/>
  <c r="F32" i="17"/>
  <c r="G32" i="17" s="1"/>
  <c r="D32" i="17"/>
  <c r="E32" i="17" s="1"/>
  <c r="B32" i="17"/>
  <c r="J31" i="17"/>
  <c r="K31" i="17" s="1"/>
  <c r="H31" i="17"/>
  <c r="I31" i="17" s="1"/>
  <c r="F31" i="17"/>
  <c r="G31" i="17" s="1"/>
  <c r="D31" i="17"/>
  <c r="E31" i="17" s="1"/>
  <c r="B31" i="17"/>
  <c r="J30" i="17"/>
  <c r="K30" i="17" s="1"/>
  <c r="H30" i="17"/>
  <c r="I30" i="17" s="1"/>
  <c r="F30" i="17"/>
  <c r="G30" i="17" s="1"/>
  <c r="D30" i="17"/>
  <c r="E30" i="17" s="1"/>
  <c r="B30" i="17"/>
  <c r="J29" i="17"/>
  <c r="K29" i="17" s="1"/>
  <c r="H29" i="17"/>
  <c r="I29" i="17" s="1"/>
  <c r="G29" i="17"/>
  <c r="E29" i="17"/>
  <c r="B29" i="17"/>
  <c r="J28" i="17"/>
  <c r="K28" i="17" s="1"/>
  <c r="H28" i="17"/>
  <c r="I28" i="17" s="1"/>
  <c r="F28" i="17"/>
  <c r="G28" i="17" s="1"/>
  <c r="D28" i="17"/>
  <c r="E28" i="17" s="1"/>
  <c r="B28" i="17"/>
  <c r="J27" i="17"/>
  <c r="K27" i="17" s="1"/>
  <c r="H27" i="17"/>
  <c r="I27" i="17" s="1"/>
  <c r="F27" i="17"/>
  <c r="G27" i="17" s="1"/>
  <c r="D27" i="17"/>
  <c r="E27" i="17" s="1"/>
  <c r="B27" i="17"/>
  <c r="J26" i="17"/>
  <c r="K26" i="17" s="1"/>
  <c r="H26" i="17"/>
  <c r="I26" i="17" s="1"/>
  <c r="G26" i="17"/>
  <c r="E26" i="17"/>
  <c r="B26" i="17"/>
  <c r="B24" i="17"/>
  <c r="J19" i="17"/>
  <c r="K19" i="17" s="1"/>
  <c r="H19" i="17"/>
  <c r="I19" i="17" s="1"/>
  <c r="F19" i="17"/>
  <c r="G19" i="17" s="1"/>
  <c r="D19" i="17"/>
  <c r="E19" i="17" s="1"/>
  <c r="B19" i="17"/>
  <c r="J18" i="17"/>
  <c r="K18" i="17" s="1"/>
  <c r="H18" i="17"/>
  <c r="I18" i="17" s="1"/>
  <c r="F18" i="17"/>
  <c r="G18" i="17" s="1"/>
  <c r="D18" i="17"/>
  <c r="E18" i="17" s="1"/>
  <c r="B18" i="17"/>
  <c r="J17" i="17"/>
  <c r="K17" i="17" s="1"/>
  <c r="H17" i="17"/>
  <c r="I17" i="17" s="1"/>
  <c r="F17" i="17"/>
  <c r="G17" i="17" s="1"/>
  <c r="D17" i="17"/>
  <c r="E17" i="17" s="1"/>
  <c r="B17" i="17"/>
  <c r="J16" i="17"/>
  <c r="K16" i="17" s="1"/>
  <c r="H16" i="17"/>
  <c r="I16" i="17" s="1"/>
  <c r="G16" i="17"/>
  <c r="E16" i="17"/>
  <c r="B16" i="17"/>
  <c r="J15" i="17"/>
  <c r="K15" i="17" s="1"/>
  <c r="H15" i="17"/>
  <c r="I15" i="17" s="1"/>
  <c r="F15" i="17"/>
  <c r="G15" i="17" s="1"/>
  <c r="D15" i="17"/>
  <c r="E15" i="17" s="1"/>
  <c r="B15" i="17"/>
  <c r="J14" i="17"/>
  <c r="K14" i="17" s="1"/>
  <c r="H14" i="17"/>
  <c r="I14" i="17" s="1"/>
  <c r="F14" i="17"/>
  <c r="G14" i="17" s="1"/>
  <c r="D14" i="17"/>
  <c r="E14" i="17" s="1"/>
  <c r="B14" i="17"/>
  <c r="J13" i="17"/>
  <c r="K13" i="17" s="1"/>
  <c r="H13" i="17"/>
  <c r="I13" i="17" s="1"/>
  <c r="G13" i="17"/>
  <c r="E13" i="17"/>
  <c r="B13" i="17"/>
  <c r="B11" i="17"/>
  <c r="J84" i="16"/>
  <c r="K84" i="16" s="1"/>
  <c r="H84" i="16"/>
  <c r="I84" i="16" s="1"/>
  <c r="F84" i="16"/>
  <c r="G84" i="16" s="1"/>
  <c r="D84" i="16"/>
  <c r="E84" i="16" s="1"/>
  <c r="B84" i="16"/>
  <c r="J83" i="16"/>
  <c r="K83" i="16" s="1"/>
  <c r="H83" i="16"/>
  <c r="I83" i="16" s="1"/>
  <c r="F83" i="16"/>
  <c r="G83" i="16" s="1"/>
  <c r="D83" i="16"/>
  <c r="E83" i="16" s="1"/>
  <c r="B83" i="16"/>
  <c r="J82" i="16"/>
  <c r="K82" i="16" s="1"/>
  <c r="H82" i="16"/>
  <c r="I82" i="16" s="1"/>
  <c r="F82" i="16"/>
  <c r="G82" i="16" s="1"/>
  <c r="D82" i="16"/>
  <c r="E82" i="16" s="1"/>
  <c r="B82" i="16"/>
  <c r="J81" i="16"/>
  <c r="K81" i="16" s="1"/>
  <c r="H81" i="16"/>
  <c r="I81" i="16" s="1"/>
  <c r="F81" i="16"/>
  <c r="G81" i="16" s="1"/>
  <c r="D81" i="16"/>
  <c r="E81" i="16" s="1"/>
  <c r="B81" i="16"/>
  <c r="J80" i="16"/>
  <c r="K80" i="16" s="1"/>
  <c r="H80" i="16"/>
  <c r="I80" i="16" s="1"/>
  <c r="F80" i="16"/>
  <c r="G80" i="16" s="1"/>
  <c r="D80" i="16"/>
  <c r="E80" i="16" s="1"/>
  <c r="B80" i="16"/>
  <c r="J79" i="16"/>
  <c r="K79" i="16" s="1"/>
  <c r="H79" i="16"/>
  <c r="I79" i="16" s="1"/>
  <c r="F79" i="16"/>
  <c r="G79" i="16" s="1"/>
  <c r="D79" i="16"/>
  <c r="E79" i="16" s="1"/>
  <c r="B79" i="16"/>
  <c r="J78" i="16"/>
  <c r="K78" i="16" s="1"/>
  <c r="H78" i="16"/>
  <c r="I78" i="16" s="1"/>
  <c r="F78" i="16"/>
  <c r="G78" i="16" s="1"/>
  <c r="D78" i="16"/>
  <c r="E78" i="16" s="1"/>
  <c r="B78" i="16"/>
  <c r="B76" i="16"/>
  <c r="J71" i="16"/>
  <c r="K71" i="16" s="1"/>
  <c r="H71" i="16"/>
  <c r="I71" i="16" s="1"/>
  <c r="F71" i="16"/>
  <c r="G71" i="16" s="1"/>
  <c r="D71" i="16"/>
  <c r="E71" i="16" s="1"/>
  <c r="B71" i="16"/>
  <c r="J70" i="16"/>
  <c r="K70" i="16" s="1"/>
  <c r="H70" i="16"/>
  <c r="I70" i="16" s="1"/>
  <c r="F70" i="16"/>
  <c r="G70" i="16" s="1"/>
  <c r="D70" i="16"/>
  <c r="E70" i="16" s="1"/>
  <c r="B70" i="16"/>
  <c r="J69" i="16"/>
  <c r="K69" i="16" s="1"/>
  <c r="H69" i="16"/>
  <c r="I69" i="16" s="1"/>
  <c r="F69" i="16"/>
  <c r="G69" i="16" s="1"/>
  <c r="D69" i="16"/>
  <c r="E69" i="16" s="1"/>
  <c r="B69" i="16"/>
  <c r="J68" i="16"/>
  <c r="K68" i="16" s="1"/>
  <c r="H68" i="16"/>
  <c r="I68" i="16" s="1"/>
  <c r="F68" i="16"/>
  <c r="G68" i="16" s="1"/>
  <c r="D68" i="16"/>
  <c r="E68" i="16" s="1"/>
  <c r="B68" i="16"/>
  <c r="J67" i="16"/>
  <c r="K67" i="16" s="1"/>
  <c r="H67" i="16"/>
  <c r="I67" i="16" s="1"/>
  <c r="F67" i="16"/>
  <c r="G67" i="16" s="1"/>
  <c r="D67" i="16"/>
  <c r="E67" i="16" s="1"/>
  <c r="B67" i="16"/>
  <c r="J66" i="16"/>
  <c r="K66" i="16" s="1"/>
  <c r="H66" i="16"/>
  <c r="I66" i="16" s="1"/>
  <c r="F66" i="16"/>
  <c r="G66" i="16" s="1"/>
  <c r="D66" i="16"/>
  <c r="E66" i="16" s="1"/>
  <c r="B66" i="16"/>
  <c r="J65" i="16"/>
  <c r="K65" i="16" s="1"/>
  <c r="H65" i="16"/>
  <c r="I65" i="16" s="1"/>
  <c r="F65" i="16"/>
  <c r="G65" i="16" s="1"/>
  <c r="D65" i="16"/>
  <c r="E65" i="16" s="1"/>
  <c r="B65" i="16"/>
  <c r="B63" i="16"/>
  <c r="J58" i="16"/>
  <c r="K58" i="16" s="1"/>
  <c r="H58" i="16"/>
  <c r="I58" i="16" s="1"/>
  <c r="F58" i="16"/>
  <c r="G58" i="16" s="1"/>
  <c r="D58" i="16"/>
  <c r="E58" i="16" s="1"/>
  <c r="B58" i="16"/>
  <c r="J57" i="16"/>
  <c r="K57" i="16" s="1"/>
  <c r="H57" i="16"/>
  <c r="I57" i="16" s="1"/>
  <c r="F57" i="16"/>
  <c r="G57" i="16" s="1"/>
  <c r="D57" i="16"/>
  <c r="E57" i="16" s="1"/>
  <c r="B57" i="16"/>
  <c r="J56" i="16"/>
  <c r="K56" i="16" s="1"/>
  <c r="H56" i="16"/>
  <c r="I56" i="16" s="1"/>
  <c r="F56" i="16"/>
  <c r="G56" i="16" s="1"/>
  <c r="D56" i="16"/>
  <c r="E56" i="16" s="1"/>
  <c r="B56" i="16"/>
  <c r="J55" i="16"/>
  <c r="K55" i="16" s="1"/>
  <c r="H55" i="16"/>
  <c r="I55" i="16" s="1"/>
  <c r="F55" i="16"/>
  <c r="G55" i="16" s="1"/>
  <c r="D55" i="16"/>
  <c r="E55" i="16" s="1"/>
  <c r="B55" i="16"/>
  <c r="J54" i="16"/>
  <c r="K54" i="16" s="1"/>
  <c r="H54" i="16"/>
  <c r="I54" i="16" s="1"/>
  <c r="F54" i="16"/>
  <c r="G54" i="16" s="1"/>
  <c r="D54" i="16"/>
  <c r="E54" i="16" s="1"/>
  <c r="B54" i="16"/>
  <c r="J53" i="16"/>
  <c r="K53" i="16" s="1"/>
  <c r="H53" i="16"/>
  <c r="I53" i="16" s="1"/>
  <c r="F53" i="16"/>
  <c r="G53" i="16" s="1"/>
  <c r="D53" i="16"/>
  <c r="E53" i="16" s="1"/>
  <c r="B53" i="16"/>
  <c r="J52" i="16"/>
  <c r="K52" i="16" s="1"/>
  <c r="H52" i="16"/>
  <c r="I52" i="16" s="1"/>
  <c r="F52" i="16"/>
  <c r="G52" i="16" s="1"/>
  <c r="D52" i="16"/>
  <c r="E52" i="16" s="1"/>
  <c r="B52" i="16"/>
  <c r="B50" i="16"/>
  <c r="J45" i="16"/>
  <c r="K45" i="16" s="1"/>
  <c r="H45" i="16"/>
  <c r="I45" i="16" s="1"/>
  <c r="F45" i="16"/>
  <c r="G45" i="16" s="1"/>
  <c r="D45" i="16"/>
  <c r="E45" i="16" s="1"/>
  <c r="B45" i="16"/>
  <c r="J44" i="16"/>
  <c r="K44" i="16" s="1"/>
  <c r="H44" i="16"/>
  <c r="I44" i="16" s="1"/>
  <c r="F44" i="16"/>
  <c r="G44" i="16" s="1"/>
  <c r="D44" i="16"/>
  <c r="E44" i="16" s="1"/>
  <c r="B44" i="16"/>
  <c r="J43" i="16"/>
  <c r="K43" i="16" s="1"/>
  <c r="H43" i="16"/>
  <c r="I43" i="16" s="1"/>
  <c r="G43" i="16"/>
  <c r="E43" i="16"/>
  <c r="B43" i="16"/>
  <c r="J42" i="16"/>
  <c r="K42" i="16" s="1"/>
  <c r="H42" i="16"/>
  <c r="I42" i="16" s="1"/>
  <c r="F42" i="16"/>
  <c r="G42" i="16" s="1"/>
  <c r="D42" i="16"/>
  <c r="E42" i="16" s="1"/>
  <c r="B42" i="16"/>
  <c r="J41" i="16"/>
  <c r="K41" i="16" s="1"/>
  <c r="H41" i="16"/>
  <c r="I41" i="16" s="1"/>
  <c r="F41" i="16"/>
  <c r="G41" i="16" s="1"/>
  <c r="E41" i="16"/>
  <c r="B41" i="16"/>
  <c r="J40" i="16"/>
  <c r="K40" i="16" s="1"/>
  <c r="H40" i="16"/>
  <c r="I40" i="16" s="1"/>
  <c r="F40" i="16"/>
  <c r="G40" i="16" s="1"/>
  <c r="D40" i="16"/>
  <c r="E40" i="16" s="1"/>
  <c r="B40" i="16"/>
  <c r="J39" i="16"/>
  <c r="K39" i="16" s="1"/>
  <c r="I39" i="16"/>
  <c r="F39" i="16"/>
  <c r="G39" i="16" s="1"/>
  <c r="E39" i="16"/>
  <c r="B39" i="16"/>
  <c r="B37" i="16"/>
  <c r="J32" i="16"/>
  <c r="K32" i="16" s="1"/>
  <c r="H32" i="16"/>
  <c r="I32" i="16" s="1"/>
  <c r="F32" i="16"/>
  <c r="G32" i="16" s="1"/>
  <c r="D32" i="16"/>
  <c r="E32" i="16" s="1"/>
  <c r="B32" i="16"/>
  <c r="J31" i="16"/>
  <c r="K31" i="16" s="1"/>
  <c r="H31" i="16"/>
  <c r="I31" i="16" s="1"/>
  <c r="F31" i="16"/>
  <c r="G31" i="16" s="1"/>
  <c r="D31" i="16"/>
  <c r="E31" i="16" s="1"/>
  <c r="B31" i="16"/>
  <c r="J30" i="16"/>
  <c r="K30" i="16" s="1"/>
  <c r="I30" i="16"/>
  <c r="G30" i="16"/>
  <c r="E30" i="16"/>
  <c r="B30" i="16"/>
  <c r="J29" i="16"/>
  <c r="K29" i="16" s="1"/>
  <c r="H29" i="16"/>
  <c r="I29" i="16" s="1"/>
  <c r="F29" i="16"/>
  <c r="G29" i="16" s="1"/>
  <c r="D29" i="16"/>
  <c r="E29" i="16" s="1"/>
  <c r="B29" i="16"/>
  <c r="J28" i="16"/>
  <c r="K28" i="16" s="1"/>
  <c r="H28" i="16"/>
  <c r="I28" i="16" s="1"/>
  <c r="F28" i="16"/>
  <c r="G28" i="16" s="1"/>
  <c r="E28" i="16"/>
  <c r="B28" i="16"/>
  <c r="J27" i="16"/>
  <c r="K27" i="16" s="1"/>
  <c r="H27" i="16"/>
  <c r="I27" i="16" s="1"/>
  <c r="F27" i="16"/>
  <c r="G27" i="16" s="1"/>
  <c r="D27" i="16"/>
  <c r="E27" i="16" s="1"/>
  <c r="B27" i="16"/>
  <c r="J26" i="16"/>
  <c r="K26" i="16" s="1"/>
  <c r="I26" i="16"/>
  <c r="F26" i="16"/>
  <c r="G26" i="16" s="1"/>
  <c r="E26" i="16"/>
  <c r="B26" i="16"/>
  <c r="B24" i="16"/>
  <c r="J19" i="16"/>
  <c r="K19" i="16" s="1"/>
  <c r="H19" i="16"/>
  <c r="I19" i="16" s="1"/>
  <c r="F19" i="16"/>
  <c r="G19" i="16" s="1"/>
  <c r="D19" i="16"/>
  <c r="E19" i="16" s="1"/>
  <c r="B19" i="16"/>
  <c r="J18" i="16"/>
  <c r="K18" i="16" s="1"/>
  <c r="H18" i="16"/>
  <c r="I18" i="16" s="1"/>
  <c r="F18" i="16"/>
  <c r="G18" i="16" s="1"/>
  <c r="D18" i="16"/>
  <c r="E18" i="16" s="1"/>
  <c r="B18" i="16"/>
  <c r="J17" i="16"/>
  <c r="K17" i="16" s="1"/>
  <c r="H17" i="16"/>
  <c r="I17" i="16" s="1"/>
  <c r="G17" i="16"/>
  <c r="E17" i="16"/>
  <c r="B17" i="16"/>
  <c r="J16" i="16"/>
  <c r="K16" i="16" s="1"/>
  <c r="H16" i="16"/>
  <c r="I16" i="16" s="1"/>
  <c r="F16" i="16"/>
  <c r="G16" i="16" s="1"/>
  <c r="D16" i="16"/>
  <c r="E16" i="16" s="1"/>
  <c r="B16" i="16"/>
  <c r="J15" i="16"/>
  <c r="K15" i="16" s="1"/>
  <c r="H15" i="16"/>
  <c r="I15" i="16" s="1"/>
  <c r="F15" i="16"/>
  <c r="G15" i="16" s="1"/>
  <c r="E15" i="16"/>
  <c r="B15" i="16"/>
  <c r="J14" i="16"/>
  <c r="K14" i="16" s="1"/>
  <c r="H14" i="16"/>
  <c r="I14" i="16" s="1"/>
  <c r="F14" i="16"/>
  <c r="G14" i="16" s="1"/>
  <c r="D14" i="16"/>
  <c r="E14" i="16" s="1"/>
  <c r="B14" i="16"/>
  <c r="J13" i="16"/>
  <c r="K13" i="16" s="1"/>
  <c r="H13" i="16"/>
  <c r="I13" i="16" s="1"/>
  <c r="G13" i="16"/>
  <c r="E13" i="16"/>
  <c r="B13" i="16"/>
  <c r="B11" i="16"/>
  <c r="J84" i="15"/>
  <c r="K84" i="15" s="1"/>
  <c r="H84" i="15"/>
  <c r="I84" i="15" s="1"/>
  <c r="F84" i="15"/>
  <c r="G84" i="15" s="1"/>
  <c r="D84" i="15"/>
  <c r="E84" i="15" s="1"/>
  <c r="B84" i="15"/>
  <c r="J83" i="15"/>
  <c r="K83" i="15" s="1"/>
  <c r="H83" i="15"/>
  <c r="I83" i="15" s="1"/>
  <c r="F83" i="15"/>
  <c r="G83" i="15" s="1"/>
  <c r="D83" i="15"/>
  <c r="E83" i="15" s="1"/>
  <c r="B83" i="15"/>
  <c r="J82" i="15"/>
  <c r="K82" i="15" s="1"/>
  <c r="H82" i="15"/>
  <c r="I82" i="15" s="1"/>
  <c r="F82" i="15"/>
  <c r="G82" i="15" s="1"/>
  <c r="D82" i="15"/>
  <c r="E82" i="15" s="1"/>
  <c r="B82" i="15"/>
  <c r="J81" i="15"/>
  <c r="K81" i="15" s="1"/>
  <c r="H81" i="15"/>
  <c r="I81" i="15" s="1"/>
  <c r="F81" i="15"/>
  <c r="G81" i="15" s="1"/>
  <c r="D81" i="15"/>
  <c r="E81" i="15" s="1"/>
  <c r="B81" i="15"/>
  <c r="J80" i="15"/>
  <c r="K80" i="15" s="1"/>
  <c r="H80" i="15"/>
  <c r="I80" i="15" s="1"/>
  <c r="F80" i="15"/>
  <c r="G80" i="15" s="1"/>
  <c r="D80" i="15"/>
  <c r="E80" i="15" s="1"/>
  <c r="B80" i="15"/>
  <c r="J79" i="15"/>
  <c r="K79" i="15" s="1"/>
  <c r="H79" i="15"/>
  <c r="I79" i="15" s="1"/>
  <c r="F79" i="15"/>
  <c r="G79" i="15" s="1"/>
  <c r="D79" i="15"/>
  <c r="E79" i="15" s="1"/>
  <c r="B79" i="15"/>
  <c r="J78" i="15"/>
  <c r="K78" i="15" s="1"/>
  <c r="H78" i="15"/>
  <c r="I78" i="15" s="1"/>
  <c r="F78" i="15"/>
  <c r="G78" i="15" s="1"/>
  <c r="D78" i="15"/>
  <c r="E78" i="15" s="1"/>
  <c r="B78" i="15"/>
  <c r="B76" i="15"/>
  <c r="J71" i="15"/>
  <c r="K71" i="15" s="1"/>
  <c r="H71" i="15"/>
  <c r="I71" i="15" s="1"/>
  <c r="F71" i="15"/>
  <c r="G71" i="15" s="1"/>
  <c r="D71" i="15"/>
  <c r="E71" i="15" s="1"/>
  <c r="B71" i="15"/>
  <c r="J70" i="15"/>
  <c r="K70" i="15" s="1"/>
  <c r="H70" i="15"/>
  <c r="I70" i="15" s="1"/>
  <c r="F70" i="15"/>
  <c r="G70" i="15" s="1"/>
  <c r="D70" i="15"/>
  <c r="E70" i="15" s="1"/>
  <c r="B70" i="15"/>
  <c r="J69" i="15"/>
  <c r="K69" i="15" s="1"/>
  <c r="H69" i="15"/>
  <c r="I69" i="15" s="1"/>
  <c r="F69" i="15"/>
  <c r="G69" i="15" s="1"/>
  <c r="D69" i="15"/>
  <c r="E69" i="15" s="1"/>
  <c r="B69" i="15"/>
  <c r="J68" i="15"/>
  <c r="K68" i="15" s="1"/>
  <c r="H68" i="15"/>
  <c r="I68" i="15" s="1"/>
  <c r="F68" i="15"/>
  <c r="G68" i="15" s="1"/>
  <c r="D68" i="15"/>
  <c r="E68" i="15" s="1"/>
  <c r="B68" i="15"/>
  <c r="J67" i="15"/>
  <c r="K67" i="15" s="1"/>
  <c r="H67" i="15"/>
  <c r="I67" i="15" s="1"/>
  <c r="F67" i="15"/>
  <c r="G67" i="15" s="1"/>
  <c r="D67" i="15"/>
  <c r="E67" i="15" s="1"/>
  <c r="B67" i="15"/>
  <c r="J66" i="15"/>
  <c r="K66" i="15" s="1"/>
  <c r="H66" i="15"/>
  <c r="I66" i="15" s="1"/>
  <c r="F66" i="15"/>
  <c r="G66" i="15" s="1"/>
  <c r="D66" i="15"/>
  <c r="E66" i="15" s="1"/>
  <c r="B66" i="15"/>
  <c r="J65" i="15"/>
  <c r="K65" i="15" s="1"/>
  <c r="H65" i="15"/>
  <c r="I65" i="15" s="1"/>
  <c r="F65" i="15"/>
  <c r="G65" i="15" s="1"/>
  <c r="D65" i="15"/>
  <c r="E65" i="15" s="1"/>
  <c r="B65" i="15"/>
  <c r="B63" i="15"/>
  <c r="J58" i="15"/>
  <c r="K58" i="15" s="1"/>
  <c r="H58" i="15"/>
  <c r="I58" i="15" s="1"/>
  <c r="F58" i="15"/>
  <c r="G58" i="15" s="1"/>
  <c r="D58" i="15"/>
  <c r="E58" i="15" s="1"/>
  <c r="B58" i="15"/>
  <c r="J57" i="15"/>
  <c r="K57" i="15" s="1"/>
  <c r="H57" i="15"/>
  <c r="I57" i="15" s="1"/>
  <c r="F57" i="15"/>
  <c r="G57" i="15" s="1"/>
  <c r="D57" i="15"/>
  <c r="E57" i="15" s="1"/>
  <c r="B57" i="15"/>
  <c r="J56" i="15"/>
  <c r="K56" i="15" s="1"/>
  <c r="H56" i="15"/>
  <c r="I56" i="15" s="1"/>
  <c r="F56" i="15"/>
  <c r="G56" i="15" s="1"/>
  <c r="D56" i="15"/>
  <c r="E56" i="15" s="1"/>
  <c r="B56" i="15"/>
  <c r="J55" i="15"/>
  <c r="K55" i="15" s="1"/>
  <c r="H55" i="15"/>
  <c r="I55" i="15" s="1"/>
  <c r="F55" i="15"/>
  <c r="G55" i="15" s="1"/>
  <c r="D55" i="15"/>
  <c r="E55" i="15" s="1"/>
  <c r="B55" i="15"/>
  <c r="J54" i="15"/>
  <c r="K54" i="15" s="1"/>
  <c r="H54" i="15"/>
  <c r="I54" i="15" s="1"/>
  <c r="F54" i="15"/>
  <c r="G54" i="15" s="1"/>
  <c r="D54" i="15"/>
  <c r="E54" i="15" s="1"/>
  <c r="B54" i="15"/>
  <c r="J53" i="15"/>
  <c r="K53" i="15" s="1"/>
  <c r="H53" i="15"/>
  <c r="I53" i="15" s="1"/>
  <c r="F53" i="15"/>
  <c r="G53" i="15" s="1"/>
  <c r="D53" i="15"/>
  <c r="E53" i="15" s="1"/>
  <c r="B53" i="15"/>
  <c r="J52" i="15"/>
  <c r="K52" i="15" s="1"/>
  <c r="H52" i="15"/>
  <c r="I52" i="15" s="1"/>
  <c r="F52" i="15"/>
  <c r="G52" i="15" s="1"/>
  <c r="D52" i="15"/>
  <c r="E52" i="15" s="1"/>
  <c r="B52" i="15"/>
  <c r="B50" i="15"/>
  <c r="J45" i="15"/>
  <c r="K45" i="15" s="1"/>
  <c r="H45" i="15"/>
  <c r="I45" i="15" s="1"/>
  <c r="G45" i="15"/>
  <c r="E45" i="15"/>
  <c r="B45" i="15"/>
  <c r="J44" i="15"/>
  <c r="K44" i="15" s="1"/>
  <c r="H44" i="15"/>
  <c r="I44" i="15" s="1"/>
  <c r="G44" i="15"/>
  <c r="E44" i="15"/>
  <c r="B44" i="15"/>
  <c r="J43" i="15"/>
  <c r="K43" i="15" s="1"/>
  <c r="H43" i="15"/>
  <c r="I43" i="15" s="1"/>
  <c r="F43" i="15"/>
  <c r="G43" i="15" s="1"/>
  <c r="D43" i="15"/>
  <c r="E43" i="15" s="1"/>
  <c r="B43" i="15"/>
  <c r="J42" i="15"/>
  <c r="K42" i="15" s="1"/>
  <c r="H42" i="15"/>
  <c r="I42" i="15" s="1"/>
  <c r="F42" i="15"/>
  <c r="G42" i="15" s="1"/>
  <c r="D42" i="15"/>
  <c r="E42" i="15" s="1"/>
  <c r="B42" i="15"/>
  <c r="J41" i="15"/>
  <c r="K41" i="15" s="1"/>
  <c r="H41" i="15"/>
  <c r="I41" i="15" s="1"/>
  <c r="F41" i="15"/>
  <c r="G41" i="15" s="1"/>
  <c r="E41" i="15"/>
  <c r="B41" i="15"/>
  <c r="J40" i="15"/>
  <c r="K40" i="15" s="1"/>
  <c r="H40" i="15"/>
  <c r="I40" i="15" s="1"/>
  <c r="F40" i="15"/>
  <c r="G40" i="15" s="1"/>
  <c r="D40" i="15"/>
  <c r="E40" i="15" s="1"/>
  <c r="B40" i="15"/>
  <c r="J39" i="15"/>
  <c r="K39" i="15" s="1"/>
  <c r="H39" i="15"/>
  <c r="I39" i="15" s="1"/>
  <c r="G39" i="15"/>
  <c r="E39" i="15"/>
  <c r="B39" i="15"/>
  <c r="B37" i="15"/>
  <c r="J32" i="15"/>
  <c r="K32" i="15" s="1"/>
  <c r="H32" i="15"/>
  <c r="I32" i="15" s="1"/>
  <c r="F32" i="15"/>
  <c r="G32" i="15" s="1"/>
  <c r="D32" i="15"/>
  <c r="E32" i="15" s="1"/>
  <c r="B32" i="15"/>
  <c r="J31" i="15"/>
  <c r="K31" i="15" s="1"/>
  <c r="H31" i="15"/>
  <c r="I31" i="15" s="1"/>
  <c r="F31" i="15"/>
  <c r="G31" i="15" s="1"/>
  <c r="D31" i="15"/>
  <c r="E31" i="15" s="1"/>
  <c r="B31" i="15"/>
  <c r="J30" i="15"/>
  <c r="K30" i="15" s="1"/>
  <c r="H30" i="15"/>
  <c r="I30" i="15" s="1"/>
  <c r="F30" i="15"/>
  <c r="G30" i="15" s="1"/>
  <c r="D30" i="15"/>
  <c r="E30" i="15" s="1"/>
  <c r="B30" i="15"/>
  <c r="J29" i="15"/>
  <c r="K29" i="15" s="1"/>
  <c r="H29" i="15"/>
  <c r="I29" i="15" s="1"/>
  <c r="F29" i="15"/>
  <c r="G29" i="15" s="1"/>
  <c r="D29" i="15"/>
  <c r="E29" i="15" s="1"/>
  <c r="B29" i="15"/>
  <c r="J28" i="15"/>
  <c r="K28" i="15" s="1"/>
  <c r="H28" i="15"/>
  <c r="I28" i="15" s="1"/>
  <c r="F28" i="15"/>
  <c r="G28" i="15" s="1"/>
  <c r="E28" i="15"/>
  <c r="B28" i="15"/>
  <c r="J27" i="15"/>
  <c r="K27" i="15" s="1"/>
  <c r="H27" i="15"/>
  <c r="I27" i="15" s="1"/>
  <c r="F27" i="15"/>
  <c r="G27" i="15" s="1"/>
  <c r="D27" i="15"/>
  <c r="E27" i="15" s="1"/>
  <c r="B27" i="15"/>
  <c r="J26" i="15"/>
  <c r="K26" i="15" s="1"/>
  <c r="H26" i="15"/>
  <c r="I26" i="15" s="1"/>
  <c r="G26" i="15"/>
  <c r="E26" i="15"/>
  <c r="B26" i="15"/>
  <c r="B24" i="15"/>
  <c r="J19" i="15"/>
  <c r="K19" i="15" s="1"/>
  <c r="H19" i="15"/>
  <c r="I19" i="15" s="1"/>
  <c r="F19" i="15"/>
  <c r="G19" i="15" s="1"/>
  <c r="D19" i="15"/>
  <c r="E19" i="15" s="1"/>
  <c r="B19" i="15"/>
  <c r="J18" i="15"/>
  <c r="K18" i="15" s="1"/>
  <c r="H18" i="15"/>
  <c r="I18" i="15" s="1"/>
  <c r="G18" i="15"/>
  <c r="E18" i="15"/>
  <c r="B18" i="15"/>
  <c r="J17" i="15"/>
  <c r="K17" i="15" s="1"/>
  <c r="H17" i="15"/>
  <c r="I17" i="15" s="1"/>
  <c r="F17" i="15"/>
  <c r="G17" i="15" s="1"/>
  <c r="D17" i="15"/>
  <c r="E17" i="15" s="1"/>
  <c r="B17" i="15"/>
  <c r="J16" i="15"/>
  <c r="K16" i="15" s="1"/>
  <c r="H16" i="15"/>
  <c r="I16" i="15" s="1"/>
  <c r="F16" i="15"/>
  <c r="G16" i="15" s="1"/>
  <c r="D16" i="15"/>
  <c r="E16" i="15" s="1"/>
  <c r="B16" i="15"/>
  <c r="J15" i="15"/>
  <c r="K15" i="15" s="1"/>
  <c r="I15" i="15"/>
  <c r="F15" i="15"/>
  <c r="G15" i="15" s="1"/>
  <c r="E15" i="15"/>
  <c r="B15" i="15"/>
  <c r="J14" i="15"/>
  <c r="K14" i="15" s="1"/>
  <c r="H14" i="15"/>
  <c r="I14" i="15" s="1"/>
  <c r="F14" i="15"/>
  <c r="G14" i="15" s="1"/>
  <c r="D14" i="15"/>
  <c r="E14" i="15" s="1"/>
  <c r="B14" i="15"/>
  <c r="J13" i="15"/>
  <c r="K13" i="15" s="1"/>
  <c r="H13" i="15"/>
  <c r="I13" i="15" s="1"/>
  <c r="G13" i="15"/>
  <c r="E13" i="15"/>
  <c r="B13" i="15"/>
  <c r="B11" i="15"/>
  <c r="J84" i="14"/>
  <c r="K84" i="14" s="1"/>
  <c r="H84" i="14"/>
  <c r="I84" i="14" s="1"/>
  <c r="F84" i="14"/>
  <c r="G84" i="14" s="1"/>
  <c r="D84" i="14"/>
  <c r="E84" i="14" s="1"/>
  <c r="B84" i="14"/>
  <c r="J83" i="14"/>
  <c r="K83" i="14" s="1"/>
  <c r="H83" i="14"/>
  <c r="I83" i="14" s="1"/>
  <c r="F83" i="14"/>
  <c r="G83" i="14" s="1"/>
  <c r="D83" i="14"/>
  <c r="E83" i="14" s="1"/>
  <c r="B83" i="14"/>
  <c r="J82" i="14"/>
  <c r="K82" i="14" s="1"/>
  <c r="H82" i="14"/>
  <c r="I82" i="14" s="1"/>
  <c r="F82" i="14"/>
  <c r="G82" i="14" s="1"/>
  <c r="D82" i="14"/>
  <c r="E82" i="14" s="1"/>
  <c r="B82" i="14"/>
  <c r="J81" i="14"/>
  <c r="K81" i="14" s="1"/>
  <c r="H81" i="14"/>
  <c r="I81" i="14" s="1"/>
  <c r="F81" i="14"/>
  <c r="G81" i="14" s="1"/>
  <c r="D81" i="14"/>
  <c r="E81" i="14" s="1"/>
  <c r="B81" i="14"/>
  <c r="J80" i="14"/>
  <c r="K80" i="14" s="1"/>
  <c r="H80" i="14"/>
  <c r="I80" i="14" s="1"/>
  <c r="F80" i="14"/>
  <c r="G80" i="14" s="1"/>
  <c r="D80" i="14"/>
  <c r="E80" i="14" s="1"/>
  <c r="B80" i="14"/>
  <c r="J79" i="14"/>
  <c r="K79" i="14" s="1"/>
  <c r="H79" i="14"/>
  <c r="I79" i="14" s="1"/>
  <c r="F79" i="14"/>
  <c r="G79" i="14" s="1"/>
  <c r="D79" i="14"/>
  <c r="E79" i="14" s="1"/>
  <c r="B79" i="14"/>
  <c r="J78" i="14"/>
  <c r="K78" i="14" s="1"/>
  <c r="H78" i="14"/>
  <c r="I78" i="14" s="1"/>
  <c r="F78" i="14"/>
  <c r="G78" i="14" s="1"/>
  <c r="D78" i="14"/>
  <c r="E78" i="14" s="1"/>
  <c r="B78" i="14"/>
  <c r="B76" i="14"/>
  <c r="J71" i="14"/>
  <c r="K71" i="14" s="1"/>
  <c r="H71" i="14"/>
  <c r="I71" i="14" s="1"/>
  <c r="F71" i="14"/>
  <c r="G71" i="14" s="1"/>
  <c r="D71" i="14"/>
  <c r="E71" i="14" s="1"/>
  <c r="B71" i="14"/>
  <c r="J70" i="14"/>
  <c r="K70" i="14" s="1"/>
  <c r="H70" i="14"/>
  <c r="I70" i="14" s="1"/>
  <c r="F70" i="14"/>
  <c r="G70" i="14" s="1"/>
  <c r="D70" i="14"/>
  <c r="E70" i="14" s="1"/>
  <c r="B70" i="14"/>
  <c r="J69" i="14"/>
  <c r="K69" i="14" s="1"/>
  <c r="H69" i="14"/>
  <c r="I69" i="14" s="1"/>
  <c r="F69" i="14"/>
  <c r="G69" i="14" s="1"/>
  <c r="D69" i="14"/>
  <c r="E69" i="14" s="1"/>
  <c r="B69" i="14"/>
  <c r="J68" i="14"/>
  <c r="K68" i="14" s="1"/>
  <c r="H68" i="14"/>
  <c r="I68" i="14" s="1"/>
  <c r="F68" i="14"/>
  <c r="G68" i="14" s="1"/>
  <c r="D68" i="14"/>
  <c r="E68" i="14" s="1"/>
  <c r="B68" i="14"/>
  <c r="J67" i="14"/>
  <c r="K67" i="14" s="1"/>
  <c r="H67" i="14"/>
  <c r="I67" i="14" s="1"/>
  <c r="F67" i="14"/>
  <c r="G67" i="14" s="1"/>
  <c r="D67" i="14"/>
  <c r="E67" i="14" s="1"/>
  <c r="B67" i="14"/>
  <c r="J66" i="14"/>
  <c r="K66" i="14" s="1"/>
  <c r="H66" i="14"/>
  <c r="I66" i="14" s="1"/>
  <c r="F66" i="14"/>
  <c r="G66" i="14" s="1"/>
  <c r="D66" i="14"/>
  <c r="E66" i="14" s="1"/>
  <c r="B66" i="14"/>
  <c r="J65" i="14"/>
  <c r="K65" i="14" s="1"/>
  <c r="H65" i="14"/>
  <c r="I65" i="14" s="1"/>
  <c r="F65" i="14"/>
  <c r="G65" i="14" s="1"/>
  <c r="D65" i="14"/>
  <c r="E65" i="14" s="1"/>
  <c r="B65" i="14"/>
  <c r="B63" i="14"/>
  <c r="J58" i="14"/>
  <c r="K58" i="14" s="1"/>
  <c r="H58" i="14"/>
  <c r="I58" i="14" s="1"/>
  <c r="F58" i="14"/>
  <c r="G58" i="14" s="1"/>
  <c r="D58" i="14"/>
  <c r="E58" i="14" s="1"/>
  <c r="B58" i="14"/>
  <c r="J57" i="14"/>
  <c r="K57" i="14" s="1"/>
  <c r="H57" i="14"/>
  <c r="I57" i="14" s="1"/>
  <c r="F57" i="14"/>
  <c r="G57" i="14" s="1"/>
  <c r="D57" i="14"/>
  <c r="E57" i="14" s="1"/>
  <c r="B57" i="14"/>
  <c r="J56" i="14"/>
  <c r="K56" i="14" s="1"/>
  <c r="H56" i="14"/>
  <c r="I56" i="14" s="1"/>
  <c r="F56" i="14"/>
  <c r="G56" i="14" s="1"/>
  <c r="D56" i="14"/>
  <c r="E56" i="14" s="1"/>
  <c r="B56" i="14"/>
  <c r="J55" i="14"/>
  <c r="K55" i="14" s="1"/>
  <c r="H55" i="14"/>
  <c r="I55" i="14" s="1"/>
  <c r="F55" i="14"/>
  <c r="G55" i="14" s="1"/>
  <c r="D55" i="14"/>
  <c r="E55" i="14" s="1"/>
  <c r="B55" i="14"/>
  <c r="J54" i="14"/>
  <c r="K54" i="14" s="1"/>
  <c r="H54" i="14"/>
  <c r="I54" i="14" s="1"/>
  <c r="F54" i="14"/>
  <c r="G54" i="14" s="1"/>
  <c r="D54" i="14"/>
  <c r="E54" i="14" s="1"/>
  <c r="B54" i="14"/>
  <c r="J53" i="14"/>
  <c r="K53" i="14" s="1"/>
  <c r="H53" i="14"/>
  <c r="I53" i="14" s="1"/>
  <c r="F53" i="14"/>
  <c r="G53" i="14" s="1"/>
  <c r="D53" i="14"/>
  <c r="E53" i="14" s="1"/>
  <c r="B53" i="14"/>
  <c r="J52" i="14"/>
  <c r="K52" i="14" s="1"/>
  <c r="H52" i="14"/>
  <c r="I52" i="14" s="1"/>
  <c r="F52" i="14"/>
  <c r="G52" i="14" s="1"/>
  <c r="D52" i="14"/>
  <c r="E52" i="14" s="1"/>
  <c r="B52" i="14"/>
  <c r="B50" i="14"/>
  <c r="J45" i="14"/>
  <c r="K45" i="14" s="1"/>
  <c r="H45" i="14"/>
  <c r="I45" i="14" s="1"/>
  <c r="F45" i="14"/>
  <c r="G45" i="14" s="1"/>
  <c r="D45" i="14"/>
  <c r="E45" i="14" s="1"/>
  <c r="B45" i="14"/>
  <c r="J44" i="14"/>
  <c r="K44" i="14" s="1"/>
  <c r="H44" i="14"/>
  <c r="I44" i="14" s="1"/>
  <c r="F44" i="14"/>
  <c r="G44" i="14" s="1"/>
  <c r="D44" i="14"/>
  <c r="E44" i="14" s="1"/>
  <c r="B44" i="14"/>
  <c r="J43" i="14"/>
  <c r="K43" i="14" s="1"/>
  <c r="H43" i="14"/>
  <c r="I43" i="14" s="1"/>
  <c r="F43" i="14"/>
  <c r="G43" i="14" s="1"/>
  <c r="D43" i="14"/>
  <c r="E43" i="14" s="1"/>
  <c r="B43" i="14"/>
  <c r="J42" i="14"/>
  <c r="K42" i="14" s="1"/>
  <c r="H42" i="14"/>
  <c r="I42" i="14" s="1"/>
  <c r="F42" i="14"/>
  <c r="G42" i="14" s="1"/>
  <c r="D42" i="14"/>
  <c r="E42" i="14" s="1"/>
  <c r="B42" i="14"/>
  <c r="J41" i="14"/>
  <c r="K41" i="14" s="1"/>
  <c r="H41" i="14"/>
  <c r="I41" i="14" s="1"/>
  <c r="F41" i="14"/>
  <c r="G41" i="14" s="1"/>
  <c r="D41" i="14"/>
  <c r="E41" i="14" s="1"/>
  <c r="B41" i="14"/>
  <c r="J40" i="14"/>
  <c r="K40" i="14" s="1"/>
  <c r="H40" i="14"/>
  <c r="I40" i="14" s="1"/>
  <c r="F40" i="14"/>
  <c r="G40" i="14" s="1"/>
  <c r="D40" i="14"/>
  <c r="E40" i="14" s="1"/>
  <c r="B40" i="14"/>
  <c r="J39" i="14"/>
  <c r="K39" i="14" s="1"/>
  <c r="H39" i="14"/>
  <c r="I39" i="14" s="1"/>
  <c r="F39" i="14"/>
  <c r="G39" i="14" s="1"/>
  <c r="D39" i="14"/>
  <c r="E39" i="14" s="1"/>
  <c r="B39" i="14"/>
  <c r="B37" i="14"/>
  <c r="J32" i="14"/>
  <c r="K32" i="14" s="1"/>
  <c r="H32" i="14"/>
  <c r="I32" i="14" s="1"/>
  <c r="F32" i="14"/>
  <c r="G32" i="14" s="1"/>
  <c r="D32" i="14"/>
  <c r="E32" i="14" s="1"/>
  <c r="B32" i="14"/>
  <c r="J31" i="14"/>
  <c r="K31" i="14" s="1"/>
  <c r="H31" i="14"/>
  <c r="I31" i="14" s="1"/>
  <c r="F31" i="14"/>
  <c r="G31" i="14" s="1"/>
  <c r="D31" i="14"/>
  <c r="E31" i="14" s="1"/>
  <c r="B31" i="14"/>
  <c r="J30" i="14"/>
  <c r="K30" i="14" s="1"/>
  <c r="H30" i="14"/>
  <c r="I30" i="14" s="1"/>
  <c r="F30" i="14"/>
  <c r="G30" i="14" s="1"/>
  <c r="D30" i="14"/>
  <c r="E30" i="14" s="1"/>
  <c r="B30" i="14"/>
  <c r="J29" i="14"/>
  <c r="K29" i="14" s="1"/>
  <c r="H29" i="14"/>
  <c r="I29" i="14" s="1"/>
  <c r="F29" i="14"/>
  <c r="G29" i="14" s="1"/>
  <c r="D29" i="14"/>
  <c r="E29" i="14" s="1"/>
  <c r="B29" i="14"/>
  <c r="J28" i="14"/>
  <c r="K28" i="14" s="1"/>
  <c r="H28" i="14"/>
  <c r="I28" i="14" s="1"/>
  <c r="G28" i="14"/>
  <c r="E28" i="14"/>
  <c r="B28" i="14"/>
  <c r="J27" i="14"/>
  <c r="K27" i="14" s="1"/>
  <c r="H27" i="14"/>
  <c r="I27" i="14" s="1"/>
  <c r="G27" i="14"/>
  <c r="E27" i="14"/>
  <c r="B27" i="14"/>
  <c r="J26" i="14"/>
  <c r="K26" i="14" s="1"/>
  <c r="H26" i="14"/>
  <c r="I26" i="14" s="1"/>
  <c r="G26" i="14"/>
  <c r="E26" i="14"/>
  <c r="B26" i="14"/>
  <c r="B24" i="14"/>
  <c r="J19" i="14"/>
  <c r="K19" i="14" s="1"/>
  <c r="H19" i="14"/>
  <c r="I19" i="14" s="1"/>
  <c r="F19" i="14"/>
  <c r="G19" i="14" s="1"/>
  <c r="D19" i="14"/>
  <c r="E19" i="14" s="1"/>
  <c r="B19" i="14"/>
  <c r="J18" i="14"/>
  <c r="K18" i="14" s="1"/>
  <c r="H18" i="14"/>
  <c r="I18" i="14" s="1"/>
  <c r="F18" i="14"/>
  <c r="G18" i="14" s="1"/>
  <c r="D18" i="14"/>
  <c r="E18" i="14" s="1"/>
  <c r="B18" i="14"/>
  <c r="J17" i="14"/>
  <c r="K17" i="14" s="1"/>
  <c r="H17" i="14"/>
  <c r="I17" i="14" s="1"/>
  <c r="F17" i="14"/>
  <c r="G17" i="14" s="1"/>
  <c r="D17" i="14"/>
  <c r="E17" i="14" s="1"/>
  <c r="B17" i="14"/>
  <c r="J16" i="14"/>
  <c r="K16" i="14" s="1"/>
  <c r="H16" i="14"/>
  <c r="I16" i="14" s="1"/>
  <c r="F16" i="14"/>
  <c r="G16" i="14" s="1"/>
  <c r="D16" i="14"/>
  <c r="E16" i="14" s="1"/>
  <c r="B16" i="14"/>
  <c r="J15" i="14"/>
  <c r="K15" i="14" s="1"/>
  <c r="I15" i="14"/>
  <c r="F15" i="14"/>
  <c r="G15" i="14" s="1"/>
  <c r="E15" i="14"/>
  <c r="B15" i="14"/>
  <c r="J14" i="14"/>
  <c r="K14" i="14" s="1"/>
  <c r="H14" i="14"/>
  <c r="I14" i="14" s="1"/>
  <c r="G14" i="14"/>
  <c r="E14" i="14"/>
  <c r="B14" i="14"/>
  <c r="J13" i="14"/>
  <c r="K13" i="14" s="1"/>
  <c r="H13" i="14"/>
  <c r="I13" i="14" s="1"/>
  <c r="G13" i="14"/>
  <c r="E13" i="14"/>
  <c r="B13" i="14"/>
  <c r="B11" i="14"/>
  <c r="E72" i="22" l="1"/>
  <c r="K85" i="22"/>
  <c r="I72" i="22"/>
  <c r="E20" i="22"/>
  <c r="E33" i="22"/>
  <c r="E46" i="22"/>
  <c r="G72" i="22"/>
  <c r="E59" i="22"/>
  <c r="K72" i="22"/>
  <c r="G20" i="22"/>
  <c r="G33" i="22"/>
  <c r="G46" i="22"/>
  <c r="G59" i="22"/>
  <c r="I20" i="22"/>
  <c r="I33" i="22"/>
  <c r="I46" i="22"/>
  <c r="I59" i="22"/>
  <c r="E85" i="22"/>
  <c r="K20" i="22"/>
  <c r="K33" i="22"/>
  <c r="K46" i="22"/>
  <c r="K59" i="22"/>
  <c r="G85" i="22"/>
  <c r="I85" i="22"/>
  <c r="K46" i="20"/>
  <c r="I46" i="21"/>
  <c r="E72" i="21"/>
  <c r="K85" i="21"/>
  <c r="E33" i="21"/>
  <c r="K46" i="21"/>
  <c r="G72" i="21"/>
  <c r="G33" i="21"/>
  <c r="I72" i="21"/>
  <c r="I33" i="21"/>
  <c r="E20" i="21"/>
  <c r="K33" i="21"/>
  <c r="G59" i="21"/>
  <c r="E59" i="21"/>
  <c r="K72" i="21"/>
  <c r="G20" i="21"/>
  <c r="I59" i="21"/>
  <c r="E85" i="21"/>
  <c r="I20" i="21"/>
  <c r="E46" i="21"/>
  <c r="K59" i="21"/>
  <c r="G85" i="21"/>
  <c r="K20" i="21"/>
  <c r="G46" i="21"/>
  <c r="I85" i="21"/>
  <c r="K85" i="20"/>
  <c r="I72" i="20"/>
  <c r="G46" i="19"/>
  <c r="E33" i="20"/>
  <c r="G33" i="20"/>
  <c r="E85" i="20"/>
  <c r="E85" i="19"/>
  <c r="E20" i="20"/>
  <c r="G20" i="20"/>
  <c r="E46" i="20"/>
  <c r="E72" i="20"/>
  <c r="I20" i="20"/>
  <c r="G46" i="20"/>
  <c r="K20" i="20"/>
  <c r="I33" i="20"/>
  <c r="I46" i="20"/>
  <c r="E59" i="20"/>
  <c r="G72" i="20"/>
  <c r="K33" i="20"/>
  <c r="G59" i="20"/>
  <c r="G85" i="20"/>
  <c r="I59" i="20"/>
  <c r="K72" i="20"/>
  <c r="K59" i="20"/>
  <c r="I85" i="20"/>
  <c r="G20" i="19"/>
  <c r="I33" i="19"/>
  <c r="E46" i="19"/>
  <c r="G59" i="19"/>
  <c r="K59" i="19"/>
  <c r="I20" i="19"/>
  <c r="K33" i="19"/>
  <c r="I46" i="19"/>
  <c r="E72" i="19"/>
  <c r="G85" i="19"/>
  <c r="K20" i="19"/>
  <c r="K46" i="19"/>
  <c r="E59" i="19"/>
  <c r="G72" i="19"/>
  <c r="I85" i="19"/>
  <c r="I72" i="19"/>
  <c r="E33" i="19"/>
  <c r="K85" i="19"/>
  <c r="I59" i="19"/>
  <c r="K72" i="19"/>
  <c r="E20" i="19"/>
  <c r="G33" i="19"/>
  <c r="E20" i="18"/>
  <c r="I33" i="18"/>
  <c r="E72" i="18"/>
  <c r="G20" i="18"/>
  <c r="G59" i="18"/>
  <c r="G72" i="18"/>
  <c r="K85" i="18"/>
  <c r="G33" i="18"/>
  <c r="E85" i="17"/>
  <c r="E46" i="18"/>
  <c r="E59" i="18"/>
  <c r="I20" i="18"/>
  <c r="I72" i="18"/>
  <c r="K33" i="18"/>
  <c r="K20" i="18"/>
  <c r="K72" i="18"/>
  <c r="I59" i="18"/>
  <c r="E33" i="18"/>
  <c r="G46" i="18"/>
  <c r="K59" i="18"/>
  <c r="E85" i="18"/>
  <c r="I46" i="18"/>
  <c r="G85" i="18"/>
  <c r="K46" i="18"/>
  <c r="I85" i="18"/>
  <c r="G85" i="17"/>
  <c r="E33" i="17"/>
  <c r="K20" i="17"/>
  <c r="K33" i="17"/>
  <c r="K46" i="17"/>
  <c r="G72" i="17"/>
  <c r="I59" i="17"/>
  <c r="E20" i="17"/>
  <c r="I20" i="16"/>
  <c r="I20" i="17"/>
  <c r="I33" i="17"/>
  <c r="I46" i="17"/>
  <c r="E72" i="17"/>
  <c r="K85" i="17"/>
  <c r="I72" i="17"/>
  <c r="E59" i="17"/>
  <c r="K72" i="17"/>
  <c r="G59" i="17"/>
  <c r="E46" i="17"/>
  <c r="K59" i="17"/>
  <c r="G20" i="17"/>
  <c r="G33" i="17"/>
  <c r="G46" i="17"/>
  <c r="I85" i="17"/>
  <c r="G33" i="15"/>
  <c r="G33" i="16"/>
  <c r="E72" i="16"/>
  <c r="I33" i="16"/>
  <c r="E59" i="16"/>
  <c r="G59" i="16"/>
  <c r="K85" i="16"/>
  <c r="K20" i="16"/>
  <c r="G46" i="16"/>
  <c r="E85" i="16"/>
  <c r="G85" i="15"/>
  <c r="G72" i="16"/>
  <c r="K33" i="16"/>
  <c r="I46" i="16"/>
  <c r="I72" i="16"/>
  <c r="K46" i="16"/>
  <c r="I59" i="16"/>
  <c r="K72" i="16"/>
  <c r="K59" i="16"/>
  <c r="E20" i="16"/>
  <c r="E46" i="16"/>
  <c r="G20" i="16"/>
  <c r="E33" i="16"/>
  <c r="G85" i="16"/>
  <c r="I85" i="16"/>
  <c r="I33" i="15"/>
  <c r="I46" i="15"/>
  <c r="K33" i="15"/>
  <c r="E46" i="15"/>
  <c r="E59" i="15"/>
  <c r="K85" i="15"/>
  <c r="E20" i="15"/>
  <c r="E72" i="15"/>
  <c r="I85" i="15"/>
  <c r="I20" i="15"/>
  <c r="I72" i="15"/>
  <c r="K20" i="15"/>
  <c r="K72" i="15"/>
  <c r="I59" i="15"/>
  <c r="E33" i="15"/>
  <c r="G46" i="15"/>
  <c r="K59" i="15"/>
  <c r="E85" i="15"/>
  <c r="K46" i="15"/>
  <c r="K85" i="14"/>
  <c r="G20" i="15"/>
  <c r="G59" i="15"/>
  <c r="G72" i="15"/>
  <c r="I33" i="14"/>
  <c r="E46" i="14"/>
  <c r="K46" i="14"/>
  <c r="I20" i="14"/>
  <c r="E59" i="14"/>
  <c r="I85" i="14"/>
  <c r="K20" i="14"/>
  <c r="G46" i="14"/>
  <c r="E72" i="14"/>
  <c r="K33" i="14"/>
  <c r="I46" i="14"/>
  <c r="G59" i="14"/>
  <c r="G72" i="14"/>
  <c r="E85" i="14"/>
  <c r="I59" i="14"/>
  <c r="G85" i="14"/>
  <c r="K59" i="14"/>
  <c r="I72" i="14"/>
  <c r="E20" i="14"/>
  <c r="K72" i="14"/>
  <c r="G20" i="14"/>
  <c r="E33" i="14"/>
  <c r="G33" i="14"/>
  <c r="C72" i="22" l="1"/>
  <c r="C73" i="22" s="1"/>
  <c r="C46" i="22"/>
  <c r="C47" i="22" s="1"/>
  <c r="C33" i="22"/>
  <c r="C34" i="22" s="1"/>
  <c r="C5" i="22" s="1"/>
  <c r="C20" i="22"/>
  <c r="C21" i="22" s="1"/>
  <c r="C4" i="22" s="1"/>
  <c r="C85" i="21"/>
  <c r="C86" i="21" s="1"/>
  <c r="C85" i="22"/>
  <c r="C86" i="22" s="1"/>
  <c r="C59" i="22"/>
  <c r="C60" i="22" s="1"/>
  <c r="C72" i="21"/>
  <c r="C73" i="21" s="1"/>
  <c r="C85" i="20"/>
  <c r="C86" i="20" s="1"/>
  <c r="C59" i="21"/>
  <c r="C60" i="21" s="1"/>
  <c r="C20" i="21"/>
  <c r="C21" i="21" s="1"/>
  <c r="C4" i="21" s="1"/>
  <c r="C33" i="20"/>
  <c r="C34" i="20" s="1"/>
  <c r="C20" i="20"/>
  <c r="C21" i="20" s="1"/>
  <c r="C4" i="20" s="1"/>
  <c r="C33" i="19"/>
  <c r="C34" i="19" s="1"/>
  <c r="C5" i="19" s="1"/>
  <c r="C46" i="21"/>
  <c r="C47" i="21" s="1"/>
  <c r="C33" i="21"/>
  <c r="C34" i="21" s="1"/>
  <c r="C5" i="21" s="1"/>
  <c r="C46" i="19"/>
  <c r="C47" i="19" s="1"/>
  <c r="C6" i="19" s="1"/>
  <c r="C85" i="19"/>
  <c r="C86" i="19" s="1"/>
  <c r="C72" i="18"/>
  <c r="C73" i="18" s="1"/>
  <c r="C72" i="20"/>
  <c r="C73" i="20" s="1"/>
  <c r="C20" i="18"/>
  <c r="C21" i="18" s="1"/>
  <c r="C4" i="18" s="1"/>
  <c r="C59" i="20"/>
  <c r="C60" i="20" s="1"/>
  <c r="C46" i="20"/>
  <c r="C47" i="20" s="1"/>
  <c r="C33" i="18"/>
  <c r="C34" i="18" s="1"/>
  <c r="C5" i="18" s="1"/>
  <c r="C85" i="17"/>
  <c r="C86" i="17" s="1"/>
  <c r="C72" i="19"/>
  <c r="C73" i="19" s="1"/>
  <c r="C20" i="17"/>
  <c r="C21" i="17" s="1"/>
  <c r="C4" i="17" s="1"/>
  <c r="C85" i="14"/>
  <c r="C86" i="14" s="1"/>
  <c r="C20" i="19"/>
  <c r="C21" i="19" s="1"/>
  <c r="C4" i="19" s="1"/>
  <c r="C59" i="19"/>
  <c r="C60" i="19" s="1"/>
  <c r="C72" i="17"/>
  <c r="C73" i="17" s="1"/>
  <c r="C59" i="16"/>
  <c r="C60" i="16" s="1"/>
  <c r="C72" i="16"/>
  <c r="C73" i="16" s="1"/>
  <c r="C46" i="17"/>
  <c r="C47" i="17" s="1"/>
  <c r="C6" i="17" s="1"/>
  <c r="C33" i="17"/>
  <c r="C34" i="17" s="1"/>
  <c r="C5" i="17" s="1"/>
  <c r="C46" i="14"/>
  <c r="C47" i="14" s="1"/>
  <c r="C59" i="15"/>
  <c r="C60" i="15" s="1"/>
  <c r="C85" i="18"/>
  <c r="C86" i="18" s="1"/>
  <c r="C33" i="14"/>
  <c r="C34" i="14" s="1"/>
  <c r="C5" i="14" s="1"/>
  <c r="C59" i="14"/>
  <c r="C60" i="14" s="1"/>
  <c r="C85" i="16"/>
  <c r="C86" i="16" s="1"/>
  <c r="C59" i="18"/>
  <c r="C60" i="18" s="1"/>
  <c r="C46" i="18"/>
  <c r="C47" i="18" s="1"/>
  <c r="C6" i="18" s="1"/>
  <c r="C46" i="16"/>
  <c r="C47" i="16" s="1"/>
  <c r="C6" i="16" s="1"/>
  <c r="C59" i="17"/>
  <c r="C60" i="17" s="1"/>
  <c r="C33" i="16"/>
  <c r="C34" i="16" s="1"/>
  <c r="C5" i="16" s="1"/>
  <c r="C72" i="15"/>
  <c r="C73" i="15" s="1"/>
  <c r="C33" i="15"/>
  <c r="C34" i="15" s="1"/>
  <c r="C5" i="15" s="1"/>
  <c r="C20" i="15"/>
  <c r="C21" i="15" s="1"/>
  <c r="C4" i="15" s="1"/>
  <c r="C85" i="15"/>
  <c r="C86" i="15" s="1"/>
  <c r="C46" i="15"/>
  <c r="C47" i="15" s="1"/>
  <c r="C6" i="15" s="1"/>
  <c r="C20" i="16"/>
  <c r="C21" i="16" s="1"/>
  <c r="C4" i="16" s="1"/>
  <c r="C20" i="14"/>
  <c r="C21" i="14" s="1"/>
  <c r="C4" i="14" s="1"/>
  <c r="C72" i="14"/>
  <c r="C73" i="14" s="1"/>
  <c r="E4" i="22" l="1"/>
  <c r="E4" i="14"/>
  <c r="E5" i="22"/>
  <c r="E5" i="17"/>
  <c r="E4" i="17"/>
  <c r="E4" i="21"/>
  <c r="E4" i="20"/>
  <c r="E5" i="14"/>
  <c r="E5" i="21"/>
  <c r="E5" i="19"/>
  <c r="E5" i="18"/>
  <c r="E5" i="16"/>
  <c r="E6" i="16"/>
  <c r="E4" i="18"/>
  <c r="E6" i="17"/>
  <c r="E6" i="19"/>
  <c r="E4" i="15"/>
  <c r="E5" i="15"/>
  <c r="E4" i="16"/>
  <c r="E6" i="18"/>
  <c r="E6" i="15"/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H78" i="1"/>
  <c r="I78" i="1" s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<sst xmlns="http://schemas.openxmlformats.org/spreadsheetml/2006/main" count="1203" uniqueCount="91">
  <si>
    <t>INTEGRANTES</t>
  </si>
  <si>
    <t>Nota docente asignatura</t>
  </si>
  <si>
    <t>Nota comision</t>
  </si>
  <si>
    <t>Nota final</t>
  </si>
  <si>
    <t>ESTUDIANTE 1</t>
  </si>
  <si>
    <t>ESTUDIANTE 2</t>
  </si>
  <si>
    <t>ESTUDIANTE 3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</si>
  <si>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</si>
  <si>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</si>
  <si>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</si>
  <si>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</si>
  <si>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</si>
  <si>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</si>
  <si>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</si>
  <si>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</si>
  <si>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</si>
  <si>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</si>
  <si>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</si>
  <si>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</si>
  <si>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</si>
  <si>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</si>
  <si>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</si>
  <si>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</si>
  <si>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</si>
  <si>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</si>
  <si>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</si>
  <si>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</si>
  <si>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</si>
  <si>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</si>
  <si>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</si>
  <si>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</si>
  <si>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</si>
  <si>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</si>
  <si>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</si>
  <si>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</si>
  <si>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</si>
  <si>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</si>
  <si>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</si>
  <si>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</si>
  <si>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</si>
  <si>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</si>
  <si>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</si>
  <si>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</si>
  <si>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</si>
  <si>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</si>
  <si>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</si>
  <si>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</si>
  <si>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</si>
  <si>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</si>
  <si>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</si>
  <si>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</si>
  <si>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</si>
  <si>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</si>
  <si>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</si>
  <si>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</si>
  <si>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</si>
  <si>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</si>
  <si>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</si>
  <si>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</si>
  <si>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</si>
  <si>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</si>
  <si>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</si>
  <si>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</si>
  <si>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</si>
  <si>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</si>
  <si>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</si>
  <si>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 xml:space="preserve">FLORES PEREIRA JORDAN </t>
  </si>
  <si>
    <t xml:space="preserve">NORAMBUENA ESPINOSA MARIO ANDRES </t>
  </si>
  <si>
    <t xml:space="preserve">GODOY OYARZUN MARTIN </t>
  </si>
  <si>
    <t xml:space="preserve">PEREIRA AREVALO PABLO GABRIEL </t>
  </si>
  <si>
    <t xml:space="preserve">ZUNIGA NUNEZ FRANCISCO SAMUEL </t>
  </si>
  <si>
    <t xml:space="preserve">CASTILLO JIMENEZ ANDRES RICARDO </t>
  </si>
  <si>
    <t xml:space="preserve">MUNOZ SEGURA FABIAN ANDRES </t>
  </si>
  <si>
    <t xml:space="preserve">VENEGAS PIZARRO OSVALDO </t>
  </si>
  <si>
    <t xml:space="preserve">CASTRO MUNOZ PATRICIO </t>
  </si>
  <si>
    <t xml:space="preserve">ULLOA SOTO DIEGO ALFONSO </t>
  </si>
  <si>
    <t xml:space="preserve">VILLENA TORO ALONSO IGNACIO </t>
  </si>
  <si>
    <t xml:space="preserve">MONTECINOS CHEUQUIAN AXEL MAXIMILIANO </t>
  </si>
  <si>
    <t xml:space="preserve">MUNOZ ABARCA AXEL </t>
  </si>
  <si>
    <t xml:space="preserve">URBINA OSORIO MAXIMILANO FELIPE </t>
  </si>
  <si>
    <t xml:space="preserve">CEPEDA SANTIBANEZ BENJAMIN ELIAS </t>
  </si>
  <si>
    <t xml:space="preserve">MANRIQUEZ POBLETE ALLAN JESUS </t>
  </si>
  <si>
    <t xml:space="preserve">SIERPE RAMIREZ SEBASTIAN ANDRES </t>
  </si>
  <si>
    <t xml:space="preserve">TOBAR VILCHES AARON BASTIAN </t>
  </si>
  <si>
    <t xml:space="preserve">CARRIMAN IBACA FABIAN </t>
  </si>
  <si>
    <t xml:space="preserve">JARA CARTER CRISTIAN ALEXIS </t>
  </si>
  <si>
    <t>x</t>
  </si>
  <si>
    <t xml:space="preserve">CISTERNAS SANHUEZA DAVID ALFREDO </t>
  </si>
  <si>
    <t xml:space="preserve">MUNOZ VILLARROEL JONATHAN </t>
  </si>
  <si>
    <t>Albarez F</t>
  </si>
  <si>
    <t>Molina 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</si>
</sst>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10"/>
      <color theme="1"/>
      <name val="Helvetica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164" fontId="1" fillId="8" borderId="16" xfId="0" applyNumberFormat="1" applyFont="1" applyFill="1" applyBorder="1" applyAlignment="1">
      <alignment horizontal="center"/>
    </xf>
    <xf numFmtId="164" fontId="18" fillId="8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D304-7C86-4FA3-881E-A8CE14DCD636}">
  <sheetPr>
    <tabColor rgb="FFFFFF00"/>
  </sheetPr>
  <dimension ref="A2:K797"/>
  <sheetViews>
    <sheetView zoomScaleNormal="100" workbookViewId="0">
      <selection activeCell="I6" sqref="I6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6" width="11.6640625" customWidth="1"/>
    <col min="7" max="7" width="8.33203125" bestFit="1" customWidth="1"/>
    <col min="8" max="8" width="8.88671875" bestFit="1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  <c r="G2" s="32">
        <v>0.3</v>
      </c>
      <c r="H2" s="32">
        <v>0.3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  <c r="G3" s="34" t="s">
        <v>89</v>
      </c>
      <c r="H3" s="34" t="s">
        <v>90</v>
      </c>
    </row>
    <row r="4" spans="1:11" ht="14.4" x14ac:dyDescent="0.3">
      <c r="A4" s="3">
        <v>1</v>
      </c>
      <c r="B4" s="16" t="s">
        <v>66</v>
      </c>
      <c r="C4" s="31">
        <f>C21</f>
        <v>4.8</v>
      </c>
      <c r="D4" s="37">
        <f>AVERAGE(G4:H4)</f>
        <v>5</v>
      </c>
      <c r="E4" s="59">
        <f>C4*C$2+D4*D$2</f>
        <v>4.8599999999999994</v>
      </c>
      <c r="G4" s="37">
        <v>4.8</v>
      </c>
      <c r="H4" s="37">
        <v>5.2</v>
      </c>
    </row>
    <row r="5" spans="1:11" ht="14.4" x14ac:dyDescent="0.3">
      <c r="A5" s="3">
        <v>2</v>
      </c>
      <c r="B5" s="16" t="s">
        <v>67</v>
      </c>
      <c r="C5" s="31">
        <f>C34</f>
        <v>5.2</v>
      </c>
      <c r="D5" s="37">
        <f t="shared" ref="D5:D6" si="0">AVERAGE(G5:H5)</f>
        <v>5</v>
      </c>
      <c r="E5" s="59">
        <f t="shared" ref="E5:E6" si="1">C5*C$2+D5*D$2</f>
        <v>5.14</v>
      </c>
      <c r="G5" s="37">
        <v>4.8</v>
      </c>
      <c r="H5" s="37">
        <v>5.2</v>
      </c>
    </row>
    <row r="6" spans="1:11" ht="14.4" x14ac:dyDescent="0.3">
      <c r="A6" s="3">
        <v>3</v>
      </c>
      <c r="B6" s="16"/>
      <c r="C6" s="31"/>
      <c r="D6" s="37"/>
      <c r="E6" s="36"/>
      <c r="G6" s="37"/>
      <c r="H6" s="37"/>
    </row>
    <row r="11" spans="1:11" ht="18" outlineLevel="1" x14ac:dyDescent="0.3">
      <c r="A11" s="40" t="s">
        <v>7</v>
      </c>
      <c r="B11" s="11" t="str">
        <f>B4</f>
        <v xml:space="preserve">FLORES PEREIRA JORDAN </v>
      </c>
      <c r="C11" s="44" t="s">
        <v>8</v>
      </c>
      <c r="D11" s="45" t="s">
        <v>9</v>
      </c>
      <c r="E11" s="46"/>
      <c r="F11" s="46"/>
      <c r="G11" s="46"/>
      <c r="H11" s="46"/>
      <c r="I11" s="46"/>
      <c r="J11" s="46"/>
      <c r="K11" s="47"/>
    </row>
    <row r="12" spans="1:11" ht="14.4" outlineLevel="1" x14ac:dyDescent="0.3">
      <c r="A12" s="41"/>
      <c r="B12" s="15" t="s">
        <v>10</v>
      </c>
      <c r="C12" s="43"/>
      <c r="D12" s="45" t="s">
        <v>11</v>
      </c>
      <c r="E12" s="47"/>
      <c r="F12" s="45" t="s">
        <v>12</v>
      </c>
      <c r="G12" s="47"/>
      <c r="H12" s="48" t="s">
        <v>13</v>
      </c>
      <c r="I12" s="47"/>
      <c r="J12" s="45" t="s">
        <v>14</v>
      </c>
      <c r="K12" s="47"/>
    </row>
    <row r="13" spans="1:11" ht="24" outlineLevel="1" x14ac:dyDescent="0.3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12</v>
      </c>
      <c r="D13" s="12"/>
      <c r="E13" s="12" t="str">
        <f>IF(D13="X",100*0.15,"")</f>
        <v/>
      </c>
      <c r="F13" s="12" t="s">
        <v>86</v>
      </c>
      <c r="G13" s="12">
        <f>IF(F13="X",60*0.15,"")</f>
        <v>9</v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9" si="4">IF($J13="X",0,"")</f>
        <v/>
      </c>
    </row>
    <row r="14" spans="1:11" ht="26.4" customHeight="1" outlineLevel="1" x14ac:dyDescent="0.3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12</v>
      </c>
      <c r="D14" s="12"/>
      <c r="E14" s="12" t="str">
        <f>IF(D14="X",100*0.25,"")</f>
        <v/>
      </c>
      <c r="F14" s="12" t="s">
        <v>86</v>
      </c>
      <c r="G14" s="12">
        <f>IF(F14="X",60*0.25,"")</f>
        <v>15</v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3">
      <c r="A15" s="42"/>
      <c r="B15" s="19" t="str">
        <f>RUBRICA!A6</f>
        <v>3. Responde las preguntas realizadas por la comisión, cumpliendo con los estándares de calidad de la disciplina.</v>
      </c>
      <c r="C15" s="17" t="s">
        <v>64</v>
      </c>
      <c r="D15" s="12"/>
      <c r="E15" s="12" t="str">
        <f>IF(D15="X",100*0.2,"")</f>
        <v/>
      </c>
      <c r="F15" s="12" t="str">
        <f t="shared" ref="F15:F17" si="5">IF($C15=L,"X","")</f>
        <v/>
      </c>
      <c r="G15" s="12" t="str">
        <f>IF(F15="X",60*0.2,"")</f>
        <v/>
      </c>
      <c r="H15" s="12" t="s">
        <v>86</v>
      </c>
      <c r="I15" s="12">
        <f>IF(H15="X",30*0.2,"")</f>
        <v>6</v>
      </c>
      <c r="J15" s="12" t="str">
        <f t="shared" si="3"/>
        <v/>
      </c>
      <c r="K15" s="12" t="str">
        <f t="shared" si="4"/>
        <v/>
      </c>
    </row>
    <row r="16" spans="1:11" ht="24" outlineLevel="1" x14ac:dyDescent="0.3">
      <c r="A16" s="42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ref="D16:D17" si="6">IF($C16=CL,"X","")</f>
        <v>X</v>
      </c>
      <c r="E16" s="12">
        <f>IF(D16="X",100*0.05,"")</f>
        <v>5</v>
      </c>
      <c r="F16" s="12" t="str">
        <f t="shared" si="5"/>
        <v/>
      </c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3">
      <c r="A17" s="42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6"/>
        <v>X</v>
      </c>
      <c r="E17" s="12">
        <f>IF(D17="X",100*0.05,"")</f>
        <v>5</v>
      </c>
      <c r="F17" s="12" t="str">
        <f t="shared" si="5"/>
        <v/>
      </c>
      <c r="G17" s="12" t="str">
        <f>IF(F17="X",60*0.05,"")</f>
        <v/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24" outlineLevel="1" x14ac:dyDescent="0.3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4"/>
        <v/>
      </c>
    </row>
    <row r="19" spans="1:11" ht="24" outlineLevel="1" x14ac:dyDescent="0.3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4"/>
        <v/>
      </c>
    </row>
    <row r="20" spans="1:11" ht="15.75" customHeight="1" outlineLevel="1" x14ac:dyDescent="0.35">
      <c r="A20" s="41"/>
      <c r="B20" s="18" t="s">
        <v>15</v>
      </c>
      <c r="C20" s="22">
        <f>E20+G20+I20+K20</f>
        <v>70</v>
      </c>
      <c r="D20" s="13"/>
      <c r="E20" s="13">
        <f>SUM(E13:E19)</f>
        <v>40</v>
      </c>
      <c r="F20" s="13"/>
      <c r="G20" s="13">
        <f>SUM(G13:G19)</f>
        <v>24</v>
      </c>
      <c r="H20" s="13"/>
      <c r="I20" s="13">
        <f>SUM(I13:I19)</f>
        <v>6</v>
      </c>
      <c r="J20" s="13"/>
      <c r="K20" s="13">
        <f>SUM(K13:K19)</f>
        <v>0</v>
      </c>
    </row>
    <row r="21" spans="1:11" ht="15.75" customHeight="1" outlineLevel="1" x14ac:dyDescent="0.35">
      <c r="A21" s="43"/>
      <c r="B21" s="21" t="s">
        <v>16</v>
      </c>
      <c r="C21" s="14">
        <f>VLOOKUP(C20,ESCALA_IEP!A2:B202,2,FALSE)</f>
        <v>4.8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0" t="s">
        <v>7</v>
      </c>
      <c r="B24" s="11" t="str">
        <f>B5</f>
        <v xml:space="preserve">NORAMBUENA ESPINOSA MARIO ANDRES </v>
      </c>
      <c r="C24" s="44" t="s">
        <v>8</v>
      </c>
      <c r="D24" s="45" t="s">
        <v>9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3">
      <c r="A25" s="41"/>
      <c r="B25" s="15" t="s">
        <v>10</v>
      </c>
      <c r="C25" s="43"/>
      <c r="D25" s="45" t="s">
        <v>11</v>
      </c>
      <c r="E25" s="47"/>
      <c r="F25" s="45" t="s">
        <v>12</v>
      </c>
      <c r="G25" s="47"/>
      <c r="H25" s="48" t="s">
        <v>13</v>
      </c>
      <c r="I25" s="47"/>
      <c r="J25" s="45" t="s">
        <v>14</v>
      </c>
      <c r="K25" s="47"/>
    </row>
    <row r="26" spans="1:11" ht="24" customHeight="1" x14ac:dyDescent="0.3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12</v>
      </c>
      <c r="D26" s="12"/>
      <c r="E26" s="12" t="str">
        <f>IF(D26="X",100*0.15,"")</f>
        <v/>
      </c>
      <c r="F26" s="12" t="s">
        <v>86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12</v>
      </c>
      <c r="D27" s="12"/>
      <c r="E27" s="12" t="str">
        <f>IF(D27="X",100*0.25,"")</f>
        <v/>
      </c>
      <c r="F27" s="12" t="s">
        <v>86</v>
      </c>
      <c r="G27" s="12">
        <f>IF(F27="X",60*0.25,"")</f>
        <v>15</v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2"/>
      <c r="B28" s="19" t="str">
        <f>RUBRICA!A6</f>
        <v>3. Responde las preguntas realizadas por la comisión, cumpliendo con los estándares de calidad de la disciplina.</v>
      </c>
      <c r="C28" s="17" t="s">
        <v>12</v>
      </c>
      <c r="D28" s="12"/>
      <c r="E28" s="12" t="str">
        <f>IF(D28="X",100*0.2,"")</f>
        <v/>
      </c>
      <c r="F28" s="12" t="s">
        <v>86</v>
      </c>
      <c r="G28" s="12">
        <f>IF(F28="X",60*0.2,"")</f>
        <v>12</v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2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ref="D26:D30" si="10">IF($C29=CL,"X","")</f>
        <v>X</v>
      </c>
      <c r="E29" s="12">
        <f>IF(D29="X",100*0.05,"")</f>
        <v>5</v>
      </c>
      <c r="F29" s="12" t="str">
        <f t="shared" ref="F26:F30" si="11">IF($C29=L,"X","")</f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2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1"/>
      <c r="B33" s="18" t="s">
        <v>15</v>
      </c>
      <c r="C33" s="22">
        <f>E33+G33+I33+K33</f>
        <v>76</v>
      </c>
      <c r="D33" s="13"/>
      <c r="E33" s="13">
        <f>SUM(E26:E32)</f>
        <v>40</v>
      </c>
      <c r="F33" s="13"/>
      <c r="G33" s="13">
        <f>SUM(G26:G32)</f>
        <v>36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3"/>
      <c r="B34" s="21" t="s">
        <v>16</v>
      </c>
      <c r="C34" s="14">
        <f>VLOOKUP(C33,ESCALA_IEP!A15:B215,2,FALSE)</f>
        <v>5.2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0" t="s">
        <v>7</v>
      </c>
      <c r="B37" s="11">
        <f>B6</f>
        <v>0</v>
      </c>
      <c r="C37" s="44" t="s">
        <v>8</v>
      </c>
      <c r="D37" s="45" t="s">
        <v>9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3">
      <c r="A38" s="41"/>
      <c r="B38" s="15" t="s">
        <v>10</v>
      </c>
      <c r="C38" s="43"/>
      <c r="D38" s="45" t="s">
        <v>11</v>
      </c>
      <c r="E38" s="47"/>
      <c r="F38" s="45" t="s">
        <v>12</v>
      </c>
      <c r="G38" s="47"/>
      <c r="H38" s="48" t="s">
        <v>13</v>
      </c>
      <c r="I38" s="47"/>
      <c r="J38" s="45" t="s">
        <v>14</v>
      </c>
      <c r="K38" s="47"/>
    </row>
    <row r="39" spans="1:11" ht="24" customHeight="1" x14ac:dyDescent="0.3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2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2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2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1"/>
      <c r="B46" s="18" t="s">
        <v>15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3"/>
      <c r="B47" s="21" t="s">
        <v>16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9" t="s">
        <v>17</v>
      </c>
      <c r="B50" s="11" t="str">
        <f>B4</f>
        <v xml:space="preserve">FLORES PEREIRA JORDAN </v>
      </c>
      <c r="C50" s="44" t="s">
        <v>8</v>
      </c>
      <c r="D50" s="45" t="s">
        <v>9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3">
      <c r="A51" s="41"/>
      <c r="B51" s="15" t="s">
        <v>10</v>
      </c>
      <c r="C51" s="43"/>
      <c r="D51" s="45" t="s">
        <v>11</v>
      </c>
      <c r="E51" s="47"/>
      <c r="F51" s="45" t="s">
        <v>12</v>
      </c>
      <c r="G51" s="47"/>
      <c r="H51" s="48" t="s">
        <v>13</v>
      </c>
      <c r="I51" s="47"/>
      <c r="J51" s="45" t="s">
        <v>14</v>
      </c>
      <c r="K51" s="47"/>
    </row>
    <row r="52" spans="1:11" ht="24" customHeight="1" x14ac:dyDescent="0.3">
      <c r="A52" s="4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2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2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2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1"/>
      <c r="B59" s="18" t="s">
        <v>15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3"/>
      <c r="B60" s="21" t="s">
        <v>16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9" t="s">
        <v>18</v>
      </c>
      <c r="B63" s="11" t="str">
        <f>B5</f>
        <v xml:space="preserve">NORAMBUENA ESPINOSA MARIO ANDRES </v>
      </c>
      <c r="C63" s="44" t="s">
        <v>8</v>
      </c>
      <c r="D63" s="45" t="s">
        <v>9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3">
      <c r="A64" s="41"/>
      <c r="B64" s="15" t="s">
        <v>10</v>
      </c>
      <c r="C64" s="43"/>
      <c r="D64" s="45" t="s">
        <v>11</v>
      </c>
      <c r="E64" s="47"/>
      <c r="F64" s="45" t="s">
        <v>12</v>
      </c>
      <c r="G64" s="47"/>
      <c r="H64" s="48" t="s">
        <v>13</v>
      </c>
      <c r="I64" s="47"/>
      <c r="J64" s="45" t="s">
        <v>14</v>
      </c>
      <c r="K64" s="47"/>
    </row>
    <row r="65" spans="1:11" ht="24" customHeight="1" x14ac:dyDescent="0.3">
      <c r="A65" s="4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2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2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2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1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3"/>
      <c r="B73" s="21" t="s">
        <v>16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9" t="s">
        <v>19</v>
      </c>
      <c r="B76" s="11">
        <f>B6</f>
        <v>0</v>
      </c>
      <c r="C76" s="44" t="s">
        <v>8</v>
      </c>
      <c r="D76" s="45" t="s">
        <v>9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3">
      <c r="A77" s="41"/>
      <c r="B77" s="15" t="s">
        <v>10</v>
      </c>
      <c r="C77" s="43"/>
      <c r="D77" s="45" t="s">
        <v>11</v>
      </c>
      <c r="E77" s="47"/>
      <c r="F77" s="45" t="s">
        <v>12</v>
      </c>
      <c r="G77" s="47"/>
      <c r="H77" s="48" t="s">
        <v>13</v>
      </c>
      <c r="I77" s="47"/>
      <c r="J77" s="45" t="s">
        <v>14</v>
      </c>
      <c r="K77" s="47"/>
    </row>
    <row r="78" spans="1:11" ht="24" customHeight="1" x14ac:dyDescent="0.3">
      <c r="A78" s="4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2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2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2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1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3"/>
      <c r="B86" s="21" t="s">
        <v>16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conditionalFormatting sqref="C4:C6">
    <cfRule type="cellIs" dxfId="19" priority="1" operator="lessThan">
      <formula>4</formula>
    </cfRule>
    <cfRule type="cellIs" dxfId="18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8CC7DF5D-2C6E-4CF2-8EE3-49947699F26F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0AC947C-F9B6-4F5A-A8E6-B911E33CB7CF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50" t="s">
        <v>20</v>
      </c>
      <c r="B1" s="52" t="s">
        <v>21</v>
      </c>
      <c r="C1" s="53"/>
      <c r="D1" s="53"/>
      <c r="E1" s="54"/>
      <c r="F1" s="50" t="s">
        <v>22</v>
      </c>
    </row>
    <row r="2" spans="1:6" x14ac:dyDescent="0.3">
      <c r="A2" s="51"/>
      <c r="B2" s="55" t="s">
        <v>23</v>
      </c>
      <c r="C2" s="55" t="s">
        <v>24</v>
      </c>
      <c r="D2" s="25" t="s">
        <v>25</v>
      </c>
      <c r="E2" s="26" t="s">
        <v>14</v>
      </c>
      <c r="F2" s="51"/>
    </row>
    <row r="3" spans="1:6" x14ac:dyDescent="0.3">
      <c r="A3" s="51"/>
      <c r="B3" s="56"/>
      <c r="C3" s="56"/>
      <c r="D3" s="27">
        <v>0.3</v>
      </c>
      <c r="E3" s="27">
        <v>0</v>
      </c>
      <c r="F3" s="51"/>
    </row>
    <row r="4" spans="1:6" ht="110.4" x14ac:dyDescent="0.3">
      <c r="A4" s="23" t="s">
        <v>26</v>
      </c>
      <c r="B4" s="23" t="s">
        <v>27</v>
      </c>
      <c r="C4" s="23" t="s">
        <v>28</v>
      </c>
      <c r="D4" s="23" t="s">
        <v>29</v>
      </c>
      <c r="E4" s="23" t="s">
        <v>30</v>
      </c>
      <c r="F4" s="28">
        <v>15</v>
      </c>
    </row>
    <row r="5" spans="1:6" ht="136.94999999999999" customHeight="1" x14ac:dyDescent="0.3">
      <c r="A5" s="23" t="s">
        <v>31</v>
      </c>
      <c r="B5" s="23" t="s">
        <v>32</v>
      </c>
      <c r="C5" s="23" t="s">
        <v>33</v>
      </c>
      <c r="D5" s="23" t="s">
        <v>34</v>
      </c>
      <c r="E5" s="23" t="s">
        <v>35</v>
      </c>
      <c r="F5" s="28">
        <v>25</v>
      </c>
    </row>
    <row r="6" spans="1:6" ht="87" customHeight="1" x14ac:dyDescent="0.3">
      <c r="A6" s="23" t="s">
        <v>36</v>
      </c>
      <c r="B6" s="23" t="s">
        <v>37</v>
      </c>
      <c r="C6" s="23" t="s">
        <v>38</v>
      </c>
      <c r="D6" s="23" t="s">
        <v>39</v>
      </c>
      <c r="E6" s="23" t="s">
        <v>40</v>
      </c>
      <c r="F6" s="28">
        <v>20</v>
      </c>
    </row>
    <row r="7" spans="1:6" ht="96.6" x14ac:dyDescent="0.3">
      <c r="A7" s="23" t="s">
        <v>41</v>
      </c>
      <c r="B7" s="23" t="s">
        <v>42</v>
      </c>
      <c r="C7" s="23" t="s">
        <v>43</v>
      </c>
      <c r="D7" s="23" t="s">
        <v>44</v>
      </c>
      <c r="E7" s="23" t="s">
        <v>45</v>
      </c>
      <c r="F7" s="28">
        <v>5</v>
      </c>
    </row>
    <row r="8" spans="1:6" ht="96.6" x14ac:dyDescent="0.3">
      <c r="A8" s="23" t="s">
        <v>46</v>
      </c>
      <c r="B8" s="23" t="s">
        <v>47</v>
      </c>
      <c r="C8" s="23" t="s">
        <v>48</v>
      </c>
      <c r="D8" s="23" t="s">
        <v>49</v>
      </c>
      <c r="E8" s="23" t="s">
        <v>50</v>
      </c>
      <c r="F8" s="28">
        <v>5</v>
      </c>
    </row>
    <row r="9" spans="1:6" ht="96.6" x14ac:dyDescent="0.3">
      <c r="A9" s="23" t="s">
        <v>51</v>
      </c>
      <c r="B9" s="23" t="s">
        <v>52</v>
      </c>
      <c r="C9" s="23" t="s">
        <v>53</v>
      </c>
      <c r="D9" s="23" t="s">
        <v>54</v>
      </c>
      <c r="E9" s="23" t="s">
        <v>55</v>
      </c>
      <c r="F9" s="24">
        <v>20</v>
      </c>
    </row>
    <row r="10" spans="1:6" ht="126" customHeight="1" x14ac:dyDescent="0.3">
      <c r="A10" s="23" t="s">
        <v>56</v>
      </c>
      <c r="B10" s="23" t="s">
        <v>57</v>
      </c>
      <c r="C10" s="23" t="s">
        <v>58</v>
      </c>
      <c r="D10" s="23" t="s">
        <v>59</v>
      </c>
      <c r="E10" s="23" t="s">
        <v>60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zoomScale="120" zoomScaleNormal="120" workbookViewId="0">
      <selection activeCell="C40" sqref="C40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</row>
    <row r="4" spans="1:11" ht="14.4" x14ac:dyDescent="0.3">
      <c r="A4" s="3">
        <v>1</v>
      </c>
      <c r="B4" s="16" t="s">
        <v>4</v>
      </c>
      <c r="C4" s="31">
        <f>C21</f>
        <v>7</v>
      </c>
      <c r="D4" s="37">
        <f>C60</f>
        <v>7</v>
      </c>
      <c r="E4" s="36">
        <f>C4*C$2+D4*D$2</f>
        <v>7</v>
      </c>
    </row>
    <row r="5" spans="1:11" ht="14.4" x14ac:dyDescent="0.3">
      <c r="A5" s="3">
        <v>2</v>
      </c>
      <c r="B5" s="16" t="s">
        <v>5</v>
      </c>
      <c r="C5" s="31">
        <f>C34</f>
        <v>7</v>
      </c>
      <c r="D5" s="37">
        <f>C73</f>
        <v>7</v>
      </c>
      <c r="E5" s="36">
        <f t="shared" ref="E5:E6" si="0">C5*C$2+D5*D$2</f>
        <v>7</v>
      </c>
    </row>
    <row r="6" spans="1:11" ht="14.4" x14ac:dyDescent="0.3">
      <c r="A6" s="3">
        <v>3</v>
      </c>
      <c r="B6" s="16" t="s">
        <v>6</v>
      </c>
      <c r="C6" s="31">
        <f>C47</f>
        <v>7</v>
      </c>
      <c r="D6" s="37">
        <f>C86</f>
        <v>7</v>
      </c>
      <c r="E6" s="36">
        <f t="shared" si="0"/>
        <v>7</v>
      </c>
    </row>
    <row r="11" spans="1:11" ht="18" outlineLevel="1" x14ac:dyDescent="0.3">
      <c r="A11" s="40" t="s">
        <v>7</v>
      </c>
      <c r="B11" s="11" t="str">
        <f>B4</f>
        <v>ESTUDIANTE 1</v>
      </c>
      <c r="C11" s="44" t="s">
        <v>8</v>
      </c>
      <c r="D11" s="45" t="s">
        <v>9</v>
      </c>
      <c r="E11" s="46"/>
      <c r="F11" s="46"/>
      <c r="G11" s="46"/>
      <c r="H11" s="46"/>
      <c r="I11" s="46"/>
      <c r="J11" s="46"/>
      <c r="K11" s="47"/>
    </row>
    <row r="12" spans="1:11" ht="14.4" outlineLevel="1" x14ac:dyDescent="0.3">
      <c r="A12" s="41"/>
      <c r="B12" s="15" t="s">
        <v>10</v>
      </c>
      <c r="C12" s="43"/>
      <c r="D12" s="45" t="s">
        <v>11</v>
      </c>
      <c r="E12" s="47"/>
      <c r="F12" s="45" t="s">
        <v>12</v>
      </c>
      <c r="G12" s="47"/>
      <c r="H12" s="48" t="s">
        <v>13</v>
      </c>
      <c r="I12" s="47"/>
      <c r="J12" s="45" t="s">
        <v>14</v>
      </c>
      <c r="K12" s="47"/>
    </row>
    <row r="13" spans="1:11" ht="24" outlineLevel="1" x14ac:dyDescent="0.3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" customHeight="1" outlineLevel="1" x14ac:dyDescent="0.3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3">
      <c r="A15" s="42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3">
      <c r="A16" s="42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3">
      <c r="A17" s="42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3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1"/>
      <c r="B20" s="18" t="s">
        <v>15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3"/>
      <c r="B21" s="21" t="s">
        <v>16</v>
      </c>
      <c r="C21" s="14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0" t="s">
        <v>7</v>
      </c>
      <c r="B24" s="11" t="str">
        <f>B5</f>
        <v>ESTUDIANTE 2</v>
      </c>
      <c r="C24" s="44" t="s">
        <v>8</v>
      </c>
      <c r="D24" s="45" t="s">
        <v>9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3">
      <c r="A25" s="41"/>
      <c r="B25" s="15" t="s">
        <v>10</v>
      </c>
      <c r="C25" s="43"/>
      <c r="D25" s="45" t="s">
        <v>11</v>
      </c>
      <c r="E25" s="47"/>
      <c r="F25" s="45" t="s">
        <v>12</v>
      </c>
      <c r="G25" s="47"/>
      <c r="H25" s="48" t="s">
        <v>13</v>
      </c>
      <c r="I25" s="47"/>
      <c r="J25" s="45" t="s">
        <v>14</v>
      </c>
      <c r="K25" s="47"/>
    </row>
    <row r="26" spans="1:11" ht="24" customHeight="1" x14ac:dyDescent="0.3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3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3">
      <c r="A28" s="42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3">
      <c r="A29" s="42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3">
      <c r="A30" s="42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3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5">
      <c r="A33" s="41"/>
      <c r="B33" s="18" t="s">
        <v>15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3"/>
      <c r="B34" s="21" t="s">
        <v>16</v>
      </c>
      <c r="C34" s="14">
        <f>VLOOKUP(C33,ESCALA_IEP!A15:B215,2,FALSE)</f>
        <v>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0" t="s">
        <v>7</v>
      </c>
      <c r="B37" s="11" t="str">
        <f>B6</f>
        <v>ESTUDIANTE 3</v>
      </c>
      <c r="C37" s="44" t="s">
        <v>8</v>
      </c>
      <c r="D37" s="45" t="s">
        <v>9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3">
      <c r="A38" s="41"/>
      <c r="B38" s="15" t="s">
        <v>10</v>
      </c>
      <c r="C38" s="43"/>
      <c r="D38" s="45" t="s">
        <v>11</v>
      </c>
      <c r="E38" s="47"/>
      <c r="F38" s="45" t="s">
        <v>12</v>
      </c>
      <c r="G38" s="47"/>
      <c r="H38" s="48" t="s">
        <v>13</v>
      </c>
      <c r="I38" s="47"/>
      <c r="J38" s="45" t="s">
        <v>14</v>
      </c>
      <c r="K38" s="47"/>
    </row>
    <row r="39" spans="1:11" ht="24" customHeight="1" x14ac:dyDescent="0.3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2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2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2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1"/>
      <c r="B46" s="18" t="s">
        <v>15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3"/>
      <c r="B47" s="21" t="s">
        <v>16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9" t="s">
        <v>17</v>
      </c>
      <c r="B50" s="11" t="str">
        <f>B4</f>
        <v>ESTUDIANTE 1</v>
      </c>
      <c r="C50" s="44" t="s">
        <v>8</v>
      </c>
      <c r="D50" s="45" t="s">
        <v>9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3">
      <c r="A51" s="41"/>
      <c r="B51" s="15" t="s">
        <v>10</v>
      </c>
      <c r="C51" s="43"/>
      <c r="D51" s="45" t="s">
        <v>11</v>
      </c>
      <c r="E51" s="47"/>
      <c r="F51" s="45" t="s">
        <v>12</v>
      </c>
      <c r="G51" s="47"/>
      <c r="H51" s="48" t="s">
        <v>13</v>
      </c>
      <c r="I51" s="47"/>
      <c r="J51" s="45" t="s">
        <v>14</v>
      </c>
      <c r="K51" s="47"/>
    </row>
    <row r="52" spans="1:11" ht="24" customHeight="1" x14ac:dyDescent="0.3">
      <c r="A52" s="4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2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2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2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1"/>
      <c r="B59" s="18" t="s">
        <v>15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3"/>
      <c r="B60" s="21" t="s">
        <v>16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9" t="s">
        <v>18</v>
      </c>
      <c r="B63" s="11" t="str">
        <f>B5</f>
        <v>ESTUDIANTE 2</v>
      </c>
      <c r="C63" s="44" t="s">
        <v>8</v>
      </c>
      <c r="D63" s="45" t="s">
        <v>9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3">
      <c r="A64" s="41"/>
      <c r="B64" s="15" t="s">
        <v>10</v>
      </c>
      <c r="C64" s="43"/>
      <c r="D64" s="45" t="s">
        <v>11</v>
      </c>
      <c r="E64" s="47"/>
      <c r="F64" s="45" t="s">
        <v>12</v>
      </c>
      <c r="G64" s="47"/>
      <c r="H64" s="48" t="s">
        <v>13</v>
      </c>
      <c r="I64" s="47"/>
      <c r="J64" s="45" t="s">
        <v>14</v>
      </c>
      <c r="K64" s="47"/>
    </row>
    <row r="65" spans="1:11" ht="24" customHeight="1" x14ac:dyDescent="0.3">
      <c r="A65" s="4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2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2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2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1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3"/>
      <c r="B73" s="21" t="s">
        <v>16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9" t="s">
        <v>19</v>
      </c>
      <c r="B76" s="11" t="str">
        <f>B6</f>
        <v>ESTUDIANTE 3</v>
      </c>
      <c r="C76" s="44" t="s">
        <v>8</v>
      </c>
      <c r="D76" s="45" t="s">
        <v>9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3">
      <c r="A77" s="41"/>
      <c r="B77" s="15" t="s">
        <v>10</v>
      </c>
      <c r="C77" s="43"/>
      <c r="D77" s="45" t="s">
        <v>11</v>
      </c>
      <c r="E77" s="47"/>
      <c r="F77" s="45" t="s">
        <v>12</v>
      </c>
      <c r="G77" s="47"/>
      <c r="H77" s="48" t="s">
        <v>13</v>
      </c>
      <c r="I77" s="47"/>
      <c r="J77" s="45" t="s">
        <v>14</v>
      </c>
      <c r="K77" s="47"/>
    </row>
    <row r="78" spans="1:11" ht="24" customHeight="1" x14ac:dyDescent="0.3">
      <c r="A78" s="4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2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2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2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1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3"/>
      <c r="B86" s="21" t="s">
        <v>16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15</v>
      </c>
      <c r="B1" t="s">
        <v>16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61</v>
      </c>
      <c r="B1" t="s">
        <v>62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15</v>
      </c>
      <c r="B1" t="s">
        <v>16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7" t="s">
        <v>63</v>
      </c>
      <c r="B1" s="4" t="s">
        <v>15</v>
      </c>
      <c r="C1" s="5"/>
      <c r="D1" s="5"/>
      <c r="E1" s="6"/>
    </row>
    <row r="2" spans="1:5" ht="43.8" thickBot="1" x14ac:dyDescent="0.35">
      <c r="A2" s="58"/>
      <c r="B2" s="7" t="s">
        <v>11</v>
      </c>
      <c r="C2" s="8" t="s">
        <v>12</v>
      </c>
      <c r="D2" s="20" t="s">
        <v>64</v>
      </c>
      <c r="E2" s="38" t="s">
        <v>14</v>
      </c>
    </row>
    <row r="3" spans="1:5" ht="29.4" thickBot="1" x14ac:dyDescent="0.35">
      <c r="A3" s="9" t="s">
        <v>65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5B0C-BA2A-4D3B-A0C0-EE2CB52A3E96}">
  <sheetPr>
    <tabColor rgb="FFFFFF00"/>
  </sheetPr>
  <dimension ref="A2:K797"/>
  <sheetViews>
    <sheetView zoomScale="120" zoomScaleNormal="120" workbookViewId="0">
      <selection activeCell="B8" sqref="B8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6" width="11.6640625" customWidth="1"/>
    <col min="7" max="7" width="8.6640625" bestFit="1" customWidth="1"/>
    <col min="8" max="8" width="9" bestFit="1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  <c r="G2" s="32">
        <v>0.3</v>
      </c>
      <c r="H2" s="32">
        <v>0.3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  <c r="G3" s="34" t="s">
        <v>89</v>
      </c>
      <c r="H3" s="34" t="s">
        <v>90</v>
      </c>
    </row>
    <row r="4" spans="1:11" ht="14.4" x14ac:dyDescent="0.3">
      <c r="A4" s="3">
        <v>1</v>
      </c>
      <c r="B4" s="16" t="s">
        <v>68</v>
      </c>
      <c r="C4" s="31">
        <f>C21</f>
        <v>4.9000000000000004</v>
      </c>
      <c r="D4" s="37">
        <f>AVERAGE(G4:H4)</f>
        <v>5.6</v>
      </c>
      <c r="E4" s="60">
        <f>C4*C$2+D4*D$2</f>
        <v>5.1100000000000003</v>
      </c>
      <c r="G4" s="37">
        <v>5.4</v>
      </c>
      <c r="H4" s="37">
        <v>5.8</v>
      </c>
    </row>
    <row r="5" spans="1:11" ht="14.4" x14ac:dyDescent="0.3">
      <c r="A5" s="3">
        <v>2</v>
      </c>
      <c r="B5" s="16" t="s">
        <v>69</v>
      </c>
      <c r="C5" s="31">
        <f>C34</f>
        <v>6</v>
      </c>
      <c r="D5" s="37">
        <f t="shared" ref="D5:D6" si="0">AVERAGE(G5:H5)</f>
        <v>5.6</v>
      </c>
      <c r="E5" s="60">
        <f t="shared" ref="E5:E6" si="1">C5*C$2+D5*D$2</f>
        <v>5.879999999999999</v>
      </c>
      <c r="G5" s="37">
        <v>5.4</v>
      </c>
      <c r="H5" s="37">
        <v>5.8</v>
      </c>
    </row>
    <row r="6" spans="1:11" ht="14.4" x14ac:dyDescent="0.3">
      <c r="A6" s="3">
        <v>3</v>
      </c>
      <c r="B6" s="16" t="s">
        <v>70</v>
      </c>
      <c r="C6" s="31">
        <f>C47</f>
        <v>5.7</v>
      </c>
      <c r="D6" s="37">
        <f t="shared" si="0"/>
        <v>5.6</v>
      </c>
      <c r="E6" s="59">
        <f t="shared" si="1"/>
        <v>5.67</v>
      </c>
      <c r="G6" s="37">
        <v>5.4</v>
      </c>
      <c r="H6" s="37">
        <v>5.8</v>
      </c>
    </row>
    <row r="11" spans="1:11" ht="18" outlineLevel="1" x14ac:dyDescent="0.3">
      <c r="A11" s="40" t="s">
        <v>7</v>
      </c>
      <c r="B11" s="11" t="str">
        <f>B4</f>
        <v xml:space="preserve">GODOY OYARZUN MARTIN </v>
      </c>
      <c r="C11" s="44" t="s">
        <v>8</v>
      </c>
      <c r="D11" s="45" t="s">
        <v>9</v>
      </c>
      <c r="E11" s="46"/>
      <c r="F11" s="46"/>
      <c r="G11" s="46"/>
      <c r="H11" s="46"/>
      <c r="I11" s="46"/>
      <c r="J11" s="46"/>
      <c r="K11" s="47"/>
    </row>
    <row r="12" spans="1:11" ht="14.4" outlineLevel="1" x14ac:dyDescent="0.3">
      <c r="A12" s="41"/>
      <c r="B12" s="15" t="s">
        <v>10</v>
      </c>
      <c r="C12" s="43"/>
      <c r="D12" s="45" t="s">
        <v>11</v>
      </c>
      <c r="E12" s="47"/>
      <c r="F12" s="45" t="s">
        <v>12</v>
      </c>
      <c r="G12" s="47"/>
      <c r="H12" s="48" t="s">
        <v>13</v>
      </c>
      <c r="I12" s="47"/>
      <c r="J12" s="45" t="s">
        <v>14</v>
      </c>
      <c r="K12" s="47"/>
    </row>
    <row r="13" spans="1:11" ht="24" outlineLevel="1" x14ac:dyDescent="0.3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12</v>
      </c>
      <c r="D13" s="12"/>
      <c r="E13" s="12" t="str">
        <f>IF(D13="X",100*0.15,"")</f>
        <v/>
      </c>
      <c r="F13" s="12" t="s">
        <v>86</v>
      </c>
      <c r="G13" s="12">
        <f>IF(F13="X",60*0.15,"")</f>
        <v>9</v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9" si="4">IF($J13="X",0,"")</f>
        <v/>
      </c>
    </row>
    <row r="14" spans="1:11" ht="26.4" customHeight="1" outlineLevel="1" x14ac:dyDescent="0.3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ref="D14:D17" si="5">IF($C14=CL,"X","")</f>
        <v>X</v>
      </c>
      <c r="E14" s="12">
        <f>IF(D14="X",100*0.25,"")</f>
        <v>25</v>
      </c>
      <c r="F14" s="12" t="str">
        <f t="shared" ref="F14:F17" si="6">IF($C14=L,"X","")</f>
        <v/>
      </c>
      <c r="G14" s="12" t="str">
        <f>IF(F14="X",60*0.25,"")</f>
        <v/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3">
      <c r="A15" s="42"/>
      <c r="B15" s="19" t="str">
        <f>RUBRICA!A6</f>
        <v>3. Responde las preguntas realizadas por la comisión, cumpliendo con los estándares de calidad de la disciplina.</v>
      </c>
      <c r="C15" s="17" t="s">
        <v>64</v>
      </c>
      <c r="D15" s="12"/>
      <c r="E15" s="12" t="str">
        <f>IF(D15="X",100*0.2,"")</f>
        <v/>
      </c>
      <c r="F15" s="12" t="str">
        <f t="shared" si="6"/>
        <v/>
      </c>
      <c r="G15" s="12" t="str">
        <f>IF(F15="X",60*0.2,"")</f>
        <v/>
      </c>
      <c r="H15" s="12" t="s">
        <v>86</v>
      </c>
      <c r="I15" s="12">
        <f>IF(H15="X",30*0.2,"")</f>
        <v>6</v>
      </c>
      <c r="J15" s="12" t="str">
        <f t="shared" si="3"/>
        <v/>
      </c>
      <c r="K15" s="12" t="str">
        <f t="shared" si="4"/>
        <v/>
      </c>
    </row>
    <row r="16" spans="1:11" ht="24" outlineLevel="1" x14ac:dyDescent="0.3">
      <c r="A16" s="42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5"/>
        <v>X</v>
      </c>
      <c r="E16" s="12">
        <f>IF(D16="X",100*0.05,"")</f>
        <v>5</v>
      </c>
      <c r="F16" s="12" t="str">
        <f t="shared" si="6"/>
        <v/>
      </c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3">
      <c r="A17" s="42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5"/>
        <v>X</v>
      </c>
      <c r="E17" s="12">
        <f>IF(D17="X",100*0.05,"")</f>
        <v>5</v>
      </c>
      <c r="F17" s="12" t="str">
        <f t="shared" si="6"/>
        <v/>
      </c>
      <c r="G17" s="12" t="str">
        <f>IF(F17="X",60*0.05,"")</f>
        <v/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24" outlineLevel="1" x14ac:dyDescent="0.3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12</v>
      </c>
      <c r="D18" s="12"/>
      <c r="E18" s="12" t="str">
        <f>IF(D18="X",100*0.2,"")</f>
        <v/>
      </c>
      <c r="F18" s="12" t="s">
        <v>86</v>
      </c>
      <c r="G18" s="12">
        <f>IF(F18="X",60*0.2,"")</f>
        <v>12</v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4"/>
        <v/>
      </c>
    </row>
    <row r="19" spans="1:11" ht="24" outlineLevel="1" x14ac:dyDescent="0.3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4"/>
        <v/>
      </c>
    </row>
    <row r="20" spans="1:11" ht="15.75" customHeight="1" outlineLevel="1" x14ac:dyDescent="0.35">
      <c r="A20" s="41"/>
      <c r="B20" s="18" t="s">
        <v>15</v>
      </c>
      <c r="C20" s="22">
        <f>E20+G20+I20+K20</f>
        <v>72</v>
      </c>
      <c r="D20" s="13"/>
      <c r="E20" s="13">
        <f>SUM(E13:E19)</f>
        <v>45</v>
      </c>
      <c r="F20" s="13"/>
      <c r="G20" s="13">
        <f>SUM(G13:G19)</f>
        <v>21</v>
      </c>
      <c r="H20" s="13"/>
      <c r="I20" s="13">
        <f>SUM(I13:I19)</f>
        <v>6</v>
      </c>
      <c r="J20" s="13"/>
      <c r="K20" s="13">
        <f>SUM(K13:K19)</f>
        <v>0</v>
      </c>
    </row>
    <row r="21" spans="1:11" ht="15.75" customHeight="1" outlineLevel="1" x14ac:dyDescent="0.35">
      <c r="A21" s="43"/>
      <c r="B21" s="21" t="s">
        <v>16</v>
      </c>
      <c r="C21" s="14">
        <f>VLOOKUP(C20,ESCALA_IEP!A2:B202,2,FALSE)</f>
        <v>4.9000000000000004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0" t="s">
        <v>7</v>
      </c>
      <c r="B24" s="11" t="str">
        <f>B5</f>
        <v xml:space="preserve">PEREIRA AREVALO PABLO GABRIEL </v>
      </c>
      <c r="C24" s="44" t="s">
        <v>8</v>
      </c>
      <c r="D24" s="45" t="s">
        <v>9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3">
      <c r="A25" s="41"/>
      <c r="B25" s="15" t="s">
        <v>10</v>
      </c>
      <c r="C25" s="43"/>
      <c r="D25" s="45" t="s">
        <v>11</v>
      </c>
      <c r="E25" s="47"/>
      <c r="F25" s="45" t="s">
        <v>12</v>
      </c>
      <c r="G25" s="47"/>
      <c r="H25" s="48" t="s">
        <v>13</v>
      </c>
      <c r="I25" s="47"/>
      <c r="J25" s="45" t="s">
        <v>14</v>
      </c>
      <c r="K25" s="47"/>
    </row>
    <row r="26" spans="1:11" ht="24" customHeight="1" x14ac:dyDescent="0.3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12</v>
      </c>
      <c r="D26" s="12"/>
      <c r="E26" s="12" t="str">
        <f>IF(D26="X",100*0.15,"")</f>
        <v/>
      </c>
      <c r="F26" s="12" t="s">
        <v>86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ref="D27:D30" si="10">IF($C27=CL,"X","")</f>
        <v>X</v>
      </c>
      <c r="E27" s="12">
        <f>IF(D27="X",100*0.25,"")</f>
        <v>25</v>
      </c>
      <c r="F27" s="12" t="str">
        <f t="shared" ref="F27:F30" si="11">IF($C27=L,"X","")</f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2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">
        <v>86</v>
      </c>
      <c r="E28" s="12">
        <f>IF(D28="X",100*0.2,"")</f>
        <v>20</v>
      </c>
      <c r="F28" s="12" t="str">
        <f t="shared" si="11"/>
        <v/>
      </c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2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2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12</v>
      </c>
      <c r="D31" s="12" t="str">
        <f>IF($C31=CL,"X","")</f>
        <v/>
      </c>
      <c r="E31" s="12" t="str">
        <f>IF(D31="X",100*0.2,"")</f>
        <v/>
      </c>
      <c r="F31" s="12" t="str">
        <f>IF($C31=L,"X","")</f>
        <v>X</v>
      </c>
      <c r="G31" s="12">
        <f>IF(F31="X",60*0.2,"")</f>
        <v>12</v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1"/>
      <c r="B33" s="18" t="s">
        <v>15</v>
      </c>
      <c r="C33" s="22">
        <f>E33+G33+I33+K33</f>
        <v>86</v>
      </c>
      <c r="D33" s="13"/>
      <c r="E33" s="13">
        <f>SUM(E26:E32)</f>
        <v>65</v>
      </c>
      <c r="F33" s="13"/>
      <c r="G33" s="13">
        <f>SUM(G26:G32)</f>
        <v>21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3"/>
      <c r="B34" s="21" t="s">
        <v>16</v>
      </c>
      <c r="C34" s="14">
        <f>VLOOKUP(C33,ESCALA_IEP!A15:B215,2,FALSE)</f>
        <v>6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0" t="s">
        <v>7</v>
      </c>
      <c r="B37" s="11" t="str">
        <f>B6</f>
        <v xml:space="preserve">ZUNIGA NUNEZ FRANCISCO SAMUEL </v>
      </c>
      <c r="C37" s="44" t="s">
        <v>8</v>
      </c>
      <c r="D37" s="45" t="s">
        <v>9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3">
      <c r="A38" s="41"/>
      <c r="B38" s="15" t="s">
        <v>10</v>
      </c>
      <c r="C38" s="43"/>
      <c r="D38" s="45" t="s">
        <v>11</v>
      </c>
      <c r="E38" s="47"/>
      <c r="F38" s="45" t="s">
        <v>12</v>
      </c>
      <c r="G38" s="47"/>
      <c r="H38" s="48" t="s">
        <v>13</v>
      </c>
      <c r="I38" s="47"/>
      <c r="J38" s="45" t="s">
        <v>14</v>
      </c>
      <c r="K38" s="47"/>
    </row>
    <row r="39" spans="1:11" ht="24" customHeight="1" x14ac:dyDescent="0.3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12</v>
      </c>
      <c r="D39" s="12"/>
      <c r="E39" s="12" t="str">
        <f>IF(D39="X",100*0.15,"")</f>
        <v/>
      </c>
      <c r="F39" s="12" t="s">
        <v>86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3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ref="D40:D43" si="15">IF($C40=CL,"X","")</f>
        <v>X</v>
      </c>
      <c r="E40" s="12">
        <f>IF(D40="X",100*0.25,"")</f>
        <v>25</v>
      </c>
      <c r="F40" s="12" t="str">
        <f t="shared" ref="F40:F43" si="16">IF($C40=L,"X","")</f>
        <v/>
      </c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3">
      <c r="A41" s="42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">
        <v>86</v>
      </c>
      <c r="E41" s="12">
        <f>IF(D41="X",100*0.2,"")</f>
        <v>20</v>
      </c>
      <c r="F41" s="12" t="str">
        <f t="shared" si="16"/>
        <v/>
      </c>
      <c r="G41" s="12" t="str">
        <f>IF(F41="X",60*0.2,"")</f>
        <v/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3">
      <c r="A42" s="42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5"/>
        <v>X</v>
      </c>
      <c r="E42" s="12">
        <f>IF(D42="X",100*0.05,"")</f>
        <v>5</v>
      </c>
      <c r="F42" s="12" t="str">
        <f t="shared" si="16"/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3">
      <c r="A43" s="42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5"/>
        <v>X</v>
      </c>
      <c r="E43" s="12">
        <f>IF(D43="X",100*0.05,"")</f>
        <v>5</v>
      </c>
      <c r="F43" s="12" t="str">
        <f t="shared" si="16"/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3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12</v>
      </c>
      <c r="D44" s="12"/>
      <c r="E44" s="12" t="str">
        <f>IF(D44="X",100*0.2,"")</f>
        <v/>
      </c>
      <c r="F44" s="12" t="s">
        <v>86</v>
      </c>
      <c r="G44" s="12">
        <f>IF(F44="X",60*0.2,"")</f>
        <v>12</v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3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12</v>
      </c>
      <c r="D45" s="12"/>
      <c r="E45" s="12" t="str">
        <f>IF(D45="X",100*0.1,"")</f>
        <v/>
      </c>
      <c r="F45" s="12" t="s">
        <v>86</v>
      </c>
      <c r="G45" s="12">
        <f>IF(F45="X",60*0.1,"")</f>
        <v>6</v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5">
      <c r="A46" s="41"/>
      <c r="B46" s="18" t="s">
        <v>15</v>
      </c>
      <c r="C46" s="22">
        <f>E46+G46+I46+K46</f>
        <v>82</v>
      </c>
      <c r="D46" s="13"/>
      <c r="E46" s="13">
        <f>SUM(E39:E45)</f>
        <v>55</v>
      </c>
      <c r="F46" s="13"/>
      <c r="G46" s="13">
        <f>SUM(G39:G45)</f>
        <v>27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3"/>
      <c r="B47" s="21" t="s">
        <v>16</v>
      </c>
      <c r="C47" s="14">
        <f>VLOOKUP(C46,ESCALA_IEP!A28:B228,2,FALSE)</f>
        <v>5.7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9" t="s">
        <v>17</v>
      </c>
      <c r="B50" s="11" t="str">
        <f>B4</f>
        <v xml:space="preserve">GODOY OYARZUN MARTIN </v>
      </c>
      <c r="C50" s="44" t="s">
        <v>8</v>
      </c>
      <c r="D50" s="45" t="s">
        <v>9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3">
      <c r="A51" s="41"/>
      <c r="B51" s="15" t="s">
        <v>10</v>
      </c>
      <c r="C51" s="43"/>
      <c r="D51" s="45" t="s">
        <v>11</v>
      </c>
      <c r="E51" s="47"/>
      <c r="F51" s="45" t="s">
        <v>12</v>
      </c>
      <c r="G51" s="47"/>
      <c r="H51" s="48" t="s">
        <v>13</v>
      </c>
      <c r="I51" s="47"/>
      <c r="J51" s="45" t="s">
        <v>14</v>
      </c>
      <c r="K51" s="47"/>
    </row>
    <row r="52" spans="1:11" ht="24" customHeight="1" x14ac:dyDescent="0.3">
      <c r="A52" s="4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2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2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2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1"/>
      <c r="B59" s="18" t="s">
        <v>15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3"/>
      <c r="B60" s="21" t="s">
        <v>16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9" t="s">
        <v>18</v>
      </c>
      <c r="B63" s="11" t="str">
        <f>B5</f>
        <v xml:space="preserve">PEREIRA AREVALO PABLO GABRIEL </v>
      </c>
      <c r="C63" s="44" t="s">
        <v>8</v>
      </c>
      <c r="D63" s="45" t="s">
        <v>9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3">
      <c r="A64" s="41"/>
      <c r="B64" s="15" t="s">
        <v>10</v>
      </c>
      <c r="C64" s="43"/>
      <c r="D64" s="45" t="s">
        <v>11</v>
      </c>
      <c r="E64" s="47"/>
      <c r="F64" s="45" t="s">
        <v>12</v>
      </c>
      <c r="G64" s="47"/>
      <c r="H64" s="48" t="s">
        <v>13</v>
      </c>
      <c r="I64" s="47"/>
      <c r="J64" s="45" t="s">
        <v>14</v>
      </c>
      <c r="K64" s="47"/>
    </row>
    <row r="65" spans="1:11" ht="24" customHeight="1" x14ac:dyDescent="0.3">
      <c r="A65" s="4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2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2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2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1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3"/>
      <c r="B73" s="21" t="s">
        <v>16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9" t="s">
        <v>19</v>
      </c>
      <c r="B76" s="11" t="str">
        <f>B6</f>
        <v xml:space="preserve">ZUNIGA NUNEZ FRANCISCO SAMUEL </v>
      </c>
      <c r="C76" s="44" t="s">
        <v>8</v>
      </c>
      <c r="D76" s="45" t="s">
        <v>9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3">
      <c r="A77" s="41"/>
      <c r="B77" s="15" t="s">
        <v>10</v>
      </c>
      <c r="C77" s="43"/>
      <c r="D77" s="45" t="s">
        <v>11</v>
      </c>
      <c r="E77" s="47"/>
      <c r="F77" s="45" t="s">
        <v>12</v>
      </c>
      <c r="G77" s="47"/>
      <c r="H77" s="48" t="s">
        <v>13</v>
      </c>
      <c r="I77" s="47"/>
      <c r="J77" s="45" t="s">
        <v>14</v>
      </c>
      <c r="K77" s="47"/>
    </row>
    <row r="78" spans="1:11" ht="24" customHeight="1" x14ac:dyDescent="0.3">
      <c r="A78" s="4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2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2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2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1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3"/>
      <c r="B86" s="21" t="s">
        <v>16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conditionalFormatting sqref="C4:C6">
    <cfRule type="cellIs" dxfId="17" priority="1" operator="lessThan">
      <formula>4</formula>
    </cfRule>
    <cfRule type="cellIs" dxfId="16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71CFCE20-0767-4D65-9998-5463359C218E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9EA8832-BE1D-4315-8A70-C0812425A975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46D8-AC5F-4271-A51F-E3D5A0D48537}">
  <sheetPr>
    <tabColor rgb="FFFF0000"/>
  </sheetPr>
  <dimension ref="A2:K797"/>
  <sheetViews>
    <sheetView zoomScale="120" zoomScaleNormal="120" workbookViewId="0">
      <selection activeCell="E8" sqref="E8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6" width="11.6640625" customWidth="1"/>
    <col min="7" max="7" width="8.6640625" bestFit="1" customWidth="1"/>
    <col min="8" max="8" width="9" bestFit="1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  <c r="G2" s="32">
        <v>0.3</v>
      </c>
      <c r="H2" s="32">
        <v>0.3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  <c r="G3" s="34" t="s">
        <v>89</v>
      </c>
      <c r="H3" s="34" t="s">
        <v>90</v>
      </c>
    </row>
    <row r="4" spans="1:11" ht="14.4" x14ac:dyDescent="0.3">
      <c r="A4" s="3">
        <v>1</v>
      </c>
      <c r="B4" s="39" t="s">
        <v>71</v>
      </c>
      <c r="C4" s="31">
        <f>C21</f>
        <v>4.9000000000000004</v>
      </c>
      <c r="D4" s="37" t="e">
        <f>AVERAGE(G4:H4)</f>
        <v>#DIV/0!</v>
      </c>
      <c r="E4" s="60" t="e">
        <f>C4*C$2+D4*D$2</f>
        <v>#DIV/0!</v>
      </c>
      <c r="G4" s="37"/>
      <c r="H4" s="37"/>
    </row>
    <row r="5" spans="1:11" ht="14.4" x14ac:dyDescent="0.3">
      <c r="A5" s="3">
        <v>2</v>
      </c>
      <c r="B5" s="39" t="s">
        <v>72</v>
      </c>
      <c r="C5" s="31">
        <f>C34</f>
        <v>4.5</v>
      </c>
      <c r="D5" s="37" t="e">
        <f t="shared" ref="D5:D6" si="0">AVERAGE(G5:H5)</f>
        <v>#DIV/0!</v>
      </c>
      <c r="E5" s="60" t="e">
        <f t="shared" ref="E5:E6" si="1">C5*C$2+D5*D$2</f>
        <v>#DIV/0!</v>
      </c>
      <c r="G5" s="37"/>
      <c r="H5" s="37"/>
    </row>
    <row r="6" spans="1:11" ht="14.4" x14ac:dyDescent="0.3">
      <c r="A6" s="3">
        <v>3</v>
      </c>
      <c r="B6" s="39" t="s">
        <v>73</v>
      </c>
      <c r="C6" s="31">
        <f>C47</f>
        <v>4.5999999999999996</v>
      </c>
      <c r="D6" s="37" t="e">
        <f t="shared" si="0"/>
        <v>#DIV/0!</v>
      </c>
      <c r="E6" s="59" t="e">
        <f t="shared" si="1"/>
        <v>#DIV/0!</v>
      </c>
      <c r="G6" s="37"/>
      <c r="H6" s="37"/>
    </row>
    <row r="11" spans="1:11" ht="18" outlineLevel="1" x14ac:dyDescent="0.3">
      <c r="A11" s="40" t="s">
        <v>7</v>
      </c>
      <c r="B11" s="11" t="str">
        <f>B4</f>
        <v xml:space="preserve">CASTILLO JIMENEZ ANDRES RICARDO </v>
      </c>
      <c r="C11" s="44" t="s">
        <v>8</v>
      </c>
      <c r="D11" s="45" t="s">
        <v>9</v>
      </c>
      <c r="E11" s="46"/>
      <c r="F11" s="46"/>
      <c r="G11" s="46"/>
      <c r="H11" s="46"/>
      <c r="I11" s="46"/>
      <c r="J11" s="46"/>
      <c r="K11" s="47"/>
    </row>
    <row r="12" spans="1:11" ht="14.4" outlineLevel="1" x14ac:dyDescent="0.3">
      <c r="A12" s="41"/>
      <c r="B12" s="15" t="s">
        <v>10</v>
      </c>
      <c r="C12" s="43"/>
      <c r="D12" s="45" t="s">
        <v>11</v>
      </c>
      <c r="E12" s="47"/>
      <c r="F12" s="45" t="s">
        <v>12</v>
      </c>
      <c r="G12" s="47"/>
      <c r="H12" s="48" t="s">
        <v>13</v>
      </c>
      <c r="I12" s="47"/>
      <c r="J12" s="45" t="s">
        <v>14</v>
      </c>
      <c r="K12" s="47"/>
    </row>
    <row r="13" spans="1:11" ht="24" outlineLevel="1" x14ac:dyDescent="0.3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/>
      <c r="E13" s="12" t="str">
        <f>IF(D13="X",100*0.15,"")</f>
        <v/>
      </c>
      <c r="F13" s="12" t="s">
        <v>86</v>
      </c>
      <c r="G13" s="12">
        <f>IF(F13="X",60*0.15,"")</f>
        <v>9</v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9" si="4">IF($J13="X",0,"")</f>
        <v/>
      </c>
    </row>
    <row r="14" spans="1:11" ht="26.4" customHeight="1" outlineLevel="1" x14ac:dyDescent="0.3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ref="D14:D16" si="5">IF($C14=CL,"X","")</f>
        <v>X</v>
      </c>
      <c r="E14" s="12">
        <f>IF(D14="X",100*0.25,"")</f>
        <v>25</v>
      </c>
      <c r="F14" s="12" t="str">
        <f t="shared" ref="F14:F16" si="6">IF($C14=L,"X","")</f>
        <v/>
      </c>
      <c r="G14" s="12" t="str">
        <f>IF(F14="X",60*0.25,"")</f>
        <v/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3">
      <c r="A15" s="42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/>
      <c r="E15" s="12" t="str">
        <f>IF(D15="X",100*0.2,"")</f>
        <v/>
      </c>
      <c r="F15" s="12" t="str">
        <f t="shared" si="6"/>
        <v/>
      </c>
      <c r="G15" s="12" t="str">
        <f>IF(F15="X",60*0.2,"")</f>
        <v/>
      </c>
      <c r="H15" s="12" t="str">
        <f t="shared" si="2"/>
        <v/>
      </c>
      <c r="I15" s="12" t="str">
        <f>IF(H15="X",30*0.2,"")</f>
        <v/>
      </c>
      <c r="J15" s="12" t="str">
        <f t="shared" si="3"/>
        <v/>
      </c>
      <c r="K15" s="12" t="str">
        <f t="shared" si="4"/>
        <v/>
      </c>
    </row>
    <row r="16" spans="1:11" ht="24" outlineLevel="1" x14ac:dyDescent="0.3">
      <c r="A16" s="42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5"/>
        <v>X</v>
      </c>
      <c r="E16" s="12">
        <f>IF(D16="X",100*0.05,"")</f>
        <v>5</v>
      </c>
      <c r="F16" s="12" t="str">
        <f t="shared" si="6"/>
        <v/>
      </c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3">
      <c r="A17" s="42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/>
      <c r="E17" s="12" t="str">
        <f>IF(D17="X",100*0.05,"")</f>
        <v/>
      </c>
      <c r="F17" s="12" t="s">
        <v>86</v>
      </c>
      <c r="G17" s="12">
        <f>IF(F17="X",60*0.05,"")</f>
        <v>3</v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24" outlineLevel="1" x14ac:dyDescent="0.3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4"/>
        <v/>
      </c>
    </row>
    <row r="19" spans="1:11" ht="24" outlineLevel="1" x14ac:dyDescent="0.3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4"/>
        <v/>
      </c>
    </row>
    <row r="20" spans="1:11" ht="15.75" customHeight="1" outlineLevel="1" x14ac:dyDescent="0.35">
      <c r="A20" s="41"/>
      <c r="B20" s="18" t="s">
        <v>15</v>
      </c>
      <c r="C20" s="22">
        <f>E20+G20+I20+K20</f>
        <v>72</v>
      </c>
      <c r="D20" s="13"/>
      <c r="E20" s="13">
        <f>SUM(E13:E19)</f>
        <v>60</v>
      </c>
      <c r="F20" s="13"/>
      <c r="G20" s="13">
        <f>SUM(G13:G19)</f>
        <v>12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3"/>
      <c r="B21" s="21" t="s">
        <v>16</v>
      </c>
      <c r="C21" s="14">
        <f>VLOOKUP(C20,ESCALA_IEP!A2:B202,2,FALSE)</f>
        <v>4.9000000000000004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0" t="s">
        <v>7</v>
      </c>
      <c r="B24" s="11" t="str">
        <f>B5</f>
        <v xml:space="preserve">MUNOZ SEGURA FABIAN ANDRES </v>
      </c>
      <c r="C24" s="44" t="s">
        <v>8</v>
      </c>
      <c r="D24" s="45" t="s">
        <v>9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3">
      <c r="A25" s="41"/>
      <c r="B25" s="15" t="s">
        <v>10</v>
      </c>
      <c r="C25" s="43"/>
      <c r="D25" s="45" t="s">
        <v>11</v>
      </c>
      <c r="E25" s="47"/>
      <c r="F25" s="45" t="s">
        <v>12</v>
      </c>
      <c r="G25" s="47"/>
      <c r="H25" s="48" t="s">
        <v>13</v>
      </c>
      <c r="I25" s="47"/>
      <c r="J25" s="45" t="s">
        <v>14</v>
      </c>
      <c r="K25" s="47"/>
    </row>
    <row r="26" spans="1:11" ht="24" customHeight="1" x14ac:dyDescent="0.3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/>
      <c r="E26" s="12" t="str">
        <f>IF(D26="X",100*0.15,"")</f>
        <v/>
      </c>
      <c r="F26" s="12" t="str">
        <f t="shared" ref="F26:F29" si="7">IF($C26=L,"X","")</f>
        <v/>
      </c>
      <c r="G26" s="12" t="str">
        <f>IF(F26="X",60*0.15,"")</f>
        <v/>
      </c>
      <c r="H26" s="12" t="s">
        <v>86</v>
      </c>
      <c r="I26" s="12">
        <f>IF(H26="X",30*0.15,"")</f>
        <v>4.5</v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ref="D27:D29" si="10">IF($C27=CL,"X","")</f>
        <v>X</v>
      </c>
      <c r="E27" s="12">
        <f>IF(D27="X",100*0.25,"")</f>
        <v>25</v>
      </c>
      <c r="F27" s="12" t="str">
        <f t="shared" si="7"/>
        <v/>
      </c>
      <c r="G27" s="12" t="str">
        <f>IF(F27="X",60*0.25,"")</f>
        <v/>
      </c>
      <c r="H27" s="12" t="str">
        <f t="shared" ref="H27:H29" si="11">IF($C27=ML,"X","")</f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2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/>
      <c r="E28" s="12" t="str">
        <f>IF(D28="X",100*0.2,"")</f>
        <v/>
      </c>
      <c r="F28" s="12" t="str">
        <f t="shared" si="7"/>
        <v/>
      </c>
      <c r="G28" s="12" t="str">
        <f>IF(F28="X",60*0.2,"")</f>
        <v/>
      </c>
      <c r="H28" s="12" t="str">
        <f t="shared" si="11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2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10"/>
        <v>X</v>
      </c>
      <c r="E29" s="12">
        <f>IF(D29="X",100*0.05,"")</f>
        <v>5</v>
      </c>
      <c r="F29" s="12" t="str">
        <f t="shared" si="7"/>
        <v/>
      </c>
      <c r="G29" s="12" t="str">
        <f>IF(F29="X",60*0.05,"")</f>
        <v/>
      </c>
      <c r="H29" s="12" t="str">
        <f t="shared" si="11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2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/>
      <c r="E30" s="12" t="str">
        <f>IF(D30="X",100*0.05,"")</f>
        <v/>
      </c>
      <c r="F30" s="12"/>
      <c r="G30" s="12" t="str">
        <f>IF(F30="X",60*0.05,"")</f>
        <v/>
      </c>
      <c r="H30" s="12" t="s">
        <v>86</v>
      </c>
      <c r="I30" s="12">
        <f>IF(H30="X",30*0.05,"")</f>
        <v>1.5</v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1"/>
      <c r="B33" s="18" t="s">
        <v>15</v>
      </c>
      <c r="C33" s="22">
        <f>E33+G33+I33+K33</f>
        <v>66</v>
      </c>
      <c r="D33" s="13"/>
      <c r="E33" s="13">
        <f>SUM(E26:E32)</f>
        <v>60</v>
      </c>
      <c r="F33" s="13"/>
      <c r="G33" s="13">
        <f>SUM(G26:G32)</f>
        <v>0</v>
      </c>
      <c r="H33" s="13"/>
      <c r="I33" s="13">
        <f>SUM(I26:I32)</f>
        <v>6</v>
      </c>
      <c r="J33" s="13"/>
      <c r="K33" s="13">
        <f>SUM(K26:K32)</f>
        <v>0</v>
      </c>
    </row>
    <row r="34" spans="1:11" ht="24" customHeight="1" x14ac:dyDescent="0.35">
      <c r="A34" s="43"/>
      <c r="B34" s="21" t="s">
        <v>16</v>
      </c>
      <c r="C34" s="14">
        <f>VLOOKUP(C33,ESCALA_IEP!A15:B215,2,FALSE)</f>
        <v>4.5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0" t="s">
        <v>7</v>
      </c>
      <c r="B37" s="11" t="str">
        <f>B6</f>
        <v xml:space="preserve">VENEGAS PIZARRO OSVALDO </v>
      </c>
      <c r="C37" s="44" t="s">
        <v>8</v>
      </c>
      <c r="D37" s="45" t="s">
        <v>9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3">
      <c r="A38" s="41"/>
      <c r="B38" s="15" t="s">
        <v>10</v>
      </c>
      <c r="C38" s="43"/>
      <c r="D38" s="45" t="s">
        <v>11</v>
      </c>
      <c r="E38" s="47"/>
      <c r="F38" s="45" t="s">
        <v>12</v>
      </c>
      <c r="G38" s="47"/>
      <c r="H38" s="48" t="s">
        <v>13</v>
      </c>
      <c r="I38" s="47"/>
      <c r="J38" s="45" t="s">
        <v>14</v>
      </c>
      <c r="K38" s="47"/>
    </row>
    <row r="39" spans="1:11" ht="24" customHeight="1" x14ac:dyDescent="0.3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/>
      <c r="E39" s="12" t="str">
        <f>IF(D39="X",100*0.15,"")</f>
        <v/>
      </c>
      <c r="F39" s="12" t="str">
        <f t="shared" ref="F39:F42" si="12">IF($C39=L,"X","")</f>
        <v/>
      </c>
      <c r="G39" s="12" t="str">
        <f>IF(F39="X",60*0.15,"")</f>
        <v/>
      </c>
      <c r="H39" s="12" t="s">
        <v>86</v>
      </c>
      <c r="I39" s="12">
        <f>IF(H39="X",30*0.15,"")</f>
        <v>4.5</v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3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ref="D40:D42" si="15">IF($C40=CL,"X","")</f>
        <v>X</v>
      </c>
      <c r="E40" s="12">
        <f>IF(D40="X",100*0.25,"")</f>
        <v>25</v>
      </c>
      <c r="F40" s="12" t="str">
        <f t="shared" si="12"/>
        <v/>
      </c>
      <c r="G40" s="12" t="str">
        <f>IF(F40="X",60*0.25,"")</f>
        <v/>
      </c>
      <c r="H40" s="12" t="str">
        <f t="shared" ref="H40:H43" si="16">IF($C40=ML,"X","")</f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3">
      <c r="A41" s="42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/>
      <c r="E41" s="12" t="str">
        <f>IF(D41="X",100*0.2,"")</f>
        <v/>
      </c>
      <c r="F41" s="12" t="str">
        <f t="shared" si="12"/>
        <v/>
      </c>
      <c r="G41" s="12" t="str">
        <f>IF(F41="X",60*0.2,"")</f>
        <v/>
      </c>
      <c r="H41" s="12" t="str">
        <f t="shared" si="16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3">
      <c r="A42" s="42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5"/>
        <v>X</v>
      </c>
      <c r="E42" s="12">
        <f>IF(D42="X",100*0.05,"")</f>
        <v>5</v>
      </c>
      <c r="F42" s="12" t="str">
        <f t="shared" si="12"/>
        <v/>
      </c>
      <c r="G42" s="12" t="str">
        <f>IF(F42="X",60*0.05,"")</f>
        <v/>
      </c>
      <c r="H42" s="12" t="str">
        <f t="shared" si="16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3">
      <c r="A43" s="42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/>
      <c r="E43" s="12" t="str">
        <f>IF(D43="X",100*0.05,"")</f>
        <v/>
      </c>
      <c r="F43" s="12" t="s">
        <v>86</v>
      </c>
      <c r="G43" s="12">
        <f>IF(F43="X",60*0.05,"")</f>
        <v>3</v>
      </c>
      <c r="H43" s="12" t="str">
        <f t="shared" si="16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3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3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5">
      <c r="A46" s="41"/>
      <c r="B46" s="18" t="s">
        <v>15</v>
      </c>
      <c r="C46" s="22">
        <f>E46+G46+I46+K46</f>
        <v>67.5</v>
      </c>
      <c r="D46" s="13"/>
      <c r="E46" s="13">
        <f>SUM(E39:E45)</f>
        <v>60</v>
      </c>
      <c r="F46" s="13"/>
      <c r="G46" s="13">
        <f>SUM(G39:G45)</f>
        <v>3</v>
      </c>
      <c r="H46" s="13"/>
      <c r="I46" s="13">
        <f>SUM(I39:I45)</f>
        <v>4.5</v>
      </c>
      <c r="J46" s="13"/>
      <c r="K46" s="13">
        <f>SUM(K39:K45)</f>
        <v>0</v>
      </c>
    </row>
    <row r="47" spans="1:11" ht="24" customHeight="1" x14ac:dyDescent="0.35">
      <c r="A47" s="43"/>
      <c r="B47" s="21" t="s">
        <v>16</v>
      </c>
      <c r="C47" s="14">
        <f>VLOOKUP(C46,ESCALA_IEP!A28:B228,2,FALSE)</f>
        <v>4.5999999999999996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9" t="s">
        <v>17</v>
      </c>
      <c r="B50" s="11" t="str">
        <f>B4</f>
        <v xml:space="preserve">CASTILLO JIMENEZ ANDRES RICARDO </v>
      </c>
      <c r="C50" s="44" t="s">
        <v>8</v>
      </c>
      <c r="D50" s="45" t="s">
        <v>9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3">
      <c r="A51" s="41"/>
      <c r="B51" s="15" t="s">
        <v>10</v>
      </c>
      <c r="C51" s="43"/>
      <c r="D51" s="45" t="s">
        <v>11</v>
      </c>
      <c r="E51" s="47"/>
      <c r="F51" s="45" t="s">
        <v>12</v>
      </c>
      <c r="G51" s="47"/>
      <c r="H51" s="48" t="s">
        <v>13</v>
      </c>
      <c r="I51" s="47"/>
      <c r="J51" s="45" t="s">
        <v>14</v>
      </c>
      <c r="K51" s="47"/>
    </row>
    <row r="52" spans="1:11" ht="24" customHeight="1" x14ac:dyDescent="0.3">
      <c r="A52" s="4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2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2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2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1"/>
      <c r="B59" s="18" t="s">
        <v>15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3"/>
      <c r="B60" s="21" t="s">
        <v>16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9" t="s">
        <v>18</v>
      </c>
      <c r="B63" s="11" t="str">
        <f>B5</f>
        <v xml:space="preserve">MUNOZ SEGURA FABIAN ANDRES </v>
      </c>
      <c r="C63" s="44" t="s">
        <v>8</v>
      </c>
      <c r="D63" s="45" t="s">
        <v>9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3">
      <c r="A64" s="41"/>
      <c r="B64" s="15" t="s">
        <v>10</v>
      </c>
      <c r="C64" s="43"/>
      <c r="D64" s="45" t="s">
        <v>11</v>
      </c>
      <c r="E64" s="47"/>
      <c r="F64" s="45" t="s">
        <v>12</v>
      </c>
      <c r="G64" s="47"/>
      <c r="H64" s="48" t="s">
        <v>13</v>
      </c>
      <c r="I64" s="47"/>
      <c r="J64" s="45" t="s">
        <v>14</v>
      </c>
      <c r="K64" s="47"/>
    </row>
    <row r="65" spans="1:11" ht="24" customHeight="1" x14ac:dyDescent="0.3">
      <c r="A65" s="4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2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2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2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1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3"/>
      <c r="B73" s="21" t="s">
        <v>16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9" t="s">
        <v>19</v>
      </c>
      <c r="B76" s="11" t="str">
        <f>B6</f>
        <v xml:space="preserve">VENEGAS PIZARRO OSVALDO </v>
      </c>
      <c r="C76" s="44" t="s">
        <v>8</v>
      </c>
      <c r="D76" s="45" t="s">
        <v>9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3">
      <c r="A77" s="41"/>
      <c r="B77" s="15" t="s">
        <v>10</v>
      </c>
      <c r="C77" s="43"/>
      <c r="D77" s="45" t="s">
        <v>11</v>
      </c>
      <c r="E77" s="47"/>
      <c r="F77" s="45" t="s">
        <v>12</v>
      </c>
      <c r="G77" s="47"/>
      <c r="H77" s="48" t="s">
        <v>13</v>
      </c>
      <c r="I77" s="47"/>
      <c r="J77" s="45" t="s">
        <v>14</v>
      </c>
      <c r="K77" s="47"/>
    </row>
    <row r="78" spans="1:11" ht="24" customHeight="1" x14ac:dyDescent="0.3">
      <c r="A78" s="4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2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2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2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1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3"/>
      <c r="B86" s="21" t="s">
        <v>16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conditionalFormatting sqref="C4:C6">
    <cfRule type="cellIs" dxfId="15" priority="1" operator="lessThan">
      <formula>4</formula>
    </cfRule>
    <cfRule type="cellIs" dxfId="14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D3CCE112-E35D-4953-B6DD-D02E42E86224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17457B6-3476-4F1C-A25D-FA3220295A95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7633-8485-483A-947E-B99FECA23034}">
  <sheetPr>
    <tabColor rgb="FFFFC000"/>
  </sheetPr>
  <dimension ref="A2:K797"/>
  <sheetViews>
    <sheetView zoomScale="120" zoomScaleNormal="120" workbookViewId="0">
      <selection activeCell="H17" sqref="H17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6" width="11.6640625" customWidth="1"/>
    <col min="7" max="7" width="8.6640625" bestFit="1" customWidth="1"/>
    <col min="8" max="8" width="9" bestFit="1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  <c r="G2" s="32">
        <v>0.3</v>
      </c>
      <c r="H2" s="32">
        <v>0.3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  <c r="G3" s="34" t="s">
        <v>89</v>
      </c>
      <c r="H3" s="34" t="s">
        <v>90</v>
      </c>
    </row>
    <row r="4" spans="1:11" ht="14.4" x14ac:dyDescent="0.3">
      <c r="A4" s="3">
        <v>1</v>
      </c>
      <c r="B4" s="16" t="s">
        <v>74</v>
      </c>
      <c r="C4" s="31">
        <f>C21</f>
        <v>5.8</v>
      </c>
      <c r="D4" s="37">
        <f>AVERAGE(G4:H4)</f>
        <v>6.4</v>
      </c>
      <c r="E4" s="60">
        <f>C4*C$2+D4*D$2</f>
        <v>5.9799999999999995</v>
      </c>
      <c r="G4" s="37">
        <v>6.4</v>
      </c>
      <c r="H4" s="37">
        <v>6.4</v>
      </c>
    </row>
    <row r="5" spans="1:11" ht="14.4" x14ac:dyDescent="0.3">
      <c r="A5" s="3">
        <v>2</v>
      </c>
      <c r="B5" s="16" t="s">
        <v>75</v>
      </c>
      <c r="C5" s="31">
        <f>C34</f>
        <v>5.8</v>
      </c>
      <c r="D5" s="37">
        <f t="shared" ref="D5:D6" si="0">AVERAGE(G5:H5)</f>
        <v>6.4</v>
      </c>
      <c r="E5" s="60">
        <f t="shared" ref="E5:E6" si="1">C5*C$2+D5*D$2</f>
        <v>5.9799999999999995</v>
      </c>
      <c r="G5" s="37">
        <v>6.4</v>
      </c>
      <c r="H5" s="37">
        <v>6.4</v>
      </c>
    </row>
    <row r="6" spans="1:11" ht="14.4" x14ac:dyDescent="0.3">
      <c r="A6" s="3">
        <v>3</v>
      </c>
      <c r="B6" s="16" t="s">
        <v>76</v>
      </c>
      <c r="C6" s="31">
        <f>C47</f>
        <v>5.8</v>
      </c>
      <c r="D6" s="37">
        <f t="shared" si="0"/>
        <v>6.4</v>
      </c>
      <c r="E6" s="59">
        <f t="shared" si="1"/>
        <v>5.9799999999999995</v>
      </c>
      <c r="G6" s="37">
        <v>6.4</v>
      </c>
      <c r="H6" s="37">
        <v>6.4</v>
      </c>
    </row>
    <row r="11" spans="1:11" ht="18" outlineLevel="1" x14ac:dyDescent="0.3">
      <c r="A11" s="40" t="s">
        <v>7</v>
      </c>
      <c r="B11" s="11" t="str">
        <f>B4</f>
        <v xml:space="preserve">CASTRO MUNOZ PATRICIO </v>
      </c>
      <c r="C11" s="44" t="s">
        <v>8</v>
      </c>
      <c r="D11" s="45" t="s">
        <v>9</v>
      </c>
      <c r="E11" s="46"/>
      <c r="F11" s="46"/>
      <c r="G11" s="46"/>
      <c r="H11" s="46"/>
      <c r="I11" s="46"/>
      <c r="J11" s="46"/>
      <c r="K11" s="47"/>
    </row>
    <row r="12" spans="1:11" ht="14.4" outlineLevel="1" x14ac:dyDescent="0.3">
      <c r="A12" s="41"/>
      <c r="B12" s="15" t="s">
        <v>10</v>
      </c>
      <c r="C12" s="43"/>
      <c r="D12" s="45" t="s">
        <v>11</v>
      </c>
      <c r="E12" s="47"/>
      <c r="F12" s="45" t="s">
        <v>12</v>
      </c>
      <c r="G12" s="47"/>
      <c r="H12" s="48" t="s">
        <v>13</v>
      </c>
      <c r="I12" s="47"/>
      <c r="J12" s="45" t="s">
        <v>14</v>
      </c>
      <c r="K12" s="47"/>
    </row>
    <row r="13" spans="1:11" ht="24" outlineLevel="1" x14ac:dyDescent="0.3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12</v>
      </c>
      <c r="D13" s="12"/>
      <c r="E13" s="12" t="str">
        <f>IF(D13="X",100*0.15,"")</f>
        <v/>
      </c>
      <c r="F13" s="12" t="s">
        <v>86</v>
      </c>
      <c r="G13" s="12">
        <f>IF(F13="X",60*0.15,"")</f>
        <v>9</v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9" si="4">IF($J13="X",0,"")</f>
        <v/>
      </c>
    </row>
    <row r="14" spans="1:11" ht="26.4" customHeight="1" outlineLevel="1" x14ac:dyDescent="0.3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ref="D14:D17" si="5">IF($C14=CL,"X","")</f>
        <v>X</v>
      </c>
      <c r="E14" s="12">
        <f>IF(D14="X",100*0.25,"")</f>
        <v>25</v>
      </c>
      <c r="F14" s="12" t="str">
        <f t="shared" ref="F14:F17" si="6">IF($C14=L,"X","")</f>
        <v/>
      </c>
      <c r="G14" s="12" t="str">
        <f>IF(F14="X",60*0.25,"")</f>
        <v/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3">
      <c r="A15" s="42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si="5"/>
        <v>X</v>
      </c>
      <c r="E15" s="12">
        <f>IF(D15="X",100*0.2,"")</f>
        <v>20</v>
      </c>
      <c r="F15" s="12" t="str">
        <f t="shared" si="6"/>
        <v/>
      </c>
      <c r="G15" s="12" t="str">
        <f>IF(F15="X",60*0.2,"")</f>
        <v/>
      </c>
      <c r="H15" s="12" t="str">
        <f t="shared" si="2"/>
        <v/>
      </c>
      <c r="I15" s="12" t="str">
        <f>IF(H15="X",30*0.2,"")</f>
        <v/>
      </c>
      <c r="J15" s="12" t="str">
        <f t="shared" si="3"/>
        <v/>
      </c>
      <c r="K15" s="12" t="str">
        <f t="shared" si="4"/>
        <v/>
      </c>
    </row>
    <row r="16" spans="1:11" ht="24" outlineLevel="1" x14ac:dyDescent="0.3">
      <c r="A16" s="42"/>
      <c r="B16" s="19" t="str">
        <f>RUBRICA!A7</f>
        <v>4. Expone el Proyecto APT, considerando el formato y el tiempo establecido para la presentación.</v>
      </c>
      <c r="C16" s="17" t="s">
        <v>12</v>
      </c>
      <c r="D16" s="12"/>
      <c r="E16" s="12" t="str">
        <f>IF(D16="X",100*0.05,"")</f>
        <v/>
      </c>
      <c r="F16" s="12" t="s">
        <v>86</v>
      </c>
      <c r="G16" s="12">
        <f>IF(F16="X",60*0.05,"")</f>
        <v>3</v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3">
      <c r="A17" s="42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5"/>
        <v>X</v>
      </c>
      <c r="E17" s="12">
        <f>IF(D17="X",100*0.05,"")</f>
        <v>5</v>
      </c>
      <c r="F17" s="12" t="str">
        <f t="shared" si="6"/>
        <v/>
      </c>
      <c r="G17" s="12" t="str">
        <f>IF(F17="X",60*0.05,"")</f>
        <v/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24" outlineLevel="1" x14ac:dyDescent="0.3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12</v>
      </c>
      <c r="D18" s="12" t="str">
        <f>IF($C18=CL,"X","")</f>
        <v/>
      </c>
      <c r="E18" s="12" t="str">
        <f>IF(D18="X",100*0.2,"")</f>
        <v/>
      </c>
      <c r="F18" s="12" t="str">
        <f>IF($C18=L,"X","")</f>
        <v>X</v>
      </c>
      <c r="G18" s="12">
        <f>IF(F18="X",60*0.2,"")</f>
        <v>12</v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4"/>
        <v/>
      </c>
    </row>
    <row r="19" spans="1:11" ht="24" outlineLevel="1" x14ac:dyDescent="0.3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4"/>
        <v/>
      </c>
    </row>
    <row r="20" spans="1:11" ht="15.75" customHeight="1" outlineLevel="1" x14ac:dyDescent="0.35">
      <c r="A20" s="41"/>
      <c r="B20" s="18" t="s">
        <v>15</v>
      </c>
      <c r="C20" s="22">
        <f>E20+G20+I20+K20</f>
        <v>84</v>
      </c>
      <c r="D20" s="13"/>
      <c r="E20" s="13">
        <f>SUM(E13:E19)</f>
        <v>60</v>
      </c>
      <c r="F20" s="13"/>
      <c r="G20" s="13">
        <f>SUM(G13:G19)</f>
        <v>24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3"/>
      <c r="B21" s="21" t="s">
        <v>16</v>
      </c>
      <c r="C21" s="14">
        <f>VLOOKUP(C20,ESCALA_IEP!A2:B202,2,FALSE)</f>
        <v>5.8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0" t="s">
        <v>7</v>
      </c>
      <c r="B24" s="11" t="str">
        <f>B5</f>
        <v xml:space="preserve">ULLOA SOTO DIEGO ALFONSO </v>
      </c>
      <c r="C24" s="44" t="s">
        <v>8</v>
      </c>
      <c r="D24" s="45" t="s">
        <v>9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3">
      <c r="A25" s="41"/>
      <c r="B25" s="15" t="s">
        <v>10</v>
      </c>
      <c r="C25" s="43"/>
      <c r="D25" s="45" t="s">
        <v>11</v>
      </c>
      <c r="E25" s="47"/>
      <c r="F25" s="45" t="s">
        <v>12</v>
      </c>
      <c r="G25" s="47"/>
      <c r="H25" s="48" t="s">
        <v>13</v>
      </c>
      <c r="I25" s="47"/>
      <c r="J25" s="45" t="s">
        <v>14</v>
      </c>
      <c r="K25" s="47"/>
    </row>
    <row r="26" spans="1:11" ht="24" customHeight="1" x14ac:dyDescent="0.3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12</v>
      </c>
      <c r="D26" s="12"/>
      <c r="E26" s="12" t="str">
        <f>IF(D26="X",100*0.15,"")</f>
        <v/>
      </c>
      <c r="F26" s="12" t="s">
        <v>86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ref="D27:D30" si="10">IF($C27=CL,"X","")</f>
        <v>X</v>
      </c>
      <c r="E27" s="12">
        <f>IF(D27="X",100*0.25,"")</f>
        <v>25</v>
      </c>
      <c r="F27" s="12" t="str">
        <f t="shared" ref="F27:F30" si="11">IF($C27=L,"X","")</f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2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si="10"/>
        <v>X</v>
      </c>
      <c r="E28" s="12">
        <f>IF(D28="X",100*0.2,"")</f>
        <v>20</v>
      </c>
      <c r="F28" s="12" t="str">
        <f t="shared" si="11"/>
        <v/>
      </c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2"/>
      <c r="B29" s="19" t="str">
        <f>RUBRICA!A7</f>
        <v>4. Expone el Proyecto APT, considerando el formato y el tiempo establecido para la presentación.</v>
      </c>
      <c r="C29" s="17" t="s">
        <v>12</v>
      </c>
      <c r="D29" s="12"/>
      <c r="E29" s="12" t="str">
        <f>IF(D29="X",100*0.05,"")</f>
        <v/>
      </c>
      <c r="F29" s="12" t="s">
        <v>86</v>
      </c>
      <c r="G29" s="12">
        <f>IF(F29="X",60*0.05,"")</f>
        <v>3</v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2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12</v>
      </c>
      <c r="D31" s="12" t="str">
        <f>IF($C31=CL,"X","")</f>
        <v/>
      </c>
      <c r="E31" s="12" t="str">
        <f>IF(D31="X",100*0.2,"")</f>
        <v/>
      </c>
      <c r="F31" s="12" t="str">
        <f>IF($C31=L,"X","")</f>
        <v>X</v>
      </c>
      <c r="G31" s="12">
        <f>IF(F31="X",60*0.2,"")</f>
        <v>12</v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1"/>
      <c r="B33" s="18" t="s">
        <v>15</v>
      </c>
      <c r="C33" s="22">
        <f>E33+G33+I33+K33</f>
        <v>84</v>
      </c>
      <c r="D33" s="13"/>
      <c r="E33" s="13">
        <f>SUM(E26:E32)</f>
        <v>60</v>
      </c>
      <c r="F33" s="13"/>
      <c r="G33" s="13">
        <f>SUM(G26:G32)</f>
        <v>24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3"/>
      <c r="B34" s="21" t="s">
        <v>16</v>
      </c>
      <c r="C34" s="14">
        <f>VLOOKUP(C33,ESCALA_IEP!A15:B215,2,FALSE)</f>
        <v>5.8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0" t="s">
        <v>7</v>
      </c>
      <c r="B37" s="11" t="str">
        <f>B6</f>
        <v xml:space="preserve">VILLENA TORO ALONSO IGNACIO </v>
      </c>
      <c r="C37" s="44" t="s">
        <v>8</v>
      </c>
      <c r="D37" s="45" t="s">
        <v>9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3">
      <c r="A38" s="41"/>
      <c r="B38" s="15" t="s">
        <v>10</v>
      </c>
      <c r="C38" s="43"/>
      <c r="D38" s="45" t="s">
        <v>11</v>
      </c>
      <c r="E38" s="47"/>
      <c r="F38" s="45" t="s">
        <v>12</v>
      </c>
      <c r="G38" s="47"/>
      <c r="H38" s="48" t="s">
        <v>13</v>
      </c>
      <c r="I38" s="47"/>
      <c r="J38" s="45" t="s">
        <v>14</v>
      </c>
      <c r="K38" s="47"/>
    </row>
    <row r="39" spans="1:11" ht="24" customHeight="1" x14ac:dyDescent="0.3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12</v>
      </c>
      <c r="D39" s="12"/>
      <c r="E39" s="12" t="str">
        <f>IF(D39="X",100*0.15,"")</f>
        <v/>
      </c>
      <c r="F39" s="12" t="s">
        <v>86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3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ref="D40:D43" si="15">IF($C40=CL,"X","")</f>
        <v>X</v>
      </c>
      <c r="E40" s="12">
        <f>IF(D40="X",100*0.25,"")</f>
        <v>25</v>
      </c>
      <c r="F40" s="12" t="str">
        <f t="shared" ref="F40:F43" si="16">IF($C40=L,"X","")</f>
        <v/>
      </c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3">
      <c r="A41" s="42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5"/>
        <v>X</v>
      </c>
      <c r="E41" s="12">
        <f>IF(D41="X",100*0.2,"")</f>
        <v>20</v>
      </c>
      <c r="F41" s="12" t="str">
        <f t="shared" si="16"/>
        <v/>
      </c>
      <c r="G41" s="12" t="str">
        <f>IF(F41="X",60*0.2,"")</f>
        <v/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3">
      <c r="A42" s="42"/>
      <c r="B42" s="19" t="str">
        <f>RUBRICA!A7</f>
        <v>4. Expone el Proyecto APT, considerando el formato y el tiempo establecido para la presentación.</v>
      </c>
      <c r="C42" s="17" t="s">
        <v>12</v>
      </c>
      <c r="D42" s="12"/>
      <c r="E42" s="12" t="str">
        <f>IF(D42="X",100*0.05,"")</f>
        <v/>
      </c>
      <c r="F42" s="12" t="s">
        <v>86</v>
      </c>
      <c r="G42" s="12">
        <f>IF(F42="X",60*0.05,"")</f>
        <v>3</v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3">
      <c r="A43" s="42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5"/>
        <v>X</v>
      </c>
      <c r="E43" s="12">
        <f>IF(D43="X",100*0.05,"")</f>
        <v>5</v>
      </c>
      <c r="F43" s="12" t="str">
        <f t="shared" si="16"/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3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12</v>
      </c>
      <c r="D44" s="12" t="str">
        <f>IF($C44=CL,"X","")</f>
        <v/>
      </c>
      <c r="E44" s="12" t="str">
        <f>IF(D44="X",100*0.2,"")</f>
        <v/>
      </c>
      <c r="F44" s="12" t="str">
        <f>IF($C44=L,"X","")</f>
        <v>X</v>
      </c>
      <c r="G44" s="12">
        <f>IF(F44="X",60*0.2,"")</f>
        <v>12</v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3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5">
      <c r="A46" s="41"/>
      <c r="B46" s="18" t="s">
        <v>15</v>
      </c>
      <c r="C46" s="22">
        <f>E46+G46+I46+K46</f>
        <v>84</v>
      </c>
      <c r="D46" s="13"/>
      <c r="E46" s="13">
        <f>SUM(E39:E45)</f>
        <v>60</v>
      </c>
      <c r="F46" s="13"/>
      <c r="G46" s="13">
        <f>SUM(G39:G45)</f>
        <v>24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3"/>
      <c r="B47" s="21" t="s">
        <v>16</v>
      </c>
      <c r="C47" s="14">
        <f>VLOOKUP(C46,ESCALA_IEP!A28:B228,2,FALSE)</f>
        <v>5.8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9" t="s">
        <v>17</v>
      </c>
      <c r="B50" s="11" t="str">
        <f>B4</f>
        <v xml:space="preserve">CASTRO MUNOZ PATRICIO </v>
      </c>
      <c r="C50" s="44" t="s">
        <v>8</v>
      </c>
      <c r="D50" s="45" t="s">
        <v>9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3">
      <c r="A51" s="41"/>
      <c r="B51" s="15" t="s">
        <v>10</v>
      </c>
      <c r="C51" s="43"/>
      <c r="D51" s="45" t="s">
        <v>11</v>
      </c>
      <c r="E51" s="47"/>
      <c r="F51" s="45" t="s">
        <v>12</v>
      </c>
      <c r="G51" s="47"/>
      <c r="H51" s="48" t="s">
        <v>13</v>
      </c>
      <c r="I51" s="47"/>
      <c r="J51" s="45" t="s">
        <v>14</v>
      </c>
      <c r="K51" s="47"/>
    </row>
    <row r="52" spans="1:11" ht="24" customHeight="1" x14ac:dyDescent="0.3">
      <c r="A52" s="4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2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2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2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1"/>
      <c r="B59" s="18" t="s">
        <v>15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3"/>
      <c r="B60" s="21" t="s">
        <v>16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9" t="s">
        <v>18</v>
      </c>
      <c r="B63" s="11" t="str">
        <f>B5</f>
        <v xml:space="preserve">ULLOA SOTO DIEGO ALFONSO </v>
      </c>
      <c r="C63" s="44" t="s">
        <v>8</v>
      </c>
      <c r="D63" s="45" t="s">
        <v>9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3">
      <c r="A64" s="41"/>
      <c r="B64" s="15" t="s">
        <v>10</v>
      </c>
      <c r="C64" s="43"/>
      <c r="D64" s="45" t="s">
        <v>11</v>
      </c>
      <c r="E64" s="47"/>
      <c r="F64" s="45" t="s">
        <v>12</v>
      </c>
      <c r="G64" s="47"/>
      <c r="H64" s="48" t="s">
        <v>13</v>
      </c>
      <c r="I64" s="47"/>
      <c r="J64" s="45" t="s">
        <v>14</v>
      </c>
      <c r="K64" s="47"/>
    </row>
    <row r="65" spans="1:11" ht="24" customHeight="1" x14ac:dyDescent="0.3">
      <c r="A65" s="4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2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2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2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1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3"/>
      <c r="B73" s="21" t="s">
        <v>16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9" t="s">
        <v>19</v>
      </c>
      <c r="B76" s="11" t="str">
        <f>B6</f>
        <v xml:space="preserve">VILLENA TORO ALONSO IGNACIO </v>
      </c>
      <c r="C76" s="44" t="s">
        <v>8</v>
      </c>
      <c r="D76" s="45" t="s">
        <v>9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3">
      <c r="A77" s="41"/>
      <c r="B77" s="15" t="s">
        <v>10</v>
      </c>
      <c r="C77" s="43"/>
      <c r="D77" s="45" t="s">
        <v>11</v>
      </c>
      <c r="E77" s="47"/>
      <c r="F77" s="45" t="s">
        <v>12</v>
      </c>
      <c r="G77" s="47"/>
      <c r="H77" s="48" t="s">
        <v>13</v>
      </c>
      <c r="I77" s="47"/>
      <c r="J77" s="45" t="s">
        <v>14</v>
      </c>
      <c r="K77" s="47"/>
    </row>
    <row r="78" spans="1:11" ht="24" customHeight="1" x14ac:dyDescent="0.3">
      <c r="A78" s="4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2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2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2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1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3"/>
      <c r="B86" s="21" t="s">
        <v>16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conditionalFormatting sqref="C4:C6">
    <cfRule type="cellIs" dxfId="13" priority="1" operator="lessThan">
      <formula>4</formula>
    </cfRule>
    <cfRule type="cellIs" dxfId="12" priority="2" operator="lessThan">
      <formula>1</formula>
    </cfRule>
  </conditionalFormatting>
  <dataValidations disablePrompts="1" count="1">
    <dataValidation type="decimal" allowBlank="1" showInputMessage="1" showErrorMessage="1" prompt="Error de Ingreso - Nota debe estar entre 1,0 y 7,0" sqref="C4:C6" xr:uid="{B00A8D6C-5BD2-4AE0-9ACD-8DEC428B60C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90A66FF7-192F-4FAE-BF0D-217106C2FCB8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ADDC-551E-4D6E-812D-DFBFD95BB7DB}">
  <sheetPr>
    <tabColor rgb="FF92D050"/>
  </sheetPr>
  <dimension ref="A2:K797"/>
  <sheetViews>
    <sheetView zoomScale="120" zoomScaleNormal="120" workbookViewId="0">
      <selection activeCell="C9" sqref="C9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6" width="11.6640625" customWidth="1"/>
    <col min="7" max="7" width="8.6640625" bestFit="1" customWidth="1"/>
    <col min="8" max="8" width="9" bestFit="1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  <c r="G2" s="32">
        <v>0.3</v>
      </c>
      <c r="H2" s="32">
        <v>0.3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  <c r="G3" s="34" t="s">
        <v>89</v>
      </c>
      <c r="H3" s="34" t="s">
        <v>90</v>
      </c>
    </row>
    <row r="4" spans="1:11" ht="14.4" x14ac:dyDescent="0.3">
      <c r="A4" s="3">
        <v>1</v>
      </c>
      <c r="B4" s="16" t="s">
        <v>77</v>
      </c>
      <c r="C4" s="31">
        <f>C21</f>
        <v>7</v>
      </c>
      <c r="D4" s="37">
        <f>AVERAGE(G4:H4)</f>
        <v>5.9</v>
      </c>
      <c r="E4" s="60">
        <f>C4*C$2+D4*D$2</f>
        <v>6.67</v>
      </c>
      <c r="G4" s="37">
        <v>6.3</v>
      </c>
      <c r="H4" s="37">
        <v>5.5</v>
      </c>
    </row>
    <row r="5" spans="1:11" ht="14.4" x14ac:dyDescent="0.3">
      <c r="A5" s="3">
        <v>2</v>
      </c>
      <c r="B5" s="16" t="s">
        <v>78</v>
      </c>
      <c r="C5" s="31">
        <f>C34</f>
        <v>7</v>
      </c>
      <c r="D5" s="37">
        <f t="shared" ref="D5:D6" si="0">AVERAGE(G5:H5)</f>
        <v>5.9</v>
      </c>
      <c r="E5" s="60">
        <f t="shared" ref="E5:E6" si="1">C5*C$2+D5*D$2</f>
        <v>6.67</v>
      </c>
      <c r="G5" s="37">
        <v>6.3</v>
      </c>
      <c r="H5" s="37">
        <v>5.5</v>
      </c>
    </row>
    <row r="6" spans="1:11" ht="14.4" x14ac:dyDescent="0.3">
      <c r="A6" s="3">
        <v>3</v>
      </c>
      <c r="B6" s="16" t="s">
        <v>79</v>
      </c>
      <c r="C6" s="31">
        <f>C47</f>
        <v>7</v>
      </c>
      <c r="D6" s="37">
        <f t="shared" si="0"/>
        <v>5.9</v>
      </c>
      <c r="E6" s="59">
        <f t="shared" si="1"/>
        <v>6.67</v>
      </c>
      <c r="G6" s="37">
        <v>6.3</v>
      </c>
      <c r="H6" s="37">
        <v>5.5</v>
      </c>
    </row>
    <row r="11" spans="1:11" ht="18" outlineLevel="1" x14ac:dyDescent="0.3">
      <c r="A11" s="40" t="s">
        <v>7</v>
      </c>
      <c r="B11" s="11" t="str">
        <f>B4</f>
        <v xml:space="preserve">MONTECINOS CHEUQUIAN AXEL MAXIMILIANO </v>
      </c>
      <c r="C11" s="44" t="s">
        <v>8</v>
      </c>
      <c r="D11" s="45" t="s">
        <v>9</v>
      </c>
      <c r="E11" s="46"/>
      <c r="F11" s="46"/>
      <c r="G11" s="46"/>
      <c r="H11" s="46"/>
      <c r="I11" s="46"/>
      <c r="J11" s="46"/>
      <c r="K11" s="47"/>
    </row>
    <row r="12" spans="1:11" ht="14.4" outlineLevel="1" x14ac:dyDescent="0.3">
      <c r="A12" s="41"/>
      <c r="B12" s="15" t="s">
        <v>10</v>
      </c>
      <c r="C12" s="43"/>
      <c r="D12" s="45" t="s">
        <v>11</v>
      </c>
      <c r="E12" s="47"/>
      <c r="F12" s="45" t="s">
        <v>12</v>
      </c>
      <c r="G12" s="47"/>
      <c r="H12" s="48" t="s">
        <v>13</v>
      </c>
      <c r="I12" s="47"/>
      <c r="J12" s="45" t="s">
        <v>14</v>
      </c>
      <c r="K12" s="47"/>
    </row>
    <row r="13" spans="1:11" ht="24" outlineLevel="1" x14ac:dyDescent="0.3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 t="s">
        <v>86</v>
      </c>
      <c r="E13" s="12">
        <f>IF(D13="X",100*0.15,"")</f>
        <v>15</v>
      </c>
      <c r="F13" s="12"/>
      <c r="G13" s="12" t="str">
        <f>IF(F13="X",60*0.15,"")</f>
        <v/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9" si="4">IF($J13="X",0,"")</f>
        <v/>
      </c>
    </row>
    <row r="14" spans="1:11" ht="26.4" customHeight="1" outlineLevel="1" x14ac:dyDescent="0.3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">
        <v>86</v>
      </c>
      <c r="E14" s="12">
        <f>IF(D14="X",100*0.25,"")</f>
        <v>25</v>
      </c>
      <c r="F14" s="12"/>
      <c r="G14" s="12" t="str">
        <f>IF(F14="X",60*0.25,"")</f>
        <v/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3">
      <c r="A15" s="42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ref="D15:D17" si="5">IF($C15=CL,"X","")</f>
        <v>X</v>
      </c>
      <c r="E15" s="12">
        <f>IF(D15="X",100*0.2,"")</f>
        <v>20</v>
      </c>
      <c r="F15" s="12" t="str">
        <f t="shared" ref="F15:F17" si="6">IF($C15=L,"X","")</f>
        <v/>
      </c>
      <c r="G15" s="12" t="str">
        <f>IF(F15="X",60*0.2,"")</f>
        <v/>
      </c>
      <c r="H15" s="12" t="str">
        <f t="shared" si="2"/>
        <v/>
      </c>
      <c r="I15" s="12" t="str">
        <f>IF(H15="X",30*0.2,"")</f>
        <v/>
      </c>
      <c r="J15" s="12" t="str">
        <f t="shared" si="3"/>
        <v/>
      </c>
      <c r="K15" s="12" t="str">
        <f t="shared" si="4"/>
        <v/>
      </c>
    </row>
    <row r="16" spans="1:11" ht="24" outlineLevel="1" x14ac:dyDescent="0.3">
      <c r="A16" s="42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5"/>
        <v>X</v>
      </c>
      <c r="E16" s="12">
        <f>IF(D16="X",100*0.05,"")</f>
        <v>5</v>
      </c>
      <c r="F16" s="12" t="str">
        <f t="shared" si="6"/>
        <v/>
      </c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3">
      <c r="A17" s="42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5"/>
        <v>X</v>
      </c>
      <c r="E17" s="12">
        <f>IF(D17="X",100*0.05,"")</f>
        <v>5</v>
      </c>
      <c r="F17" s="12" t="str">
        <f t="shared" si="6"/>
        <v/>
      </c>
      <c r="G17" s="12" t="str">
        <f>IF(F17="X",60*0.05,"")</f>
        <v/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24" outlineLevel="1" x14ac:dyDescent="0.3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4"/>
        <v/>
      </c>
    </row>
    <row r="19" spans="1:11" ht="24" outlineLevel="1" x14ac:dyDescent="0.3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4"/>
        <v/>
      </c>
    </row>
    <row r="20" spans="1:11" ht="15.75" customHeight="1" outlineLevel="1" x14ac:dyDescent="0.35">
      <c r="A20" s="41"/>
      <c r="B20" s="18" t="s">
        <v>15</v>
      </c>
      <c r="C20" s="22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3"/>
      <c r="B21" s="21" t="s">
        <v>16</v>
      </c>
      <c r="C21" s="14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0" t="s">
        <v>7</v>
      </c>
      <c r="B24" s="11" t="str">
        <f>B5</f>
        <v xml:space="preserve">MUNOZ ABARCA AXEL </v>
      </c>
      <c r="C24" s="44" t="s">
        <v>8</v>
      </c>
      <c r="D24" s="45" t="s">
        <v>9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3">
      <c r="A25" s="41"/>
      <c r="B25" s="15" t="s">
        <v>10</v>
      </c>
      <c r="C25" s="43"/>
      <c r="D25" s="45" t="s">
        <v>11</v>
      </c>
      <c r="E25" s="47"/>
      <c r="F25" s="45" t="s">
        <v>12</v>
      </c>
      <c r="G25" s="47"/>
      <c r="H25" s="48" t="s">
        <v>13</v>
      </c>
      <c r="I25" s="47"/>
      <c r="J25" s="45" t="s">
        <v>14</v>
      </c>
      <c r="K25" s="47"/>
    </row>
    <row r="26" spans="1:11" ht="24" customHeight="1" x14ac:dyDescent="0.3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 t="s">
        <v>86</v>
      </c>
      <c r="E26" s="12">
        <f>IF(D26="X",100*0.15,"")</f>
        <v>15</v>
      </c>
      <c r="F26" s="12"/>
      <c r="G26" s="12" t="str">
        <f>IF(F26="X",60*0.15,"")</f>
        <v/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">
        <v>86</v>
      </c>
      <c r="E27" s="12">
        <f>IF(D27="X",100*0.25,"")</f>
        <v>25</v>
      </c>
      <c r="F27" s="12"/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2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ref="D28:D30" si="10">IF($C28=CL,"X","")</f>
        <v>X</v>
      </c>
      <c r="E28" s="12">
        <f>IF(D28="X",100*0.2,"")</f>
        <v>20</v>
      </c>
      <c r="F28" s="12" t="str">
        <f t="shared" ref="F28:F30" si="11">IF($C28=L,"X","")</f>
        <v/>
      </c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2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2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1"/>
      <c r="B33" s="18" t="s">
        <v>15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3"/>
      <c r="B34" s="21" t="s">
        <v>16</v>
      </c>
      <c r="C34" s="14">
        <f>VLOOKUP(C33,ESCALA_IEP!A15:B215,2,FALSE)</f>
        <v>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0" t="s">
        <v>7</v>
      </c>
      <c r="B37" s="11" t="str">
        <f>B6</f>
        <v xml:space="preserve">URBINA OSORIO MAXIMILANO FELIPE </v>
      </c>
      <c r="C37" s="44" t="s">
        <v>8</v>
      </c>
      <c r="D37" s="45" t="s">
        <v>9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3">
      <c r="A38" s="41"/>
      <c r="B38" s="15" t="s">
        <v>10</v>
      </c>
      <c r="C38" s="43"/>
      <c r="D38" s="45" t="s">
        <v>11</v>
      </c>
      <c r="E38" s="47"/>
      <c r="F38" s="45" t="s">
        <v>12</v>
      </c>
      <c r="G38" s="47"/>
      <c r="H38" s="48" t="s">
        <v>13</v>
      </c>
      <c r="I38" s="47"/>
      <c r="J38" s="45" t="s">
        <v>14</v>
      </c>
      <c r="K38" s="47"/>
    </row>
    <row r="39" spans="1:11" ht="24" customHeight="1" x14ac:dyDescent="0.3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">
        <v>86</v>
      </c>
      <c r="E39" s="12">
        <f>IF(D39="X",100*0.15,"")</f>
        <v>15</v>
      </c>
      <c r="F39" s="12"/>
      <c r="G39" s="12" t="str">
        <f>IF(F39="X",60*0.15,"")</f>
        <v/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3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">
        <v>86</v>
      </c>
      <c r="E40" s="12">
        <f>IF(D40="X",100*0.25,"")</f>
        <v>25</v>
      </c>
      <c r="F40" s="12"/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3">
      <c r="A41" s="42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ref="D41:D43" si="15">IF($C41=CL,"X","")</f>
        <v>X</v>
      </c>
      <c r="E41" s="12">
        <f>IF(D41="X",100*0.2,"")</f>
        <v>20</v>
      </c>
      <c r="F41" s="12" t="str">
        <f t="shared" ref="F41:F43" si="16">IF($C41=L,"X","")</f>
        <v/>
      </c>
      <c r="G41" s="12" t="str">
        <f>IF(F41="X",60*0.2,"")</f>
        <v/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3">
      <c r="A42" s="42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5"/>
        <v>X</v>
      </c>
      <c r="E42" s="12">
        <f>IF(D42="X",100*0.05,"")</f>
        <v>5</v>
      </c>
      <c r="F42" s="12" t="str">
        <f t="shared" si="16"/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3">
      <c r="A43" s="42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5"/>
        <v>X</v>
      </c>
      <c r="E43" s="12">
        <f>IF(D43="X",100*0.05,"")</f>
        <v>5</v>
      </c>
      <c r="F43" s="12" t="str">
        <f t="shared" si="16"/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3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3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5">
      <c r="A46" s="41"/>
      <c r="B46" s="18" t="s">
        <v>15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3"/>
      <c r="B47" s="21" t="s">
        <v>16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9" t="s">
        <v>17</v>
      </c>
      <c r="B50" s="11" t="str">
        <f>B4</f>
        <v xml:space="preserve">MONTECINOS CHEUQUIAN AXEL MAXIMILIANO </v>
      </c>
      <c r="C50" s="44" t="s">
        <v>8</v>
      </c>
      <c r="D50" s="45" t="s">
        <v>9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3">
      <c r="A51" s="41"/>
      <c r="B51" s="15" t="s">
        <v>10</v>
      </c>
      <c r="C51" s="43"/>
      <c r="D51" s="45" t="s">
        <v>11</v>
      </c>
      <c r="E51" s="47"/>
      <c r="F51" s="45" t="s">
        <v>12</v>
      </c>
      <c r="G51" s="47"/>
      <c r="H51" s="48" t="s">
        <v>13</v>
      </c>
      <c r="I51" s="47"/>
      <c r="J51" s="45" t="s">
        <v>14</v>
      </c>
      <c r="K51" s="47"/>
    </row>
    <row r="52" spans="1:11" ht="24" customHeight="1" x14ac:dyDescent="0.3">
      <c r="A52" s="4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12</v>
      </c>
      <c r="D52" s="12"/>
      <c r="E52" s="12" t="str">
        <f>IF(D52="X",100*0.15,"")</f>
        <v/>
      </c>
      <c r="F52" s="12" t="s">
        <v>86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3">
      <c r="A53" s="4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12</v>
      </c>
      <c r="D53" s="12" t="str">
        <f t="shared" ref="D53:D55" si="20">IF($C53=CL,"X","")</f>
        <v/>
      </c>
      <c r="E53" s="12" t="str">
        <f>IF(D53="X",100*0.25,"")</f>
        <v/>
      </c>
      <c r="F53" s="12" t="str">
        <f t="shared" ref="F53:F55" si="21">IF($C53=L,"X","")</f>
        <v>X</v>
      </c>
      <c r="G53" s="12">
        <f>IF(F53="X",60*0.25,"")</f>
        <v>15</v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3">
      <c r="A54" s="42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20"/>
        <v>X</v>
      </c>
      <c r="E54" s="12">
        <f>IF(D54="X",100*0.2,"")</f>
        <v>20</v>
      </c>
      <c r="F54" s="12" t="str">
        <f t="shared" si="21"/>
        <v/>
      </c>
      <c r="G54" s="12" t="str">
        <f>IF(F54="X",60*0.2,"")</f>
        <v/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3">
      <c r="A55" s="42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20"/>
        <v>X</v>
      </c>
      <c r="E55" s="12">
        <f>IF(D55="X",100*0.05,"")</f>
        <v>5</v>
      </c>
      <c r="F55" s="12" t="str">
        <f t="shared" si="21"/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3">
      <c r="A56" s="42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">
        <v>86</v>
      </c>
      <c r="E56" s="12">
        <f>IF(D56="X",100*0.05,"")</f>
        <v>5</v>
      </c>
      <c r="F56" s="12"/>
      <c r="G56" s="12" t="str">
        <f>IF(F56="X",60*0.05,"")</f>
        <v/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3">
      <c r="A57" s="4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3">
      <c r="A58" s="4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5">
      <c r="A59" s="41"/>
      <c r="B59" s="18" t="s">
        <v>15</v>
      </c>
      <c r="C59" s="22">
        <f>E59+G59+I59+K59</f>
        <v>84</v>
      </c>
      <c r="D59" s="13"/>
      <c r="E59" s="13">
        <f>SUM(E52:E58)</f>
        <v>60</v>
      </c>
      <c r="F59" s="13"/>
      <c r="G59" s="13">
        <f>SUM(G52:G58)</f>
        <v>24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3"/>
      <c r="B60" s="21" t="s">
        <v>16</v>
      </c>
      <c r="C60" s="14">
        <f>VLOOKUP(C59,ESCALA_IEP!A41:B241,2,FALSE)</f>
        <v>5.8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9" t="s">
        <v>18</v>
      </c>
      <c r="B63" s="11" t="str">
        <f>B5</f>
        <v xml:space="preserve">MUNOZ ABARCA AXEL </v>
      </c>
      <c r="C63" s="44" t="s">
        <v>8</v>
      </c>
      <c r="D63" s="45" t="s">
        <v>9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3">
      <c r="A64" s="41"/>
      <c r="B64" s="15" t="s">
        <v>10</v>
      </c>
      <c r="C64" s="43"/>
      <c r="D64" s="45" t="s">
        <v>11</v>
      </c>
      <c r="E64" s="47"/>
      <c r="F64" s="45" t="s">
        <v>12</v>
      </c>
      <c r="G64" s="47"/>
      <c r="H64" s="48" t="s">
        <v>13</v>
      </c>
      <c r="I64" s="47"/>
      <c r="J64" s="45" t="s">
        <v>14</v>
      </c>
      <c r="K64" s="47"/>
    </row>
    <row r="65" spans="1:11" ht="24" customHeight="1" x14ac:dyDescent="0.3">
      <c r="A65" s="4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2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2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2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1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3"/>
      <c r="B73" s="21" t="s">
        <v>16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9" t="s">
        <v>19</v>
      </c>
      <c r="B76" s="11" t="str">
        <f>B6</f>
        <v xml:space="preserve">URBINA OSORIO MAXIMILANO FELIPE </v>
      </c>
      <c r="C76" s="44" t="s">
        <v>8</v>
      </c>
      <c r="D76" s="45" t="s">
        <v>9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3">
      <c r="A77" s="41"/>
      <c r="B77" s="15" t="s">
        <v>10</v>
      </c>
      <c r="C77" s="43"/>
      <c r="D77" s="45" t="s">
        <v>11</v>
      </c>
      <c r="E77" s="47"/>
      <c r="F77" s="45" t="s">
        <v>12</v>
      </c>
      <c r="G77" s="47"/>
      <c r="H77" s="48" t="s">
        <v>13</v>
      </c>
      <c r="I77" s="47"/>
      <c r="J77" s="45" t="s">
        <v>14</v>
      </c>
      <c r="K77" s="47"/>
    </row>
    <row r="78" spans="1:11" ht="24" customHeight="1" x14ac:dyDescent="0.3">
      <c r="A78" s="4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2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2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2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1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3"/>
      <c r="B86" s="21" t="s">
        <v>16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conditionalFormatting sqref="C4:C6">
    <cfRule type="cellIs" dxfId="11" priority="1" operator="lessThan">
      <formula>4</formula>
    </cfRule>
    <cfRule type="cellIs" dxfId="1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38D80FAE-34F9-4065-91E6-EF94DACAB0FD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FAA1F03-648D-4838-A86F-BFCBE865EEDC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FA73-D72A-4101-BFDE-096BCCE1F946}">
  <sheetPr>
    <tabColor rgb="FFFFC000"/>
  </sheetPr>
  <dimension ref="A2:K797"/>
  <sheetViews>
    <sheetView zoomScale="120" zoomScaleNormal="120" workbookViewId="0">
      <selection activeCell="E5" sqref="E5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6" width="11.6640625" customWidth="1"/>
    <col min="7" max="7" width="8.6640625" bestFit="1" customWidth="1"/>
    <col min="8" max="8" width="9" bestFit="1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  <c r="G2" s="32">
        <v>0.3</v>
      </c>
      <c r="H2" s="32">
        <v>0.3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  <c r="G3" s="34" t="s">
        <v>89</v>
      </c>
      <c r="H3" s="34" t="s">
        <v>90</v>
      </c>
    </row>
    <row r="4" spans="1:11" ht="14.4" x14ac:dyDescent="0.3">
      <c r="A4" s="3">
        <v>1</v>
      </c>
      <c r="B4" s="16" t="s">
        <v>80</v>
      </c>
      <c r="C4" s="31">
        <f>C21</f>
        <v>6.9</v>
      </c>
      <c r="D4" s="37">
        <f>AVERAGE(G4:H4)</f>
        <v>6.1</v>
      </c>
      <c r="E4" s="60">
        <f>C4*C$2+D4*D$2</f>
        <v>6.66</v>
      </c>
      <c r="G4" s="37">
        <v>6.4</v>
      </c>
      <c r="H4" s="37">
        <v>5.8</v>
      </c>
    </row>
    <row r="5" spans="1:11" ht="14.4" x14ac:dyDescent="0.3">
      <c r="A5" s="3">
        <v>2</v>
      </c>
      <c r="B5" s="16" t="s">
        <v>81</v>
      </c>
      <c r="C5" s="31">
        <f>C34</f>
        <v>6.9</v>
      </c>
      <c r="D5" s="37">
        <f t="shared" ref="D5:D6" si="0">AVERAGE(G5:H5)</f>
        <v>6.1</v>
      </c>
      <c r="E5" s="60">
        <f t="shared" ref="E5:E6" si="1">C5*C$2+D5*D$2</f>
        <v>6.66</v>
      </c>
      <c r="G5" s="37">
        <v>6.4</v>
      </c>
      <c r="H5" s="37">
        <v>5.8</v>
      </c>
    </row>
    <row r="6" spans="1:11" ht="14.4" x14ac:dyDescent="0.3">
      <c r="A6" s="3">
        <v>3</v>
      </c>
      <c r="B6" s="16" t="s">
        <v>82</v>
      </c>
      <c r="C6" s="31">
        <f>C47</f>
        <v>7</v>
      </c>
      <c r="D6" s="37">
        <f t="shared" si="0"/>
        <v>6.1</v>
      </c>
      <c r="E6" s="59">
        <f t="shared" si="1"/>
        <v>6.7299999999999995</v>
      </c>
      <c r="G6" s="37">
        <v>6.4</v>
      </c>
      <c r="H6" s="37">
        <v>5.8</v>
      </c>
    </row>
    <row r="11" spans="1:11" ht="18" outlineLevel="1" x14ac:dyDescent="0.3">
      <c r="A11" s="40" t="s">
        <v>7</v>
      </c>
      <c r="B11" s="11" t="str">
        <f>B4</f>
        <v xml:space="preserve">CEPEDA SANTIBANEZ BENJAMIN ELIAS </v>
      </c>
      <c r="C11" s="44" t="s">
        <v>8</v>
      </c>
      <c r="D11" s="45" t="s">
        <v>9</v>
      </c>
      <c r="E11" s="46"/>
      <c r="F11" s="46"/>
      <c r="G11" s="46"/>
      <c r="H11" s="46"/>
      <c r="I11" s="46"/>
      <c r="J11" s="46"/>
      <c r="K11" s="47"/>
    </row>
    <row r="12" spans="1:11" ht="14.4" outlineLevel="1" x14ac:dyDescent="0.3">
      <c r="A12" s="41"/>
      <c r="B12" s="15" t="s">
        <v>10</v>
      </c>
      <c r="C12" s="43"/>
      <c r="D12" s="45" t="s">
        <v>11</v>
      </c>
      <c r="E12" s="47"/>
      <c r="F12" s="45" t="s">
        <v>12</v>
      </c>
      <c r="G12" s="47"/>
      <c r="H12" s="48" t="s">
        <v>13</v>
      </c>
      <c r="I12" s="47"/>
      <c r="J12" s="45" t="s">
        <v>14</v>
      </c>
      <c r="K12" s="47"/>
    </row>
    <row r="13" spans="1:11" ht="24" outlineLevel="1" x14ac:dyDescent="0.3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 t="str">
        <f t="shared" ref="D13:D16" si="2">IF($C13=CL,"X","")</f>
        <v>X</v>
      </c>
      <c r="E13" s="12">
        <f>IF(D13="X",100*0.15,"")</f>
        <v>15</v>
      </c>
      <c r="F13" s="12" t="str">
        <f t="shared" ref="F13:F16" si="3">IF($C13=L,"X","")</f>
        <v/>
      </c>
      <c r="G13" s="12" t="str">
        <f>IF(F13="X",60*0.15,"")</f>
        <v/>
      </c>
      <c r="H13" s="12" t="str">
        <f t="shared" ref="H13:H17" si="4">IF($C13=ML,"X","")</f>
        <v/>
      </c>
      <c r="I13" s="12" t="str">
        <f>IF(H13="X",30*0.15,"")</f>
        <v/>
      </c>
      <c r="J13" s="12" t="str">
        <f t="shared" ref="J13:J17" si="5">IF($C13=NL,"X","")</f>
        <v/>
      </c>
      <c r="K13" s="12" t="str">
        <f t="shared" ref="K13:K19" si="6">IF($J13="X",0,"")</f>
        <v/>
      </c>
    </row>
    <row r="14" spans="1:11" ht="26.4" customHeight="1" outlineLevel="1" x14ac:dyDescent="0.3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si="2"/>
        <v>X</v>
      </c>
      <c r="E14" s="12">
        <f>IF(D14="X",100*0.25,"")</f>
        <v>25</v>
      </c>
      <c r="F14" s="12" t="str">
        <f t="shared" si="3"/>
        <v/>
      </c>
      <c r="G14" s="12" t="str">
        <f>IF(F14="X",60*0.25,"")</f>
        <v/>
      </c>
      <c r="H14" s="12" t="str">
        <f t="shared" si="4"/>
        <v/>
      </c>
      <c r="I14" s="12" t="str">
        <f>IF(H14="X",30*0.25,"")</f>
        <v/>
      </c>
      <c r="J14" s="12" t="str">
        <f t="shared" si="5"/>
        <v/>
      </c>
      <c r="K14" s="12" t="str">
        <f t="shared" si="6"/>
        <v/>
      </c>
    </row>
    <row r="15" spans="1:11" ht="24" outlineLevel="1" x14ac:dyDescent="0.3">
      <c r="A15" s="42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si="2"/>
        <v>X</v>
      </c>
      <c r="E15" s="12">
        <f>IF(D15="X",100*0.2,"")</f>
        <v>20</v>
      </c>
      <c r="F15" s="12" t="str">
        <f t="shared" si="3"/>
        <v/>
      </c>
      <c r="G15" s="12" t="str">
        <f>IF(F15="X",60*0.2,"")</f>
        <v/>
      </c>
      <c r="H15" s="12" t="str">
        <f t="shared" si="4"/>
        <v/>
      </c>
      <c r="I15" s="12" t="str">
        <f>IF(H15="X",30*0.2,"")</f>
        <v/>
      </c>
      <c r="J15" s="12" t="str">
        <f t="shared" si="5"/>
        <v/>
      </c>
      <c r="K15" s="12" t="str">
        <f t="shared" si="6"/>
        <v/>
      </c>
    </row>
    <row r="16" spans="1:11" ht="24" outlineLevel="1" x14ac:dyDescent="0.3">
      <c r="A16" s="42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2"/>
        <v>X</v>
      </c>
      <c r="E16" s="12">
        <f>IF(D16="X",100*0.05,"")</f>
        <v>5</v>
      </c>
      <c r="F16" s="12" t="str">
        <f t="shared" si="3"/>
        <v/>
      </c>
      <c r="G16" s="12" t="str">
        <f>IF(F16="X",60*0.05,"")</f>
        <v/>
      </c>
      <c r="H16" s="12" t="str">
        <f t="shared" si="4"/>
        <v/>
      </c>
      <c r="I16" s="12" t="str">
        <f>IF(H16="X",30*0.05,"")</f>
        <v/>
      </c>
      <c r="J16" s="12" t="str">
        <f t="shared" si="5"/>
        <v/>
      </c>
      <c r="K16" s="12" t="str">
        <f t="shared" si="6"/>
        <v/>
      </c>
    </row>
    <row r="17" spans="1:11" ht="24" outlineLevel="1" x14ac:dyDescent="0.3">
      <c r="A17" s="42"/>
      <c r="B17" s="19" t="str">
        <f>RUBRICA!A8</f>
        <v>5. Expresa sus ideas con fluidez, claridad y precisión, utilizando lenguaje técnico propio de la disciplina.</v>
      </c>
      <c r="C17" s="17" t="s">
        <v>12</v>
      </c>
      <c r="D17" s="12"/>
      <c r="E17" s="12" t="str">
        <f>IF(D17="X",100*0.05,"")</f>
        <v/>
      </c>
      <c r="F17" s="12" t="s">
        <v>86</v>
      </c>
      <c r="G17" s="12">
        <f>IF(F17="X",60*0.05,"")</f>
        <v>3</v>
      </c>
      <c r="H17" s="12" t="str">
        <f t="shared" si="4"/>
        <v/>
      </c>
      <c r="I17" s="12" t="str">
        <f>IF(H17="X",30*0.05,"")</f>
        <v/>
      </c>
      <c r="J17" s="12" t="str">
        <f t="shared" si="5"/>
        <v/>
      </c>
      <c r="K17" s="12" t="str">
        <f t="shared" si="6"/>
        <v/>
      </c>
    </row>
    <row r="18" spans="1:11" ht="24" outlineLevel="1" x14ac:dyDescent="0.3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6"/>
        <v/>
      </c>
    </row>
    <row r="19" spans="1:11" ht="24" outlineLevel="1" x14ac:dyDescent="0.3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41"/>
      <c r="B20" s="18" t="s">
        <v>15</v>
      </c>
      <c r="C20" s="22">
        <f>E20+G20+I20+K20</f>
        <v>98</v>
      </c>
      <c r="D20" s="13"/>
      <c r="E20" s="13">
        <f>SUM(E13:E19)</f>
        <v>95</v>
      </c>
      <c r="F20" s="13"/>
      <c r="G20" s="13">
        <f>SUM(G13:G19)</f>
        <v>3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3"/>
      <c r="B21" s="21" t="s">
        <v>16</v>
      </c>
      <c r="C21" s="14">
        <f>VLOOKUP(C20,ESCALA_IEP!A2:B202,2,FALSE)</f>
        <v>6.9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0" t="s">
        <v>7</v>
      </c>
      <c r="B24" s="11" t="str">
        <f>B5</f>
        <v xml:space="preserve">MANRIQUEZ POBLETE ALLAN JESUS </v>
      </c>
      <c r="C24" s="44" t="s">
        <v>8</v>
      </c>
      <c r="D24" s="45" t="s">
        <v>9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3">
      <c r="A25" s="41"/>
      <c r="B25" s="15" t="s">
        <v>10</v>
      </c>
      <c r="C25" s="43"/>
      <c r="D25" s="45" t="s">
        <v>11</v>
      </c>
      <c r="E25" s="47"/>
      <c r="F25" s="45" t="s">
        <v>12</v>
      </c>
      <c r="G25" s="47"/>
      <c r="H25" s="48" t="s">
        <v>13</v>
      </c>
      <c r="I25" s="47"/>
      <c r="J25" s="45" t="s">
        <v>14</v>
      </c>
      <c r="K25" s="47"/>
    </row>
    <row r="26" spans="1:11" ht="24" customHeight="1" x14ac:dyDescent="0.3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 t="str">
        <f t="shared" ref="D26:D29" si="7">IF($C26=CL,"X","")</f>
        <v>X</v>
      </c>
      <c r="E26" s="12">
        <f>IF(D26="X",100*0.15,"")</f>
        <v>15</v>
      </c>
      <c r="F26" s="12" t="str">
        <f t="shared" ref="F26:F29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3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3">
      <c r="A28" s="42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3">
      <c r="A29" s="42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3">
      <c r="A30" s="42"/>
      <c r="B30" s="19" t="str">
        <f>RUBRICA!A8</f>
        <v>5. Expresa sus ideas con fluidez, claridad y precisión, utilizando lenguaje técnico propio de la disciplina.</v>
      </c>
      <c r="C30" s="17" t="s">
        <v>12</v>
      </c>
      <c r="D30" s="12"/>
      <c r="E30" s="12" t="str">
        <f>IF(D30="X",100*0.05,"")</f>
        <v/>
      </c>
      <c r="F30" s="12" t="s">
        <v>86</v>
      </c>
      <c r="G30" s="12">
        <f>IF(F30="X",60*0.05,"")</f>
        <v>3</v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3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5">
      <c r="A33" s="41"/>
      <c r="B33" s="18" t="s">
        <v>15</v>
      </c>
      <c r="C33" s="22">
        <f>E33+G33+I33+K33</f>
        <v>98</v>
      </c>
      <c r="D33" s="13"/>
      <c r="E33" s="13">
        <f>SUM(E26:E32)</f>
        <v>95</v>
      </c>
      <c r="F33" s="13"/>
      <c r="G33" s="13">
        <f>SUM(G26:G32)</f>
        <v>3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3"/>
      <c r="B34" s="21" t="s">
        <v>16</v>
      </c>
      <c r="C34" s="14">
        <f>VLOOKUP(C33,ESCALA_IEP!A15:B215,2,FALSE)</f>
        <v>6.9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0" t="s">
        <v>7</v>
      </c>
      <c r="B37" s="11" t="str">
        <f>B6</f>
        <v xml:space="preserve">SIERPE RAMIREZ SEBASTIAN ANDRES </v>
      </c>
      <c r="C37" s="44" t="s">
        <v>8</v>
      </c>
      <c r="D37" s="45" t="s">
        <v>9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3">
      <c r="A38" s="41"/>
      <c r="B38" s="15" t="s">
        <v>10</v>
      </c>
      <c r="C38" s="43"/>
      <c r="D38" s="45" t="s">
        <v>11</v>
      </c>
      <c r="E38" s="47"/>
      <c r="F38" s="45" t="s">
        <v>12</v>
      </c>
      <c r="G38" s="47"/>
      <c r="H38" s="48" t="s">
        <v>13</v>
      </c>
      <c r="I38" s="47"/>
      <c r="J38" s="45" t="s">
        <v>14</v>
      </c>
      <c r="K38" s="47"/>
    </row>
    <row r="39" spans="1:11" ht="24" customHeight="1" x14ac:dyDescent="0.3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2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2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2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1"/>
      <c r="B46" s="18" t="s">
        <v>15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3"/>
      <c r="B47" s="21" t="s">
        <v>16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9" t="s">
        <v>17</v>
      </c>
      <c r="B50" s="11" t="str">
        <f>B4</f>
        <v xml:space="preserve">CEPEDA SANTIBANEZ BENJAMIN ELIAS </v>
      </c>
      <c r="C50" s="44" t="s">
        <v>8</v>
      </c>
      <c r="D50" s="45" t="s">
        <v>9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3">
      <c r="A51" s="41"/>
      <c r="B51" s="15" t="s">
        <v>10</v>
      </c>
      <c r="C51" s="43"/>
      <c r="D51" s="45" t="s">
        <v>11</v>
      </c>
      <c r="E51" s="47"/>
      <c r="F51" s="45" t="s">
        <v>12</v>
      </c>
      <c r="G51" s="47"/>
      <c r="H51" s="48" t="s">
        <v>13</v>
      </c>
      <c r="I51" s="47"/>
      <c r="J51" s="45" t="s">
        <v>14</v>
      </c>
      <c r="K51" s="47"/>
    </row>
    <row r="52" spans="1:11" ht="24" customHeight="1" x14ac:dyDescent="0.3">
      <c r="A52" s="4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2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2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2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1"/>
      <c r="B59" s="18" t="s">
        <v>15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3"/>
      <c r="B60" s="21" t="s">
        <v>16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9" t="s">
        <v>18</v>
      </c>
      <c r="B63" s="11" t="str">
        <f>B5</f>
        <v xml:space="preserve">MANRIQUEZ POBLETE ALLAN JESUS </v>
      </c>
      <c r="C63" s="44" t="s">
        <v>8</v>
      </c>
      <c r="D63" s="45" t="s">
        <v>9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3">
      <c r="A64" s="41"/>
      <c r="B64" s="15" t="s">
        <v>10</v>
      </c>
      <c r="C64" s="43"/>
      <c r="D64" s="45" t="s">
        <v>11</v>
      </c>
      <c r="E64" s="47"/>
      <c r="F64" s="45" t="s">
        <v>12</v>
      </c>
      <c r="G64" s="47"/>
      <c r="H64" s="48" t="s">
        <v>13</v>
      </c>
      <c r="I64" s="47"/>
      <c r="J64" s="45" t="s">
        <v>14</v>
      </c>
      <c r="K64" s="47"/>
    </row>
    <row r="65" spans="1:11" ht="24" customHeight="1" x14ac:dyDescent="0.3">
      <c r="A65" s="4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2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2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2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1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3"/>
      <c r="B73" s="21" t="s">
        <v>16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9" t="s">
        <v>19</v>
      </c>
      <c r="B76" s="11" t="str">
        <f>B6</f>
        <v xml:space="preserve">SIERPE RAMIREZ SEBASTIAN ANDRES </v>
      </c>
      <c r="C76" s="44" t="s">
        <v>8</v>
      </c>
      <c r="D76" s="45" t="s">
        <v>9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3">
      <c r="A77" s="41"/>
      <c r="B77" s="15" t="s">
        <v>10</v>
      </c>
      <c r="C77" s="43"/>
      <c r="D77" s="45" t="s">
        <v>11</v>
      </c>
      <c r="E77" s="47"/>
      <c r="F77" s="45" t="s">
        <v>12</v>
      </c>
      <c r="G77" s="47"/>
      <c r="H77" s="48" t="s">
        <v>13</v>
      </c>
      <c r="I77" s="47"/>
      <c r="J77" s="45" t="s">
        <v>14</v>
      </c>
      <c r="K77" s="47"/>
    </row>
    <row r="78" spans="1:11" ht="24" customHeight="1" x14ac:dyDescent="0.3">
      <c r="A78" s="4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2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2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2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1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3"/>
      <c r="B86" s="21" t="s">
        <v>16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conditionalFormatting sqref="C4:C6">
    <cfRule type="cellIs" dxfId="9" priority="1" operator="lessThan">
      <formula>4</formula>
    </cfRule>
    <cfRule type="cellIs" dxfId="8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EA4DC450-19F3-4A68-9D6A-7D85361DD98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AF3425C-F3F3-4EAB-868B-2F1265BB4FCE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43A5-2764-4E37-83B0-9BEF160FA5C9}">
  <sheetPr>
    <tabColor rgb="FF92D050"/>
  </sheetPr>
  <dimension ref="A2:K797"/>
  <sheetViews>
    <sheetView zoomScale="120" zoomScaleNormal="120" workbookViewId="0">
      <selection activeCell="D9" sqref="D9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6" width="11.6640625" customWidth="1"/>
    <col min="7" max="7" width="8.6640625" bestFit="1" customWidth="1"/>
    <col min="8" max="8" width="9" bestFit="1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  <c r="G2" s="32">
        <v>0.3</v>
      </c>
      <c r="H2" s="32">
        <v>0.3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  <c r="G3" s="34" t="s">
        <v>89</v>
      </c>
      <c r="H3" s="34" t="s">
        <v>90</v>
      </c>
    </row>
    <row r="4" spans="1:11" ht="14.4" x14ac:dyDescent="0.3">
      <c r="A4" s="3">
        <v>1</v>
      </c>
      <c r="B4" s="16" t="s">
        <v>83</v>
      </c>
      <c r="C4" s="31">
        <f>C21</f>
        <v>6.9</v>
      </c>
      <c r="D4" s="37">
        <f>AVERAGE(G4:H4)</f>
        <v>6.3</v>
      </c>
      <c r="E4" s="60">
        <f>C4*C$2+D4*D$2</f>
        <v>6.72</v>
      </c>
      <c r="G4" s="37">
        <v>6.3</v>
      </c>
      <c r="H4" s="37">
        <v>6.3</v>
      </c>
    </row>
    <row r="5" spans="1:11" ht="14.4" x14ac:dyDescent="0.3">
      <c r="A5" s="3">
        <v>2</v>
      </c>
      <c r="B5" s="16"/>
      <c r="C5" s="31"/>
      <c r="D5" s="37"/>
      <c r="E5" s="60"/>
      <c r="G5" s="37"/>
      <c r="H5" s="37"/>
    </row>
    <row r="6" spans="1:11" ht="14.4" x14ac:dyDescent="0.3">
      <c r="A6" s="3">
        <v>3</v>
      </c>
      <c r="B6" s="16"/>
      <c r="C6" s="31"/>
      <c r="D6" s="37"/>
      <c r="E6" s="59"/>
      <c r="G6" s="37"/>
      <c r="H6" s="37"/>
    </row>
    <row r="11" spans="1:11" ht="18" outlineLevel="1" x14ac:dyDescent="0.3">
      <c r="A11" s="40" t="s">
        <v>7</v>
      </c>
      <c r="B11" s="11" t="str">
        <f>B4</f>
        <v xml:space="preserve">TOBAR VILCHES AARON BASTIAN </v>
      </c>
      <c r="C11" s="44" t="s">
        <v>8</v>
      </c>
      <c r="D11" s="45" t="s">
        <v>9</v>
      </c>
      <c r="E11" s="46"/>
      <c r="F11" s="46"/>
      <c r="G11" s="46"/>
      <c r="H11" s="46"/>
      <c r="I11" s="46"/>
      <c r="J11" s="46"/>
      <c r="K11" s="47"/>
    </row>
    <row r="12" spans="1:11" ht="14.4" outlineLevel="1" x14ac:dyDescent="0.3">
      <c r="A12" s="41"/>
      <c r="B12" s="15" t="s">
        <v>10</v>
      </c>
      <c r="C12" s="43"/>
      <c r="D12" s="45" t="s">
        <v>11</v>
      </c>
      <c r="E12" s="47"/>
      <c r="F12" s="45" t="s">
        <v>12</v>
      </c>
      <c r="G12" s="47"/>
      <c r="H12" s="48" t="s">
        <v>13</v>
      </c>
      <c r="I12" s="47"/>
      <c r="J12" s="45" t="s">
        <v>14</v>
      </c>
      <c r="K12" s="47"/>
    </row>
    <row r="13" spans="1:11" ht="24" outlineLevel="1" x14ac:dyDescent="0.3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11</v>
      </c>
      <c r="D13" s="12" t="str">
        <f t="shared" ref="D13:D16" si="0">IF($C13=CL,"X","")</f>
        <v>X</v>
      </c>
      <c r="E13" s="12">
        <f>IF(D13="X",100*0.15,"")</f>
        <v>15</v>
      </c>
      <c r="F13" s="12" t="str">
        <f t="shared" ref="F13:F16" si="1">IF($C13=L,"X","")</f>
        <v/>
      </c>
      <c r="G13" s="12" t="str">
        <f>IF(F13="X",60*0.15,"")</f>
        <v/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9" si="4">IF($J13="X",0,"")</f>
        <v/>
      </c>
    </row>
    <row r="14" spans="1:11" ht="26.4" customHeight="1" outlineLevel="1" x14ac:dyDescent="0.3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si="0"/>
        <v>X</v>
      </c>
      <c r="E14" s="12">
        <f>IF(D14="X",100*0.25,"")</f>
        <v>25</v>
      </c>
      <c r="F14" s="12" t="str">
        <f t="shared" si="1"/>
        <v/>
      </c>
      <c r="G14" s="12" t="str">
        <f>IF(F14="X",60*0.25,"")</f>
        <v/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3">
      <c r="A15" s="42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si="0"/>
        <v>X</v>
      </c>
      <c r="E15" s="12">
        <f>IF(D15="X",100*0.2,"")</f>
        <v>20</v>
      </c>
      <c r="F15" s="12" t="str">
        <f t="shared" si="1"/>
        <v/>
      </c>
      <c r="G15" s="12" t="str">
        <f>IF(F15="X",60*0.2,"")</f>
        <v/>
      </c>
      <c r="H15" s="12" t="str">
        <f t="shared" si="2"/>
        <v/>
      </c>
      <c r="I15" s="12" t="str">
        <f>IF(H15="X",30*0.2,"")</f>
        <v/>
      </c>
      <c r="J15" s="12" t="str">
        <f t="shared" si="3"/>
        <v/>
      </c>
      <c r="K15" s="12" t="str">
        <f t="shared" si="4"/>
        <v/>
      </c>
    </row>
    <row r="16" spans="1:11" ht="24" outlineLevel="1" x14ac:dyDescent="0.3">
      <c r="A16" s="42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0"/>
        <v>X</v>
      </c>
      <c r="E16" s="12">
        <f>IF(D16="X",100*0.05,"")</f>
        <v>5</v>
      </c>
      <c r="F16" s="12" t="str">
        <f t="shared" si="1"/>
        <v/>
      </c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3">
      <c r="A17" s="42"/>
      <c r="B17" s="19" t="str">
        <f>RUBRICA!A8</f>
        <v>5. Expresa sus ideas con fluidez, claridad y precisión, utilizando lenguaje técnico propio de la disciplina.</v>
      </c>
      <c r="C17" s="17" t="s">
        <v>12</v>
      </c>
      <c r="D17" s="12"/>
      <c r="E17" s="12" t="str">
        <f>IF(D17="X",100*0.05,"")</f>
        <v/>
      </c>
      <c r="F17" s="12" t="s">
        <v>86</v>
      </c>
      <c r="G17" s="12">
        <f>IF(F17="X",60*0.05,"")</f>
        <v>3</v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24" outlineLevel="1" x14ac:dyDescent="0.3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4"/>
        <v/>
      </c>
    </row>
    <row r="19" spans="1:11" ht="24" outlineLevel="1" x14ac:dyDescent="0.3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4"/>
        <v/>
      </c>
    </row>
    <row r="20" spans="1:11" ht="15.75" customHeight="1" outlineLevel="1" x14ac:dyDescent="0.35">
      <c r="A20" s="41"/>
      <c r="B20" s="18" t="s">
        <v>15</v>
      </c>
      <c r="C20" s="22">
        <f>E20+G20+I20+K20</f>
        <v>98</v>
      </c>
      <c r="D20" s="13"/>
      <c r="E20" s="13">
        <f>SUM(E13:E19)</f>
        <v>95</v>
      </c>
      <c r="F20" s="13"/>
      <c r="G20" s="13">
        <f>SUM(G13:G19)</f>
        <v>3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3"/>
      <c r="B21" s="21" t="s">
        <v>16</v>
      </c>
      <c r="C21" s="14">
        <f>VLOOKUP(C20,ESCALA_IEP!A2:B202,2,FALSE)</f>
        <v>6.9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0" t="s">
        <v>7</v>
      </c>
      <c r="B24" s="11">
        <f>B5</f>
        <v>0</v>
      </c>
      <c r="C24" s="44" t="s">
        <v>8</v>
      </c>
      <c r="D24" s="45" t="s">
        <v>9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3">
      <c r="A25" s="41"/>
      <c r="B25" s="15" t="s">
        <v>10</v>
      </c>
      <c r="C25" s="43"/>
      <c r="D25" s="45" t="s">
        <v>11</v>
      </c>
      <c r="E25" s="47"/>
      <c r="F25" s="45" t="s">
        <v>12</v>
      </c>
      <c r="G25" s="47"/>
      <c r="H25" s="48" t="s">
        <v>13</v>
      </c>
      <c r="I25" s="47"/>
      <c r="J25" s="45" t="s">
        <v>14</v>
      </c>
      <c r="K25" s="47"/>
    </row>
    <row r="26" spans="1:11" ht="24" customHeight="1" x14ac:dyDescent="0.3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11</v>
      </c>
      <c r="D26" s="12" t="str">
        <f t="shared" ref="D26:D30" si="5">IF($C26=CL,"X","")</f>
        <v>X</v>
      </c>
      <c r="E26" s="12">
        <f>IF(D26="X",100*0.15,"")</f>
        <v>15</v>
      </c>
      <c r="F26" s="12" t="str">
        <f t="shared" ref="F26:F30" si="6">IF($C26=L,"X","")</f>
        <v/>
      </c>
      <c r="G26" s="12" t="str">
        <f>IF(F26="X",60*0.15,"")</f>
        <v/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si="5"/>
        <v>X</v>
      </c>
      <c r="E27" s="12">
        <f>IF(D27="X",100*0.25,"")</f>
        <v>25</v>
      </c>
      <c r="F27" s="12" t="str">
        <f t="shared" si="6"/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2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si="5"/>
        <v>X</v>
      </c>
      <c r="E28" s="12">
        <f>IF(D28="X",100*0.2,"")</f>
        <v>20</v>
      </c>
      <c r="F28" s="12" t="str">
        <f t="shared" si="6"/>
        <v/>
      </c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2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5"/>
        <v>X</v>
      </c>
      <c r="E29" s="12">
        <f>IF(D29="X",100*0.05,"")</f>
        <v>5</v>
      </c>
      <c r="F29" s="12" t="str">
        <f t="shared" si="6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2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5"/>
        <v>X</v>
      </c>
      <c r="E30" s="12">
        <f>IF(D30="X",100*0.05,"")</f>
        <v>5</v>
      </c>
      <c r="F30" s="12" t="str">
        <f t="shared" si="6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1"/>
      <c r="B33" s="18" t="s">
        <v>15</v>
      </c>
      <c r="C33" s="22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3"/>
      <c r="B34" s="21" t="s">
        <v>16</v>
      </c>
      <c r="C34" s="14">
        <f>VLOOKUP(C33,ESCALA_IEP!A15:B215,2,FALSE)</f>
        <v>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0" t="s">
        <v>7</v>
      </c>
      <c r="B37" s="11">
        <f>B6</f>
        <v>0</v>
      </c>
      <c r="C37" s="44" t="s">
        <v>8</v>
      </c>
      <c r="D37" s="45" t="s">
        <v>9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3">
      <c r="A38" s="41"/>
      <c r="B38" s="15" t="s">
        <v>10</v>
      </c>
      <c r="C38" s="43"/>
      <c r="D38" s="45" t="s">
        <v>11</v>
      </c>
      <c r="E38" s="47"/>
      <c r="F38" s="45" t="s">
        <v>12</v>
      </c>
      <c r="G38" s="47"/>
      <c r="H38" s="48" t="s">
        <v>13</v>
      </c>
      <c r="I38" s="47"/>
      <c r="J38" s="45" t="s">
        <v>14</v>
      </c>
      <c r="K38" s="47"/>
    </row>
    <row r="39" spans="1:11" ht="24" customHeight="1" x14ac:dyDescent="0.3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0">IF($C39=CL,"X","")</f>
        <v>X</v>
      </c>
      <c r="E39" s="12">
        <f>IF(D39="X",100*0.15,"")</f>
        <v>15</v>
      </c>
      <c r="F39" s="12" t="str">
        <f t="shared" ref="F39:F43" si="11">IF($C39=L,"X","")</f>
        <v/>
      </c>
      <c r="G39" s="12" t="str">
        <f>IF(F39="X",60*0.15,"")</f>
        <v/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3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si="10"/>
        <v>X</v>
      </c>
      <c r="E40" s="12">
        <f>IF(D40="X",100*0.25,"")</f>
        <v>25</v>
      </c>
      <c r="F40" s="12" t="str">
        <f t="shared" si="11"/>
        <v/>
      </c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3">
      <c r="A41" s="42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0"/>
        <v>X</v>
      </c>
      <c r="E41" s="12">
        <f>IF(D41="X",100*0.2,"")</f>
        <v>20</v>
      </c>
      <c r="F41" s="12" t="str">
        <f t="shared" si="11"/>
        <v/>
      </c>
      <c r="G41" s="12" t="str">
        <f>IF(F41="X",60*0.2,"")</f>
        <v/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3">
      <c r="A42" s="42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0"/>
        <v>X</v>
      </c>
      <c r="E42" s="12">
        <f>IF(D42="X",100*0.05,"")</f>
        <v>5</v>
      </c>
      <c r="F42" s="12" t="str">
        <f t="shared" si="11"/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3">
      <c r="A43" s="42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0"/>
        <v>X</v>
      </c>
      <c r="E43" s="12">
        <f>IF(D43="X",100*0.05,"")</f>
        <v>5</v>
      </c>
      <c r="F43" s="12" t="str">
        <f t="shared" si="11"/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3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3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5">
      <c r="A46" s="41"/>
      <c r="B46" s="18" t="s">
        <v>15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3"/>
      <c r="B47" s="21" t="s">
        <v>16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9" t="s">
        <v>17</v>
      </c>
      <c r="B50" s="11" t="str">
        <f>B4</f>
        <v xml:space="preserve">TOBAR VILCHES AARON BASTIAN </v>
      </c>
      <c r="C50" s="44" t="s">
        <v>8</v>
      </c>
      <c r="D50" s="45" t="s">
        <v>9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3">
      <c r="A51" s="41"/>
      <c r="B51" s="15" t="s">
        <v>10</v>
      </c>
      <c r="C51" s="43"/>
      <c r="D51" s="45" t="s">
        <v>11</v>
      </c>
      <c r="E51" s="47"/>
      <c r="F51" s="45" t="s">
        <v>12</v>
      </c>
      <c r="G51" s="47"/>
      <c r="H51" s="48" t="s">
        <v>13</v>
      </c>
      <c r="I51" s="47"/>
      <c r="J51" s="45" t="s">
        <v>14</v>
      </c>
      <c r="K51" s="47"/>
    </row>
    <row r="52" spans="1:11" ht="24" customHeight="1" x14ac:dyDescent="0.3">
      <c r="A52" s="4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5">IF($C52=CL,"X","")</f>
        <v>X</v>
      </c>
      <c r="E52" s="12">
        <f>IF(D52="X",100*0.15,"")</f>
        <v>15</v>
      </c>
      <c r="F52" s="12" t="str">
        <f t="shared" ref="F52:F56" si="16">IF($C52=L,"X","")</f>
        <v/>
      </c>
      <c r="G52" s="12" t="str">
        <f>IF(F52="X",60*0.15,"")</f>
        <v/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3">
      <c r="A53" s="4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5"/>
        <v>X</v>
      </c>
      <c r="E53" s="12">
        <f>IF(D53="X",100*0.25,"")</f>
        <v>25</v>
      </c>
      <c r="F53" s="12" t="str">
        <f t="shared" si="16"/>
        <v/>
      </c>
      <c r="G53" s="12" t="str">
        <f>IF(F53="X",60*0.25,"")</f>
        <v/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3">
      <c r="A54" s="42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5"/>
        <v>X</v>
      </c>
      <c r="E54" s="12">
        <f>IF(D54="X",100*0.2,"")</f>
        <v>20</v>
      </c>
      <c r="F54" s="12" t="str">
        <f t="shared" si="16"/>
        <v/>
      </c>
      <c r="G54" s="12" t="str">
        <f>IF(F54="X",60*0.2,"")</f>
        <v/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3">
      <c r="A55" s="42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5"/>
        <v>X</v>
      </c>
      <c r="E55" s="12">
        <f>IF(D55="X",100*0.05,"")</f>
        <v>5</v>
      </c>
      <c r="F55" s="12" t="str">
        <f t="shared" si="16"/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3">
      <c r="A56" s="42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5"/>
        <v>X</v>
      </c>
      <c r="E56" s="12">
        <f>IF(D56="X",100*0.05,"")</f>
        <v>5</v>
      </c>
      <c r="F56" s="12" t="str">
        <f t="shared" si="16"/>
        <v/>
      </c>
      <c r="G56" s="12" t="str">
        <f>IF(F56="X",60*0.05,"")</f>
        <v/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3">
      <c r="A57" s="4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3">
      <c r="A58" s="4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5">
      <c r="A59" s="41"/>
      <c r="B59" s="18" t="s">
        <v>15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3"/>
      <c r="B60" s="21" t="s">
        <v>16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9" t="s">
        <v>18</v>
      </c>
      <c r="B63" s="11">
        <f>B5</f>
        <v>0</v>
      </c>
      <c r="C63" s="44" t="s">
        <v>8</v>
      </c>
      <c r="D63" s="45" t="s">
        <v>9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3">
      <c r="A64" s="41"/>
      <c r="B64" s="15" t="s">
        <v>10</v>
      </c>
      <c r="C64" s="43"/>
      <c r="D64" s="45" t="s">
        <v>11</v>
      </c>
      <c r="E64" s="47"/>
      <c r="F64" s="45" t="s">
        <v>12</v>
      </c>
      <c r="G64" s="47"/>
      <c r="H64" s="48" t="s">
        <v>13</v>
      </c>
      <c r="I64" s="47"/>
      <c r="J64" s="45" t="s">
        <v>14</v>
      </c>
      <c r="K64" s="47"/>
    </row>
    <row r="65" spans="1:11" ht="24" customHeight="1" x14ac:dyDescent="0.3">
      <c r="A65" s="4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0">IF($C65=CL,"X","")</f>
        <v>X</v>
      </c>
      <c r="E65" s="12">
        <f>IF(D65="X",100*0.15,"")</f>
        <v>15</v>
      </c>
      <c r="F65" s="12" t="str">
        <f t="shared" ref="F65:F69" si="21">IF($C65=L,"X","")</f>
        <v/>
      </c>
      <c r="G65" s="12" t="str">
        <f>IF(F65="X",60*0.15,"")</f>
        <v/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3">
      <c r="A66" s="4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0"/>
        <v>X</v>
      </c>
      <c r="E66" s="12">
        <f>IF(D66="X",100*0.25,"")</f>
        <v>25</v>
      </c>
      <c r="F66" s="12" t="str">
        <f t="shared" si="21"/>
        <v/>
      </c>
      <c r="G66" s="12" t="str">
        <f>IF(F66="X",60*0.25,"")</f>
        <v/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3">
      <c r="A67" s="42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0"/>
        <v>X</v>
      </c>
      <c r="E67" s="12">
        <f>IF(D67="X",100*0.2,"")</f>
        <v>20</v>
      </c>
      <c r="F67" s="12" t="str">
        <f t="shared" si="21"/>
        <v/>
      </c>
      <c r="G67" s="12" t="str">
        <f>IF(F67="X",60*0.2,"")</f>
        <v/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3">
      <c r="A68" s="42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0"/>
        <v>X</v>
      </c>
      <c r="E68" s="12">
        <f>IF(D68="X",100*0.05,"")</f>
        <v>5</v>
      </c>
      <c r="F68" s="12" t="str">
        <f t="shared" si="21"/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3">
      <c r="A69" s="42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0"/>
        <v>X</v>
      </c>
      <c r="E69" s="12">
        <f>IF(D69="X",100*0.05,"")</f>
        <v>5</v>
      </c>
      <c r="F69" s="12" t="str">
        <f t="shared" si="21"/>
        <v/>
      </c>
      <c r="G69" s="12" t="str">
        <f>IF(F69="X",60*0.05,"")</f>
        <v/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3">
      <c r="A70" s="4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3">
      <c r="A71" s="4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5">
      <c r="A72" s="41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3"/>
      <c r="B73" s="21" t="s">
        <v>16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9" t="s">
        <v>19</v>
      </c>
      <c r="B76" s="11">
        <f>B6</f>
        <v>0</v>
      </c>
      <c r="C76" s="44" t="s">
        <v>8</v>
      </c>
      <c r="D76" s="45" t="s">
        <v>9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3">
      <c r="A77" s="41"/>
      <c r="B77" s="15" t="s">
        <v>10</v>
      </c>
      <c r="C77" s="43"/>
      <c r="D77" s="45" t="s">
        <v>11</v>
      </c>
      <c r="E77" s="47"/>
      <c r="F77" s="45" t="s">
        <v>12</v>
      </c>
      <c r="G77" s="47"/>
      <c r="H77" s="48" t="s">
        <v>13</v>
      </c>
      <c r="I77" s="47"/>
      <c r="J77" s="45" t="s">
        <v>14</v>
      </c>
      <c r="K77" s="47"/>
    </row>
    <row r="78" spans="1:11" ht="24" customHeight="1" x14ac:dyDescent="0.3">
      <c r="A78" s="4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5">IF($C78=CL,"X","")</f>
        <v>X</v>
      </c>
      <c r="E78" s="12">
        <f>IF(D78="X",100*0.15,"")</f>
        <v>15</v>
      </c>
      <c r="F78" s="12" t="str">
        <f t="shared" ref="F78:F82" si="26">IF($C78=L,"X","")</f>
        <v/>
      </c>
      <c r="G78" s="12" t="str">
        <f>IF(F78="X",60*0.15,"")</f>
        <v/>
      </c>
      <c r="H78" s="12" t="str">
        <f t="shared" ref="H78:H82" si="27">IF($C78=ML,"X","")</f>
        <v/>
      </c>
      <c r="I78" s="12" t="str">
        <f>IF(H78="X",30*0.15,"")</f>
        <v/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3">
      <c r="A79" s="4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5"/>
        <v>X</v>
      </c>
      <c r="E79" s="12">
        <f>IF(D79="X",100*0.25,"")</f>
        <v>25</v>
      </c>
      <c r="F79" s="12" t="str">
        <f t="shared" si="26"/>
        <v/>
      </c>
      <c r="G79" s="12" t="str">
        <f>IF(F79="X",60*0.25,"")</f>
        <v/>
      </c>
      <c r="H79" s="12" t="str">
        <f t="shared" si="27"/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3">
      <c r="A80" s="42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5"/>
        <v>X</v>
      </c>
      <c r="E80" s="12">
        <f>IF(D80="X",100*0.2,"")</f>
        <v>20</v>
      </c>
      <c r="F80" s="12" t="str">
        <f t="shared" si="26"/>
        <v/>
      </c>
      <c r="G80" s="12" t="str">
        <f>IF(F80="X",60*0.2,"")</f>
        <v/>
      </c>
      <c r="H80" s="12" t="str">
        <f t="shared" si="27"/>
        <v/>
      </c>
      <c r="I80" s="12" t="str">
        <f>IF(H80="X",30*0.2,"")</f>
        <v/>
      </c>
      <c r="J80" s="12" t="str">
        <f t="shared" si="28"/>
        <v/>
      </c>
      <c r="K80" s="12" t="str">
        <f t="shared" si="29"/>
        <v/>
      </c>
    </row>
    <row r="81" spans="1:11" ht="24" customHeight="1" x14ac:dyDescent="0.3">
      <c r="A81" s="42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5"/>
        <v>X</v>
      </c>
      <c r="E81" s="12">
        <f>IF(D81="X",100*0.05,"")</f>
        <v>5</v>
      </c>
      <c r="F81" s="12" t="str">
        <f t="shared" si="26"/>
        <v/>
      </c>
      <c r="G81" s="12" t="str">
        <f>IF(F81="X",60*0.05,"")</f>
        <v/>
      </c>
      <c r="H81" s="12" t="str">
        <f t="shared" si="27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3">
      <c r="A82" s="42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5"/>
        <v>X</v>
      </c>
      <c r="E82" s="12">
        <f>IF(D82="X",100*0.05,"")</f>
        <v>5</v>
      </c>
      <c r="F82" s="12" t="str">
        <f t="shared" si="26"/>
        <v/>
      </c>
      <c r="G82" s="12" t="str">
        <f>IF(F82="X",60*0.05,"")</f>
        <v/>
      </c>
      <c r="H82" s="12" t="str">
        <f t="shared" si="27"/>
        <v/>
      </c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3">
      <c r="A83" s="4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3">
      <c r="A84" s="4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5">
      <c r="A85" s="41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3"/>
      <c r="B86" s="21" t="s">
        <v>16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conditionalFormatting sqref="C4:C6">
    <cfRule type="cellIs" dxfId="7" priority="1" operator="lessThan">
      <formula>4</formula>
    </cfRule>
    <cfRule type="cellIs" dxfId="6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74668398-F138-4690-B532-DA5D9833C0F6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1A30665-CCD3-40DF-B1B5-A1C888E9BAC5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4C74-6099-4144-A9F6-E8AF41CB8E6D}">
  <sheetPr>
    <tabColor rgb="FFFFC000"/>
  </sheetPr>
  <dimension ref="A2:K797"/>
  <sheetViews>
    <sheetView zoomScale="120" zoomScaleNormal="120" workbookViewId="0">
      <selection activeCell="C8" sqref="C8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6" width="11.6640625" customWidth="1"/>
    <col min="7" max="7" width="8.6640625" bestFit="1" customWidth="1"/>
    <col min="8" max="8" width="9" bestFit="1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  <c r="G2" s="32">
        <v>0.3</v>
      </c>
      <c r="H2" s="32">
        <v>0.3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  <c r="G3" s="34" t="s">
        <v>89</v>
      </c>
      <c r="H3" s="34" t="s">
        <v>90</v>
      </c>
    </row>
    <row r="4" spans="1:11" ht="14.4" x14ac:dyDescent="0.3">
      <c r="A4" s="3">
        <v>1</v>
      </c>
      <c r="B4" s="16" t="s">
        <v>88</v>
      </c>
      <c r="C4" s="31">
        <f>C21</f>
        <v>5.7</v>
      </c>
      <c r="D4" s="37">
        <f>AVERAGE(G4:H4)</f>
        <v>5.9499999999999993</v>
      </c>
      <c r="E4" s="60">
        <f>C4*C$2+D4*D$2</f>
        <v>5.7749999999999995</v>
      </c>
      <c r="G4" s="37">
        <v>5.8</v>
      </c>
      <c r="H4" s="37">
        <v>6.1</v>
      </c>
    </row>
    <row r="5" spans="1:11" ht="14.4" x14ac:dyDescent="0.3">
      <c r="A5" s="3">
        <v>2</v>
      </c>
      <c r="B5" s="16" t="s">
        <v>87</v>
      </c>
      <c r="C5" s="31">
        <f>C34</f>
        <v>5.8</v>
      </c>
      <c r="D5" s="37">
        <f t="shared" ref="D5:D6" si="0">AVERAGE(G5:H5)</f>
        <v>5.9499999999999993</v>
      </c>
      <c r="E5" s="60">
        <f t="shared" ref="E5:E6" si="1">C5*C$2+D5*D$2</f>
        <v>5.8449999999999989</v>
      </c>
      <c r="G5" s="37">
        <v>5.8</v>
      </c>
      <c r="H5" s="37">
        <v>6.1</v>
      </c>
    </row>
    <row r="6" spans="1:11" ht="14.4" x14ac:dyDescent="0.3">
      <c r="A6" s="3">
        <v>3</v>
      </c>
      <c r="B6" s="16"/>
      <c r="C6" s="31"/>
      <c r="D6" s="37"/>
      <c r="E6" s="59"/>
      <c r="G6" s="37"/>
      <c r="H6" s="37"/>
    </row>
    <row r="11" spans="1:11" ht="18" outlineLevel="1" x14ac:dyDescent="0.3">
      <c r="A11" s="40" t="s">
        <v>7</v>
      </c>
      <c r="B11" s="11" t="str">
        <f>B4</f>
        <v xml:space="preserve">MUNOZ VILLARROEL JONATHAN </v>
      </c>
      <c r="C11" s="44" t="s">
        <v>8</v>
      </c>
      <c r="D11" s="45" t="s">
        <v>9</v>
      </c>
      <c r="E11" s="46"/>
      <c r="F11" s="46"/>
      <c r="G11" s="46"/>
      <c r="H11" s="46"/>
      <c r="I11" s="46"/>
      <c r="J11" s="46"/>
      <c r="K11" s="47"/>
    </row>
    <row r="12" spans="1:11" ht="14.4" outlineLevel="1" x14ac:dyDescent="0.3">
      <c r="A12" s="41"/>
      <c r="B12" s="15" t="s">
        <v>10</v>
      </c>
      <c r="C12" s="43"/>
      <c r="D12" s="45" t="s">
        <v>11</v>
      </c>
      <c r="E12" s="47"/>
      <c r="F12" s="45" t="s">
        <v>12</v>
      </c>
      <c r="G12" s="47"/>
      <c r="H12" s="48" t="s">
        <v>13</v>
      </c>
      <c r="I12" s="47"/>
      <c r="J12" s="45" t="s">
        <v>14</v>
      </c>
      <c r="K12" s="47"/>
    </row>
    <row r="13" spans="1:11" ht="24" outlineLevel="1" x14ac:dyDescent="0.3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12</v>
      </c>
      <c r="D13" s="12"/>
      <c r="E13" s="12" t="str">
        <f>IF(D13="X",100*0.15,"")</f>
        <v/>
      </c>
      <c r="F13" s="12" t="s">
        <v>86</v>
      </c>
      <c r="G13" s="12">
        <f>IF(F13="X",60*0.15,"")</f>
        <v>9</v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9" si="4">IF($J13="X",0,"")</f>
        <v/>
      </c>
    </row>
    <row r="14" spans="1:11" ht="26.4" customHeight="1" outlineLevel="1" x14ac:dyDescent="0.3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12</v>
      </c>
      <c r="D14" s="12"/>
      <c r="E14" s="12" t="str">
        <f>IF(D14="X",100*0.25,"")</f>
        <v/>
      </c>
      <c r="F14" s="12" t="s">
        <v>86</v>
      </c>
      <c r="G14" s="12">
        <f>IF(F14="X",60*0.25,"")</f>
        <v>15</v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3">
      <c r="A15" s="42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ref="D15:D16" si="5">IF($C15=CL,"X","")</f>
        <v>X</v>
      </c>
      <c r="E15" s="12">
        <f>IF(D15="X",100*0.2,"")</f>
        <v>20</v>
      </c>
      <c r="F15" s="12" t="str">
        <f t="shared" ref="F15:F16" si="6">IF($C15=L,"X","")</f>
        <v/>
      </c>
      <c r="G15" s="12" t="str">
        <f>IF(F15="X",60*0.2,"")</f>
        <v/>
      </c>
      <c r="H15" s="12" t="str">
        <f t="shared" si="2"/>
        <v/>
      </c>
      <c r="I15" s="12" t="str">
        <f>IF(H15="X",30*0.2,"")</f>
        <v/>
      </c>
      <c r="J15" s="12" t="str">
        <f t="shared" si="3"/>
        <v/>
      </c>
      <c r="K15" s="12" t="str">
        <f t="shared" si="4"/>
        <v/>
      </c>
    </row>
    <row r="16" spans="1:11" ht="24" outlineLevel="1" x14ac:dyDescent="0.3">
      <c r="A16" s="42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5"/>
        <v>X</v>
      </c>
      <c r="E16" s="12">
        <f>IF(D16="X",100*0.05,"")</f>
        <v>5</v>
      </c>
      <c r="F16" s="12" t="str">
        <f t="shared" si="6"/>
        <v/>
      </c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3">
      <c r="A17" s="42"/>
      <c r="B17" s="19" t="str">
        <f>RUBRICA!A8</f>
        <v>5. Expresa sus ideas con fluidez, claridad y precisión, utilizando lenguaje técnico propio de la disciplina.</v>
      </c>
      <c r="C17" s="17" t="s">
        <v>12</v>
      </c>
      <c r="D17" s="12"/>
      <c r="E17" s="12" t="str">
        <f>IF(D17="X",100*0.05,"")</f>
        <v/>
      </c>
      <c r="F17" s="12" t="s">
        <v>86</v>
      </c>
      <c r="G17" s="12">
        <f>IF(F17="X",60*0.05,"")</f>
        <v>3</v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24" outlineLevel="1" x14ac:dyDescent="0.3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4"/>
        <v/>
      </c>
    </row>
    <row r="19" spans="1:11" ht="24" outlineLevel="1" x14ac:dyDescent="0.3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4"/>
        <v/>
      </c>
    </row>
    <row r="20" spans="1:11" ht="15.75" customHeight="1" outlineLevel="1" x14ac:dyDescent="0.35">
      <c r="A20" s="41"/>
      <c r="B20" s="18" t="s">
        <v>15</v>
      </c>
      <c r="C20" s="22">
        <f>E20+G20+I20+K20</f>
        <v>82</v>
      </c>
      <c r="D20" s="13"/>
      <c r="E20" s="13">
        <f>SUM(E13:E19)</f>
        <v>55</v>
      </c>
      <c r="F20" s="13"/>
      <c r="G20" s="13">
        <f>SUM(G13:G19)</f>
        <v>27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3"/>
      <c r="B21" s="21" t="s">
        <v>16</v>
      </c>
      <c r="C21" s="14">
        <f>VLOOKUP(C20,ESCALA_IEP!A2:B202,2,FALSE)</f>
        <v>5.7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0" t="s">
        <v>7</v>
      </c>
      <c r="B24" s="11" t="str">
        <f>B5</f>
        <v xml:space="preserve">CISTERNAS SANHUEZA DAVID ALFREDO </v>
      </c>
      <c r="C24" s="44" t="s">
        <v>8</v>
      </c>
      <c r="D24" s="45" t="s">
        <v>9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3">
      <c r="A25" s="41"/>
      <c r="B25" s="15" t="s">
        <v>10</v>
      </c>
      <c r="C25" s="43"/>
      <c r="D25" s="45" t="s">
        <v>11</v>
      </c>
      <c r="E25" s="47"/>
      <c r="F25" s="45" t="s">
        <v>12</v>
      </c>
      <c r="G25" s="47"/>
      <c r="H25" s="48" t="s">
        <v>13</v>
      </c>
      <c r="I25" s="47"/>
      <c r="J25" s="45" t="s">
        <v>14</v>
      </c>
      <c r="K25" s="47"/>
    </row>
    <row r="26" spans="1:11" ht="24" customHeight="1" x14ac:dyDescent="0.3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12</v>
      </c>
      <c r="D26" s="12"/>
      <c r="E26" s="12" t="str">
        <f>IF(D26="X",100*0.15,"")</f>
        <v/>
      </c>
      <c r="F26" s="12" t="s">
        <v>86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12</v>
      </c>
      <c r="D27" s="12"/>
      <c r="E27" s="12" t="str">
        <f>IF(D27="X",100*0.25,"")</f>
        <v/>
      </c>
      <c r="F27" s="12" t="s">
        <v>86</v>
      </c>
      <c r="G27" s="12">
        <f>IF(F27="X",60*0.25,"")</f>
        <v>15</v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2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ref="D28:D30" si="10">IF($C28=CL,"X","")</f>
        <v>X</v>
      </c>
      <c r="E28" s="12">
        <f>IF(D28="X",100*0.2,"")</f>
        <v>20</v>
      </c>
      <c r="F28" s="12" t="str">
        <f t="shared" ref="F28:F30" si="11">IF($C28=L,"X","")</f>
        <v/>
      </c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2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2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1"/>
      <c r="B33" s="18" t="s">
        <v>15</v>
      </c>
      <c r="C33" s="22">
        <f>E33+G33+I33+K33</f>
        <v>84</v>
      </c>
      <c r="D33" s="13"/>
      <c r="E33" s="13">
        <f>SUM(E26:E32)</f>
        <v>60</v>
      </c>
      <c r="F33" s="13"/>
      <c r="G33" s="13">
        <f>SUM(G26:G32)</f>
        <v>24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3"/>
      <c r="B34" s="21" t="s">
        <v>16</v>
      </c>
      <c r="C34" s="14">
        <f>VLOOKUP(C33,ESCALA_IEP!A15:B215,2,FALSE)</f>
        <v>5.8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0" t="s">
        <v>7</v>
      </c>
      <c r="B37" s="11">
        <f>B6</f>
        <v>0</v>
      </c>
      <c r="C37" s="44" t="s">
        <v>8</v>
      </c>
      <c r="D37" s="45" t="s">
        <v>9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3">
      <c r="A38" s="41"/>
      <c r="B38" s="15" t="s">
        <v>10</v>
      </c>
      <c r="C38" s="43"/>
      <c r="D38" s="45" t="s">
        <v>11</v>
      </c>
      <c r="E38" s="47"/>
      <c r="F38" s="45" t="s">
        <v>12</v>
      </c>
      <c r="G38" s="47"/>
      <c r="H38" s="48" t="s">
        <v>13</v>
      </c>
      <c r="I38" s="47"/>
      <c r="J38" s="45" t="s">
        <v>14</v>
      </c>
      <c r="K38" s="47"/>
    </row>
    <row r="39" spans="1:11" ht="24" customHeight="1" x14ac:dyDescent="0.3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2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2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2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1"/>
      <c r="B46" s="18" t="s">
        <v>15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3"/>
      <c r="B47" s="21" t="s">
        <v>16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9" t="s">
        <v>17</v>
      </c>
      <c r="B50" s="11" t="str">
        <f>B4</f>
        <v xml:space="preserve">MUNOZ VILLARROEL JONATHAN </v>
      </c>
      <c r="C50" s="44" t="s">
        <v>8</v>
      </c>
      <c r="D50" s="45" t="s">
        <v>9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3">
      <c r="A51" s="41"/>
      <c r="B51" s="15" t="s">
        <v>10</v>
      </c>
      <c r="C51" s="43"/>
      <c r="D51" s="45" t="s">
        <v>11</v>
      </c>
      <c r="E51" s="47"/>
      <c r="F51" s="45" t="s">
        <v>12</v>
      </c>
      <c r="G51" s="47"/>
      <c r="H51" s="48" t="s">
        <v>13</v>
      </c>
      <c r="I51" s="47"/>
      <c r="J51" s="45" t="s">
        <v>14</v>
      </c>
      <c r="K51" s="47"/>
    </row>
    <row r="52" spans="1:11" ht="24" customHeight="1" x14ac:dyDescent="0.3">
      <c r="A52" s="4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2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2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2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1"/>
      <c r="B59" s="18" t="s">
        <v>15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3"/>
      <c r="B60" s="21" t="s">
        <v>16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9" t="s">
        <v>18</v>
      </c>
      <c r="B63" s="11" t="str">
        <f>B5</f>
        <v xml:space="preserve">CISTERNAS SANHUEZA DAVID ALFREDO </v>
      </c>
      <c r="C63" s="44" t="s">
        <v>8</v>
      </c>
      <c r="D63" s="45" t="s">
        <v>9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3">
      <c r="A64" s="41"/>
      <c r="B64" s="15" t="s">
        <v>10</v>
      </c>
      <c r="C64" s="43"/>
      <c r="D64" s="45" t="s">
        <v>11</v>
      </c>
      <c r="E64" s="47"/>
      <c r="F64" s="45" t="s">
        <v>12</v>
      </c>
      <c r="G64" s="47"/>
      <c r="H64" s="48" t="s">
        <v>13</v>
      </c>
      <c r="I64" s="47"/>
      <c r="J64" s="45" t="s">
        <v>14</v>
      </c>
      <c r="K64" s="47"/>
    </row>
    <row r="65" spans="1:11" ht="24" customHeight="1" x14ac:dyDescent="0.3">
      <c r="A65" s="4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2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2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2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1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3"/>
      <c r="B73" s="21" t="s">
        <v>16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9" t="s">
        <v>19</v>
      </c>
      <c r="B76" s="11">
        <f>B6</f>
        <v>0</v>
      </c>
      <c r="C76" s="44" t="s">
        <v>8</v>
      </c>
      <c r="D76" s="45" t="s">
        <v>9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3">
      <c r="A77" s="41"/>
      <c r="B77" s="15" t="s">
        <v>10</v>
      </c>
      <c r="C77" s="43"/>
      <c r="D77" s="45" t="s">
        <v>11</v>
      </c>
      <c r="E77" s="47"/>
      <c r="F77" s="45" t="s">
        <v>12</v>
      </c>
      <c r="G77" s="47"/>
      <c r="H77" s="48" t="s">
        <v>13</v>
      </c>
      <c r="I77" s="47"/>
      <c r="J77" s="45" t="s">
        <v>14</v>
      </c>
      <c r="K77" s="47"/>
    </row>
    <row r="78" spans="1:11" ht="24" customHeight="1" x14ac:dyDescent="0.3">
      <c r="A78" s="4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2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2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2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1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3"/>
      <c r="B86" s="21" t="s">
        <v>16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conditionalFormatting sqref="C4:C6">
    <cfRule type="cellIs" dxfId="5" priority="1" operator="lessThan">
      <formula>4</formula>
    </cfRule>
    <cfRule type="cellIs" dxfId="4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F032A52E-811B-499F-97B1-BB5F4F74B18A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9BC33D7-5A4C-4ACE-B3AD-5E3F32E68F06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8EF4-A285-41F9-93ED-6C67CDD128A7}">
  <sheetPr>
    <tabColor rgb="FF92D050"/>
  </sheetPr>
  <dimension ref="A2:K797"/>
  <sheetViews>
    <sheetView tabSelected="1" zoomScale="120" zoomScaleNormal="120" workbookViewId="0">
      <selection activeCell="C9" sqref="C9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6" width="11.6640625" customWidth="1"/>
    <col min="7" max="7" width="8.6640625" bestFit="1" customWidth="1"/>
    <col min="8" max="8" width="9" bestFit="1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9">
        <v>0.7</v>
      </c>
      <c r="D2" s="32">
        <v>0.3</v>
      </c>
      <c r="E2" s="33">
        <v>1</v>
      </c>
      <c r="G2" s="32">
        <v>0.3</v>
      </c>
      <c r="H2" s="32">
        <v>0.3</v>
      </c>
    </row>
    <row r="3" spans="1:11" ht="14.4" x14ac:dyDescent="0.3">
      <c r="B3" s="2" t="s">
        <v>0</v>
      </c>
      <c r="C3" s="30" t="s">
        <v>1</v>
      </c>
      <c r="D3" s="34" t="s">
        <v>2</v>
      </c>
      <c r="E3" s="35" t="s">
        <v>3</v>
      </c>
      <c r="G3" s="34" t="s">
        <v>89</v>
      </c>
      <c r="H3" s="34" t="s">
        <v>90</v>
      </c>
    </row>
    <row r="4" spans="1:11" ht="14.4" x14ac:dyDescent="0.3">
      <c r="A4" s="3">
        <v>1</v>
      </c>
      <c r="B4" s="16" t="s">
        <v>84</v>
      </c>
      <c r="C4" s="31">
        <f>C21</f>
        <v>6.6</v>
      </c>
      <c r="D4" s="37">
        <f>AVERAGE(G4:H4)</f>
        <v>6.5</v>
      </c>
      <c r="E4" s="60">
        <f>C4*C$2+D4*D$2</f>
        <v>6.5699999999999994</v>
      </c>
      <c r="G4" s="37">
        <v>7</v>
      </c>
      <c r="H4" s="37">
        <v>6</v>
      </c>
    </row>
    <row r="5" spans="1:11" ht="14.4" x14ac:dyDescent="0.3">
      <c r="A5" s="3">
        <v>2</v>
      </c>
      <c r="B5" s="16" t="s">
        <v>85</v>
      </c>
      <c r="C5" s="31">
        <f>C34</f>
        <v>6.6</v>
      </c>
      <c r="D5" s="37">
        <f t="shared" ref="D5:D6" si="0">AVERAGE(G5:H5)</f>
        <v>6.5</v>
      </c>
      <c r="E5" s="60">
        <f t="shared" ref="E5:E6" si="1">C5*C$2+D5*D$2</f>
        <v>6.5699999999999994</v>
      </c>
      <c r="G5" s="37">
        <v>7</v>
      </c>
      <c r="H5" s="37">
        <v>6</v>
      </c>
    </row>
    <row r="6" spans="1:11" ht="14.4" x14ac:dyDescent="0.3">
      <c r="A6" s="3">
        <v>3</v>
      </c>
      <c r="B6" s="16"/>
      <c r="C6" s="31"/>
      <c r="D6" s="37"/>
      <c r="E6" s="59"/>
      <c r="G6" s="37"/>
      <c r="H6" s="37"/>
    </row>
    <row r="11" spans="1:11" ht="18" outlineLevel="1" x14ac:dyDescent="0.3">
      <c r="A11" s="40" t="s">
        <v>7</v>
      </c>
      <c r="B11" s="11" t="str">
        <f>B4</f>
        <v xml:space="preserve">CARRIMAN IBACA FABIAN </v>
      </c>
      <c r="C11" s="44" t="s">
        <v>8</v>
      </c>
      <c r="D11" s="45" t="s">
        <v>9</v>
      </c>
      <c r="E11" s="46"/>
      <c r="F11" s="46"/>
      <c r="G11" s="46"/>
      <c r="H11" s="46"/>
      <c r="I11" s="46"/>
      <c r="J11" s="46"/>
      <c r="K11" s="47"/>
    </row>
    <row r="12" spans="1:11" ht="14.4" outlineLevel="1" x14ac:dyDescent="0.3">
      <c r="A12" s="41"/>
      <c r="B12" s="15" t="s">
        <v>10</v>
      </c>
      <c r="C12" s="43"/>
      <c r="D12" s="45" t="s">
        <v>11</v>
      </c>
      <c r="E12" s="47"/>
      <c r="F12" s="45" t="s">
        <v>12</v>
      </c>
      <c r="G12" s="47"/>
      <c r="H12" s="48" t="s">
        <v>13</v>
      </c>
      <c r="I12" s="47"/>
      <c r="J12" s="45" t="s">
        <v>14</v>
      </c>
      <c r="K12" s="47"/>
    </row>
    <row r="13" spans="1:11" ht="24" outlineLevel="1" x14ac:dyDescent="0.3">
      <c r="A13" s="42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12</v>
      </c>
      <c r="D13" s="12"/>
      <c r="E13" s="12" t="str">
        <f>IF(D13="X",100*0.15,"")</f>
        <v/>
      </c>
      <c r="F13" s="12" t="s">
        <v>86</v>
      </c>
      <c r="G13" s="12">
        <f>IF(F13="X",60*0.15,"")</f>
        <v>9</v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9" si="4">IF($J13="X",0,"")</f>
        <v/>
      </c>
    </row>
    <row r="14" spans="1:11" ht="26.4" customHeight="1" outlineLevel="1" x14ac:dyDescent="0.3">
      <c r="A14" s="42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11</v>
      </c>
      <c r="D14" s="12" t="str">
        <f t="shared" ref="D14:D17" si="5">IF($C14=CL,"X","")</f>
        <v>X</v>
      </c>
      <c r="E14" s="12">
        <f>IF(D14="X",100*0.25,"")</f>
        <v>25</v>
      </c>
      <c r="F14" s="12" t="str">
        <f t="shared" ref="F14:F17" si="6">IF($C14=L,"X","")</f>
        <v/>
      </c>
      <c r="G14" s="12" t="str">
        <f>IF(F14="X",60*0.25,"")</f>
        <v/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outlineLevel="1" x14ac:dyDescent="0.3">
      <c r="A15" s="42"/>
      <c r="B15" s="19" t="str">
        <f>RUBRICA!A6</f>
        <v>3. Responde las preguntas realizadas por la comisión, cumpliendo con los estándares de calidad de la disciplina.</v>
      </c>
      <c r="C15" s="17" t="s">
        <v>11</v>
      </c>
      <c r="D15" s="12" t="str">
        <f t="shared" si="5"/>
        <v>X</v>
      </c>
      <c r="E15" s="12">
        <f>IF(D15="X",100*0.2,"")</f>
        <v>20</v>
      </c>
      <c r="F15" s="12" t="str">
        <f t="shared" si="6"/>
        <v/>
      </c>
      <c r="G15" s="12" t="str">
        <f>IF(F15="X",60*0.2,"")</f>
        <v/>
      </c>
      <c r="H15" s="12" t="str">
        <f t="shared" si="2"/>
        <v/>
      </c>
      <c r="I15" s="12" t="str">
        <f>IF(H15="X",30*0.2,"")</f>
        <v/>
      </c>
      <c r="J15" s="12" t="str">
        <f t="shared" si="3"/>
        <v/>
      </c>
      <c r="K15" s="12" t="str">
        <f t="shared" si="4"/>
        <v/>
      </c>
    </row>
    <row r="16" spans="1:11" ht="24" outlineLevel="1" x14ac:dyDescent="0.3">
      <c r="A16" s="42"/>
      <c r="B16" s="19" t="str">
        <f>RUBRICA!A7</f>
        <v>4. Expone el Proyecto APT, considerando el formato y el tiempo establecido para la presentación.</v>
      </c>
      <c r="C16" s="17" t="s">
        <v>11</v>
      </c>
      <c r="D16" s="12" t="str">
        <f t="shared" si="5"/>
        <v>X</v>
      </c>
      <c r="E16" s="12">
        <f>IF(D16="X",100*0.05,"")</f>
        <v>5</v>
      </c>
      <c r="F16" s="12" t="str">
        <f t="shared" si="6"/>
        <v/>
      </c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outlineLevel="1" x14ac:dyDescent="0.3">
      <c r="A17" s="42"/>
      <c r="B17" s="19" t="str">
        <f>RUBRICA!A8</f>
        <v>5. Expresa sus ideas con fluidez, claridad y precisión, utilizando lenguaje técnico propio de la disciplina.</v>
      </c>
      <c r="C17" s="17" t="s">
        <v>11</v>
      </c>
      <c r="D17" s="12" t="str">
        <f t="shared" si="5"/>
        <v>X</v>
      </c>
      <c r="E17" s="12">
        <f>IF(D17="X",100*0.05,"")</f>
        <v>5</v>
      </c>
      <c r="F17" s="12" t="str">
        <f t="shared" si="6"/>
        <v/>
      </c>
      <c r="G17" s="12" t="str">
        <f>IF(F17="X",60*0.05,"")</f>
        <v/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24" outlineLevel="1" x14ac:dyDescent="0.3">
      <c r="A18" s="42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11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4"/>
        <v/>
      </c>
    </row>
    <row r="19" spans="1:11" ht="24" outlineLevel="1" x14ac:dyDescent="0.3">
      <c r="A19" s="42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11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4"/>
        <v/>
      </c>
    </row>
    <row r="20" spans="1:11" ht="15.75" customHeight="1" outlineLevel="1" x14ac:dyDescent="0.35">
      <c r="A20" s="41"/>
      <c r="B20" s="18" t="s">
        <v>15</v>
      </c>
      <c r="C20" s="22">
        <f>E20+G20+I20+K20</f>
        <v>94</v>
      </c>
      <c r="D20" s="13"/>
      <c r="E20" s="13">
        <f>SUM(E13:E19)</f>
        <v>85</v>
      </c>
      <c r="F20" s="13"/>
      <c r="G20" s="13">
        <f>SUM(G13:G19)</f>
        <v>9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3"/>
      <c r="B21" s="21" t="s">
        <v>16</v>
      </c>
      <c r="C21" s="14">
        <f>VLOOKUP(C20,ESCALA_IEP!A2:B202,2,FALSE)</f>
        <v>6.6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0" t="s">
        <v>7</v>
      </c>
      <c r="B24" s="11" t="str">
        <f>B5</f>
        <v xml:space="preserve">JARA CARTER CRISTIAN ALEXIS </v>
      </c>
      <c r="C24" s="44" t="s">
        <v>8</v>
      </c>
      <c r="D24" s="45" t="s">
        <v>9</v>
      </c>
      <c r="E24" s="46"/>
      <c r="F24" s="46"/>
      <c r="G24" s="46"/>
      <c r="H24" s="46"/>
      <c r="I24" s="46"/>
      <c r="J24" s="46"/>
      <c r="K24" s="47"/>
    </row>
    <row r="25" spans="1:11" ht="24" customHeight="1" x14ac:dyDescent="0.3">
      <c r="A25" s="41"/>
      <c r="B25" s="15" t="s">
        <v>10</v>
      </c>
      <c r="C25" s="43"/>
      <c r="D25" s="45" t="s">
        <v>11</v>
      </c>
      <c r="E25" s="47"/>
      <c r="F25" s="45" t="s">
        <v>12</v>
      </c>
      <c r="G25" s="47"/>
      <c r="H25" s="48" t="s">
        <v>13</v>
      </c>
      <c r="I25" s="47"/>
      <c r="J25" s="45" t="s">
        <v>14</v>
      </c>
      <c r="K25" s="47"/>
    </row>
    <row r="26" spans="1:11" ht="24" customHeight="1" x14ac:dyDescent="0.3">
      <c r="A26" s="42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12</v>
      </c>
      <c r="D26" s="12"/>
      <c r="E26" s="12" t="str">
        <f>IF(D26="X",100*0.15,"")</f>
        <v/>
      </c>
      <c r="F26" s="12" t="s">
        <v>86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3">
      <c r="A27" s="42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11</v>
      </c>
      <c r="D27" s="12" t="str">
        <f t="shared" ref="D27:D30" si="10">IF($C27=CL,"X","")</f>
        <v>X</v>
      </c>
      <c r="E27" s="12">
        <f>IF(D27="X",100*0.25,"")</f>
        <v>25</v>
      </c>
      <c r="F27" s="12" t="str">
        <f t="shared" ref="F27:F30" si="11">IF($C27=L,"X","")</f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3">
      <c r="A28" s="42"/>
      <c r="B28" s="19" t="str">
        <f>RUBRICA!A6</f>
        <v>3. Responde las preguntas realizadas por la comisión, cumpliendo con los estándares de calidad de la disciplina.</v>
      </c>
      <c r="C28" s="17" t="s">
        <v>11</v>
      </c>
      <c r="D28" s="12" t="str">
        <f t="shared" si="10"/>
        <v>X</v>
      </c>
      <c r="E28" s="12">
        <f>IF(D28="X",100*0.2,"")</f>
        <v>20</v>
      </c>
      <c r="F28" s="12" t="str">
        <f t="shared" si="11"/>
        <v/>
      </c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3">
      <c r="A29" s="42"/>
      <c r="B29" s="19" t="str">
        <f>RUBRICA!A7</f>
        <v>4. Expone el Proyecto APT, considerando el formato y el tiempo establecido para la presentación.</v>
      </c>
      <c r="C29" s="17" t="s">
        <v>11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3">
      <c r="A30" s="42"/>
      <c r="B30" s="19" t="str">
        <f>RUBRICA!A8</f>
        <v>5. Expresa sus ideas con fluidez, claridad y precisión, utilizando lenguaje técnico propio de la disciplina.</v>
      </c>
      <c r="C30" s="17" t="s">
        <v>11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3">
      <c r="A31" s="42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11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3">
      <c r="A32" s="42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11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5">
      <c r="A33" s="41"/>
      <c r="B33" s="18" t="s">
        <v>15</v>
      </c>
      <c r="C33" s="22">
        <f>E33+G33+I33+K33</f>
        <v>94</v>
      </c>
      <c r="D33" s="13"/>
      <c r="E33" s="13">
        <f>SUM(E26:E32)</f>
        <v>85</v>
      </c>
      <c r="F33" s="13"/>
      <c r="G33" s="13">
        <f>SUM(G26:G32)</f>
        <v>9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3"/>
      <c r="B34" s="21" t="s">
        <v>16</v>
      </c>
      <c r="C34" s="14">
        <f>VLOOKUP(C33,ESCALA_IEP!A15:B215,2,FALSE)</f>
        <v>6.6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0" t="s">
        <v>7</v>
      </c>
      <c r="B37" s="11">
        <f>B6</f>
        <v>0</v>
      </c>
      <c r="C37" s="44" t="s">
        <v>8</v>
      </c>
      <c r="D37" s="45" t="s">
        <v>9</v>
      </c>
      <c r="E37" s="46"/>
      <c r="F37" s="46"/>
      <c r="G37" s="46"/>
      <c r="H37" s="46"/>
      <c r="I37" s="46"/>
      <c r="J37" s="46"/>
      <c r="K37" s="47"/>
    </row>
    <row r="38" spans="1:11" ht="24" customHeight="1" x14ac:dyDescent="0.3">
      <c r="A38" s="41"/>
      <c r="B38" s="15" t="s">
        <v>10</v>
      </c>
      <c r="C38" s="43"/>
      <c r="D38" s="45" t="s">
        <v>11</v>
      </c>
      <c r="E38" s="47"/>
      <c r="F38" s="45" t="s">
        <v>12</v>
      </c>
      <c r="G38" s="47"/>
      <c r="H38" s="48" t="s">
        <v>13</v>
      </c>
      <c r="I38" s="47"/>
      <c r="J38" s="45" t="s">
        <v>14</v>
      </c>
      <c r="K38" s="47"/>
    </row>
    <row r="39" spans="1:11" ht="24" customHeight="1" x14ac:dyDescent="0.3">
      <c r="A39" s="42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11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2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11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2"/>
      <c r="B41" s="19" t="str">
        <f>RUBRICA!A6</f>
        <v>3. Responde las preguntas realizadas por la comisión, cumpliendo con los estándares de calidad de la disciplina.</v>
      </c>
      <c r="C41" s="17" t="s">
        <v>11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2"/>
      <c r="B42" s="19" t="str">
        <f>RUBRICA!A7</f>
        <v>4. Expone el Proyecto APT, considerando el formato y el tiempo establecido para la presentación.</v>
      </c>
      <c r="C42" s="17" t="s">
        <v>11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2"/>
      <c r="B43" s="19" t="str">
        <f>RUBRICA!A8</f>
        <v>5. Expresa sus ideas con fluidez, claridad y precisión, utilizando lenguaje técnico propio de la disciplina.</v>
      </c>
      <c r="C43" s="17" t="s">
        <v>11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2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11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2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11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41"/>
      <c r="B46" s="18" t="s">
        <v>15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3"/>
      <c r="B47" s="21" t="s">
        <v>16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49" t="s">
        <v>17</v>
      </c>
      <c r="B50" s="11" t="str">
        <f>B4</f>
        <v xml:space="preserve">CARRIMAN IBACA FABIAN </v>
      </c>
      <c r="C50" s="44" t="s">
        <v>8</v>
      </c>
      <c r="D50" s="45" t="s">
        <v>9</v>
      </c>
      <c r="E50" s="46"/>
      <c r="F50" s="46"/>
      <c r="G50" s="46"/>
      <c r="H50" s="46"/>
      <c r="I50" s="46"/>
      <c r="J50" s="46"/>
      <c r="K50" s="47"/>
    </row>
    <row r="51" spans="1:11" ht="24" customHeight="1" x14ac:dyDescent="0.3">
      <c r="A51" s="41"/>
      <c r="B51" s="15" t="s">
        <v>10</v>
      </c>
      <c r="C51" s="43"/>
      <c r="D51" s="45" t="s">
        <v>11</v>
      </c>
      <c r="E51" s="47"/>
      <c r="F51" s="45" t="s">
        <v>12</v>
      </c>
      <c r="G51" s="47"/>
      <c r="H51" s="48" t="s">
        <v>13</v>
      </c>
      <c r="I51" s="47"/>
      <c r="J51" s="45" t="s">
        <v>14</v>
      </c>
      <c r="K51" s="47"/>
    </row>
    <row r="52" spans="1:11" ht="24" customHeight="1" x14ac:dyDescent="0.3">
      <c r="A52" s="42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11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2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11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2"/>
      <c r="B54" s="19" t="str">
        <f>RUBRICA!A6</f>
        <v>3. Responde las preguntas realizadas por la comisión, cumpliendo con los estándares de calidad de la disciplina.</v>
      </c>
      <c r="C54" s="17" t="s">
        <v>11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2"/>
      <c r="B55" s="19" t="str">
        <f>RUBRICA!A7</f>
        <v>4. Expone el Proyecto APT, considerando el formato y el tiempo establecido para la presentación.</v>
      </c>
      <c r="C55" s="17" t="s">
        <v>11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2"/>
      <c r="B56" s="19" t="str">
        <f>RUBRICA!A8</f>
        <v>5. Expresa sus ideas con fluidez, claridad y precisión, utilizando lenguaje técnico propio de la disciplina.</v>
      </c>
      <c r="C56" s="17" t="s">
        <v>11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2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11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2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11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41"/>
      <c r="B59" s="18" t="s">
        <v>15</v>
      </c>
      <c r="C59" s="22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3"/>
      <c r="B60" s="21" t="s">
        <v>16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49" t="s">
        <v>18</v>
      </c>
      <c r="B63" s="11" t="str">
        <f>B5</f>
        <v xml:space="preserve">JARA CARTER CRISTIAN ALEXIS </v>
      </c>
      <c r="C63" s="44" t="s">
        <v>8</v>
      </c>
      <c r="D63" s="45" t="s">
        <v>9</v>
      </c>
      <c r="E63" s="46"/>
      <c r="F63" s="46"/>
      <c r="G63" s="46"/>
      <c r="H63" s="46"/>
      <c r="I63" s="46"/>
      <c r="J63" s="46"/>
      <c r="K63" s="47"/>
    </row>
    <row r="64" spans="1:11" ht="24" customHeight="1" x14ac:dyDescent="0.3">
      <c r="A64" s="41"/>
      <c r="B64" s="15" t="s">
        <v>10</v>
      </c>
      <c r="C64" s="43"/>
      <c r="D64" s="45" t="s">
        <v>11</v>
      </c>
      <c r="E64" s="47"/>
      <c r="F64" s="45" t="s">
        <v>12</v>
      </c>
      <c r="G64" s="47"/>
      <c r="H64" s="48" t="s">
        <v>13</v>
      </c>
      <c r="I64" s="47"/>
      <c r="J64" s="45" t="s">
        <v>14</v>
      </c>
      <c r="K64" s="47"/>
    </row>
    <row r="65" spans="1:11" ht="24" customHeight="1" x14ac:dyDescent="0.3">
      <c r="A65" s="42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11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2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11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2"/>
      <c r="B67" s="19" t="str">
        <f>RUBRICA!A6</f>
        <v>3. Responde las preguntas realizadas por la comisión, cumpliendo con los estándares de calidad de la disciplina.</v>
      </c>
      <c r="C67" s="17" t="s">
        <v>11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2"/>
      <c r="B68" s="19" t="str">
        <f>RUBRICA!A7</f>
        <v>4. Expone el Proyecto APT, considerando el formato y el tiempo establecido para la presentación.</v>
      </c>
      <c r="C68" s="17" t="s">
        <v>11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2"/>
      <c r="B69" s="19" t="str">
        <f>RUBRICA!A8</f>
        <v>5. Expresa sus ideas con fluidez, claridad y precisión, utilizando lenguaje técnico propio de la disciplina.</v>
      </c>
      <c r="C69" s="17" t="s">
        <v>11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2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11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2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11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41"/>
      <c r="B72" s="18" t="s">
        <v>15</v>
      </c>
      <c r="C72" s="22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3"/>
      <c r="B73" s="21" t="s">
        <v>16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49" t="s">
        <v>19</v>
      </c>
      <c r="B76" s="11">
        <f>B6</f>
        <v>0</v>
      </c>
      <c r="C76" s="44" t="s">
        <v>8</v>
      </c>
      <c r="D76" s="45" t="s">
        <v>9</v>
      </c>
      <c r="E76" s="46"/>
      <c r="F76" s="46"/>
      <c r="G76" s="46"/>
      <c r="H76" s="46"/>
      <c r="I76" s="46"/>
      <c r="J76" s="46"/>
      <c r="K76" s="47"/>
    </row>
    <row r="77" spans="1:11" ht="24" customHeight="1" x14ac:dyDescent="0.3">
      <c r="A77" s="41"/>
      <c r="B77" s="15" t="s">
        <v>10</v>
      </c>
      <c r="C77" s="43"/>
      <c r="D77" s="45" t="s">
        <v>11</v>
      </c>
      <c r="E77" s="47"/>
      <c r="F77" s="45" t="s">
        <v>12</v>
      </c>
      <c r="G77" s="47"/>
      <c r="H77" s="48" t="s">
        <v>13</v>
      </c>
      <c r="I77" s="47"/>
      <c r="J77" s="45" t="s">
        <v>14</v>
      </c>
      <c r="K77" s="47"/>
    </row>
    <row r="78" spans="1:11" ht="24" customHeight="1" x14ac:dyDescent="0.3">
      <c r="A78" s="42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11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2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11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2"/>
      <c r="B80" s="19" t="str">
        <f>RUBRICA!A6</f>
        <v>3. Responde las preguntas realizadas por la comisión, cumpliendo con los estándares de calidad de la disciplina.</v>
      </c>
      <c r="C80" s="17" t="s">
        <v>11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2"/>
      <c r="B81" s="19" t="str">
        <f>RUBRICA!A7</f>
        <v>4. Expone el Proyecto APT, considerando el formato y el tiempo establecido para la presentación.</v>
      </c>
      <c r="C81" s="17" t="s">
        <v>11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2"/>
      <c r="B82" s="19" t="str">
        <f>RUBRICA!A8</f>
        <v>5. Expresa sus ideas con fluidez, claridad y precisión, utilizando lenguaje técnico propio de la disciplina.</v>
      </c>
      <c r="C82" s="17" t="s">
        <v>11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2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11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2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11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41"/>
      <c r="B85" s="18" t="s">
        <v>15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3"/>
      <c r="B86" s="21" t="s">
        <v>16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conditionalFormatting sqref="C4:C6">
    <cfRule type="cellIs" dxfId="3" priority="1" operator="lessThan">
      <formula>4</formula>
    </cfRule>
    <cfRule type="cellIs" dxfId="2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7AE8297A-D1EB-463F-87B6-87CB08479FB8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690BD22-4988-4290-A79B-69F8220D059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19</vt:i4>
      </vt:variant>
    </vt:vector>
  </HeadingPairs>
  <TitlesOfParts>
    <vt:vector size="34" baseType="lpstr">
      <vt:lpstr>G1</vt:lpstr>
      <vt:lpstr>G(2)</vt:lpstr>
      <vt:lpstr>G(3)</vt:lpstr>
      <vt:lpstr>G(4)</vt:lpstr>
      <vt:lpstr>G(5)</vt:lpstr>
      <vt:lpstr>G(6)</vt:lpstr>
      <vt:lpstr>G(7)</vt:lpstr>
      <vt:lpstr>G(8)</vt:lpstr>
      <vt:lpstr>G(9)</vt:lpstr>
      <vt:lpstr>RUBRICA</vt:lpstr>
      <vt:lpstr>EVALUACION FASE 3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office365rg3</cp:lastModifiedBy>
  <cp:revision/>
  <dcterms:created xsi:type="dcterms:W3CDTF">2023-08-07T04:08:01Z</dcterms:created>
  <dcterms:modified xsi:type="dcterms:W3CDTF">2024-12-13T23:21:57Z</dcterms:modified>
  <cp:category/>
  <cp:contentStatus/>
</cp:coreProperties>
</file>