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Božićević\Desktop\PROJEKTI\RDF Albioma Les Bois Rouge-Reunion\Lista potrošača_MCC\"/>
    </mc:Choice>
  </mc:AlternateContent>
  <xr:revisionPtr revIDLastSave="0" documentId="13_ncr:1_{176F61A2-28FE-49D2-B9F2-A415CC2398FC}" xr6:coauthVersionLast="47" xr6:coauthVersionMax="47" xr10:uidLastSave="{00000000-0000-0000-0000-000000000000}"/>
  <bookViews>
    <workbookView xWindow="-76920" yWindow="1140" windowWidth="38640" windowHeight="21120" activeTab="2" xr2:uid="{83BEE88D-55BB-4CFB-A2FD-5406C3C24DA2}"/>
  </bookViews>
  <sheets>
    <sheet name="Ažuriranja MCCa" sheetId="23" r:id="rId1"/>
    <sheet name="Boiler MCC distribution" sheetId="16" r:id="rId2"/>
    <sheet name="Emerg Boiler MCC distribution" sheetId="17" r:id="rId3"/>
    <sheet name="Stopice i uvodnice" sheetId="24" r:id="rId4"/>
    <sheet name="Stopice i uvodnice_rev2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7" i="16" l="1"/>
  <c r="M33" i="16"/>
  <c r="D2" i="25" l="1"/>
  <c r="G21" i="25" l="1"/>
  <c r="D21" i="25"/>
  <c r="D12" i="25"/>
  <c r="C12" i="25"/>
  <c r="E12" i="25" s="1"/>
  <c r="D11" i="25"/>
  <c r="C11" i="25"/>
  <c r="E11" i="25" s="1"/>
  <c r="D10" i="25"/>
  <c r="C10" i="25"/>
  <c r="G10" i="25" s="1"/>
  <c r="C32" i="25" s="1"/>
  <c r="E32" i="25" s="1"/>
  <c r="D9" i="25"/>
  <c r="C9" i="25"/>
  <c r="G9" i="25" s="1"/>
  <c r="D8" i="25"/>
  <c r="C8" i="25"/>
  <c r="G8" i="25" s="1"/>
  <c r="D4" i="25"/>
  <c r="C4" i="25"/>
  <c r="E4" i="25" s="1"/>
  <c r="D3" i="25"/>
  <c r="C3" i="25"/>
  <c r="G3" i="25" s="1"/>
  <c r="C2" i="25"/>
  <c r="G2" i="25" s="1"/>
  <c r="C31" i="25" l="1"/>
  <c r="E31" i="25" s="1"/>
  <c r="C33" i="25"/>
  <c r="E33" i="25" s="1"/>
  <c r="E17" i="25"/>
  <c r="C30" i="25" s="1"/>
  <c r="E30" i="25" s="1"/>
  <c r="G4" i="25"/>
  <c r="C34" i="25" s="1"/>
  <c r="E34" i="25" s="1"/>
  <c r="G12" i="25"/>
  <c r="G11" i="25"/>
  <c r="E8" i="25"/>
  <c r="E9" i="25"/>
  <c r="E2" i="25"/>
  <c r="E10" i="25"/>
  <c r="E3" i="25"/>
  <c r="E16" i="25" s="1"/>
  <c r="C27" i="25" s="1"/>
  <c r="E27" i="25" s="1"/>
  <c r="D10" i="24"/>
  <c r="D21" i="24"/>
  <c r="D9" i="24"/>
  <c r="D11" i="24"/>
  <c r="D12" i="24"/>
  <c r="D8" i="24"/>
  <c r="D3" i="24"/>
  <c r="D4" i="24"/>
  <c r="D2" i="24"/>
  <c r="G21" i="24"/>
  <c r="E15" i="25" l="1"/>
  <c r="C28" i="25" s="1"/>
  <c r="E28" i="25" s="1"/>
  <c r="E29" i="25" s="1"/>
  <c r="C11" i="24"/>
  <c r="E11" i="24" s="1"/>
  <c r="C9" i="24"/>
  <c r="E9" i="24" s="1"/>
  <c r="C10" i="24"/>
  <c r="E10" i="24" s="1"/>
  <c r="C12" i="24"/>
  <c r="E12" i="24" s="1"/>
  <c r="C8" i="24"/>
  <c r="E8" i="24" s="1"/>
  <c r="C3" i="24"/>
  <c r="E3" i="24" s="1"/>
  <c r="C4" i="24"/>
  <c r="E4" i="24" s="1"/>
  <c r="E17" i="24" s="1"/>
  <c r="C29" i="24" s="1"/>
  <c r="E29" i="24" s="1"/>
  <c r="C2" i="24"/>
  <c r="E2" i="24" s="1"/>
  <c r="E15" i="24" l="1"/>
  <c r="E16" i="24"/>
  <c r="C27" i="24" s="1"/>
  <c r="E27" i="24" s="1"/>
  <c r="G4" i="24"/>
  <c r="C33" i="24" s="1"/>
  <c r="E33" i="24" s="1"/>
  <c r="G3" i="24"/>
  <c r="G2" i="24"/>
  <c r="G8" i="24"/>
  <c r="G12" i="24"/>
  <c r="G10" i="24"/>
  <c r="C31" i="24" s="1"/>
  <c r="E31" i="24" s="1"/>
  <c r="G9" i="24"/>
  <c r="G11" i="24"/>
  <c r="D57" i="16"/>
  <c r="D49" i="17"/>
  <c r="C30" i="24" l="1"/>
  <c r="E30" i="24" s="1"/>
  <c r="C32" i="24"/>
  <c r="E32" i="24" s="1"/>
  <c r="C28" i="24"/>
  <c r="E28" i="24" s="1"/>
  <c r="M39" i="17"/>
  <c r="M42" i="17"/>
  <c r="O42" i="17" s="1"/>
  <c r="M40" i="17"/>
  <c r="O40" i="17" s="1"/>
  <c r="M44" i="17"/>
  <c r="O44" i="17" s="1"/>
  <c r="M43" i="17"/>
  <c r="O43" i="17" s="1"/>
  <c r="M41" i="17"/>
  <c r="O41" i="17" s="1"/>
  <c r="K38" i="17"/>
  <c r="J38" i="17"/>
  <c r="M50" i="16"/>
  <c r="O50" i="16" s="1"/>
  <c r="M51" i="16"/>
  <c r="O51" i="16" s="1"/>
  <c r="M52" i="16"/>
  <c r="O52" i="16" s="1"/>
  <c r="M53" i="16"/>
  <c r="O53" i="16" s="1"/>
  <c r="K49" i="16"/>
  <c r="J49" i="16"/>
  <c r="O49" i="16" l="1"/>
  <c r="O39" i="17"/>
  <c r="O38" i="17" s="1"/>
  <c r="M38" i="17"/>
  <c r="M49" i="16"/>
  <c r="K326" i="16" l="1"/>
  <c r="J326" i="16"/>
  <c r="M332" i="16"/>
  <c r="O332" i="16" s="1"/>
  <c r="M331" i="16"/>
  <c r="O331" i="16" s="1"/>
  <c r="M327" i="16" l="1"/>
  <c r="M17" i="17"/>
  <c r="O17" i="17" s="1"/>
  <c r="M15" i="16"/>
  <c r="O15" i="16" s="1"/>
  <c r="M17" i="16"/>
  <c r="K33" i="17" l="1"/>
  <c r="K26" i="17"/>
  <c r="K19" i="17"/>
  <c r="K16" i="17"/>
  <c r="K15" i="17"/>
  <c r="K42" i="16"/>
  <c r="K35" i="16"/>
  <c r="K28" i="16"/>
  <c r="K21" i="16"/>
  <c r="K9" i="16"/>
  <c r="K9" i="17" l="1"/>
  <c r="M14" i="17"/>
  <c r="M13" i="16"/>
  <c r="M26" i="16" l="1"/>
  <c r="J21" i="16"/>
  <c r="O26" i="16" l="1"/>
  <c r="O17" i="16"/>
  <c r="J16" i="17" l="1"/>
  <c r="J15" i="17"/>
  <c r="M13" i="17"/>
  <c r="O13" i="16" l="1"/>
  <c r="J33" i="17" l="1"/>
  <c r="O16" i="17"/>
  <c r="O15" i="17"/>
  <c r="O14" i="17"/>
  <c r="O13" i="17"/>
  <c r="M37" i="17"/>
  <c r="M36" i="17"/>
  <c r="M35" i="17"/>
  <c r="O35" i="17" s="1"/>
  <c r="M34" i="17"/>
  <c r="M329" i="16"/>
  <c r="O329" i="16" s="1"/>
  <c r="M328" i="16"/>
  <c r="M330" i="16"/>
  <c r="O330" i="16" s="1"/>
  <c r="M33" i="17" l="1"/>
  <c r="O34" i="17"/>
  <c r="O33" i="17" s="1"/>
  <c r="O328" i="16"/>
  <c r="M326" i="16"/>
  <c r="O327" i="16"/>
  <c r="O326" i="16" s="1"/>
  <c r="M30" i="17" l="1"/>
  <c r="O30" i="17" s="1"/>
  <c r="M29" i="17"/>
  <c r="O29" i="17" s="1"/>
  <c r="M28" i="17"/>
  <c r="O28" i="17" s="1"/>
  <c r="M27" i="17"/>
  <c r="O27" i="17" s="1"/>
  <c r="J26" i="17"/>
  <c r="M23" i="17"/>
  <c r="O23" i="17" s="1"/>
  <c r="M22" i="17"/>
  <c r="O22" i="17" s="1"/>
  <c r="M20" i="17"/>
  <c r="J19" i="17"/>
  <c r="M24" i="17"/>
  <c r="O24" i="17" s="1"/>
  <c r="M12" i="17"/>
  <c r="O12" i="17" s="1"/>
  <c r="M11" i="17"/>
  <c r="O11" i="17" s="1"/>
  <c r="M10" i="17"/>
  <c r="J9" i="17"/>
  <c r="M46" i="16"/>
  <c r="O46" i="16" s="1"/>
  <c r="M45" i="16"/>
  <c r="O45" i="16" s="1"/>
  <c r="M44" i="16"/>
  <c r="O44" i="16" s="1"/>
  <c r="M43" i="16"/>
  <c r="J42" i="16"/>
  <c r="M39" i="16"/>
  <c r="O39" i="16" s="1"/>
  <c r="M38" i="16"/>
  <c r="O38" i="16" s="1"/>
  <c r="M37" i="16"/>
  <c r="O37" i="16" s="1"/>
  <c r="M36" i="16"/>
  <c r="J35" i="16"/>
  <c r="M32" i="16"/>
  <c r="O32" i="16" s="1"/>
  <c r="M31" i="16"/>
  <c r="O31" i="16" s="1"/>
  <c r="M30" i="16"/>
  <c r="O30" i="16" s="1"/>
  <c r="M29" i="16"/>
  <c r="J28" i="16"/>
  <c r="M25" i="16"/>
  <c r="O25" i="16" s="1"/>
  <c r="M24" i="16"/>
  <c r="O24" i="16" s="1"/>
  <c r="M23" i="16"/>
  <c r="M22" i="16"/>
  <c r="M12" i="16"/>
  <c r="O12" i="16" s="1"/>
  <c r="M11" i="16"/>
  <c r="O11" i="16" s="1"/>
  <c r="O9" i="16" s="1"/>
  <c r="J9" i="16"/>
  <c r="M21" i="16" l="1"/>
  <c r="M42" i="16"/>
  <c r="M35" i="16"/>
  <c r="O23" i="16"/>
  <c r="M9" i="17"/>
  <c r="M9" i="16"/>
  <c r="O26" i="17"/>
  <c r="O29" i="16"/>
  <c r="O28" i="16" s="1"/>
  <c r="M28" i="16"/>
  <c r="O22" i="16"/>
  <c r="O21" i="16" s="1"/>
  <c r="O36" i="16"/>
  <c r="O35" i="16" s="1"/>
  <c r="M19" i="17"/>
  <c r="M26" i="17"/>
  <c r="O43" i="16"/>
  <c r="O42" i="16" s="1"/>
  <c r="O10" i="17"/>
  <c r="O9" i="17" s="1"/>
  <c r="O20" i="17"/>
  <c r="O19" i="17" s="1"/>
  <c r="O3" i="17" s="1"/>
  <c r="O3" i="16" l="1"/>
  <c r="M3" i="16"/>
  <c r="M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Luka Božićević</author>
  </authors>
  <commentList>
    <comment ref="M3" authorId="0" shapeId="0" xr:uid="{CCBE7EFC-3C63-4F37-9526-6E089E09D3C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" authorId="0" shapeId="0" xr:uid="{A0EA10A5-737E-48CF-9B27-349D0553FC5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" authorId="0" shapeId="0" xr:uid="{E8145859-9693-4D49-AECD-C0D26D023164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C25B3TM250 + 
LV432597T +
2x LV432593</t>
        </r>
      </text>
    </comment>
    <comment ref="M9" authorId="0" shapeId="0" xr:uid="{3D9C16D4-0BBD-4E42-894D-A55D876218E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9" authorId="0" shapeId="0" xr:uid="{67072FB4-3A4A-4888-B0D2-00597FDCF52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AM10" authorId="0" shapeId="0" xr:uid="{A79D1526-74FB-438C-9FBB-C26EFBAB632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PSR-ESAM4 48VUC
oni koriste ali se ne proizvodi više
</t>
        </r>
      </text>
    </comment>
    <comment ref="E13" authorId="0" shapeId="0" xr:uid="{3F6F017E-789A-4C2D-B5E1-0DC04FA10AD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DODANO 07.04.25.</t>
        </r>
      </text>
    </comment>
    <comment ref="E14" authorId="0" shapeId="0" xr:uid="{67061173-F4F8-4717-81BE-5A9DEE5727E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DODANO 07.04.25.
izbačen dvosmjeni upravljački izvod i postavljen samo izvod</t>
        </r>
      </text>
    </comment>
    <comment ref="E15" authorId="0" shapeId="0" xr:uid="{307164EC-2465-408B-B841-9230D164DE4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09.04.2025. dodan izvod</t>
        </r>
      </text>
    </comment>
    <comment ref="E16" authorId="0" shapeId="0" xr:uid="{7677F045-F02E-441F-A664-2C2F4184B87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09.04.2025. dodan izvod</t>
        </r>
      </text>
    </comment>
    <comment ref="E17" authorId="0" shapeId="0" xr:uid="{DF47F440-8F4D-4B22-BC52-2F53C636057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09.04.2025. dodan izvod</t>
        </r>
      </text>
    </comment>
    <comment ref="M21" authorId="0" shapeId="0" xr:uid="{797F008A-3541-44BB-AC55-CCAFAD96757D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21" authorId="0" shapeId="0" xr:uid="{0C8C9233-96D9-457C-B126-160EF981880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B26" authorId="0" shapeId="0" xr:uid="{3F4584BC-4581-41F3-AABA-94C9E1151E3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15.07.2025.
Dodan novi potrošač
-ATEP ga dodatno u PIDu dodao</t>
        </r>
      </text>
    </comment>
    <comment ref="M28" authorId="0" shapeId="0" xr:uid="{C1D09A73-C2D1-4B1B-80B4-BC25270E410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28" authorId="0" shapeId="0" xr:uid="{E890DEBA-B06E-405E-A75C-6B79AD903D1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B29" authorId="0" shapeId="0" xr:uid="{37A29CD8-38B7-4E15-B14D-DF4172A2844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NOVO</t>
        </r>
      </text>
    </comment>
    <comment ref="C29" authorId="0" shapeId="0" xr:uid="{10E45262-84FE-4179-86FE-6BCC4AF3DE2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novo 02.2025
</t>
        </r>
      </text>
    </comment>
    <comment ref="M35" authorId="0" shapeId="0" xr:uid="{C312555B-64FC-4DC4-8F52-9EAE0FE6299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5" authorId="0" shapeId="0" xr:uid="{93D4300A-65F3-4F54-80B2-A667D48EA5C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5" authorId="0" shapeId="0" xr:uid="{A144143D-C4EC-468B-954A-48B71ECE633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M42" authorId="0" shapeId="0" xr:uid="{6D27AF60-CD84-4E67-BB91-9D8977582D7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42" authorId="0" shapeId="0" xr:uid="{D4C4EE68-E6F4-4CFB-A6AD-16F0D0F09F9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42" authorId="0" shapeId="0" xr:uid="{924D3694-5D49-450A-AA71-E972C3C5CDA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M49" authorId="0" shapeId="0" xr:uid="{8148D86A-B3ED-4541-A186-ABFCB1D2D301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49" authorId="0" shapeId="0" xr:uid="{4B0D9C5E-4B02-44E3-8560-6E1B0F10E9F1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49" authorId="0" shapeId="0" xr:uid="{5B2EA899-6FAA-4AC9-A078-48F3BF64ABE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F51" authorId="0" shapeId="0" xr:uid="{444942DF-4A93-420D-8C7C-CED8E5D3CDD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F53" authorId="0" shapeId="0" xr:uid="{3A2B4A1C-5332-4177-A1B8-019AC7268004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M326" authorId="0" shapeId="0" xr:uid="{F182C832-FFF3-467D-8941-B1A8B7A0FC6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26" authorId="0" shapeId="0" xr:uid="{7DF27BBF-5D5C-43A6-9688-51E59A141E3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26" authorId="0" shapeId="0" xr:uid="{57091ACE-0D9E-4A33-837C-4619DA9D522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Luka Božićević</author>
  </authors>
  <commentList>
    <comment ref="M3" authorId="0" shapeId="0" xr:uid="{565AF269-31D9-4DE0-A1B9-4A807D69F24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" authorId="0" shapeId="0" xr:uid="{4A30A402-DADD-4E14-AC47-7512110D786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" authorId="0" shapeId="0" xr:uid="{0C5BBE72-3336-43C9-9E63-879AF464E9D2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SCHNEIDER: 
C16B3TM160</t>
        </r>
      </text>
    </comment>
    <comment ref="M9" authorId="0" shapeId="0" xr:uid="{8BFDB766-4631-496C-83F9-4ED4C9249151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9" authorId="0" shapeId="0" xr:uid="{489CEBC3-3D79-41BB-ABE5-459A6FF64C9A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9" authorId="0" shapeId="0" xr:uid="{F94D0D53-B858-46DC-AD3F-92688EB339F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C10B3TM063 + LV429337T + LVS04033 +LV429517</t>
        </r>
      </text>
    </comment>
    <comment ref="M11" authorId="0" shapeId="0" xr:uid="{4D198C58-A2DE-4E36-AA62-82B2DFC86F7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PROVJERI -&gt; NE SLAŽE SE S COOLING PUMP 2</t>
        </r>
      </text>
    </comment>
    <comment ref="B17" authorId="0" shapeId="0" xr:uid="{9DF9A266-6E61-41C4-94F2-454C6FB629A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15.07.2025.
dodan novi expansion system za rešetku
</t>
        </r>
      </text>
    </comment>
    <comment ref="M19" authorId="0" shapeId="0" xr:uid="{8E8B41C4-2BF0-4259-9B82-76F5B799650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19" authorId="0" shapeId="0" xr:uid="{07A71A01-C9B3-43A6-8C14-B3A790C6DEF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19" authorId="0" shapeId="0" xr:uid="{40ADDEE6-0DAE-4E94-A0A2-3592AE8327CC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C10B3TM063 + LV429337T + LVS04033 +LV429517</t>
        </r>
      </text>
    </comment>
    <comment ref="F22" authorId="0" shapeId="0" xr:uid="{AE6D44A0-6E00-4A6A-8B2D-36FD374D8EC2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M26" authorId="0" shapeId="0" xr:uid="{356350DB-CF8E-472F-9730-FC4D2ED1A02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26" authorId="0" shapeId="0" xr:uid="{73FD7A51-DFF8-43AA-A22F-E972417EE45A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26" authorId="0" shapeId="0" xr:uid="{570E24B7-37EB-4EEC-9B90-1974EACF42A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C10B3TM032 + LV429337T + LVS04033 +LV429517</t>
        </r>
      </text>
    </comment>
    <comment ref="F28" authorId="0" shapeId="0" xr:uid="{3A7C0A4C-DBA7-4F4E-BBE3-107875720AC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M33" authorId="0" shapeId="0" xr:uid="{782085ED-8D1F-4B0E-8E15-59CCB890A70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3" authorId="0" shapeId="0" xr:uid="{4897A637-D59D-4462-A986-95A605B30BC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3" authorId="0" shapeId="0" xr:uid="{262425FC-C5B4-4242-BF34-D59121AF708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M38" authorId="0" shapeId="0" xr:uid="{CE760734-678E-4852-99DA-CCFA1700CC3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8" authorId="0" shapeId="0" xr:uid="{F5F9C709-EC33-4FA8-94E2-D2CBF9D1AF1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8" authorId="0" shapeId="0" xr:uid="{A1DC7266-7781-4573-BC2F-C81C8D029194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J39" authorId="0" shapeId="0" xr:uid="{25F931EE-5B43-4F2C-9CB9-4526E5882CD2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20.08. NOVO
STARO BILO 22KW</t>
        </r>
      </text>
    </comment>
    <comment ref="D43" authorId="0" shapeId="0" xr:uid="{13EBB9A5-6CE0-475A-B6A0-4189A6339C7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4 FGO 003 MO
POMPE À FIOUL LÉGER 1</t>
        </r>
      </text>
    </comment>
    <comment ref="AC56" authorId="0" shapeId="0" xr:uid="{8460EEA6-DF13-4128-9EF6-03D27341746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ili TCB 26-30</t>
        </r>
      </text>
    </comment>
  </commentList>
</comments>
</file>

<file path=xl/sharedStrings.xml><?xml version="1.0" encoding="utf-8"?>
<sst xmlns="http://schemas.openxmlformats.org/spreadsheetml/2006/main" count="1599" uniqueCount="578">
  <si>
    <t>Napomena</t>
  </si>
  <si>
    <t>KKS prekidača</t>
  </si>
  <si>
    <t>Klematura</t>
  </si>
  <si>
    <t>Frekventni</t>
  </si>
  <si>
    <t>☑</t>
  </si>
  <si>
    <t>Soft starter</t>
  </si>
  <si>
    <t>Cooling water pump 1</t>
  </si>
  <si>
    <t>Cooling water pump 2</t>
  </si>
  <si>
    <t xml:space="preserve"> Ash system</t>
  </si>
  <si>
    <t>3Ph</t>
  </si>
  <si>
    <t>4 FES 008 MO</t>
  </si>
  <si>
    <t>Screw conveyor</t>
  </si>
  <si>
    <t>4 FES 002 MO</t>
  </si>
  <si>
    <t>4 FES 004 MO</t>
  </si>
  <si>
    <t>4 FES 050 MO</t>
  </si>
  <si>
    <t>4 FES 010 MO</t>
  </si>
  <si>
    <t>4 FES 038 MO</t>
  </si>
  <si>
    <t>4 FES 040 MO</t>
  </si>
  <si>
    <t>4 FES 042 MO</t>
  </si>
  <si>
    <t>4 FES 044 MO</t>
  </si>
  <si>
    <t>4 FES 046 MO</t>
  </si>
  <si>
    <t>4 FES 048 MO</t>
  </si>
  <si>
    <t>Rotary dispenser 1</t>
  </si>
  <si>
    <t>4 FES 012 MO</t>
  </si>
  <si>
    <t>Rotary dispenser 2</t>
  </si>
  <si>
    <t>4 FES 014 MO</t>
  </si>
  <si>
    <t>Rotary dispenser 3</t>
  </si>
  <si>
    <t>4 FES 016 MO</t>
  </si>
  <si>
    <t>Rotary dispenser 4</t>
  </si>
  <si>
    <t>4 FES 018 MO</t>
  </si>
  <si>
    <t>Rotary dispenser 5</t>
  </si>
  <si>
    <t>4 FES 020 MO</t>
  </si>
  <si>
    <t>Rotary dispenser 6</t>
  </si>
  <si>
    <t>4 FES 022 MO</t>
  </si>
  <si>
    <t>Thermal water treatment</t>
  </si>
  <si>
    <t>PID</t>
  </si>
  <si>
    <t>1Ph/3Ph</t>
  </si>
  <si>
    <t>V</t>
  </si>
  <si>
    <t>kW</t>
  </si>
  <si>
    <t>Emergency Boiler MCC
4LKF001AR</t>
  </si>
  <si>
    <t>Boiler MCC
4LKD001AR</t>
  </si>
  <si>
    <t>Cooling pump 1</t>
  </si>
  <si>
    <t xml:space="preserve"> Hydraulic cylinder </t>
  </si>
  <si>
    <t>Cooling pump 2</t>
  </si>
  <si>
    <t>Cooling fan 1</t>
  </si>
  <si>
    <t xml:space="preserve"> Hydraulic cylinder</t>
  </si>
  <si>
    <t>Cooling fan 2</t>
  </si>
  <si>
    <t>Cooling fan 3</t>
  </si>
  <si>
    <t>Sealing air fan 1</t>
  </si>
  <si>
    <t xml:space="preserve"> Primary air system</t>
  </si>
  <si>
    <t>Sealing air fan 2</t>
  </si>
  <si>
    <t>Drag chain conveyor 1</t>
  </si>
  <si>
    <t xml:space="preserve"> Ash removal system</t>
  </si>
  <si>
    <t>Drag chain conveyor 2</t>
  </si>
  <si>
    <t>Ash steam vent fan</t>
  </si>
  <si>
    <t>4 SEO 209 PO</t>
  </si>
  <si>
    <t>4 SEO 213 PO</t>
  </si>
  <si>
    <t xml:space="preserve"> Cooling water</t>
  </si>
  <si>
    <t>4 CTE 063 PO</t>
  </si>
  <si>
    <t>4 CTE 064 PO</t>
  </si>
  <si>
    <t>Opis</t>
  </si>
  <si>
    <t>Struja motora [A]</t>
  </si>
  <si>
    <t>Reverzibilni</t>
  </si>
  <si>
    <t>prema tablici</t>
  </si>
  <si>
    <t>Rastavna sklopka</t>
  </si>
  <si>
    <t>A9F74202</t>
  </si>
  <si>
    <t>LV481603 + GS1AH103 +  ZBE101 + GS1AM110</t>
  </si>
  <si>
    <t>Safety relay</t>
  </si>
  <si>
    <t>XPSBAC34AP</t>
  </si>
  <si>
    <t>DOVOD</t>
  </si>
  <si>
    <t>LV481453 -&gt; ispod ide odvodnik prenapona</t>
  </si>
  <si>
    <t>3x METSECT5CC010 (100/5)</t>
  </si>
  <si>
    <t>Prekidač za 230VAC</t>
  </si>
  <si>
    <t>Prekidač za 48VAC</t>
  </si>
  <si>
    <t xml:space="preserve">Okretno polje - </t>
  </si>
  <si>
    <t xml:space="preserve">Predikač prije odvodnika - </t>
  </si>
  <si>
    <t>25kA!</t>
  </si>
  <si>
    <t>SPARE (prazni prostor)</t>
  </si>
  <si>
    <t>spare 25% -&gt; postavljeno 30%</t>
  </si>
  <si>
    <t>Struja prekidača s faktorom  [A]</t>
  </si>
  <si>
    <t>Simultaneity factor in maximal normal mode [%]</t>
  </si>
  <si>
    <t>1F Strujni trafo  ampermetar</t>
  </si>
  <si>
    <t>Chain conveyor for distribution</t>
  </si>
  <si>
    <t>4 FES 024 MO</t>
  </si>
  <si>
    <t>NOVO</t>
  </si>
  <si>
    <t>Odvodnik prenapona - 5SD7473-1</t>
  </si>
  <si>
    <t>2.5 - 4 A</t>
  </si>
  <si>
    <t>9 - 14 A</t>
  </si>
  <si>
    <t>13 - 18 A</t>
  </si>
  <si>
    <t>6 - 10 A</t>
  </si>
  <si>
    <t>1 - 1.6 A</t>
  </si>
  <si>
    <t>Nadzor faza - 3UG5514-1BR20</t>
  </si>
  <si>
    <t>Strujno opterećenje kabela</t>
  </si>
  <si>
    <t>3UF7011-1AU00-1 - base unit
3UF7510-1AA00-0 - ground fault
3UL2302-1A - trafo 35mm</t>
  </si>
  <si>
    <t>Oznaka EPLAN</t>
  </si>
  <si>
    <t>-F11</t>
  </si>
  <si>
    <t>-F12</t>
  </si>
  <si>
    <t>-F13</t>
  </si>
  <si>
    <t>-F14</t>
  </si>
  <si>
    <t>-F21</t>
  </si>
  <si>
    <t>-F22</t>
  </si>
  <si>
    <t>-F23</t>
  </si>
  <si>
    <t>-F24</t>
  </si>
  <si>
    <t>-F25</t>
  </si>
  <si>
    <t>-F31</t>
  </si>
  <si>
    <t>-F32</t>
  </si>
  <si>
    <t>-F33</t>
  </si>
  <si>
    <t>-F34</t>
  </si>
  <si>
    <t>-F35</t>
  </si>
  <si>
    <t>-F41</t>
  </si>
  <si>
    <t>-F42</t>
  </si>
  <si>
    <t>-F43</t>
  </si>
  <si>
    <t>-F44</t>
  </si>
  <si>
    <t>-F45</t>
  </si>
  <si>
    <t>-F51</t>
  </si>
  <si>
    <t>-F52</t>
  </si>
  <si>
    <t>-F53</t>
  </si>
  <si>
    <t>-F54</t>
  </si>
  <si>
    <t>-F61</t>
  </si>
  <si>
    <t>-F62</t>
  </si>
  <si>
    <t>-F63</t>
  </si>
  <si>
    <t>vanjski promjer kabela</t>
  </si>
  <si>
    <t>Tip kabela</t>
  </si>
  <si>
    <t>Dozemni spoj - Siemens</t>
  </si>
  <si>
    <t>Mjerni strujni trafo za 3F
el. Measurement - Siemens</t>
  </si>
  <si>
    <t>Mjerni strujni trafo za 3F
el. Measurement - Socomec</t>
  </si>
  <si>
    <t>Dozemni spoj - Socomec</t>
  </si>
  <si>
    <t>-F46</t>
  </si>
  <si>
    <t>=4LKF001AR+4LKF002AR</t>
  </si>
  <si>
    <t>=4LKF001AR+4LKF003AR</t>
  </si>
  <si>
    <t>=4LKF001AR+4LKF004AR</t>
  </si>
  <si>
    <t>=4LKF001AR+4LKF001AR</t>
  </si>
  <si>
    <t>Motorna zaštita
Schneider</t>
  </si>
  <si>
    <t>Motorna zaštita A
Schneider</t>
  </si>
  <si>
    <t>Sklopnik
minimum 12A
Schneider</t>
  </si>
  <si>
    <t>Motorna zaštita
Siemens</t>
  </si>
  <si>
    <t>Motorna zaštita A
Siemens</t>
  </si>
  <si>
    <t>Sklopnik
minimum 12A
Siemens</t>
  </si>
  <si>
    <t>3RV2021-1DA10</t>
  </si>
  <si>
    <t>2.2 - 3.2 A</t>
  </si>
  <si>
    <t>3RV2021-1AA10</t>
  </si>
  <si>
    <t>3RV2021-1FA10</t>
  </si>
  <si>
    <t>3.5 - 5 A</t>
  </si>
  <si>
    <t>3RV2021-1KA10</t>
  </si>
  <si>
    <t>9 - 12.5 A</t>
  </si>
  <si>
    <t>3RV2021-4BA10</t>
  </si>
  <si>
    <t>13 - 20 A</t>
  </si>
  <si>
    <t>3RV2021-1JA10</t>
  </si>
  <si>
    <t>7 - 10A</t>
  </si>
  <si>
    <t>3RV2021-1HA10</t>
  </si>
  <si>
    <t>5.5 - 8 A</t>
  </si>
  <si>
    <t>Motorna zaštita AUX
Siemens</t>
  </si>
  <si>
    <t>3RT2017-1AP02 (1NC)</t>
  </si>
  <si>
    <t>3RT2018-1AP02 (1NC)</t>
  </si>
  <si>
    <t>3RT2015-1AP02 (1NC)</t>
  </si>
  <si>
    <t>Sklopnik
AUX + RC element
Siemens</t>
  </si>
  <si>
    <t>3RT2916-1CD00  
3RH2911-1HA31</t>
  </si>
  <si>
    <t>3RV2021-1CA10</t>
  </si>
  <si>
    <t>1.8 - 2.5 A</t>
  </si>
  <si>
    <t>1.1 - 1.6 A</t>
  </si>
  <si>
    <t>RELEJ 48VAC
minimum 6A</t>
  </si>
  <si>
    <t>RELEJ 230VAC
minimum 6A</t>
  </si>
  <si>
    <t>RXM4AB2E7
RXZE2S114M
RXM021BN</t>
  </si>
  <si>
    <t>LZS:PT5A5T30
LZS:PTMU0730</t>
  </si>
  <si>
    <t>Prekidač za 400VAC</t>
  </si>
  <si>
    <t>3VA1032-3ED32-0AA0 - 32A
3VA9988-0AA12 AUX 1CO
3VA9157-0EK11 Rotary
3VA9152-0WA00 phase barrier -&gt; 2 kom
3VA9111-0WD30 mala zaštita odozgora
3VA9113-0JF60 distri odozdola i izolacija</t>
  </si>
  <si>
    <t>-F36</t>
  </si>
  <si>
    <t>3VA1063-3ED32-0AA0 - 63A
3VA9988-0AA12 AUX 1CO
3VA9157-0EK11 Rotary
3VA9152-0WA00 phase barrier -&gt; 2 kom
3VA9111-0WD30 mala zaštita odozgora
3VA9113-0JF60 distri odozdola i izolacija</t>
  </si>
  <si>
    <t>SIE.3RV2901-1E
3RV2901-1A</t>
  </si>
  <si>
    <t>3RT2016-1AP01 (NO)
3RT2016-1AP01 (NO)
3RA2913-2AA1 (interlock)</t>
  </si>
  <si>
    <t>3RT2015-1AP02 (1NC)
3RT2015-1AP02 (1NC)
3RA2913-2AA1 (interlock)</t>
  </si>
  <si>
    <t>4 FES 005 MO</t>
  </si>
  <si>
    <t>KKS NEW</t>
  </si>
  <si>
    <t>[4 FES 004 MO] MAIN CLOSED CHAIN CONVEYOR</t>
  </si>
  <si>
    <t>[4 FES 050 MO] CLOSED CHAIN CONVEYOR UNDER ECO</t>
  </si>
  <si>
    <t>[4 FES 038 MO] ASH CRUSHER BELOW EX. ECO</t>
  </si>
  <si>
    <t xml:space="preserve">[4 FES 040 MO] ASH CRUSHER BELOW SH 3 </t>
  </si>
  <si>
    <t>[4 FES 012 MO] ROTARY DISPENSER BELOW EX. ECO</t>
  </si>
  <si>
    <t>[4 FES 014 MO] ROTARY DISPENSER BELOW SH 3</t>
  </si>
  <si>
    <t>[4 FES 010 MO] CLOSED CHAIN CONVEYOR FOR ASH DISPATCH</t>
  </si>
  <si>
    <t>[4 FES 024 MO] CHAIN CONVEYOR FOR DISTRIBUTION</t>
  </si>
  <si>
    <t>[4 FES 002 MO] REVERSING SCREW CONVEYOR BELOW EX. ECO</t>
  </si>
  <si>
    <t>[4 FES 016 MO] ROTARY DISPENSER BELOW SH 2</t>
  </si>
  <si>
    <t>[4 FES 018 MO] ROTARY DISPENSER BELOW SH 1</t>
  </si>
  <si>
    <t>[4 FES 020 MO] ROTARY DISPENSER BELOW ECO 1</t>
  </si>
  <si>
    <t>[4 FES 042 MO] ASH CRUSHER BELOW SH 2</t>
  </si>
  <si>
    <t>[4 FES 044 MO] ASH CRUSHER BELOW SH 1</t>
  </si>
  <si>
    <t>[4 FES 022 MO] ROTARY DISPENSER BELOW ECO 2</t>
  </si>
  <si>
    <t>[4 FES 046 MO] ASH CRUSHER BELOW ECO 1</t>
  </si>
  <si>
    <t xml:space="preserve">[4 FES 048 MO] ASH CRUSHER BELOW ECO 2 </t>
  </si>
  <si>
    <t xml:space="preserve">[4 DEM 071 MO] ASH STEAM VENT FAN </t>
  </si>
  <si>
    <t>[4 CTE 064 PO] COOLING WATER PUMP 2</t>
  </si>
  <si>
    <t>[4 CTE 063 PO] COOLING WATER PUMP 1</t>
  </si>
  <si>
    <t>[4 DEM 055 MO] DRAG CHAIN CONVEYOR 1</t>
  </si>
  <si>
    <t>[4 DEM 066 MO] DRAG CHAIN CONVEYOR 2</t>
  </si>
  <si>
    <t>[4 FGR 146 MO] SEALING AIR FAN LEFT</t>
  </si>
  <si>
    <t xml:space="preserve">[4 SDX 001 PO] FAST FILING PUMP </t>
  </si>
  <si>
    <t xml:space="preserve">[4 FES 008 MO] BELT CONVEYOR FOR BOTTOM ASH </t>
  </si>
  <si>
    <t>KKS OLD</t>
  </si>
  <si>
    <t>[4 FGR 160 MO] SEALING AIR FAN RIGHT</t>
  </si>
  <si>
    <t>KKS NEW - prijevod</t>
  </si>
  <si>
    <t>POMPE DE REMPLISSAGE RAPIDE</t>
  </si>
  <si>
    <t xml:space="preserve">CONVOYEUR PRINCIPAL À CHAÎNE FERMÉ </t>
  </si>
  <si>
    <t>DISTRIBUTEUR ROTATIF SOUS LE SH 3</t>
  </si>
  <si>
    <t>BROYEUR DE CENDRES SOUS LE SH 1</t>
  </si>
  <si>
    <t>BROYEUR DE CENDRES SOUS L'ÉCO 2</t>
  </si>
  <si>
    <t>BROYEUR DE CENDRES SOUS L'ÉCO 1</t>
  </si>
  <si>
    <t>POMPE A EAU DE REFROIDISSEMENT 1</t>
  </si>
  <si>
    <t>POMPE A EAU DE REFROIDISSEMENT 2</t>
  </si>
  <si>
    <t>VENTILATEUR D'AIR D'ÉTANCHÉITÉ GAUCHE</t>
  </si>
  <si>
    <t>FAST FILING PUMP</t>
  </si>
  <si>
    <t>CLOSED CHAIN CONVEYOR 1</t>
  </si>
  <si>
    <t>BELT CONVEYOR FOR BOTTOM ASH</t>
  </si>
  <si>
    <t>CLOSED CHAIN CONVEYOR 2</t>
  </si>
  <si>
    <t>CLOSED CHAIN CONVEYOR 3</t>
  </si>
  <si>
    <t>ASH CRUSHER 1</t>
  </si>
  <si>
    <t>ASH CRUSHER 2</t>
  </si>
  <si>
    <t>ASH CRUSHER 3</t>
  </si>
  <si>
    <t>ASH CRUSHER 4</t>
  </si>
  <si>
    <t>ASH CRUSHER 5</t>
  </si>
  <si>
    <t>ASH CRUSHER 6</t>
  </si>
  <si>
    <t>[4 FES 005 MO] OVERBAND MAGNETIC SEPARATOR</t>
  </si>
  <si>
    <t>3RT2916-1CD00  (RC)
3RT2936-1CD00 (RC)
3RH2911-1HA31 (aux)
3RH2911-1HA31 (aux)</t>
  </si>
  <si>
    <t>SIE.3KD2832-0NE10-0 (80A)
SIE.3KD9103-5
3KD9204-7 (cable cover)</t>
  </si>
  <si>
    <t>=4LKD001AR+4LKD001AR</t>
  </si>
  <si>
    <t>=4LKD001AR+4LKD003AR</t>
  </si>
  <si>
    <t>=4LKD001AR+4LKD002AR</t>
  </si>
  <si>
    <t>=4LKD001AR+4LKD004AR</t>
  </si>
  <si>
    <t>=4LKD001AR+4LKD005AR</t>
  </si>
  <si>
    <t>=4LKD001AR+4LKD006AR</t>
  </si>
  <si>
    <t>-F15</t>
  </si>
  <si>
    <t>-F16</t>
  </si>
  <si>
    <t>-F26</t>
  </si>
  <si>
    <t>3KD3632-0NE10-0(200A)
SIE.3KD9103-5 (AUX)
3KD9204-7 (cable cover)</t>
  </si>
  <si>
    <t>VENTILATEUR D'AIR D'ÉTANCHÉITÉ DROIT</t>
  </si>
  <si>
    <t>=4LKD001AR+4LKD007AR</t>
  </si>
  <si>
    <t>frekventni</t>
  </si>
  <si>
    <t>NSX 63A</t>
  </si>
  <si>
    <t>NSX 32A</t>
  </si>
  <si>
    <t>NSX 25A</t>
  </si>
  <si>
    <t>NSX 50A</t>
  </si>
  <si>
    <t>[4CRF152AR] EMERGENCY COOLER</t>
  </si>
  <si>
    <t>[??] EXPANSION TANK SYSTEM</t>
  </si>
  <si>
    <t>[4CTE066AR] WATER COOLER 1</t>
  </si>
  <si>
    <t>[4CTE065AR] WATER COOLER 2</t>
  </si>
  <si>
    <t>SYSTEME DE BRÛLEUR</t>
  </si>
  <si>
    <t>BURNER SYSTEM</t>
  </si>
  <si>
    <t>[4 SEO 209 PO] WASTE WATER PUMP 1</t>
  </si>
  <si>
    <t>[4 SEO 213 PO] WASTE WATER PUMP 2</t>
  </si>
  <si>
    <t>[4 EBA 014 PO] CONDENSATE PUMP 1</t>
  </si>
  <si>
    <t>[4 CRE 189 MO] COOLING WATER PUMP 1</t>
  </si>
  <si>
    <t>[4 EBA 043 PO] CONDENSATE PUMP 2</t>
  </si>
  <si>
    <t>[4 CRE 196 MO] COOLING WATER PUMP 2</t>
  </si>
  <si>
    <t>Dovodni prekidač
SIEMENS</t>
  </si>
  <si>
    <t>Dovodni prekidač
SCHNEIDER</t>
  </si>
  <si>
    <t>Dovodni prekidač/rastavljač
SIEMENS</t>
  </si>
  <si>
    <t>Dovodni prekidač/rastavljač
SCHNEIDER</t>
  </si>
  <si>
    <t>-F64</t>
  </si>
  <si>
    <t>C25B3TM250 + 
LV432597T +
2x LV432593</t>
  </si>
  <si>
    <t>C40F32D400 + 
LV432597T +
2x LV432593</t>
  </si>
  <si>
    <t>kA</t>
  </si>
  <si>
    <t>C10F3TM063 + LV429515 + LV429515</t>
  </si>
  <si>
    <t>C10F3TM050 + LV429515 + LV429515</t>
  </si>
  <si>
    <t>C10F3TM032 + LV429515 + LV429515</t>
  </si>
  <si>
    <t>BOILER/LOW VOLTAGE CABINET BOILER (NORMAL)</t>
  </si>
  <si>
    <t>BOILER/LOW VOLTAGE CABINET BOILER (EMERGENCY)</t>
  </si>
  <si>
    <t>CHAUDIÈRE/ARMOIRE BASSE TENSION CHAUDIÈRE (SECOURUE)</t>
  </si>
  <si>
    <t>CHAUDIÈRE/ARMOIRE BASSE TENSION CHAUDIÈRE (NORMALE)</t>
  </si>
  <si>
    <t>GV2P08
GVAE11 (NC+NO)
GVAD0110 (NC fault + NO)</t>
  </si>
  <si>
    <t>GV2P16
GVAE11 (NC+NO)
GVAD0110 (NC fault + NO)</t>
  </si>
  <si>
    <t>GV2P14
GVAE11 (NC+NO)
GVAD0110 (NC fault + NO)</t>
  </si>
  <si>
    <t>GV2P06
GVAE11 (NC+NO)
GVAD0110 (NC fault + NO)</t>
  </si>
  <si>
    <t>GV2P20
GVAE11 (NC+NO)
GVAD0110 (NC fault + NO)</t>
  </si>
  <si>
    <t>RXM4AB2P7
RXZE2S114M
RXM021FP</t>
  </si>
  <si>
    <t>LC2D12P7 (1NO+1NC)
2x LADN31 (3NO+1NC)
2x LAD4RCU (RC)</t>
  </si>
  <si>
    <t>LC1D12P7 (1NO+1NC)
LADN31 (3NO+1NC)
LAD4RCU (RC)</t>
  </si>
  <si>
    <t>LC1D18P7
LADN31 (3NO+1NC)
LAD4RCU (RC)</t>
  </si>
  <si>
    <t>2x LC1D12P7 (1NO+1NC)
2x LADN31 (3NO+1NC)
2x LAD4RCU (RC)
LAD9R1V (intelock blokada)</t>
  </si>
  <si>
    <t>Soft starter
SIEMENS</t>
  </si>
  <si>
    <t>Soft starter
SCHNIDER</t>
  </si>
  <si>
    <t>[4 FGR 494 ZV] COOLING FAN 1</t>
  </si>
  <si>
    <t>[4 FGR 493 ZV] COOLING FAN 2</t>
  </si>
  <si>
    <t>[4 FGR 492 ZV] COOLING FAN 3</t>
  </si>
  <si>
    <t>COOLING OIL PUMP AND FAN MOTOR</t>
  </si>
  <si>
    <t>PNEUMATIC RAPPING SYSTEM</t>
  </si>
  <si>
    <t>WATER SPRAYING SYSTEM</t>
  </si>
  <si>
    <t>SYSTÈME DE RAPPEL PNEUMATIQUE</t>
  </si>
  <si>
    <t>SYSTÈME DE PULVÉRISATION D'EAU</t>
  </si>
  <si>
    <t>-F17</t>
  </si>
  <si>
    <t>-F18</t>
  </si>
  <si>
    <t>-F19</t>
  </si>
  <si>
    <t>SE.ATS22D17Q</t>
  </si>
  <si>
    <t>36kA</t>
  </si>
  <si>
    <t>C10F3TM032 + LV429337T + LVS04033 +LV429515</t>
  </si>
  <si>
    <t>36kA!!!!!!!!!!!!</t>
  </si>
  <si>
    <t>SPARE (prazni prostor za izvod, samo prekidač)</t>
  </si>
  <si>
    <t>ORMAR 1
2100+200x1000x600</t>
  </si>
  <si>
    <t>ORMAR 2
2100+200x1000x600</t>
  </si>
  <si>
    <t>ORMAR 4
2100+200x1000x600</t>
  </si>
  <si>
    <t>ORMAR 5
2100+200x1000x600</t>
  </si>
  <si>
    <t>ORMAR 3
2100+200x1000x600</t>
  </si>
  <si>
    <t>Širina</t>
  </si>
  <si>
    <t>-F19.1</t>
  </si>
  <si>
    <t>-F19.2</t>
  </si>
  <si>
    <t>SE.C10F3TM100</t>
  </si>
  <si>
    <t>ORMAR 5 - VFD
2100+200x2000x600</t>
  </si>
  <si>
    <t>ORMAR 6
2100+200x1000x600</t>
  </si>
  <si>
    <t>3x 48290573</t>
  </si>
  <si>
    <t>3x 48290501</t>
  </si>
  <si>
    <t>3x 48290500</t>
  </si>
  <si>
    <t>192T2106 CT 60A
192A1204 (0-40A)</t>
  </si>
  <si>
    <t>192T2106 CT 60A
192A1202 (0-15A)</t>
  </si>
  <si>
    <t>100A PREKIDAČ</t>
  </si>
  <si>
    <t xml:space="preserve">NG125 - 18727 - 32A
+19072 (1CO)
</t>
  </si>
  <si>
    <t>NG125 - 18726 - 25A
+19072 (1CO)</t>
  </si>
  <si>
    <t xml:space="preserve">NG125 - 18724 - 16A
+19072 (1CO)
</t>
  </si>
  <si>
    <t>[4 SEO 264 PO] WASTE WATER BOTTOM ASH PIT DISCHARG PUMP 1</t>
  </si>
  <si>
    <t>[4 SEO 269 PO] WASTE WATER BOTTOM ASH PIT DISCHARG PUMP 2</t>
  </si>
  <si>
    <t>POMPE DE REFROIDISSEMENT HPU</t>
  </si>
  <si>
    <t>[4 FGR 484 MO] HPU COOLING PUMP</t>
  </si>
  <si>
    <t>[4 FGR 496 MO] HPU EMERGENCY COOLING PUMP</t>
  </si>
  <si>
    <t>-F55</t>
  </si>
  <si>
    <t>-F56</t>
  </si>
  <si>
    <t>ORMAR 7 - VFD
2100+200x1600x600</t>
  </si>
  <si>
    <t>3RW4024-1BB14</t>
  </si>
  <si>
    <t>C10F3TM100 - 100A 36kA
+29450 (1CO)
+LV429337T (rotary)
+LVS04033 (distriblock dole)
+LV429517 (duga zaštita)</t>
  </si>
  <si>
    <t>C10F3TM032 - 32A
+29450 (1CO)
+LV429337T (rotary)
+2x LV429517 (duga zaštita)</t>
  </si>
  <si>
    <t>C10B3TM016 - 16A
+29450 (1CO)
+LV429337T (rotary)
+2x LV429517 (duga zaštita)</t>
  </si>
  <si>
    <t>SE.C16F3TM125 - 125A 36kA
+29450 (1CO)
+LV429337T (rotary)
+LVS04033 (distriblock dole)
+LV429517 (duga zaštita)</t>
  </si>
  <si>
    <t>C10F3TM032 - 32A
+29450 (1CO)
+LV429337T (rotary)
+LVS04033 (distriblock dole)
+LV429517 (duga zaštita)</t>
  </si>
  <si>
    <t>C10F3TM025 - 25A
+29450 (1CO)
+LV429337T (rotary)
+LVS04033 (distriblock dole)
+LV429517 (duga zaštita)</t>
  </si>
  <si>
    <t xml:space="preserve">INS 250 - 31106
29450 (NO/NC)
2xLV429518 (cover)
</t>
  </si>
  <si>
    <t>INS 400 - SE.31110
29450 (NO/NC)
2xLV432594 (cover)</t>
  </si>
  <si>
    <t>4 FDR 009 MO</t>
  </si>
  <si>
    <t xml:space="preserve">CHAIN CONVEYOR FOR BOTTOM ASH </t>
  </si>
  <si>
    <t>[??] GRATE EXPANSION TANK SYSTEM</t>
  </si>
  <si>
    <t>SYSTÈME DE RÉSERVOIR D'EXPANSION</t>
  </si>
  <si>
    <t>Rd.br.</t>
  </si>
  <si>
    <t>Ormar</t>
  </si>
  <si>
    <t>Datum</t>
  </si>
  <si>
    <t>Status</t>
  </si>
  <si>
    <t>1.</t>
  </si>
  <si>
    <t>MCC - svi</t>
  </si>
  <si>
    <t>20.08.2025.</t>
  </si>
  <si>
    <t>Potrebno je sve holdere za oznake tipkala prebaciti iz ZBZ32 na ZBZ33
(8x27 -&gt; 18x27)</t>
  </si>
  <si>
    <t>2.</t>
  </si>
  <si>
    <t>3.</t>
  </si>
  <si>
    <t>4.</t>
  </si>
  <si>
    <t>5.</t>
  </si>
  <si>
    <t>11.08.2025.</t>
  </si>
  <si>
    <t>MCC Normal
4LKD002AR</t>
  </si>
  <si>
    <t>MCC Emergency
4LKF002AR</t>
  </si>
  <si>
    <t>MCC Normal
4LKD003AR</t>
  </si>
  <si>
    <t>Novi izvod:
CHAIN CONVEYOR FOR BOTTOM ASH - 4 FDR 009 MO - 4KW (dvosmjerni)</t>
  </si>
  <si>
    <t>Izvod:
"EXPANSION TANK SYSTEM" - prebačen na 10kW</t>
  </si>
  <si>
    <t>EPLAN
kW</t>
  </si>
  <si>
    <t>CONVOYEUR À VIS SOUS L'ÉCO</t>
  </si>
  <si>
    <t>SEPARATEUR MAGNETIQUE</t>
  </si>
  <si>
    <t>POMPE À HUILE DE REFROIDISSEMENT ET
MOTEUR DE VENTILATEUR</t>
  </si>
  <si>
    <t>4 FES 100 BC</t>
  </si>
  <si>
    <t>4 SAR 200 BC</t>
  </si>
  <si>
    <t>4 FDR 005 BJ</t>
  </si>
  <si>
    <t>4FGO-CR-101</t>
  </si>
  <si>
    <t>CONVOYEURS À BANDES APRÈS EXTRACTEURS À MÂCHEFERS</t>
  </si>
  <si>
    <t>BROYEUR DE CENDRES SOUS L'ÉCO</t>
  </si>
  <si>
    <t>CONVOYEUR À CHAÎNE SOUS L'ÉCO</t>
  </si>
  <si>
    <t>BROYEUR DE CENDRES SOUS LE SH 3</t>
  </si>
  <si>
    <t>CONVOYEUR À CHAINE VERS ÉVACUATION DES CENDRES SOUS CHAUDIÈRE</t>
  </si>
  <si>
    <t>CONVOYEUR À CHAINE VERS HALL DE STOCKAGE MÂCHEFERS</t>
  </si>
  <si>
    <t>SAS ROTATIF SOUS L'ÉCO</t>
  </si>
  <si>
    <t>BROYEUR DE CENDRES SOUS LE SH 2</t>
  </si>
  <si>
    <t>SAS ROTATIF SOUS LE SH 2</t>
  </si>
  <si>
    <t>SAS ROTATIF SOUS LE SH 1</t>
  </si>
  <si>
    <t>SAS ROTATIF SOUS L'ÉCO 1</t>
  </si>
  <si>
    <t>SAS ROTATIF SOUS L'ÉCO 2</t>
  </si>
  <si>
    <t>POMPE D'EAUX USÉES 1
ALIMENTATION PRINCIPALE</t>
  </si>
  <si>
    <t>POMPE DU RÉSERVOIR DE CENDRES 1
ALIMENTATION PRINCIPALE</t>
  </si>
  <si>
    <t>POMPE D'EAUX USÉES 2
ALIMENTATION PRINCIPALE</t>
  </si>
  <si>
    <t>POMPE DU RÉSERVOIR DE CENDRES 2
ALIMENTATION PRINCIPALE</t>
  </si>
  <si>
    <t>4 DEM 071 MO</t>
  </si>
  <si>
    <t>4CRF152AR</t>
  </si>
  <si>
    <t>4CTE066AR</t>
  </si>
  <si>
    <t>4CTE065AR</t>
  </si>
  <si>
    <t>VENTILATEUR DES BUÉES</t>
  </si>
  <si>
    <t>4 FGR 484 MO</t>
  </si>
  <si>
    <t>4 FGR 494 ZV</t>
  </si>
  <si>
    <t>VENTILATEUR
DE REFROIDISSEMENT 1</t>
  </si>
  <si>
    <t>REFROIDISSEUR D'URGENCE</t>
  </si>
  <si>
    <t>4CTE111CR</t>
  </si>
  <si>
    <t>RÉSERVOIR D'EXPANSION</t>
  </si>
  <si>
    <t>REFROIDISSEUR D'EAU 1</t>
  </si>
  <si>
    <t>REFROIDISSEUR D'EAU 2</t>
  </si>
  <si>
    <t>4 FGR 496 MO</t>
  </si>
  <si>
    <t>POMPE DE REFROIDISSEMENT D'URGENCE GROUPE HYDRAULIQUE</t>
  </si>
  <si>
    <t>4 DEM 055 MO</t>
  </si>
  <si>
    <t>4 FGR 146 MO</t>
  </si>
  <si>
    <t>4 FGR 493 ZV</t>
  </si>
  <si>
    <t>VENTILATEUR
DE REFROIDISSEMENT 2</t>
  </si>
  <si>
    <t>4 DEM 066 MO</t>
  </si>
  <si>
    <t>4 EBA 014 PO</t>
  </si>
  <si>
    <t>4 CRE 189 MO</t>
  </si>
  <si>
    <t>4 EBA 043 PO</t>
  </si>
  <si>
    <t>4 FGR 160 MO</t>
  </si>
  <si>
    <t>4 FGR 492 ZV</t>
  </si>
  <si>
    <t>VENTILATEUR
DE REFROIDISSEMENT 3</t>
  </si>
  <si>
    <t>CONDENSATE PUMP 1
ALIMENTATION PRINCIPALE</t>
  </si>
  <si>
    <t>4 CRE 196 MO</t>
  </si>
  <si>
    <t>POMPE EAU DE REFROIDISSEMENT 1
ALIMENTATION PRINCIPALE</t>
  </si>
  <si>
    <t>CONDENSATE PUMP 2
ALIMENTATION PRINCIPALE</t>
  </si>
  <si>
    <t>COOLING WATER PUMP 2
ALIMENTATION PRINCIPALE</t>
  </si>
  <si>
    <t>4 SEO 264 PO</t>
  </si>
  <si>
    <t>4 SEO 269 PO</t>
  </si>
  <si>
    <t>Odvodnik prenapona - 5SD7473-1
A9L40321 - Schnider odvodnik prenapona</t>
  </si>
  <si>
    <t>1mj.26. NAPOMENE</t>
  </si>
  <si>
    <t>8mj.25. NAPOMENE</t>
  </si>
  <si>
    <t>- ucrtano u EPLAN
(na zadnje mjesto)
- naručiti opremu</t>
  </si>
  <si>
    <t>provjeri je li naručena oprema</t>
  </si>
  <si>
    <t>Oprema</t>
  </si>
  <si>
    <t>GV2P22+GVAE11+GVAD0110
LC1D25P7+LADN31+LAD4RCU</t>
  </si>
  <si>
    <r>
      <t>Novi izvod:
"</t>
    </r>
    <r>
      <rPr>
        <sz val="11"/>
        <color theme="1"/>
        <rFont val="Calibri"/>
        <family val="2"/>
        <scheme val="minor"/>
      </rPr>
      <t>Grate expansion tank system</t>
    </r>
    <r>
      <rPr>
        <sz val="11"/>
        <color theme="1"/>
        <rFont val="Calibri"/>
        <family val="2"/>
        <charset val="238"/>
        <scheme val="minor"/>
      </rPr>
      <t>" (nemamo tehničke podatke)
SYSTÈME DE RÉSERVOIR D'EXPANSION À GRILLE</t>
    </r>
  </si>
  <si>
    <t>- ucrtano u EPLAN</t>
  </si>
  <si>
    <t>Naknadno potrebno napraviti na terenu</t>
  </si>
  <si>
    <t>DT</t>
  </si>
  <si>
    <t xml:space="preserve">Stari part </t>
  </si>
  <si>
    <t>Novi part</t>
  </si>
  <si>
    <t>Izvod "FAST FILING PUMP" - sa 22kW na 11kW
- potrebno postaviti novu motorku i sklopnik</t>
  </si>
  <si>
    <t>NG125 - 18727 - 32A
+19072 (1CO)</t>
  </si>
  <si>
    <t>- potrebno ucrtati u Eplan
(nekada ako)</t>
  </si>
  <si>
    <t>4LKF002AR</t>
  </si>
  <si>
    <t>Q 093 04</t>
  </si>
  <si>
    <t>SE.18727 + SE.19072
SOC.47506030 + SOC.47290590</t>
  </si>
  <si>
    <t>4LKD001AR</t>
  </si>
  <si>
    <t>FAST FILING PUMP - 11kW - na frekventni mora ići</t>
  </si>
  <si>
    <t>OLD - 11kW frekventni</t>
  </si>
  <si>
    <t>OLD - 5,5kW frekventni</t>
  </si>
  <si>
    <t>prebaciti na VFD 5,5kW (gore izbačene)</t>
  </si>
  <si>
    <t>4LKF004AR</t>
  </si>
  <si>
    <t>4LKF003AR</t>
  </si>
  <si>
    <t>4LKD007AR - VFD</t>
  </si>
  <si>
    <t>[4 SEO 209 PO] WASTE WATER PUMP 1 - neutralizacijska</t>
  </si>
  <si>
    <t>[4 SEO 213 PO] WASTE WATER PUMP 2- neutralizacijska</t>
  </si>
  <si>
    <t>[4 SEO 264 PO] WASTE WATER BOTTOM ASH PIT DISCHARG PUMP 1 - teški metal</t>
  </si>
  <si>
    <t>[4 SEO 269 PO] WASTE WATER BOTTOM ASH PIT DISCHARG PUMP 2 - teški metal</t>
  </si>
  <si>
    <t>po Zvoni: ostavi di je</t>
  </si>
  <si>
    <t>4 CRE 189 MO
4CRF188PO</t>
  </si>
  <si>
    <t>4 CRE 196 MO
4CRF195PO</t>
  </si>
  <si>
    <t>- NE UCRTAVATI JOŠ 
doći će do promjene</t>
  </si>
  <si>
    <t>izvod pretpostavljen 32A</t>
  </si>
  <si>
    <t>Pozicija potrošača</t>
  </si>
  <si>
    <t>Oprema - sklopnik</t>
  </si>
  <si>
    <t>SIE.6SL3220-3YE26-0AF0</t>
  </si>
  <si>
    <t>SFA</t>
  </si>
  <si>
    <t>STATUS</t>
  </si>
  <si>
    <t>Dodati postojeći 11kW VFD u MCC Emergency</t>
  </si>
  <si>
    <t>4 FGO 003 MO
LIGHT FUEL OIL PUMP 1</t>
  </si>
  <si>
    <t>4 FGO 004 MO
LIGHT FUEL OIL PUMP 2</t>
  </si>
  <si>
    <t>4 FGO 003 MO</t>
  </si>
  <si>
    <t>4 FGO 004 MO</t>
  </si>
  <si>
    <t>4 FGO 003 MO
POMPE À FIOUL LÉGER 1</t>
  </si>
  <si>
    <t>4 FGO 004 MO
POMPE À FIOUL LÉGER 2</t>
  </si>
  <si>
    <t>-F65 NOVE</t>
  </si>
  <si>
    <t>MCC Normal (novi ormar)</t>
  </si>
  <si>
    <t>prebaci u MCC emergency
poziciju 5.5 kW starog potrošača</t>
  </si>
  <si>
    <t>prebaciti u MCC Emergency
na SPARE poziciju</t>
  </si>
  <si>
    <t>ATEP</t>
  </si>
  <si>
    <t>obavezno na VFD</t>
  </si>
  <si>
    <t>4LKF005AR - VFD</t>
  </si>
  <si>
    <t>37kW - postojeće</t>
  </si>
  <si>
    <t>makni VFD -&gt; 
postavi na sklopnik 3kW</t>
  </si>
  <si>
    <t>makni VFD -&gt; 
postavi na sklopnik</t>
  </si>
  <si>
    <t>DOL</t>
  </si>
  <si>
    <t>=4LKD001AR+4LKD008AR
novi 08.01.2026.</t>
  </si>
  <si>
    <t>-F61 - SPARE</t>
  </si>
  <si>
    <t>-F62  - SPARE</t>
  </si>
  <si>
    <t>-F63 - SPARE</t>
  </si>
  <si>
    <t>-F64 - SPARE</t>
  </si>
  <si>
    <t>-F22 - SPARE</t>
  </si>
  <si>
    <t xml:space="preserve">SPARE
BIO JE:
[4 CTE 063 PO] COOLING WATER PUMP 1
</t>
  </si>
  <si>
    <t>SPARE
BIO JE:
[4 CTE 064 PO] COOLING WATER PUMP 2</t>
  </si>
  <si>
    <t>-F31 - SPARE</t>
  </si>
  <si>
    <t>-F65 OSTAJE</t>
  </si>
  <si>
    <t>-F66 OSTAJE</t>
  </si>
  <si>
    <t>SPARE
BIO JE:
[4 SEO 213 PO] WASTE WATER PUMP 2</t>
  </si>
  <si>
    <t xml:space="preserve">-F61 - ZAMJENA </t>
  </si>
  <si>
    <t>4SDX 001PO
BIO JE:
[4 SEO 209 PO] WASTE WATER PUMP 1</t>
  </si>
  <si>
    <t>-F61 - ZAMJENA iz Normala</t>
  </si>
  <si>
    <t>AŽURIRAJ
samo naziv potrošača</t>
  </si>
  <si>
    <t xml:space="preserve">SPARE
BIO JE:
[4 SDX 001 PO] FAST FILING PUMP </t>
  </si>
  <si>
    <t>-F11 - SPARE</t>
  </si>
  <si>
    <t>ORMAR 7
2100+200x1000x600
-umjesto VFD ormara koji je premješten na emergency</t>
  </si>
  <si>
    <t>potrebno ucrtati i naručiti opremu</t>
  </si>
  <si>
    <t>AŽURIRAJ
STAVITI SPARE i ostaviti opremu</t>
  </si>
  <si>
    <t>-F18 - naknadno dodano 
na terenu postaviti prekidač</t>
  </si>
  <si>
    <t xml:space="preserve">
ORMAR 6 - VFD
2100+200x1600x600
ORMAR PRESELJEN S MCC NORMALA</t>
  </si>
  <si>
    <t>C10F3TM050 + LV429337T + LVS04033 +LV429515
50A je mislim dovoljno ako ješ popunimo spare</t>
  </si>
  <si>
    <t>AŽURIRAJ
preimenuj</t>
  </si>
  <si>
    <t>promjena 07.01.2026. -&gt; uvršteno u listu potrošača</t>
  </si>
  <si>
    <t>UBACITI U SHEME i naručiti opremu</t>
  </si>
  <si>
    <t>4 CTE 063 PO
BILO JE:
[4 SEO 264 PO] WASTE WATER BOTTOM ASH PIT DISCHARG PUMP 1</t>
  </si>
  <si>
    <t>4 CTE 064 PO
BILO JE:
[4 SEO 269 PO] WASTE WATER BOTTOM ASH PIT DISCHARG PUMP 2</t>
  </si>
  <si>
    <t>SPARE 
(popunjen prostor s opremom)</t>
  </si>
  <si>
    <t>=4LKF001AR+4LKF005AR</t>
  </si>
  <si>
    <t>=4LKF001AR+4LKF006AR
BIO JE:=4LKD001AR+4LKD007AR</t>
  </si>
  <si>
    <t>U1000R2V 4G2,5</t>
  </si>
  <si>
    <t>U1000R2V 4G6</t>
  </si>
  <si>
    <t>U1000R2V 4G25</t>
  </si>
  <si>
    <t>U1000R2V 4G4</t>
  </si>
  <si>
    <t>NYCWY 3x35/16</t>
  </si>
  <si>
    <t>NYCWY 3x6/6</t>
  </si>
  <si>
    <t>MCC Normal</t>
  </si>
  <si>
    <t>MCC Emergency</t>
  </si>
  <si>
    <t>količina kabela</t>
  </si>
  <si>
    <t>promjer</t>
  </si>
  <si>
    <t>NYCWY 3x6/6 -&gt; 2XSL(St)CYK-J 4G6 (3x6/6)</t>
  </si>
  <si>
    <t>NYCWY 3x35/16 -&gt; 2XSL(St)CYK-J 4G50 (3x50/25)</t>
  </si>
  <si>
    <t>Uvodnica
Jacob metalna</t>
  </si>
  <si>
    <t>Stopice</t>
  </si>
  <si>
    <t>KSB-C 6/6</t>
  </si>
  <si>
    <t>količina uvodnica</t>
  </si>
  <si>
    <t>količina stopica</t>
  </si>
  <si>
    <t>mala stopica</t>
  </si>
  <si>
    <t>KSB-C 16/6</t>
  </si>
  <si>
    <t>2 uvodnice po motoru</t>
  </si>
  <si>
    <t>https://nordgearmotors.com/nord-clincher-catalog/#SK3282</t>
  </si>
  <si>
    <t>NORD SK3282ABGH-100LP/4 TF -&gt; 100 frame</t>
  </si>
  <si>
    <t>M32</t>
  </si>
  <si>
    <t>Proizvođač motora</t>
  </si>
  <si>
    <t>U1000R2V 5G1,5</t>
  </si>
  <si>
    <t>50.632 M/R</t>
  </si>
  <si>
    <t>NORD</t>
  </si>
  <si>
    <t>M20</t>
  </si>
  <si>
    <t>M25</t>
  </si>
  <si>
    <t>M40</t>
  </si>
  <si>
    <t>Naručiti</t>
  </si>
  <si>
    <t>M32x1,5 - reducir</t>
  </si>
  <si>
    <t>50.632 M</t>
  </si>
  <si>
    <t>50.640 M</t>
  </si>
  <si>
    <t>Narudžbeni broj</t>
  </si>
  <si>
    <t>Količina</t>
  </si>
  <si>
    <t>Uvodnica</t>
  </si>
  <si>
    <t>M32 x2</t>
  </si>
  <si>
    <t>Stopica</t>
  </si>
  <si>
    <t>M6</t>
  </si>
  <si>
    <t>Ukupno</t>
  </si>
  <si>
    <t>Signali - NORD - reducir uvodnica</t>
  </si>
  <si>
    <t>KSB-C 25/6</t>
  </si>
  <si>
    <t>stopica 2,5mm2</t>
  </si>
  <si>
    <t>stopica 4mm2</t>
  </si>
  <si>
    <t>Spare</t>
  </si>
  <si>
    <t>MP 102 002</t>
  </si>
  <si>
    <t>MP 102 016</t>
  </si>
  <si>
    <t>Motor koji koristimo</t>
  </si>
  <si>
    <t>ide u bananu, nije potrebna uvodnica</t>
  </si>
  <si>
    <t>12-20mm</t>
  </si>
  <si>
    <t>14-20mm</t>
  </si>
  <si>
    <t>M32-&gt;M20</t>
  </si>
  <si>
    <t>REDUC-M-KV-M32/M25</t>
  </si>
  <si>
    <t>11-16mm</t>
  </si>
  <si>
    <t>CONVOYEUR SOUS GRILLE 1</t>
  </si>
  <si>
    <t>CONVOYEUR SOUS GRILLE 2</t>
  </si>
  <si>
    <t>POMPE BOX MACHEFERS VERS EXTRACTEUR MÂCHEFERS 2</t>
  </si>
  <si>
    <t>POMPE BOX MACHEFERS VERS EXTRACTEUR MÂCHEFERS 1</t>
  </si>
  <si>
    <t>[4 SEO 269 PO] ASH PIT PUMP 2</t>
  </si>
  <si>
    <t>[4 SEO 264 PO] ASH PIT PUMP 1</t>
  </si>
  <si>
    <t>Možda 10.04.2026.
GV2P08
GVAE11 (NC+NO)
GVAD0110 (NC fault + NO)</t>
  </si>
  <si>
    <r>
      <rPr>
        <b/>
        <sz val="11"/>
        <rFont val="Calibri"/>
        <family val="2"/>
        <scheme val="minor"/>
      </rPr>
      <t>Možda  10.04.2026.</t>
    </r>
    <r>
      <rPr>
        <sz val="11"/>
        <rFont val="Calibri"/>
        <family val="2"/>
        <scheme val="minor"/>
      </rPr>
      <t xml:space="preserve">
LC1D12P7 (1NO+1NC)
LADN31 (3NO+1NC)
LAD4RCU (RC)</t>
    </r>
  </si>
  <si>
    <r>
      <rPr>
        <sz val="11"/>
        <color rgb="FFFF0000"/>
        <rFont val="Calibri"/>
        <family val="2"/>
        <scheme val="minor"/>
      </rPr>
      <t xml:space="preserve">NYCWY 3x35/16
</t>
    </r>
    <r>
      <rPr>
        <sz val="11"/>
        <rFont val="Calibri"/>
        <family val="2"/>
        <scheme val="minor"/>
      </rPr>
      <t>2XSLCYK-JB 3x25+3*4</t>
    </r>
  </si>
  <si>
    <t>nesto tu ne stima, treba provjeriti (29.06.26)</t>
  </si>
  <si>
    <t>korigiran potrošač
13.07.2026.</t>
  </si>
  <si>
    <t>BIO JE:
4 FGO 003 MO
LIGHT FUEL OIL PUMP 1</t>
  </si>
  <si>
    <t>BIO JE:
4 FGO 004 MO
LIGHT FUEL OIL PUMP 2</t>
  </si>
  <si>
    <t>SPARE 
(popunjen prostor s VFD opremom)</t>
  </si>
  <si>
    <t>BIO JE:
SPARE (prazan prostor)</t>
  </si>
  <si>
    <t>BIO JE:
SPARE (prazan prostor)
4SAR902MO</t>
  </si>
  <si>
    <t>[4SAR902MO] FURNACE REFRACTORY COOLING FANS 1</t>
  </si>
  <si>
    <t>[4SAR908MO] FURNACE REFRACTORY COOLING FANS 2</t>
  </si>
  <si>
    <t>VENTILATEURS DE REFROIDISSEMENT RÉFRACTAIRES POUR FOURNAISE 1</t>
  </si>
  <si>
    <t>VENTILATEURS DE REFROIDISSEMENT RÉFRACTAIRES POUR FOURNAISE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</si>
</sst>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&quot; A&quot;"/>
    <numFmt numFmtId="165" formatCode="0.0&quot; m&quot;"/>
    <numFmt numFmtId="166" formatCode="0.0\ &quot; A&quot;"/>
    <numFmt numFmtId="167" formatCode="0.00&quot; m&quot;"/>
    <numFmt numFmtId="168" formatCode="0.0"/>
    <numFmt numFmtId="169" formatCode="0.00&quot; A&quot;"/>
    <numFmt numFmtId="170" formatCode="0.00&quot; kW&quot;"/>
    <numFmt numFmtId="171" formatCode="0&quot; V&quot;"/>
    <numFmt numFmtId="172" formatCode="0&quot; %&quot;"/>
    <numFmt numFmtId="173" formatCode="0.00&quot; mm&quot;"/>
    <numFmt numFmtId="174" formatCode="0&quot; kA&quot;"/>
    <numFmt numFmtId="175" formatCode="0&quot; m&quot;"/>
    <numFmt numFmtId="176" formatCode="0.0&quot; mm&quot;"/>
    <numFmt numFmtId="177" formatCode="0&quot; kom&quot;"/>
  </numFmts>
  <fonts count="1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5" fillId="0" borderId="1">
      <alignment horizontal="center" vertical="center"/>
    </xf>
    <xf numFmtId="0" fontId="5" fillId="5" borderId="0" applyNumberFormat="0" applyBorder="0" applyAlignment="0" applyProtection="0"/>
    <xf numFmtId="0" fontId="10" fillId="0" borderId="0"/>
    <xf numFmtId="0" fontId="5" fillId="0" borderId="0"/>
    <xf numFmtId="0" fontId="15" fillId="0" borderId="0" applyNumberFormat="0" applyFill="0" applyBorder="0" applyAlignment="0" applyProtection="0"/>
  </cellStyleXfs>
  <cellXfs count="27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164" fontId="6" fillId="4" borderId="1" xfId="4" applyNumberFormat="1" applyFont="1" applyFill="1" applyBorder="1" applyAlignment="1">
      <alignment horizontal="center" vertical="center" wrapText="1"/>
    </xf>
    <xf numFmtId="164" fontId="6" fillId="0" borderId="1" xfId="4" applyNumberFormat="1" applyFont="1" applyFill="1" applyBorder="1" applyAlignment="1">
      <alignment horizontal="center" vertical="center" wrapText="1"/>
    </xf>
    <xf numFmtId="0" fontId="6" fillId="0" borderId="1" xfId="4" applyFont="1" applyFill="1" applyBorder="1" applyAlignment="1">
      <alignment horizontal="center" vertical="center" wrapText="1"/>
    </xf>
    <xf numFmtId="165" fontId="6" fillId="0" borderId="1" xfId="4" applyNumberFormat="1" applyFont="1" applyFill="1" applyBorder="1" applyAlignment="1">
      <alignment horizontal="center" vertical="center" wrapText="1"/>
    </xf>
    <xf numFmtId="164" fontId="6" fillId="5" borderId="1" xfId="4" applyNumberFormat="1" applyFont="1" applyBorder="1" applyAlignment="1">
      <alignment horizontal="center" vertical="center" wrapText="1"/>
    </xf>
    <xf numFmtId="165" fontId="6" fillId="5" borderId="1" xfId="4" applyNumberFormat="1" applyFont="1" applyBorder="1" applyAlignment="1">
      <alignment horizontal="center" vertical="center" wrapText="1"/>
    </xf>
    <xf numFmtId="166" fontId="6" fillId="5" borderId="1" xfId="4" applyNumberFormat="1" applyFont="1" applyBorder="1" applyAlignment="1">
      <alignment horizontal="center" vertical="center" wrapText="1"/>
    </xf>
    <xf numFmtId="167" fontId="6" fillId="5" borderId="1" xfId="4" applyNumberFormat="1" applyFont="1" applyBorder="1" applyAlignment="1">
      <alignment horizontal="center" vertical="center" wrapText="1"/>
    </xf>
    <xf numFmtId="165" fontId="6" fillId="0" borderId="0" xfId="4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  <xf numFmtId="168" fontId="6" fillId="0" borderId="1" xfId="4" applyNumberFormat="1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169" fontId="0" fillId="0" borderId="1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0" fontId="6" fillId="0" borderId="1" xfId="4" applyNumberFormat="1" applyFont="1" applyFill="1" applyBorder="1" applyAlignment="1">
      <alignment horizontal="center" vertical="center" wrapText="1"/>
    </xf>
    <xf numFmtId="170" fontId="6" fillId="5" borderId="1" xfId="4" applyNumberFormat="1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wrapText="1"/>
    </xf>
    <xf numFmtId="170" fontId="0" fillId="0" borderId="0" xfId="0" applyNumberFormat="1" applyAlignment="1">
      <alignment horizontal="left" vertical="center"/>
    </xf>
    <xf numFmtId="171" fontId="6" fillId="0" borderId="1" xfId="4" applyNumberFormat="1" applyFont="1" applyFill="1" applyBorder="1" applyAlignment="1">
      <alignment horizontal="center" vertical="center" wrapText="1"/>
    </xf>
    <xf numFmtId="171" fontId="6" fillId="5" borderId="1" xfId="4" applyNumberFormat="1" applyFon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wrapText="1"/>
    </xf>
    <xf numFmtId="171" fontId="0" fillId="0" borderId="0" xfId="0" applyNumberFormat="1" applyAlignment="1">
      <alignment horizontal="left" vertical="center"/>
    </xf>
    <xf numFmtId="164" fontId="6" fillId="5" borderId="0" xfId="4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164" fontId="6" fillId="5" borderId="0" xfId="4" applyNumberFormat="1" applyFont="1" applyBorder="1" applyAlignment="1">
      <alignment horizontal="left" vertical="center" wrapTex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171" fontId="1" fillId="0" borderId="1" xfId="0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vertical="center"/>
    </xf>
    <xf numFmtId="169" fontId="7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wrapText="1"/>
    </xf>
    <xf numFmtId="171" fontId="0" fillId="6" borderId="1" xfId="0" applyNumberFormat="1" applyFill="1" applyBorder="1" applyAlignment="1">
      <alignment horizontal="center" wrapText="1"/>
    </xf>
    <xf numFmtId="170" fontId="0" fillId="6" borderId="1" xfId="0" applyNumberFormat="1" applyFill="1" applyBorder="1" applyAlignment="1">
      <alignment horizontal="center" wrapText="1"/>
    </xf>
    <xf numFmtId="0" fontId="1" fillId="6" borderId="1" xfId="0" applyFont="1" applyFill="1" applyBorder="1" applyAlignment="1">
      <alignment horizontal="left" vertical="center"/>
    </xf>
    <xf numFmtId="169" fontId="0" fillId="6" borderId="1" xfId="0" applyNumberFormat="1" applyFill="1" applyBorder="1" applyAlignment="1">
      <alignment horizontal="center" wrapText="1"/>
    </xf>
    <xf numFmtId="165" fontId="6" fillId="6" borderId="1" xfId="4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top"/>
    </xf>
    <xf numFmtId="169" fontId="7" fillId="6" borderId="1" xfId="0" applyNumberFormat="1" applyFont="1" applyFill="1" applyBorder="1" applyAlignment="1">
      <alignment horizont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wrapText="1"/>
    </xf>
    <xf numFmtId="171" fontId="0" fillId="0" borderId="0" xfId="0" applyNumberFormat="1" applyAlignment="1">
      <alignment horizontal="center" wrapText="1"/>
    </xf>
    <xf numFmtId="170" fontId="0" fillId="0" borderId="0" xfId="0" applyNumberFormat="1" applyAlignment="1">
      <alignment horizontal="center" wrapText="1"/>
    </xf>
    <xf numFmtId="169" fontId="0" fillId="0" borderId="0" xfId="0" applyNumberFormat="1" applyAlignment="1">
      <alignment horizontal="center" wrapText="1"/>
    </xf>
    <xf numFmtId="164" fontId="13" fillId="5" borderId="1" xfId="4" applyNumberFormat="1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/>
    </xf>
    <xf numFmtId="169" fontId="14" fillId="0" borderId="1" xfId="0" applyNumberFormat="1" applyFont="1" applyBorder="1" applyAlignment="1">
      <alignment horizontal="center" wrapText="1"/>
    </xf>
    <xf numFmtId="169" fontId="14" fillId="6" borderId="1" xfId="0" applyNumberFormat="1" applyFont="1" applyFill="1" applyBorder="1" applyAlignment="1">
      <alignment horizontal="center" wrapText="1"/>
    </xf>
    <xf numFmtId="2" fontId="0" fillId="6" borderId="1" xfId="0" applyNumberFormat="1" applyFill="1" applyBorder="1" applyAlignment="1">
      <alignment horizontal="center" wrapText="1"/>
    </xf>
    <xf numFmtId="164" fontId="6" fillId="0" borderId="1" xfId="0" applyNumberFormat="1" applyFon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wrapText="1"/>
    </xf>
    <xf numFmtId="16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164" fontId="0" fillId="0" borderId="0" xfId="0" applyNumberForma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9" fontId="14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vertical="top"/>
    </xf>
    <xf numFmtId="169" fontId="7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wrapText="1"/>
    </xf>
    <xf numFmtId="170" fontId="0" fillId="2" borderId="1" xfId="0" applyNumberFormat="1" applyFill="1" applyBorder="1" applyAlignment="1">
      <alignment horizontal="center" wrapText="1"/>
    </xf>
    <xf numFmtId="169" fontId="0" fillId="2" borderId="1" xfId="0" applyNumberFormat="1" applyFill="1" applyBorder="1" applyAlignment="1">
      <alignment horizontal="center" wrapText="1"/>
    </xf>
    <xf numFmtId="169" fontId="6" fillId="6" borderId="1" xfId="0" applyNumberFormat="1" applyFont="1" applyFill="1" applyBorder="1" applyAlignment="1">
      <alignment horizontal="center" wrapText="1"/>
    </xf>
    <xf numFmtId="172" fontId="0" fillId="0" borderId="1" xfId="0" applyNumberFormat="1" applyBorder="1" applyAlignment="1">
      <alignment horizontal="center" wrapText="1"/>
    </xf>
    <xf numFmtId="172" fontId="0" fillId="6" borderId="1" xfId="0" applyNumberFormat="1" applyFill="1" applyBorder="1" applyAlignment="1">
      <alignment horizontal="center" wrapText="1"/>
    </xf>
    <xf numFmtId="172" fontId="0" fillId="2" borderId="1" xfId="0" applyNumberForma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9" fontId="7" fillId="6" borderId="0" xfId="0" applyNumberFormat="1" applyFont="1" applyFill="1" applyAlignment="1">
      <alignment horizontal="center" wrapText="1"/>
    </xf>
    <xf numFmtId="173" fontId="1" fillId="6" borderId="1" xfId="0" applyNumberFormat="1" applyFont="1" applyFill="1" applyBorder="1" applyAlignment="1">
      <alignment horizontal="left" vertical="center"/>
    </xf>
    <xf numFmtId="173" fontId="7" fillId="0" borderId="1" xfId="0" applyNumberFormat="1" applyFont="1" applyBorder="1" applyAlignment="1">
      <alignment horizontal="center" wrapText="1"/>
    </xf>
    <xf numFmtId="173" fontId="7" fillId="6" borderId="1" xfId="0" applyNumberFormat="1" applyFont="1" applyFill="1" applyBorder="1" applyAlignment="1">
      <alignment horizontal="center" wrapText="1"/>
    </xf>
    <xf numFmtId="164" fontId="1" fillId="0" borderId="1" xfId="0" quotePrefix="1" applyNumberFormat="1" applyFont="1" applyBorder="1" applyAlignment="1">
      <alignment horizontal="center" wrapText="1"/>
    </xf>
    <xf numFmtId="169" fontId="4" fillId="0" borderId="1" xfId="0" applyNumberFormat="1" applyFont="1" applyBorder="1" applyAlignment="1">
      <alignment horizontal="center" wrapText="1"/>
    </xf>
    <xf numFmtId="164" fontId="14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0" fillId="0" borderId="1" xfId="0" applyBorder="1" applyAlignment="1">
      <alignment wrapText="1"/>
    </xf>
    <xf numFmtId="0" fontId="6" fillId="0" borderId="1" xfId="0" applyFont="1" applyBorder="1"/>
    <xf numFmtId="0" fontId="0" fillId="0" borderId="1" xfId="0" quotePrefix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1" fillId="0" borderId="1" xfId="4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" fillId="6" borderId="1" xfId="0" quotePrefix="1" applyFont="1" applyFill="1" applyBorder="1" applyAlignment="1">
      <alignment horizontal="center" vertical="center"/>
    </xf>
    <xf numFmtId="169" fontId="11" fillId="0" borderId="1" xfId="0" applyNumberFormat="1" applyFont="1" applyBorder="1" applyAlignment="1">
      <alignment horizontal="center" wrapText="1"/>
    </xf>
    <xf numFmtId="169" fontId="11" fillId="6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1" fillId="6" borderId="1" xfId="0" applyFont="1" applyFill="1" applyBorder="1" applyAlignment="1">
      <alignment horizontal="left" vertical="top"/>
    </xf>
    <xf numFmtId="164" fontId="11" fillId="0" borderId="1" xfId="0" applyNumberFormat="1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center"/>
    </xf>
    <xf numFmtId="0" fontId="13" fillId="0" borderId="1" xfId="0" applyFont="1" applyBorder="1"/>
    <xf numFmtId="0" fontId="14" fillId="0" borderId="1" xfId="0" applyFont="1" applyBorder="1"/>
    <xf numFmtId="164" fontId="13" fillId="0" borderId="1" xfId="0" applyNumberFormat="1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173" fontId="7" fillId="0" borderId="0" xfId="0" applyNumberFormat="1" applyFont="1" applyAlignment="1">
      <alignment horizontal="center" wrapText="1"/>
    </xf>
    <xf numFmtId="165" fontId="6" fillId="4" borderId="1" xfId="4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70" fontId="6" fillId="0" borderId="1" xfId="0" applyNumberFormat="1" applyFont="1" applyBorder="1" applyAlignment="1">
      <alignment horizontal="center" wrapText="1"/>
    </xf>
    <xf numFmtId="0" fontId="0" fillId="0" borderId="0" xfId="0" quotePrefix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169" fontId="11" fillId="0" borderId="0" xfId="0" applyNumberFormat="1" applyFont="1" applyAlignment="1">
      <alignment horizontal="center" wrapText="1"/>
    </xf>
    <xf numFmtId="172" fontId="6" fillId="0" borderId="1" xfId="0" applyNumberFormat="1" applyFont="1" applyBorder="1" applyAlignment="1">
      <alignment horizontal="center" wrapText="1"/>
    </xf>
    <xf numFmtId="172" fontId="1" fillId="0" borderId="1" xfId="0" applyNumberFormat="1" applyFont="1" applyBorder="1" applyAlignment="1">
      <alignment horizontal="center" wrapText="1"/>
    </xf>
    <xf numFmtId="172" fontId="1" fillId="6" borderId="1" xfId="0" applyNumberFormat="1" applyFont="1" applyFill="1" applyBorder="1" applyAlignment="1">
      <alignment horizontal="center" wrapText="1"/>
    </xf>
    <xf numFmtId="172" fontId="1" fillId="0" borderId="0" xfId="0" applyNumberFormat="1" applyFont="1" applyAlignment="1">
      <alignment horizontal="center" wrapText="1"/>
    </xf>
    <xf numFmtId="164" fontId="1" fillId="4" borderId="1" xfId="0" applyNumberFormat="1" applyFont="1" applyFill="1" applyBorder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169" fontId="14" fillId="2" borderId="1" xfId="0" applyNumberFormat="1" applyFont="1" applyFill="1" applyBorder="1" applyAlignment="1">
      <alignment horizontal="center" wrapText="1"/>
    </xf>
    <xf numFmtId="170" fontId="6" fillId="0" borderId="0" xfId="4" applyNumberFormat="1" applyFont="1" applyFill="1" applyBorder="1" applyAlignment="1">
      <alignment horizontal="center" vertical="center" wrapText="1"/>
    </xf>
    <xf numFmtId="174" fontId="6" fillId="0" borderId="0" xfId="4" applyNumberFormat="1" applyFont="1" applyFill="1" applyBorder="1" applyAlignment="1">
      <alignment horizontal="center" vertical="center" wrapText="1"/>
    </xf>
    <xf numFmtId="174" fontId="6" fillId="5" borderId="1" xfId="4" applyNumberFormat="1" applyFont="1" applyBorder="1" applyAlignment="1">
      <alignment horizontal="center" vertical="center" wrapText="1"/>
    </xf>
    <xf numFmtId="174" fontId="0" fillId="6" borderId="1" xfId="0" applyNumberFormat="1" applyFill="1" applyBorder="1" applyAlignment="1">
      <alignment horizontal="center" wrapText="1"/>
    </xf>
    <xf numFmtId="174" fontId="0" fillId="0" borderId="1" xfId="0" applyNumberFormat="1" applyBorder="1" applyAlignment="1">
      <alignment horizontal="center" wrapText="1"/>
    </xf>
    <xf numFmtId="174" fontId="0" fillId="0" borderId="0" xfId="0" applyNumberFormat="1" applyAlignment="1">
      <alignment horizontal="center" wrapText="1"/>
    </xf>
    <xf numFmtId="174" fontId="0" fillId="0" borderId="0" xfId="0" applyNumberFormat="1" applyAlignment="1">
      <alignment horizontal="left" vertical="center"/>
    </xf>
    <xf numFmtId="0" fontId="14" fillId="0" borderId="0" xfId="0" applyFont="1"/>
    <xf numFmtId="165" fontId="13" fillId="5" borderId="1" xfId="4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/>
    </xf>
    <xf numFmtId="165" fontId="12" fillId="5" borderId="1" xfId="4" applyNumberFormat="1" applyFont="1" applyBorder="1" applyAlignment="1">
      <alignment horizontal="center" vertical="center" wrapText="1"/>
    </xf>
    <xf numFmtId="164" fontId="12" fillId="5" borderId="1" xfId="4" applyNumberFormat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top"/>
    </xf>
    <xf numFmtId="164" fontId="14" fillId="0" borderId="1" xfId="0" applyNumberFormat="1" applyFont="1" applyBorder="1" applyAlignment="1">
      <alignment horizontal="center" wrapText="1"/>
    </xf>
    <xf numFmtId="164" fontId="14" fillId="0" borderId="0" xfId="0" applyNumberFormat="1" applyFont="1" applyAlignment="1">
      <alignment horizontal="center" wrapText="1"/>
    </xf>
    <xf numFmtId="0" fontId="14" fillId="6" borderId="1" xfId="0" applyFont="1" applyFill="1" applyBorder="1" applyAlignment="1">
      <alignment horizontal="center" vertical="center"/>
    </xf>
    <xf numFmtId="165" fontId="13" fillId="6" borderId="1" xfId="4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wrapText="1"/>
    </xf>
    <xf numFmtId="165" fontId="12" fillId="4" borderId="1" xfId="4" applyNumberFormat="1" applyFont="1" applyFill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12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wrapText="1"/>
    </xf>
    <xf numFmtId="166" fontId="13" fillId="5" borderId="1" xfId="4" applyNumberFormat="1" applyFont="1" applyBorder="1" applyAlignment="1">
      <alignment horizontal="center" vertical="center" wrapText="1"/>
    </xf>
    <xf numFmtId="165" fontId="13" fillId="0" borderId="1" xfId="4" applyNumberFormat="1" applyFont="1" applyFill="1" applyBorder="1" applyAlignment="1">
      <alignment horizontal="center" vertical="center" wrapText="1"/>
    </xf>
    <xf numFmtId="165" fontId="14" fillId="0" borderId="1" xfId="4" applyNumberFormat="1" applyFont="1" applyFill="1" applyBorder="1" applyAlignment="1">
      <alignment horizontal="center" vertical="center" wrapText="1"/>
    </xf>
    <xf numFmtId="0" fontId="14" fillId="6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" fillId="0" borderId="1" xfId="0" quotePrefix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5" fontId="1" fillId="0" borderId="0" xfId="0" applyNumberFormat="1" applyFont="1" applyAlignment="1">
      <alignment horizontal="center" wrapText="1"/>
    </xf>
    <xf numFmtId="175" fontId="0" fillId="0" borderId="0" xfId="0" applyNumberFormat="1" applyAlignment="1">
      <alignment horizontal="center" wrapText="1"/>
    </xf>
    <xf numFmtId="0" fontId="13" fillId="6" borderId="1" xfId="0" applyFont="1" applyFill="1" applyBorder="1" applyAlignment="1">
      <alignment horizontal="left" vertical="center"/>
    </xf>
    <xf numFmtId="0" fontId="0" fillId="0" borderId="3" xfId="0" applyBorder="1"/>
    <xf numFmtId="1" fontId="0" fillId="3" borderId="1" xfId="0" applyNumberFormat="1" applyFill="1" applyBorder="1"/>
    <xf numFmtId="0" fontId="0" fillId="3" borderId="1" xfId="0" applyFill="1" applyBorder="1"/>
    <xf numFmtId="0" fontId="11" fillId="3" borderId="1" xfId="0" applyFont="1" applyFill="1" applyBorder="1" applyAlignment="1">
      <alignment horizontal="left" vertical="top"/>
    </xf>
    <xf numFmtId="170" fontId="1" fillId="2" borderId="1" xfId="0" applyNumberFormat="1" applyFont="1" applyFill="1" applyBorder="1" applyAlignment="1">
      <alignment horizontal="center" wrapText="1"/>
    </xf>
    <xf numFmtId="171" fontId="1" fillId="6" borderId="1" xfId="0" applyNumberFormat="1" applyFont="1" applyFill="1" applyBorder="1" applyAlignment="1">
      <alignment horizontal="center" wrapText="1"/>
    </xf>
    <xf numFmtId="170" fontId="1" fillId="6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wrapText="1"/>
    </xf>
    <xf numFmtId="165" fontId="12" fillId="3" borderId="1" xfId="4" applyNumberFormat="1" applyFont="1" applyFill="1" applyBorder="1" applyAlignment="1">
      <alignment horizontal="center" vertical="center" wrapText="1"/>
    </xf>
    <xf numFmtId="164" fontId="1" fillId="4" borderId="1" xfId="0" quotePrefix="1" applyNumberFormat="1" applyFont="1" applyFill="1" applyBorder="1" applyAlignment="1">
      <alignment horizontal="center" wrapText="1"/>
    </xf>
    <xf numFmtId="170" fontId="1" fillId="4" borderId="1" xfId="0" applyNumberFormat="1" applyFont="1" applyFill="1" applyBorder="1" applyAlignment="1">
      <alignment horizontal="center" wrapText="1"/>
    </xf>
    <xf numFmtId="170" fontId="1" fillId="3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wrapText="1"/>
    </xf>
    <xf numFmtId="170" fontId="6" fillId="2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70" fontId="0" fillId="3" borderId="1" xfId="0" applyNumberFormat="1" applyFill="1" applyBorder="1" applyAlignment="1">
      <alignment horizontal="center" wrapText="1"/>
    </xf>
    <xf numFmtId="0" fontId="12" fillId="4" borderId="0" xfId="0" applyFont="1" applyFill="1" applyAlignment="1">
      <alignment horizontal="center" vertical="center" wrapText="1"/>
    </xf>
    <xf numFmtId="0" fontId="0" fillId="4" borderId="1" xfId="0" quotePrefix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 wrapText="1"/>
    </xf>
    <xf numFmtId="0" fontId="0" fillId="3" borderId="0" xfId="0" quotePrefix="1" applyFill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74" fontId="0" fillId="2" borderId="1" xfId="0" applyNumberFormat="1" applyFill="1" applyBorder="1" applyAlignment="1">
      <alignment horizontal="center" wrapText="1"/>
    </xf>
    <xf numFmtId="172" fontId="1" fillId="2" borderId="1" xfId="0" applyNumberFormat="1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left" vertical="center"/>
    </xf>
    <xf numFmtId="0" fontId="0" fillId="2" borderId="0" xfId="0" quotePrefix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6" borderId="1" xfId="0" quotePrefix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164" fontId="12" fillId="3" borderId="1" xfId="0" applyNumberFormat="1" applyFont="1" applyFill="1" applyBorder="1" applyAlignment="1">
      <alignment horizontal="left" vertical="top" wrapText="1"/>
    </xf>
    <xf numFmtId="0" fontId="0" fillId="4" borderId="1" xfId="0" quotePrefix="1" applyFill="1" applyBorder="1" applyAlignment="1">
      <alignment horizontal="center" vertical="center" wrapText="1"/>
    </xf>
    <xf numFmtId="169" fontId="6" fillId="3" borderId="1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64" fontId="6" fillId="5" borderId="1" xfId="4" applyNumberFormat="1" applyFont="1" applyBorder="1" applyAlignment="1">
      <alignment horizontal="center" wrapText="1"/>
    </xf>
    <xf numFmtId="0" fontId="1" fillId="6" borderId="1" xfId="0" quotePrefix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6" borderId="1" xfId="0" quotePrefix="1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169" fontId="12" fillId="0" borderId="1" xfId="0" applyNumberFormat="1" applyFont="1" applyBorder="1" applyAlignment="1">
      <alignment horizontal="center" wrapText="1"/>
    </xf>
    <xf numFmtId="173" fontId="4" fillId="0" borderId="1" xfId="0" applyNumberFormat="1" applyFont="1" applyBorder="1" applyAlignment="1">
      <alignment horizontal="center" wrapText="1"/>
    </xf>
    <xf numFmtId="169" fontId="11" fillId="0" borderId="5" xfId="0" applyNumberFormat="1" applyFont="1" applyBorder="1" applyAlignment="1">
      <alignment horizontal="center" wrapText="1"/>
    </xf>
    <xf numFmtId="0" fontId="1" fillId="0" borderId="4" xfId="0" applyFont="1" applyBorder="1"/>
    <xf numFmtId="0" fontId="0" fillId="0" borderId="4" xfId="0" applyBorder="1"/>
    <xf numFmtId="0" fontId="0" fillId="2" borderId="0" xfId="0" applyFill="1"/>
    <xf numFmtId="176" fontId="7" fillId="0" borderId="1" xfId="0" applyNumberFormat="1" applyFont="1" applyBorder="1" applyAlignment="1">
      <alignment horizontal="center" wrapText="1"/>
    </xf>
    <xf numFmtId="176" fontId="1" fillId="0" borderId="0" xfId="0" applyNumberFormat="1" applyFont="1"/>
    <xf numFmtId="177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177" fontId="1" fillId="0" borderId="1" xfId="0" applyNumberFormat="1" applyFont="1" applyBorder="1" applyAlignment="1">
      <alignment horizontal="center" vertical="center"/>
    </xf>
    <xf numFmtId="0" fontId="15" fillId="0" borderId="0" xfId="7"/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left" vertical="center"/>
    </xf>
    <xf numFmtId="169" fontId="11" fillId="8" borderId="1" xfId="0" applyNumberFormat="1" applyFont="1" applyFill="1" applyBorder="1" applyAlignment="1">
      <alignment horizontal="center" wrapText="1"/>
    </xf>
    <xf numFmtId="176" fontId="7" fillId="8" borderId="1" xfId="0" applyNumberFormat="1" applyFont="1" applyFill="1" applyBorder="1" applyAlignment="1">
      <alignment horizontal="center" wrapText="1"/>
    </xf>
    <xf numFmtId="177" fontId="0" fillId="8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176" fontId="1" fillId="8" borderId="1" xfId="0" applyNumberFormat="1" applyFont="1" applyFill="1" applyBorder="1" applyAlignment="1">
      <alignment horizontal="center"/>
    </xf>
    <xf numFmtId="172" fontId="1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 wrapText="1"/>
    </xf>
    <xf numFmtId="0" fontId="0" fillId="9" borderId="0" xfId="0" applyFill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wrapText="1"/>
    </xf>
    <xf numFmtId="171" fontId="1" fillId="9" borderId="1" xfId="0" applyNumberFormat="1" applyFont="1" applyFill="1" applyBorder="1" applyAlignment="1">
      <alignment horizontal="center" wrapText="1"/>
    </xf>
    <xf numFmtId="170" fontId="6" fillId="9" borderId="1" xfId="0" applyNumberFormat="1" applyFont="1" applyFill="1" applyBorder="1" applyAlignment="1">
      <alignment horizont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170" fontId="1" fillId="9" borderId="1" xfId="0" applyNumberFormat="1" applyFont="1" applyFill="1" applyBorder="1" applyAlignment="1">
      <alignment horizontal="center" wrapText="1"/>
    </xf>
  </cellXfs>
  <cellStyles count="8">
    <cellStyle name="40% - Isticanje5" xfId="4" builtinId="47"/>
    <cellStyle name="Hiperveza" xfId="7" builtinId="8"/>
    <cellStyle name="Normal 2" xfId="1" xr:uid="{5650AF2F-4684-4C92-AEDF-4C4579B463D3}"/>
    <cellStyle name="Normal 3" xfId="2" xr:uid="{752A4F32-D1AA-40D5-8415-CBEBA282FD7C}"/>
    <cellStyle name="Normal 6" xfId="5" xr:uid="{A471CEEB-42AF-414B-B8D0-65B204EE9F85}"/>
    <cellStyle name="Normalno" xfId="0" builtinId="0"/>
    <cellStyle name="Normalno 2" xfId="3" xr:uid="{42791A92-77EF-4E49-B6A2-4B1131E92E57}"/>
    <cellStyle name="Normalno 3" xfId="6" xr:uid="{FE434618-C7A5-42C2-84B1-018825E909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97</xdr:row>
      <xdr:rowOff>47626</xdr:rowOff>
    </xdr:from>
    <xdr:to>
      <xdr:col>5</xdr:col>
      <xdr:colOff>2599662</xdr:colOff>
      <xdr:row>119</xdr:row>
      <xdr:rowOff>114301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11655C44-55A0-7E78-E231-A17662923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40326"/>
          <a:ext cx="8562606" cy="40481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120</xdr:row>
      <xdr:rowOff>169209</xdr:rowOff>
    </xdr:from>
    <xdr:to>
      <xdr:col>5</xdr:col>
      <xdr:colOff>2646162</xdr:colOff>
      <xdr:row>146</xdr:row>
      <xdr:rowOff>79028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1B307444-6C53-3935-703C-DA85946A8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24334"/>
          <a:ext cx="8618631" cy="46151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</xdr:row>
      <xdr:rowOff>85353</xdr:rowOff>
    </xdr:from>
    <xdr:to>
      <xdr:col>5</xdr:col>
      <xdr:colOff>2667337</xdr:colOff>
      <xdr:row>93</xdr:row>
      <xdr:rowOff>3078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32D3BA7F-286A-79AA-9AE9-9263A5B24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616206"/>
          <a:ext cx="8619262" cy="5296547"/>
        </a:xfrm>
        <a:prstGeom prst="rect">
          <a:avLst/>
        </a:prstGeom>
      </xdr:spPr>
    </xdr:pic>
    <xdr:clientData/>
  </xdr:twoCellAnchor>
  <xdr:twoCellAnchor editAs="oneCell">
    <xdr:from>
      <xdr:col>13</xdr:col>
      <xdr:colOff>968970</xdr:colOff>
      <xdr:row>66</xdr:row>
      <xdr:rowOff>77074</xdr:rowOff>
    </xdr:from>
    <xdr:to>
      <xdr:col>16</xdr:col>
      <xdr:colOff>1849465</xdr:colOff>
      <xdr:row>121</xdr:row>
      <xdr:rowOff>1351</xdr:rowOff>
    </xdr:to>
    <xdr:pic>
      <xdr:nvPicPr>
        <xdr:cNvPr id="6" name="Slika 5">
          <a:extLst>
            <a:ext uri="{FF2B5EF4-FFF2-40B4-BE49-F238E27FC236}">
              <a16:creationId xmlns:a16="http://schemas.microsoft.com/office/drawing/2014/main" id="{80A206EF-5C9D-6102-A6E5-087AC875C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28932" y="41752612"/>
          <a:ext cx="8133279" cy="9989339"/>
        </a:xfrm>
        <a:prstGeom prst="rect">
          <a:avLst/>
        </a:prstGeom>
      </xdr:spPr>
    </xdr:pic>
    <xdr:clientData/>
  </xdr:twoCellAnchor>
  <xdr:twoCellAnchor editAs="oneCell">
    <xdr:from>
      <xdr:col>12</xdr:col>
      <xdr:colOff>1896141</xdr:colOff>
      <xdr:row>148</xdr:row>
      <xdr:rowOff>104026</xdr:rowOff>
    </xdr:from>
    <xdr:to>
      <xdr:col>16</xdr:col>
      <xdr:colOff>2201246</xdr:colOff>
      <xdr:row>167</xdr:row>
      <xdr:rowOff>121052</xdr:rowOff>
    </xdr:to>
    <xdr:pic>
      <xdr:nvPicPr>
        <xdr:cNvPr id="5" name="Slika 4">
          <a:extLst>
            <a:ext uri="{FF2B5EF4-FFF2-40B4-BE49-F238E27FC236}">
              <a16:creationId xmlns:a16="http://schemas.microsoft.com/office/drawing/2014/main" id="{1278CB04-4AF3-1739-2DE3-E08760ED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19553" y="25787908"/>
          <a:ext cx="9743595" cy="3429968"/>
        </a:xfrm>
        <a:prstGeom prst="rect">
          <a:avLst/>
        </a:prstGeom>
      </xdr:spPr>
    </xdr:pic>
    <xdr:clientData/>
  </xdr:twoCellAnchor>
  <xdr:twoCellAnchor editAs="oneCell">
    <xdr:from>
      <xdr:col>28</xdr:col>
      <xdr:colOff>224863</xdr:colOff>
      <xdr:row>109</xdr:row>
      <xdr:rowOff>39033</xdr:rowOff>
    </xdr:from>
    <xdr:to>
      <xdr:col>32</xdr:col>
      <xdr:colOff>667511</xdr:colOff>
      <xdr:row>141</xdr:row>
      <xdr:rowOff>113857</xdr:rowOff>
    </xdr:to>
    <xdr:pic>
      <xdr:nvPicPr>
        <xdr:cNvPr id="7" name="Slika 6">
          <a:extLst>
            <a:ext uri="{FF2B5EF4-FFF2-40B4-BE49-F238E27FC236}">
              <a16:creationId xmlns:a16="http://schemas.microsoft.com/office/drawing/2014/main" id="{76CDC65B-F10F-608C-403B-07880A9A2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11063" y="19012833"/>
          <a:ext cx="6776638" cy="5764419"/>
        </a:xfrm>
        <a:prstGeom prst="rect">
          <a:avLst/>
        </a:prstGeom>
      </xdr:spPr>
    </xdr:pic>
    <xdr:clientData/>
  </xdr:twoCellAnchor>
  <xdr:twoCellAnchor editAs="oneCell">
    <xdr:from>
      <xdr:col>27</xdr:col>
      <xdr:colOff>1081556</xdr:colOff>
      <xdr:row>67</xdr:row>
      <xdr:rowOff>133534</xdr:rowOff>
    </xdr:from>
    <xdr:to>
      <xdr:col>31</xdr:col>
      <xdr:colOff>657034</xdr:colOff>
      <xdr:row>105</xdr:row>
      <xdr:rowOff>75422</xdr:rowOff>
    </xdr:to>
    <xdr:pic>
      <xdr:nvPicPr>
        <xdr:cNvPr id="8" name="Slika 7">
          <a:extLst>
            <a:ext uri="{FF2B5EF4-FFF2-40B4-BE49-F238E27FC236}">
              <a16:creationId xmlns:a16="http://schemas.microsoft.com/office/drawing/2014/main" id="{112ABB9F-D16E-8C05-72D4-C3B6CD98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021556" y="35947534"/>
          <a:ext cx="5504078" cy="718088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146</xdr:row>
      <xdr:rowOff>164913</xdr:rowOff>
    </xdr:from>
    <xdr:to>
      <xdr:col>6</xdr:col>
      <xdr:colOff>428676</xdr:colOff>
      <xdr:row>169</xdr:row>
      <xdr:rowOff>12274</xdr:rowOff>
    </xdr:to>
    <xdr:pic>
      <xdr:nvPicPr>
        <xdr:cNvPr id="9" name="Slika 8">
          <a:extLst>
            <a:ext uri="{FF2B5EF4-FFF2-40B4-BE49-F238E27FC236}">
              <a16:creationId xmlns:a16="http://schemas.microsoft.com/office/drawing/2014/main" id="{7D7B8A69-65FE-8B5B-D780-DFE28036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4941119"/>
          <a:ext cx="9323294" cy="3967949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</xdr:row>
      <xdr:rowOff>33618</xdr:rowOff>
    </xdr:from>
    <xdr:to>
      <xdr:col>28</xdr:col>
      <xdr:colOff>541699</xdr:colOff>
      <xdr:row>106</xdr:row>
      <xdr:rowOff>96563</xdr:rowOff>
    </xdr:to>
    <xdr:pic>
      <xdr:nvPicPr>
        <xdr:cNvPr id="10" name="Slika 9">
          <a:extLst>
            <a:ext uri="{FF2B5EF4-FFF2-40B4-BE49-F238E27FC236}">
              <a16:creationId xmlns:a16="http://schemas.microsoft.com/office/drawing/2014/main" id="{774238D3-4BA8-7242-91D0-B63513621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437351" y="11934265"/>
          <a:ext cx="5661316" cy="7414007"/>
        </a:xfrm>
        <a:prstGeom prst="rect">
          <a:avLst/>
        </a:prstGeom>
      </xdr:spPr>
    </xdr:pic>
    <xdr:clientData/>
  </xdr:twoCellAnchor>
  <xdr:twoCellAnchor editAs="oneCell">
    <xdr:from>
      <xdr:col>45</xdr:col>
      <xdr:colOff>1705492</xdr:colOff>
      <xdr:row>68</xdr:row>
      <xdr:rowOff>161204</xdr:rowOff>
    </xdr:from>
    <xdr:to>
      <xdr:col>49</xdr:col>
      <xdr:colOff>1574709</xdr:colOff>
      <xdr:row>128</xdr:row>
      <xdr:rowOff>39338</xdr:rowOff>
    </xdr:to>
    <xdr:pic>
      <xdr:nvPicPr>
        <xdr:cNvPr id="11" name="Slika 10">
          <a:extLst>
            <a:ext uri="{FF2B5EF4-FFF2-40B4-BE49-F238E27FC236}">
              <a16:creationId xmlns:a16="http://schemas.microsoft.com/office/drawing/2014/main" id="{91D39996-C74C-53BE-91DA-A44CA635C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724857" y="47522435"/>
          <a:ext cx="9618178" cy="10868519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107</xdr:row>
      <xdr:rowOff>168729</xdr:rowOff>
    </xdr:from>
    <xdr:to>
      <xdr:col>40</xdr:col>
      <xdr:colOff>735011</xdr:colOff>
      <xdr:row>162</xdr:row>
      <xdr:rowOff>113035</xdr:rowOff>
    </xdr:to>
    <xdr:pic>
      <xdr:nvPicPr>
        <xdr:cNvPr id="12" name="Slika 11">
          <a:extLst>
            <a:ext uri="{FF2B5EF4-FFF2-40B4-BE49-F238E27FC236}">
              <a16:creationId xmlns:a16="http://schemas.microsoft.com/office/drawing/2014/main" id="{AD510CAF-E511-44A8-BE3D-B9631472E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039286" y="18786929"/>
          <a:ext cx="8173064" cy="9723305"/>
        </a:xfrm>
        <a:prstGeom prst="rect">
          <a:avLst/>
        </a:prstGeom>
      </xdr:spPr>
    </xdr:pic>
    <xdr:clientData/>
  </xdr:twoCellAnchor>
  <xdr:twoCellAnchor editAs="oneCell">
    <xdr:from>
      <xdr:col>5</xdr:col>
      <xdr:colOff>1127454</xdr:colOff>
      <xdr:row>175</xdr:row>
      <xdr:rowOff>132195</xdr:rowOff>
    </xdr:from>
    <xdr:to>
      <xdr:col>12</xdr:col>
      <xdr:colOff>1564987</xdr:colOff>
      <xdr:row>215</xdr:row>
      <xdr:rowOff>55127</xdr:rowOff>
    </xdr:to>
    <xdr:pic>
      <xdr:nvPicPr>
        <xdr:cNvPr id="14" name="Slika 13">
          <a:extLst>
            <a:ext uri="{FF2B5EF4-FFF2-40B4-BE49-F238E27FC236}">
              <a16:creationId xmlns:a16="http://schemas.microsoft.com/office/drawing/2014/main" id="{025852B2-2AF6-6D68-A13C-25A7D57D7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08954" y="56043945"/>
          <a:ext cx="8095178" cy="6998647"/>
        </a:xfrm>
        <a:prstGeom prst="rect">
          <a:avLst/>
        </a:prstGeom>
      </xdr:spPr>
    </xdr:pic>
    <xdr:clientData/>
  </xdr:twoCellAnchor>
  <xdr:twoCellAnchor editAs="oneCell">
    <xdr:from>
      <xdr:col>14</xdr:col>
      <xdr:colOff>1370611</xdr:colOff>
      <xdr:row>175</xdr:row>
      <xdr:rowOff>144731</xdr:rowOff>
    </xdr:from>
    <xdr:to>
      <xdr:col>28</xdr:col>
      <xdr:colOff>1816218</xdr:colOff>
      <xdr:row>214</xdr:row>
      <xdr:rowOff>121061</xdr:rowOff>
    </xdr:to>
    <xdr:pic>
      <xdr:nvPicPr>
        <xdr:cNvPr id="15" name="Slika 14">
          <a:extLst>
            <a:ext uri="{FF2B5EF4-FFF2-40B4-BE49-F238E27FC236}">
              <a16:creationId xmlns:a16="http://schemas.microsoft.com/office/drawing/2014/main" id="{7BC40B9E-ECD0-755E-497D-BB8702D23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249897" y="56056481"/>
          <a:ext cx="14390724" cy="6881501"/>
        </a:xfrm>
        <a:prstGeom prst="rect">
          <a:avLst/>
        </a:prstGeom>
      </xdr:spPr>
    </xdr:pic>
    <xdr:clientData/>
  </xdr:twoCellAnchor>
  <xdr:twoCellAnchor editAs="oneCell">
    <xdr:from>
      <xdr:col>3</xdr:col>
      <xdr:colOff>330199</xdr:colOff>
      <xdr:row>219</xdr:row>
      <xdr:rowOff>139700</xdr:rowOff>
    </xdr:from>
    <xdr:to>
      <xdr:col>6</xdr:col>
      <xdr:colOff>740320</xdr:colOff>
      <xdr:row>275</xdr:row>
      <xdr:rowOff>7175</xdr:rowOff>
    </xdr:to>
    <xdr:pic>
      <xdr:nvPicPr>
        <xdr:cNvPr id="13" name="Slika 12">
          <a:extLst>
            <a:ext uri="{FF2B5EF4-FFF2-40B4-BE49-F238E27FC236}">
              <a16:creationId xmlns:a16="http://schemas.microsoft.com/office/drawing/2014/main" id="{08DCDA21-E50E-B8A5-27E1-C7530587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06637" y="58480325"/>
          <a:ext cx="9266237" cy="10541826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2095500</xdr:colOff>
      <xdr:row>218</xdr:row>
      <xdr:rowOff>71437</xdr:rowOff>
    </xdr:from>
    <xdr:to>
      <xdr:col>25</xdr:col>
      <xdr:colOff>913109</xdr:colOff>
      <xdr:row>280</xdr:row>
      <xdr:rowOff>1520</xdr:rowOff>
    </xdr:to>
    <xdr:pic>
      <xdr:nvPicPr>
        <xdr:cNvPr id="18" name="Slika 17">
          <a:extLst>
            <a:ext uri="{FF2B5EF4-FFF2-40B4-BE49-F238E27FC236}">
              <a16:creationId xmlns:a16="http://schemas.microsoft.com/office/drawing/2014/main" id="{5C0A56C7-9489-46B5-2166-70E28FCC7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72938" y="58221562"/>
          <a:ext cx="12930187" cy="1173700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277</xdr:row>
      <xdr:rowOff>51954</xdr:rowOff>
    </xdr:from>
    <xdr:to>
      <xdr:col>4</xdr:col>
      <xdr:colOff>2028976</xdr:colOff>
      <xdr:row>319</xdr:row>
      <xdr:rowOff>58969</xdr:rowOff>
    </xdr:to>
    <xdr:pic>
      <xdr:nvPicPr>
        <xdr:cNvPr id="16" name="Slika 15">
          <a:extLst>
            <a:ext uri="{FF2B5EF4-FFF2-40B4-BE49-F238E27FC236}">
              <a16:creationId xmlns:a16="http://schemas.microsoft.com/office/drawing/2014/main" id="{958E5E92-FA8C-4500-AB41-1A0BA679A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55273" y="67835318"/>
          <a:ext cx="4550009" cy="7280649"/>
        </a:xfrm>
        <a:prstGeom prst="rect">
          <a:avLst/>
        </a:prstGeom>
      </xdr:spPr>
    </xdr:pic>
    <xdr:clientData/>
  </xdr:twoCellAnchor>
  <xdr:oneCellAnchor>
    <xdr:from>
      <xdr:col>4</xdr:col>
      <xdr:colOff>381000</xdr:colOff>
      <xdr:row>277</xdr:row>
      <xdr:rowOff>51954</xdr:rowOff>
    </xdr:from>
    <xdr:ext cx="4542216" cy="7611139"/>
    <xdr:pic>
      <xdr:nvPicPr>
        <xdr:cNvPr id="19" name="Slika 18">
          <a:extLst>
            <a:ext uri="{FF2B5EF4-FFF2-40B4-BE49-F238E27FC236}">
              <a16:creationId xmlns:a16="http://schemas.microsoft.com/office/drawing/2014/main" id="{4F4CDEE2-6CEB-4760-8956-6A983B64A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52975" y="77077454"/>
          <a:ext cx="4542216" cy="7611139"/>
        </a:xfrm>
        <a:prstGeom prst="rect">
          <a:avLst/>
        </a:prstGeom>
      </xdr:spPr>
    </xdr:pic>
    <xdr:clientData/>
  </xdr:oneCellAnchor>
  <xdr:twoCellAnchor editAs="oneCell">
    <xdr:from>
      <xdr:col>47</xdr:col>
      <xdr:colOff>23018</xdr:colOff>
      <xdr:row>2</xdr:row>
      <xdr:rowOff>93662</xdr:rowOff>
    </xdr:from>
    <xdr:to>
      <xdr:col>51</xdr:col>
      <xdr:colOff>102741</xdr:colOff>
      <xdr:row>13</xdr:row>
      <xdr:rowOff>256373</xdr:rowOff>
    </xdr:to>
    <xdr:pic>
      <xdr:nvPicPr>
        <xdr:cNvPr id="17" name="Slika 16">
          <a:extLst>
            <a:ext uri="{FF2B5EF4-FFF2-40B4-BE49-F238E27FC236}">
              <a16:creationId xmlns:a16="http://schemas.microsoft.com/office/drawing/2014/main" id="{6E322A03-4D73-B104-C9C9-80DD9C787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209862" y="1016396"/>
          <a:ext cx="6696423" cy="63959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828014</xdr:colOff>
      <xdr:row>58</xdr:row>
      <xdr:rowOff>20622</xdr:rowOff>
    </xdr:from>
    <xdr:to>
      <xdr:col>16</xdr:col>
      <xdr:colOff>236060</xdr:colOff>
      <xdr:row>112</xdr:row>
      <xdr:rowOff>104169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52891A1F-B89F-48DD-B786-16FDBDBFA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4739" y="10374297"/>
          <a:ext cx="8099427" cy="9859373"/>
        </a:xfrm>
        <a:prstGeom prst="rect">
          <a:avLst/>
        </a:prstGeom>
      </xdr:spPr>
    </xdr:pic>
    <xdr:clientData/>
  </xdr:twoCellAnchor>
  <xdr:twoCellAnchor editAs="oneCell">
    <xdr:from>
      <xdr:col>19</xdr:col>
      <xdr:colOff>521819</xdr:colOff>
      <xdr:row>63</xdr:row>
      <xdr:rowOff>73585</xdr:rowOff>
    </xdr:from>
    <xdr:to>
      <xdr:col>29</xdr:col>
      <xdr:colOff>107129</xdr:colOff>
      <xdr:row>95</xdr:row>
      <xdr:rowOff>143555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2DB9E8BC-22D9-4262-A0A2-14C2143A8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34437" y="35753114"/>
          <a:ext cx="6627534" cy="5807378"/>
        </a:xfrm>
        <a:prstGeom prst="rect">
          <a:avLst/>
        </a:prstGeom>
      </xdr:spPr>
    </xdr:pic>
    <xdr:clientData/>
  </xdr:twoCellAnchor>
  <xdr:twoCellAnchor editAs="oneCell">
    <xdr:from>
      <xdr:col>3</xdr:col>
      <xdr:colOff>139700</xdr:colOff>
      <xdr:row>57</xdr:row>
      <xdr:rowOff>79350</xdr:rowOff>
    </xdr:from>
    <xdr:to>
      <xdr:col>6</xdr:col>
      <xdr:colOff>953823</xdr:colOff>
      <xdr:row>88</xdr:row>
      <xdr:rowOff>9896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D4FD76CD-69A6-4D51-9E35-751E15D18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00" y="11518875"/>
          <a:ext cx="8631640" cy="554077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103</xdr:row>
      <xdr:rowOff>39033</xdr:rowOff>
    </xdr:from>
    <xdr:to>
      <xdr:col>35</xdr:col>
      <xdr:colOff>907065</xdr:colOff>
      <xdr:row>135</xdr:row>
      <xdr:rowOff>113850</xdr:rowOff>
    </xdr:to>
    <xdr:pic>
      <xdr:nvPicPr>
        <xdr:cNvPr id="5" name="Slika 4">
          <a:extLst>
            <a:ext uri="{FF2B5EF4-FFF2-40B4-BE49-F238E27FC236}">
              <a16:creationId xmlns:a16="http://schemas.microsoft.com/office/drawing/2014/main" id="{9052E792-DD76-418A-B6F5-D070EAE88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22163" y="39447133"/>
          <a:ext cx="6751502" cy="59676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60</xdr:row>
      <xdr:rowOff>22409</xdr:rowOff>
    </xdr:from>
    <xdr:to>
      <xdr:col>34</xdr:col>
      <xdr:colOff>877869</xdr:colOff>
      <xdr:row>97</xdr:row>
      <xdr:rowOff>154797</xdr:rowOff>
    </xdr:to>
    <xdr:pic>
      <xdr:nvPicPr>
        <xdr:cNvPr id="6" name="Slika 5">
          <a:extLst>
            <a:ext uri="{FF2B5EF4-FFF2-40B4-BE49-F238E27FC236}">
              <a16:creationId xmlns:a16="http://schemas.microsoft.com/office/drawing/2014/main" id="{30042631-B91C-4E91-A544-9DF628CD9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37481" y="31512059"/>
          <a:ext cx="5500903" cy="69459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494080</xdr:colOff>
      <xdr:row>45</xdr:row>
      <xdr:rowOff>115032</xdr:rowOff>
    </xdr:from>
    <xdr:to>
      <xdr:col>22</xdr:col>
      <xdr:colOff>381858</xdr:colOff>
      <xdr:row>86</xdr:row>
      <xdr:rowOff>37993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6E62488F-8BEB-6A87-ABC1-BCF72C0EF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9868" y="8628917"/>
          <a:ext cx="7185394" cy="7433057"/>
        </a:xfrm>
        <a:prstGeom prst="rect">
          <a:avLst/>
        </a:prstGeom>
      </xdr:spPr>
    </xdr:pic>
    <xdr:clientData/>
  </xdr:twoCellAnchor>
  <xdr:twoCellAnchor editAs="oneCell">
    <xdr:from>
      <xdr:col>10</xdr:col>
      <xdr:colOff>512886</xdr:colOff>
      <xdr:row>24</xdr:row>
      <xdr:rowOff>175846</xdr:rowOff>
    </xdr:from>
    <xdr:to>
      <xdr:col>22</xdr:col>
      <xdr:colOff>468564</xdr:colOff>
      <xdr:row>47</xdr:row>
      <xdr:rowOff>29764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4871B071-2AD8-6694-C6AF-1E2719A40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08674" y="4813788"/>
          <a:ext cx="7246944" cy="4089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494080</xdr:colOff>
      <xdr:row>46</xdr:row>
      <xdr:rowOff>115032</xdr:rowOff>
    </xdr:from>
    <xdr:to>
      <xdr:col>22</xdr:col>
      <xdr:colOff>381858</xdr:colOff>
      <xdr:row>87</xdr:row>
      <xdr:rowOff>44343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2D4F7FA7-CC5F-4D0E-9842-A212232D3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5255" y="8554182"/>
          <a:ext cx="7202978" cy="7342936"/>
        </a:xfrm>
        <a:prstGeom prst="rect">
          <a:avLst/>
        </a:prstGeom>
      </xdr:spPr>
    </xdr:pic>
    <xdr:clientData/>
  </xdr:twoCellAnchor>
  <xdr:twoCellAnchor editAs="oneCell">
    <xdr:from>
      <xdr:col>10</xdr:col>
      <xdr:colOff>512886</xdr:colOff>
      <xdr:row>24</xdr:row>
      <xdr:rowOff>175846</xdr:rowOff>
    </xdr:from>
    <xdr:to>
      <xdr:col>22</xdr:col>
      <xdr:colOff>465389</xdr:colOff>
      <xdr:row>47</xdr:row>
      <xdr:rowOff>26589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02EA127C-A3D4-4D18-BD0A-63F94F4CE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24061" y="4779596"/>
          <a:ext cx="7267703" cy="4048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sustav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nordgearmotors.com/nord-clincher-catalog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nordgearmotors.com/nord-clincher-catalo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65F5-6585-4091-935F-EDF2A1CF00EA}">
  <sheetPr>
    <tabColor rgb="FFFFFF00"/>
  </sheetPr>
  <dimension ref="A1:J36"/>
  <sheetViews>
    <sheetView workbookViewId="0">
      <selection activeCell="D28" sqref="D28"/>
    </sheetView>
  </sheetViews>
  <sheetFormatPr defaultColWidth="22" defaultRowHeight="14.5" x14ac:dyDescent="0.35"/>
  <cols>
    <col min="1" max="1" width="6" style="75" bestFit="1" customWidth="1"/>
    <col min="2" max="2" width="15.1796875" style="75" bestFit="1" customWidth="1"/>
    <col min="3" max="3" width="14.26953125" style="75" customWidth="1"/>
    <col min="4" max="4" width="69.26953125" style="161" customWidth="1"/>
    <col min="5" max="5" width="31.453125" style="75" customWidth="1"/>
    <col min="6" max="6" width="29.1796875" style="3" customWidth="1"/>
    <col min="7" max="7" width="29.7265625" style="75" bestFit="1" customWidth="1"/>
    <col min="8" max="8" width="32.54296875" style="3" bestFit="1" customWidth="1"/>
    <col min="9" max="9" width="22" style="3"/>
    <col min="10" max="10" width="39.81640625" style="3" bestFit="1" customWidth="1"/>
    <col min="11" max="16384" width="22" style="3"/>
  </cols>
  <sheetData>
    <row r="1" spans="1:7" x14ac:dyDescent="0.35">
      <c r="A1" s="30" t="s">
        <v>337</v>
      </c>
      <c r="B1" s="30" t="s">
        <v>338</v>
      </c>
      <c r="C1" s="30" t="s">
        <v>339</v>
      </c>
      <c r="D1" s="32" t="s">
        <v>60</v>
      </c>
      <c r="E1" s="30" t="s">
        <v>340</v>
      </c>
      <c r="F1" s="32" t="s">
        <v>0</v>
      </c>
      <c r="G1" s="30" t="s">
        <v>417</v>
      </c>
    </row>
    <row r="2" spans="1:7" x14ac:dyDescent="0.35">
      <c r="B2" s="200"/>
      <c r="D2" s="209" t="s">
        <v>413</v>
      </c>
      <c r="E2" s="201"/>
    </row>
    <row r="3" spans="1:7" x14ac:dyDescent="0.35">
      <c r="B3" s="200"/>
      <c r="E3" s="201"/>
    </row>
    <row r="4" spans="1:7" x14ac:dyDescent="0.35">
      <c r="B4" s="200"/>
      <c r="E4" s="201"/>
    </row>
    <row r="5" spans="1:7" x14ac:dyDescent="0.35">
      <c r="B5" s="200"/>
      <c r="D5" s="209" t="s">
        <v>414</v>
      </c>
      <c r="E5" s="201"/>
    </row>
    <row r="6" spans="1:7" ht="29" x14ac:dyDescent="0.35">
      <c r="A6" s="75" t="s">
        <v>341</v>
      </c>
      <c r="B6" s="200" t="s">
        <v>350</v>
      </c>
      <c r="C6" s="75" t="s">
        <v>343</v>
      </c>
      <c r="D6" s="161" t="s">
        <v>425</v>
      </c>
      <c r="E6" s="217" t="s">
        <v>446</v>
      </c>
      <c r="F6" s="3" t="s">
        <v>416</v>
      </c>
      <c r="G6" s="231" t="s">
        <v>418</v>
      </c>
    </row>
    <row r="7" spans="1:7" ht="43.5" x14ac:dyDescent="0.35">
      <c r="A7" s="75" t="s">
        <v>345</v>
      </c>
      <c r="B7" s="200" t="s">
        <v>352</v>
      </c>
      <c r="C7" s="75" t="s">
        <v>349</v>
      </c>
      <c r="D7" s="161" t="s">
        <v>353</v>
      </c>
      <c r="E7" s="212" t="s">
        <v>415</v>
      </c>
      <c r="F7" s="3" t="s">
        <v>416</v>
      </c>
      <c r="G7" s="200"/>
    </row>
    <row r="8" spans="1:7" ht="43.5" x14ac:dyDescent="0.35">
      <c r="A8" s="75" t="s">
        <v>346</v>
      </c>
      <c r="B8" s="200" t="s">
        <v>351</v>
      </c>
      <c r="C8" s="75" t="s">
        <v>349</v>
      </c>
      <c r="D8" s="161" t="s">
        <v>419</v>
      </c>
      <c r="E8" s="212" t="s">
        <v>415</v>
      </c>
      <c r="F8" s="3" t="s">
        <v>416</v>
      </c>
      <c r="G8" s="200" t="s">
        <v>430</v>
      </c>
    </row>
    <row r="9" spans="1:7" ht="29" x14ac:dyDescent="0.35">
      <c r="A9" s="75" t="s">
        <v>347</v>
      </c>
      <c r="B9" s="200" t="s">
        <v>351</v>
      </c>
      <c r="C9" s="75" t="s">
        <v>349</v>
      </c>
      <c r="D9" s="161" t="s">
        <v>354</v>
      </c>
      <c r="E9" s="212" t="s">
        <v>420</v>
      </c>
      <c r="G9" s="200"/>
    </row>
    <row r="10" spans="1:7" ht="29" x14ac:dyDescent="0.35">
      <c r="A10" s="75" t="s">
        <v>348</v>
      </c>
      <c r="B10" s="75" t="s">
        <v>342</v>
      </c>
      <c r="C10" s="75" t="s">
        <v>343</v>
      </c>
      <c r="D10" s="161" t="s">
        <v>344</v>
      </c>
      <c r="E10" s="201" t="s">
        <v>427</v>
      </c>
    </row>
    <row r="14" spans="1:7" x14ac:dyDescent="0.35">
      <c r="D14" s="209" t="s">
        <v>421</v>
      </c>
    </row>
    <row r="15" spans="1:7" x14ac:dyDescent="0.35">
      <c r="A15" s="30" t="s">
        <v>337</v>
      </c>
      <c r="B15" s="30" t="s">
        <v>338</v>
      </c>
      <c r="C15" s="30" t="s">
        <v>422</v>
      </c>
      <c r="D15" s="32" t="s">
        <v>423</v>
      </c>
      <c r="E15" s="30" t="s">
        <v>424</v>
      </c>
      <c r="F15" s="32" t="s">
        <v>0</v>
      </c>
      <c r="G15" s="32" t="s">
        <v>0</v>
      </c>
    </row>
    <row r="16" spans="1:7" ht="29" x14ac:dyDescent="0.35">
      <c r="B16" s="75" t="s">
        <v>428</v>
      </c>
      <c r="C16" s="75" t="s">
        <v>429</v>
      </c>
      <c r="D16" s="201" t="s">
        <v>447</v>
      </c>
      <c r="E16" s="200" t="s">
        <v>430</v>
      </c>
    </row>
    <row r="19" spans="1:10" x14ac:dyDescent="0.35">
      <c r="D19" s="209" t="s">
        <v>496</v>
      </c>
    </row>
    <row r="20" spans="1:10" x14ac:dyDescent="0.35">
      <c r="A20" s="30" t="s">
        <v>337</v>
      </c>
      <c r="B20" s="30" t="s">
        <v>338</v>
      </c>
      <c r="C20" s="30" t="s">
        <v>422</v>
      </c>
      <c r="D20" s="30" t="s">
        <v>423</v>
      </c>
      <c r="E20" s="30" t="s">
        <v>424</v>
      </c>
      <c r="F20" s="30" t="s">
        <v>0</v>
      </c>
      <c r="G20" s="30" t="s">
        <v>448</v>
      </c>
      <c r="H20" s="30" t="s">
        <v>417</v>
      </c>
      <c r="I20" s="30" t="s">
        <v>449</v>
      </c>
      <c r="J20" s="30" t="s">
        <v>452</v>
      </c>
    </row>
    <row r="21" spans="1:10" ht="29" x14ac:dyDescent="0.35">
      <c r="A21" s="2"/>
      <c r="B21" s="18" t="s">
        <v>431</v>
      </c>
      <c r="C21" s="2"/>
      <c r="D21" s="218" t="s">
        <v>432</v>
      </c>
      <c r="E21" s="218" t="s">
        <v>465</v>
      </c>
      <c r="F21" s="2"/>
      <c r="G21" s="15" t="s">
        <v>463</v>
      </c>
      <c r="H21" s="219" t="s">
        <v>262</v>
      </c>
      <c r="I21" s="18" t="s">
        <v>450</v>
      </c>
      <c r="J21" s="18" t="s">
        <v>453</v>
      </c>
    </row>
    <row r="22" spans="1:10" ht="43.5" x14ac:dyDescent="0.35">
      <c r="A22" s="2"/>
      <c r="B22" s="18" t="s">
        <v>438</v>
      </c>
      <c r="C22" s="15" t="s">
        <v>55</v>
      </c>
      <c r="D22" s="219" t="s">
        <v>439</v>
      </c>
      <c r="E22" s="218" t="s">
        <v>468</v>
      </c>
      <c r="F22" s="2" t="s">
        <v>433</v>
      </c>
      <c r="G22" s="15" t="s">
        <v>461</v>
      </c>
      <c r="H22" s="219" t="s">
        <v>270</v>
      </c>
      <c r="I22" s="219" t="s">
        <v>275</v>
      </c>
      <c r="J22" s="219" t="s">
        <v>470</v>
      </c>
    </row>
    <row r="23" spans="1:10" ht="43.5" x14ac:dyDescent="0.35">
      <c r="A23" s="2"/>
      <c r="B23" s="18" t="s">
        <v>438</v>
      </c>
      <c r="C23" s="15" t="s">
        <v>56</v>
      </c>
      <c r="D23" s="219" t="s">
        <v>440</v>
      </c>
      <c r="E23" s="218" t="s">
        <v>468</v>
      </c>
      <c r="F23" s="2" t="s">
        <v>433</v>
      </c>
      <c r="G23" s="15" t="s">
        <v>461</v>
      </c>
      <c r="H23" s="219" t="s">
        <v>270</v>
      </c>
      <c r="I23" s="219" t="s">
        <v>275</v>
      </c>
      <c r="J23" s="219" t="s">
        <v>470</v>
      </c>
    </row>
    <row r="24" spans="1:10" ht="43.5" x14ac:dyDescent="0.35">
      <c r="A24" s="2"/>
      <c r="B24" s="18" t="s">
        <v>438</v>
      </c>
      <c r="C24" s="15" t="s">
        <v>410</v>
      </c>
      <c r="D24" s="219" t="s">
        <v>441</v>
      </c>
      <c r="E24" s="218" t="s">
        <v>469</v>
      </c>
      <c r="F24" s="2" t="s">
        <v>434</v>
      </c>
      <c r="G24" s="15" t="s">
        <v>461</v>
      </c>
      <c r="H24" s="219" t="s">
        <v>269</v>
      </c>
      <c r="I24" s="219" t="s">
        <v>275</v>
      </c>
      <c r="J24" s="219" t="s">
        <v>470</v>
      </c>
    </row>
    <row r="25" spans="1:10" ht="43.5" x14ac:dyDescent="0.35">
      <c r="A25" s="2"/>
      <c r="B25" s="18" t="s">
        <v>438</v>
      </c>
      <c r="C25" s="15" t="s">
        <v>411</v>
      </c>
      <c r="D25" s="219" t="s">
        <v>442</v>
      </c>
      <c r="E25" s="218" t="s">
        <v>469</v>
      </c>
      <c r="F25" s="2" t="s">
        <v>434</v>
      </c>
      <c r="G25" s="15" t="s">
        <v>461</v>
      </c>
      <c r="H25" s="219" t="s">
        <v>269</v>
      </c>
      <c r="I25" s="219" t="s">
        <v>275</v>
      </c>
      <c r="J25" s="219" t="s">
        <v>470</v>
      </c>
    </row>
    <row r="26" spans="1:10" x14ac:dyDescent="0.35">
      <c r="A26" s="2"/>
      <c r="B26" s="2"/>
      <c r="C26" s="2"/>
      <c r="D26" s="219"/>
      <c r="E26" s="218"/>
      <c r="F26" s="2"/>
      <c r="G26" s="18"/>
      <c r="H26" s="18"/>
      <c r="I26" s="18"/>
      <c r="J26" s="18"/>
    </row>
    <row r="27" spans="1:10" ht="29" x14ac:dyDescent="0.35">
      <c r="A27" s="2" t="s">
        <v>464</v>
      </c>
      <c r="B27" s="2" t="s">
        <v>437</v>
      </c>
      <c r="C27" s="2" t="s">
        <v>58</v>
      </c>
      <c r="D27" s="219" t="s">
        <v>192</v>
      </c>
      <c r="E27" s="213" t="s">
        <v>435</v>
      </c>
      <c r="F27" s="2" t="s">
        <v>443</v>
      </c>
      <c r="G27" s="15" t="s">
        <v>462</v>
      </c>
      <c r="H27" s="219"/>
      <c r="I27" s="219"/>
      <c r="J27" s="18"/>
    </row>
    <row r="28" spans="1:10" ht="29" x14ac:dyDescent="0.35">
      <c r="A28" s="2" t="s">
        <v>464</v>
      </c>
      <c r="B28" s="2" t="s">
        <v>436</v>
      </c>
      <c r="C28" s="20" t="s">
        <v>59</v>
      </c>
      <c r="D28" s="219" t="s">
        <v>191</v>
      </c>
      <c r="E28" s="213" t="s">
        <v>435</v>
      </c>
      <c r="F28" s="2" t="s">
        <v>443</v>
      </c>
      <c r="G28" s="15" t="s">
        <v>462</v>
      </c>
      <c r="H28" s="219"/>
      <c r="I28" s="219"/>
      <c r="J28" s="18"/>
    </row>
    <row r="29" spans="1:10" x14ac:dyDescent="0.35">
      <c r="A29" s="2"/>
      <c r="B29" s="2"/>
      <c r="C29" s="20"/>
      <c r="D29" s="219"/>
      <c r="E29" s="2"/>
      <c r="F29" s="2"/>
      <c r="G29" s="15"/>
      <c r="H29" s="18"/>
      <c r="I29" s="18"/>
      <c r="J29" s="18"/>
    </row>
    <row r="30" spans="1:10" x14ac:dyDescent="0.35">
      <c r="A30" s="2"/>
      <c r="B30" s="2"/>
      <c r="C30" s="2"/>
      <c r="D30" s="219"/>
      <c r="E30" s="218"/>
      <c r="F30" s="2"/>
      <c r="G30" s="18"/>
      <c r="H30" s="18"/>
      <c r="I30" s="18"/>
      <c r="J30" s="18"/>
    </row>
    <row r="31" spans="1:10" ht="29" x14ac:dyDescent="0.35">
      <c r="A31" s="2" t="s">
        <v>451</v>
      </c>
      <c r="B31" s="220" t="s">
        <v>466</v>
      </c>
      <c r="C31" s="221" t="s">
        <v>444</v>
      </c>
      <c r="D31" s="222" t="s">
        <v>250</v>
      </c>
      <c r="E31" s="221" t="s">
        <v>465</v>
      </c>
      <c r="F31" s="221" t="s">
        <v>467</v>
      </c>
      <c r="G31" s="18"/>
      <c r="H31" s="18"/>
      <c r="I31" s="18"/>
      <c r="J31" s="18"/>
    </row>
    <row r="32" spans="1:10" ht="29" x14ac:dyDescent="0.35">
      <c r="A32" s="2" t="s">
        <v>451</v>
      </c>
      <c r="B32" s="220" t="s">
        <v>466</v>
      </c>
      <c r="C32" s="221" t="s">
        <v>445</v>
      </c>
      <c r="D32" s="222" t="s">
        <v>252</v>
      </c>
      <c r="E32" s="221" t="s">
        <v>465</v>
      </c>
      <c r="F32" s="221" t="s">
        <v>467</v>
      </c>
      <c r="G32" s="18"/>
      <c r="H32" s="18"/>
      <c r="I32" s="18"/>
      <c r="J32" s="18"/>
    </row>
    <row r="33" spans="1:10" x14ac:dyDescent="0.35">
      <c r="A33" s="2"/>
      <c r="B33" s="2"/>
      <c r="C33" s="2"/>
      <c r="D33" s="218"/>
      <c r="E33" s="2"/>
      <c r="F33" s="18"/>
      <c r="G33" s="2"/>
      <c r="H33" s="18"/>
      <c r="I33" s="18"/>
      <c r="J33" s="18"/>
    </row>
    <row r="34" spans="1:10" x14ac:dyDescent="0.35">
      <c r="D34" s="200"/>
    </row>
    <row r="35" spans="1:10" x14ac:dyDescent="0.35">
      <c r="D35" s="200"/>
    </row>
    <row r="36" spans="1:10" x14ac:dyDescent="0.35">
      <c r="D36" s="20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88E0-B0CF-4D2E-AAFD-D0C050443A7B}">
  <sheetPr>
    <tabColor rgb="FF92D050"/>
  </sheetPr>
  <dimension ref="A1:AU332"/>
  <sheetViews>
    <sheetView topLeftCell="A30" zoomScale="55" zoomScaleNormal="55" workbookViewId="0">
      <selection activeCell="M59" sqref="M59"/>
    </sheetView>
  </sheetViews>
  <sheetFormatPr defaultColWidth="68.453125" defaultRowHeight="14.5" x14ac:dyDescent="0.35"/>
  <cols>
    <col min="1" max="1" width="10.7265625" style="3" bestFit="1" customWidth="1"/>
    <col min="2" max="2" width="28.453125" style="3" bestFit="1" customWidth="1"/>
    <col min="3" max="3" width="34.26953125" style="3" hidden="1" customWidth="1"/>
    <col min="4" max="4" width="41" style="233" customWidth="1"/>
    <col min="5" max="5" width="43.81640625" style="3" customWidth="1"/>
    <col min="6" max="6" width="42.1796875" style="3" bestFit="1" customWidth="1"/>
    <col min="7" max="7" width="11.453125" style="3" customWidth="1"/>
    <col min="8" max="8" width="8.26953125" style="3" customWidth="1"/>
    <col min="9" max="9" width="6.453125" style="29" customWidth="1"/>
    <col min="10" max="12" width="13.81640625" style="25" customWidth="1"/>
    <col min="13" max="15" width="30.7265625" style="3" customWidth="1"/>
    <col min="16" max="16" width="42.81640625" style="124" customWidth="1"/>
    <col min="17" max="17" width="42.81640625" style="3" customWidth="1"/>
    <col min="18" max="18" width="10.453125" style="3" customWidth="1"/>
    <col min="19" max="21" width="17.7265625" style="124" hidden="1" customWidth="1"/>
    <col min="22" max="22" width="21.54296875" style="124" hidden="1" customWidth="1"/>
    <col min="23" max="23" width="19.81640625" style="124" hidden="1" customWidth="1"/>
    <col min="24" max="24" width="14.54296875" style="124" customWidth="1"/>
    <col min="25" max="25" width="14.54296875" style="3" hidden="1" customWidth="1"/>
    <col min="26" max="26" width="18.1796875" style="3" customWidth="1"/>
    <col min="27" max="27" width="23" style="34" bestFit="1" customWidth="1"/>
    <col min="28" max="28" width="17.7265625" style="34" customWidth="1"/>
    <col min="29" max="29" width="28.1796875" style="34" customWidth="1"/>
    <col min="30" max="30" width="15.54296875" style="3" customWidth="1"/>
    <col min="31" max="33" width="23.1796875" style="3" customWidth="1"/>
    <col min="34" max="34" width="40.26953125" style="3" customWidth="1"/>
    <col min="35" max="42" width="17.7265625" style="3" customWidth="1"/>
    <col min="43" max="43" width="39.453125" style="3" bestFit="1" customWidth="1"/>
    <col min="44" max="44" width="39.453125" style="3" customWidth="1"/>
    <col min="45" max="45" width="9.54296875" style="3" bestFit="1" customWidth="1"/>
    <col min="46" max="46" width="68.453125" style="3"/>
    <col min="47" max="54" width="23.7265625" style="3" customWidth="1"/>
    <col min="55" max="16384" width="68.453125" style="3"/>
  </cols>
  <sheetData>
    <row r="1" spans="1:47" customFormat="1" ht="29" x14ac:dyDescent="0.35">
      <c r="A1" t="s">
        <v>0</v>
      </c>
      <c r="B1" s="6" t="s">
        <v>40</v>
      </c>
      <c r="C1" s="4"/>
      <c r="D1" s="233"/>
      <c r="E1" s="6" t="s">
        <v>264</v>
      </c>
      <c r="F1" s="6" t="s">
        <v>267</v>
      </c>
      <c r="G1" s="7"/>
      <c r="H1" s="8"/>
      <c r="I1" s="26"/>
      <c r="J1" s="22"/>
      <c r="K1" s="22"/>
      <c r="L1" s="138"/>
      <c r="M1" s="75" t="s">
        <v>78</v>
      </c>
      <c r="N1" s="75"/>
      <c r="O1" s="75"/>
      <c r="P1" s="134" t="s">
        <v>76</v>
      </c>
      <c r="Q1" s="75" t="s">
        <v>292</v>
      </c>
      <c r="S1" s="145" t="s">
        <v>63</v>
      </c>
      <c r="T1" s="145"/>
      <c r="U1" s="145"/>
      <c r="V1" s="145"/>
      <c r="W1" s="145"/>
      <c r="X1" s="145"/>
      <c r="AA1" s="33"/>
      <c r="AB1" s="33"/>
      <c r="AC1" s="33" t="s">
        <v>63</v>
      </c>
    </row>
    <row r="2" spans="1:47" customFormat="1" ht="43.5" x14ac:dyDescent="0.35">
      <c r="B2" s="10" t="s">
        <v>94</v>
      </c>
      <c r="C2" s="10" t="s">
        <v>198</v>
      </c>
      <c r="D2" s="234" t="s">
        <v>1</v>
      </c>
      <c r="E2" s="10" t="s">
        <v>172</v>
      </c>
      <c r="F2" s="10" t="s">
        <v>200</v>
      </c>
      <c r="G2" s="10" t="s">
        <v>35</v>
      </c>
      <c r="H2" s="10" t="s">
        <v>36</v>
      </c>
      <c r="I2" s="27" t="s">
        <v>37</v>
      </c>
      <c r="J2" s="23" t="s">
        <v>38</v>
      </c>
      <c r="K2" s="23" t="s">
        <v>355</v>
      </c>
      <c r="L2" s="23" t="s">
        <v>260</v>
      </c>
      <c r="M2" s="10" t="s">
        <v>61</v>
      </c>
      <c r="N2" s="10" t="s">
        <v>80</v>
      </c>
      <c r="O2" s="10" t="s">
        <v>79</v>
      </c>
      <c r="P2" s="57" t="s">
        <v>255</v>
      </c>
      <c r="Q2" s="10" t="s">
        <v>256</v>
      </c>
      <c r="R2" s="10" t="s">
        <v>62</v>
      </c>
      <c r="S2" s="146" t="s">
        <v>135</v>
      </c>
      <c r="T2" s="146" t="s">
        <v>136</v>
      </c>
      <c r="U2" s="146" t="s">
        <v>151</v>
      </c>
      <c r="V2" s="57" t="s">
        <v>137</v>
      </c>
      <c r="W2" s="57" t="s">
        <v>155</v>
      </c>
      <c r="X2" s="171" t="s">
        <v>278</v>
      </c>
      <c r="Y2" s="12" t="s">
        <v>279</v>
      </c>
      <c r="Z2" s="12" t="s">
        <v>3</v>
      </c>
      <c r="AA2" s="149" t="s">
        <v>132</v>
      </c>
      <c r="AB2" s="149" t="s">
        <v>133</v>
      </c>
      <c r="AC2" s="150" t="s">
        <v>134</v>
      </c>
      <c r="AD2" s="11" t="s">
        <v>81</v>
      </c>
      <c r="AE2" s="11" t="s">
        <v>125</v>
      </c>
      <c r="AF2" s="11" t="s">
        <v>126</v>
      </c>
      <c r="AG2" s="11" t="s">
        <v>124</v>
      </c>
      <c r="AH2" s="11" t="s">
        <v>123</v>
      </c>
      <c r="AI2" s="10" t="s">
        <v>72</v>
      </c>
      <c r="AJ2" s="10" t="s">
        <v>73</v>
      </c>
      <c r="AK2" s="10" t="s">
        <v>160</v>
      </c>
      <c r="AL2" s="10" t="s">
        <v>161</v>
      </c>
      <c r="AM2" s="10" t="s">
        <v>67</v>
      </c>
      <c r="AN2" s="10" t="s">
        <v>122</v>
      </c>
      <c r="AO2" s="10" t="s">
        <v>92</v>
      </c>
      <c r="AP2" s="10" t="s">
        <v>121</v>
      </c>
      <c r="AQ2" s="57" t="s">
        <v>64</v>
      </c>
      <c r="AR2" s="10" t="s">
        <v>526</v>
      </c>
      <c r="AS2" s="13" t="s">
        <v>2</v>
      </c>
      <c r="AT2" s="11" t="s">
        <v>0</v>
      </c>
    </row>
    <row r="3" spans="1:47" s="4" customFormat="1" ht="43.5" x14ac:dyDescent="0.35">
      <c r="B3" s="180" t="s">
        <v>296</v>
      </c>
      <c r="C3" s="42" t="s">
        <v>69</v>
      </c>
      <c r="D3" s="235" t="s">
        <v>224</v>
      </c>
      <c r="E3" s="42"/>
      <c r="F3" s="42"/>
      <c r="G3" s="46"/>
      <c r="H3" s="46"/>
      <c r="I3" s="46"/>
      <c r="J3" s="61"/>
      <c r="K3" s="61"/>
      <c r="L3" s="61"/>
      <c r="M3" s="79">
        <f>SUM(M9,M21,M28,M35,M42,M49)</f>
        <v>213.291</v>
      </c>
      <c r="N3" s="79"/>
      <c r="O3" s="79">
        <f>SUM(O9,O21,O28,O35,O42,O49)</f>
        <v>163.88320000000002</v>
      </c>
      <c r="P3" s="135" t="s">
        <v>233</v>
      </c>
      <c r="Q3" s="135" t="s">
        <v>258</v>
      </c>
      <c r="R3" s="46"/>
      <c r="S3" s="58"/>
      <c r="T3" s="58"/>
      <c r="U3" s="58"/>
      <c r="V3" s="58"/>
      <c r="W3" s="58"/>
      <c r="X3" s="58"/>
      <c r="Y3" s="46"/>
      <c r="Z3" s="46"/>
      <c r="AA3" s="151"/>
      <c r="AB3" s="151"/>
      <c r="AC3" s="151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86"/>
      <c r="AQ3" s="58"/>
      <c r="AR3" s="58"/>
      <c r="AS3" s="41"/>
      <c r="AT3" s="41"/>
    </row>
    <row r="4" spans="1:47" ht="72.5" x14ac:dyDescent="0.35">
      <c r="B4" s="53"/>
      <c r="C4" s="53"/>
      <c r="D4" s="53"/>
      <c r="E4" s="53"/>
      <c r="F4" s="53"/>
      <c r="G4" s="15"/>
      <c r="H4" s="15"/>
      <c r="I4" s="28"/>
      <c r="J4" s="24"/>
      <c r="K4" s="24"/>
      <c r="L4" s="24"/>
      <c r="M4" s="19"/>
      <c r="N4" s="19"/>
      <c r="O4" s="19"/>
      <c r="P4" s="59"/>
      <c r="Q4" s="164" t="s">
        <v>331</v>
      </c>
      <c r="R4" s="38"/>
      <c r="S4" s="91"/>
      <c r="T4" s="91"/>
      <c r="U4" s="91"/>
      <c r="V4" s="91"/>
      <c r="W4" s="91"/>
      <c r="X4" s="110"/>
      <c r="Y4" s="18"/>
      <c r="Z4" s="15"/>
      <c r="AA4" s="108"/>
      <c r="AB4" s="108"/>
      <c r="AC4" s="108"/>
      <c r="AD4" s="38"/>
      <c r="AE4" s="104"/>
      <c r="AF4" s="104"/>
      <c r="AG4" s="38"/>
      <c r="AH4" s="38"/>
      <c r="AI4" s="40"/>
      <c r="AJ4" s="40"/>
      <c r="AK4" s="40"/>
      <c r="AL4" s="40"/>
      <c r="AM4" s="40"/>
      <c r="AN4" s="40"/>
      <c r="AO4" s="40"/>
      <c r="AP4" s="87"/>
      <c r="AQ4" s="59" t="s">
        <v>70</v>
      </c>
      <c r="AR4" s="59"/>
      <c r="AS4" s="18"/>
      <c r="AT4" s="18"/>
    </row>
    <row r="5" spans="1:47" x14ac:dyDescent="0.35">
      <c r="B5" s="53"/>
      <c r="C5" s="53"/>
      <c r="D5" s="119" t="s">
        <v>75</v>
      </c>
      <c r="E5" s="53"/>
      <c r="F5" s="53"/>
      <c r="G5" s="15"/>
      <c r="H5" s="15"/>
      <c r="I5" s="28"/>
      <c r="J5" s="24"/>
      <c r="K5" s="24"/>
      <c r="L5" s="24"/>
      <c r="M5" s="19"/>
      <c r="N5" s="19"/>
      <c r="O5" s="19"/>
      <c r="P5" s="59"/>
      <c r="Q5" s="19"/>
      <c r="R5" s="38"/>
      <c r="S5" s="91"/>
      <c r="T5" s="91"/>
      <c r="U5" s="91"/>
      <c r="V5" s="91"/>
      <c r="W5" s="91"/>
      <c r="X5" s="110"/>
      <c r="Y5" s="18"/>
      <c r="Z5" s="15"/>
      <c r="AA5" s="108"/>
      <c r="AB5" s="108"/>
      <c r="AC5" s="108"/>
      <c r="AD5" s="38"/>
      <c r="AE5" s="1" t="s">
        <v>307</v>
      </c>
      <c r="AF5" s="1"/>
      <c r="AG5" s="38"/>
      <c r="AH5" s="38"/>
      <c r="AI5" s="40"/>
      <c r="AJ5" s="40"/>
      <c r="AK5" s="40"/>
      <c r="AL5" s="40"/>
      <c r="AM5" s="40"/>
      <c r="AN5" s="40"/>
      <c r="AO5" s="40"/>
      <c r="AP5" s="87"/>
      <c r="AQ5" s="59"/>
      <c r="AR5" s="59"/>
      <c r="AS5" s="18"/>
      <c r="AT5" s="18"/>
    </row>
    <row r="6" spans="1:47" x14ac:dyDescent="0.35">
      <c r="B6" s="53"/>
      <c r="C6" s="53"/>
      <c r="D6" s="84" t="s">
        <v>85</v>
      </c>
      <c r="E6" s="53"/>
      <c r="F6" s="53"/>
      <c r="G6" s="15"/>
      <c r="H6" s="15"/>
      <c r="I6" s="28"/>
      <c r="J6" s="24"/>
      <c r="K6" s="24"/>
      <c r="L6" s="24"/>
      <c r="M6" s="19"/>
      <c r="N6" s="19"/>
      <c r="O6" s="19"/>
      <c r="P6" s="59"/>
      <c r="Q6" s="19"/>
      <c r="R6" s="38"/>
      <c r="S6" s="91"/>
      <c r="T6" s="91"/>
      <c r="U6" s="91"/>
      <c r="V6" s="91"/>
      <c r="W6" s="91"/>
      <c r="X6" s="110"/>
      <c r="Y6" s="18"/>
      <c r="Z6" s="15"/>
      <c r="AA6" s="108"/>
      <c r="AB6" s="108"/>
      <c r="AC6" s="108"/>
      <c r="AD6" s="38"/>
      <c r="AE6" s="104"/>
      <c r="AF6" s="104"/>
      <c r="AG6" s="38"/>
      <c r="AH6" s="38"/>
      <c r="AI6" s="40"/>
      <c r="AJ6" s="40"/>
      <c r="AK6" s="40"/>
      <c r="AL6" s="40"/>
      <c r="AM6" s="40"/>
      <c r="AN6" s="40"/>
      <c r="AO6" s="40"/>
      <c r="AP6" s="87"/>
      <c r="AQ6" s="59"/>
      <c r="AR6" s="59"/>
      <c r="AS6" s="18"/>
      <c r="AT6" s="18"/>
    </row>
    <row r="7" spans="1:47" x14ac:dyDescent="0.35">
      <c r="B7" s="53"/>
      <c r="C7" s="53"/>
      <c r="D7" s="84" t="s">
        <v>91</v>
      </c>
      <c r="E7" s="53"/>
      <c r="F7" s="53"/>
      <c r="G7" s="15"/>
      <c r="H7" s="15"/>
      <c r="I7" s="28"/>
      <c r="J7" s="24"/>
      <c r="K7" s="24"/>
      <c r="L7" s="24"/>
      <c r="M7" s="19"/>
      <c r="N7" s="19"/>
      <c r="O7" s="19"/>
      <c r="P7" s="59"/>
      <c r="Q7" s="19"/>
      <c r="R7" s="38"/>
      <c r="S7" s="91"/>
      <c r="T7" s="91"/>
      <c r="U7" s="91"/>
      <c r="V7" s="91"/>
      <c r="W7" s="91"/>
      <c r="X7" s="110"/>
      <c r="Y7" s="18"/>
      <c r="Z7" s="15"/>
      <c r="AA7" s="108"/>
      <c r="AB7" s="108"/>
      <c r="AC7" s="108"/>
      <c r="AD7" s="38"/>
      <c r="AE7" s="104"/>
      <c r="AF7" s="104"/>
      <c r="AG7" s="38"/>
      <c r="AH7" s="38"/>
      <c r="AI7" s="40"/>
      <c r="AJ7" s="40"/>
      <c r="AK7" s="40"/>
      <c r="AL7" s="40"/>
      <c r="AM7" s="40"/>
      <c r="AN7" s="40"/>
      <c r="AO7" s="40"/>
      <c r="AP7" s="87"/>
      <c r="AQ7" s="59"/>
      <c r="AR7" s="59"/>
      <c r="AS7" s="18"/>
      <c r="AT7" s="18"/>
    </row>
    <row r="8" spans="1:47" x14ac:dyDescent="0.35">
      <c r="B8" s="53"/>
      <c r="C8" s="53"/>
      <c r="D8" s="119" t="s">
        <v>74</v>
      </c>
      <c r="E8" s="53"/>
      <c r="F8" s="53"/>
      <c r="G8" s="15"/>
      <c r="H8" s="15"/>
      <c r="I8" s="28"/>
      <c r="J8" s="24"/>
      <c r="K8" s="24"/>
      <c r="L8" s="24"/>
      <c r="M8" s="19"/>
      <c r="N8" s="19"/>
      <c r="O8" s="19"/>
      <c r="P8" s="59"/>
      <c r="Q8" s="19"/>
      <c r="R8" s="38"/>
      <c r="S8" s="91"/>
      <c r="T8" s="91"/>
      <c r="U8" s="91"/>
      <c r="V8" s="91"/>
      <c r="W8" s="91"/>
      <c r="X8" s="110"/>
      <c r="Y8" s="18"/>
      <c r="Z8" s="15"/>
      <c r="AA8" s="108"/>
      <c r="AB8" s="108"/>
      <c r="AC8" s="108"/>
      <c r="AD8" s="38"/>
      <c r="AE8" s="104"/>
      <c r="AF8" s="104"/>
      <c r="AG8" s="38"/>
      <c r="AH8" s="38"/>
      <c r="AI8" s="40"/>
      <c r="AJ8" s="40"/>
      <c r="AK8" s="40"/>
      <c r="AL8" s="40"/>
      <c r="AM8" s="40"/>
      <c r="AN8" s="40"/>
      <c r="AO8" s="40"/>
      <c r="AP8" s="87"/>
      <c r="AQ8" s="59"/>
      <c r="AR8" s="59"/>
      <c r="AS8" s="18"/>
      <c r="AT8" s="18"/>
    </row>
    <row r="9" spans="1:47" s="4" customFormat="1" ht="87" x14ac:dyDescent="0.35">
      <c r="B9" s="180" t="s">
        <v>297</v>
      </c>
      <c r="C9" s="101"/>
      <c r="D9" s="235" t="s">
        <v>226</v>
      </c>
      <c r="E9" s="46"/>
      <c r="F9" s="46"/>
      <c r="G9" s="46"/>
      <c r="H9" s="46"/>
      <c r="I9" s="46"/>
      <c r="J9" s="45">
        <f>SUM(J10:J14)</f>
        <v>23</v>
      </c>
      <c r="K9" s="45">
        <f>SUM(K10:K14)</f>
        <v>23</v>
      </c>
      <c r="L9" s="45"/>
      <c r="M9" s="47">
        <f>SUM(M10:M20)+(SUM(M10:M20)*0.3)</f>
        <v>53.546999999999997</v>
      </c>
      <c r="N9" s="45"/>
      <c r="O9" s="47">
        <f>SUM(O10:O20)+(SUM(O10:O20)*0.3)</f>
        <v>22.3626</v>
      </c>
      <c r="P9" s="135" t="s">
        <v>167</v>
      </c>
      <c r="Q9" s="165" t="s">
        <v>325</v>
      </c>
      <c r="R9" s="46"/>
      <c r="S9" s="58"/>
      <c r="T9" s="58"/>
      <c r="U9" s="58"/>
      <c r="V9" s="58"/>
      <c r="W9" s="58"/>
      <c r="X9" s="58"/>
      <c r="Y9" s="46"/>
      <c r="Z9" s="46"/>
      <c r="AA9" s="151"/>
      <c r="AB9" s="151"/>
      <c r="AC9" s="151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86"/>
      <c r="AQ9" s="58"/>
      <c r="AR9" s="58"/>
      <c r="AS9" s="41"/>
      <c r="AT9" s="41"/>
    </row>
    <row r="10" spans="1:47" ht="58" x14ac:dyDescent="0.35">
      <c r="B10" s="89" t="s">
        <v>488</v>
      </c>
      <c r="C10" s="53" t="s">
        <v>210</v>
      </c>
      <c r="D10" s="36" t="s">
        <v>487</v>
      </c>
      <c r="E10" s="53"/>
      <c r="F10" s="36"/>
      <c r="G10" s="53"/>
      <c r="H10" s="53"/>
      <c r="I10" s="35"/>
      <c r="J10" s="63"/>
      <c r="K10" s="199"/>
      <c r="L10" s="24"/>
      <c r="M10" s="19"/>
      <c r="N10" s="80"/>
      <c r="O10" s="19"/>
      <c r="P10" s="59"/>
      <c r="Q10" s="19"/>
      <c r="R10" s="38"/>
      <c r="S10" s="113"/>
      <c r="T10" s="113"/>
      <c r="U10" s="113"/>
      <c r="V10" s="113"/>
      <c r="W10" s="147"/>
      <c r="X10" s="110"/>
      <c r="Y10" s="18"/>
      <c r="Z10" s="15"/>
      <c r="AA10" s="228"/>
      <c r="AB10" s="228"/>
      <c r="AC10" s="166"/>
      <c r="AD10" s="166"/>
      <c r="AE10" s="186"/>
      <c r="AF10" s="166"/>
      <c r="AG10" s="91"/>
      <c r="AH10" s="92"/>
      <c r="AI10" s="40"/>
      <c r="AJ10" s="40"/>
      <c r="AK10" s="40"/>
      <c r="AL10" s="95"/>
      <c r="AM10" s="40"/>
      <c r="AN10" s="90"/>
      <c r="AO10" s="90"/>
      <c r="AP10" s="240"/>
      <c r="AQ10" s="59" t="s">
        <v>66</v>
      </c>
      <c r="AR10" s="59"/>
      <c r="AS10" s="18"/>
      <c r="AT10" s="18"/>
    </row>
    <row r="11" spans="1:47" customFormat="1" ht="58" x14ac:dyDescent="0.35">
      <c r="B11" s="89" t="s">
        <v>96</v>
      </c>
      <c r="C11" s="53" t="s">
        <v>211</v>
      </c>
      <c r="D11" s="36" t="s">
        <v>13</v>
      </c>
      <c r="E11" s="53" t="s">
        <v>173</v>
      </c>
      <c r="F11" s="36" t="s">
        <v>202</v>
      </c>
      <c r="G11" s="53" t="s">
        <v>8</v>
      </c>
      <c r="H11" s="53" t="s">
        <v>9</v>
      </c>
      <c r="I11" s="35">
        <v>400</v>
      </c>
      <c r="J11" s="121">
        <v>1.5</v>
      </c>
      <c r="K11" s="199">
        <v>1.5</v>
      </c>
      <c r="L11" s="24"/>
      <c r="M11" s="19">
        <f>ROUND(J11/(1.73*0.4),2)</f>
        <v>2.17</v>
      </c>
      <c r="N11" s="80">
        <v>80</v>
      </c>
      <c r="O11" s="19">
        <f t="shared" ref="O11:O13" si="0">M11*(N11/100)</f>
        <v>1.736</v>
      </c>
      <c r="P11" s="59"/>
      <c r="Q11" s="19"/>
      <c r="R11" s="9" t="s">
        <v>4</v>
      </c>
      <c r="S11" s="109" t="s">
        <v>141</v>
      </c>
      <c r="T11" s="109" t="s">
        <v>142</v>
      </c>
      <c r="U11" s="113" t="s">
        <v>168</v>
      </c>
      <c r="V11" s="147" t="s">
        <v>170</v>
      </c>
      <c r="W11" s="147" t="s">
        <v>222</v>
      </c>
      <c r="X11" s="112"/>
      <c r="Y11" s="1"/>
      <c r="Z11" s="53"/>
      <c r="AA11" s="162" t="s">
        <v>268</v>
      </c>
      <c r="AB11" s="163" t="s">
        <v>86</v>
      </c>
      <c r="AC11" s="166" t="s">
        <v>277</v>
      </c>
      <c r="AD11" s="38"/>
      <c r="AE11" s="106"/>
      <c r="AF11" s="166">
        <v>47506015</v>
      </c>
      <c r="AG11" s="93"/>
      <c r="AH11" s="92" t="s">
        <v>93</v>
      </c>
      <c r="AI11" s="40" t="s">
        <v>65</v>
      </c>
      <c r="AJ11" s="40" t="s">
        <v>65</v>
      </c>
      <c r="AK11" s="40" t="s">
        <v>162</v>
      </c>
      <c r="AL11" s="95" t="s">
        <v>163</v>
      </c>
      <c r="AM11" s="40" t="s">
        <v>68</v>
      </c>
      <c r="AN11" s="239" t="s">
        <v>503</v>
      </c>
      <c r="AO11" s="40">
        <v>32</v>
      </c>
      <c r="AP11" s="87">
        <v>11.1</v>
      </c>
      <c r="AQ11" s="59" t="s">
        <v>66</v>
      </c>
      <c r="AR11" s="102" t="s">
        <v>529</v>
      </c>
      <c r="AS11" s="1"/>
      <c r="AT11" s="1"/>
      <c r="AU11" s="3"/>
    </row>
    <row r="12" spans="1:47" customFormat="1" ht="58" x14ac:dyDescent="0.35">
      <c r="B12" s="89" t="s">
        <v>97</v>
      </c>
      <c r="C12" s="53" t="s">
        <v>11</v>
      </c>
      <c r="D12" s="36" t="s">
        <v>12</v>
      </c>
      <c r="E12" s="53" t="s">
        <v>181</v>
      </c>
      <c r="F12" s="36" t="s">
        <v>356</v>
      </c>
      <c r="G12" s="53" t="s">
        <v>8</v>
      </c>
      <c r="H12" s="53" t="s">
        <v>9</v>
      </c>
      <c r="I12" s="35">
        <v>400</v>
      </c>
      <c r="J12" s="121">
        <v>1.5</v>
      </c>
      <c r="K12" s="199">
        <v>1.5</v>
      </c>
      <c r="L12" s="24"/>
      <c r="M12" s="19">
        <f>ROUND(J12/(1.73*0.4),2)</f>
        <v>2.17</v>
      </c>
      <c r="N12" s="80">
        <v>80</v>
      </c>
      <c r="O12" s="19">
        <f t="shared" si="0"/>
        <v>1.736</v>
      </c>
      <c r="P12" s="59"/>
      <c r="Q12" s="177"/>
      <c r="R12" s="9" t="s">
        <v>4</v>
      </c>
      <c r="S12" s="109" t="s">
        <v>141</v>
      </c>
      <c r="T12" s="109" t="s">
        <v>142</v>
      </c>
      <c r="U12" s="113" t="s">
        <v>168</v>
      </c>
      <c r="V12" s="147" t="s">
        <v>170</v>
      </c>
      <c r="W12" s="147" t="s">
        <v>222</v>
      </c>
      <c r="X12" s="112"/>
      <c r="Y12" s="1"/>
      <c r="Z12" s="15"/>
      <c r="AA12" s="162" t="s">
        <v>268</v>
      </c>
      <c r="AB12" s="163" t="s">
        <v>86</v>
      </c>
      <c r="AC12" s="166" t="s">
        <v>277</v>
      </c>
      <c r="AD12" s="37"/>
      <c r="AE12" s="106"/>
      <c r="AF12" s="166">
        <v>47506015</v>
      </c>
      <c r="AG12" s="93"/>
      <c r="AH12" s="92" t="s">
        <v>93</v>
      </c>
      <c r="AI12" s="40" t="s">
        <v>65</v>
      </c>
      <c r="AJ12" s="40" t="s">
        <v>65</v>
      </c>
      <c r="AK12" s="40" t="s">
        <v>162</v>
      </c>
      <c r="AL12" s="95" t="s">
        <v>163</v>
      </c>
      <c r="AM12" s="40" t="s">
        <v>68</v>
      </c>
      <c r="AN12" s="239" t="s">
        <v>503</v>
      </c>
      <c r="AO12" s="40">
        <v>32</v>
      </c>
      <c r="AP12" s="87">
        <v>11.1</v>
      </c>
      <c r="AQ12" s="59" t="s">
        <v>66</v>
      </c>
      <c r="AR12" s="102" t="s">
        <v>529</v>
      </c>
      <c r="AS12" s="1"/>
      <c r="AT12" s="1"/>
      <c r="AU12" s="3"/>
    </row>
    <row r="13" spans="1:47" customFormat="1" ht="58" x14ac:dyDescent="0.35">
      <c r="B13" s="89" t="s">
        <v>98</v>
      </c>
      <c r="C13" s="53" t="s">
        <v>77</v>
      </c>
      <c r="D13" s="36" t="s">
        <v>362</v>
      </c>
      <c r="E13" s="176" t="s">
        <v>246</v>
      </c>
      <c r="F13" s="202" t="s">
        <v>245</v>
      </c>
      <c r="G13" s="53"/>
      <c r="H13" s="53" t="s">
        <v>9</v>
      </c>
      <c r="I13" s="35">
        <v>400</v>
      </c>
      <c r="J13" s="63">
        <v>20</v>
      </c>
      <c r="K13" s="63">
        <v>20</v>
      </c>
      <c r="L13" s="24"/>
      <c r="M13" s="19">
        <f>ROUND(J13/(1.73*0.4),2)</f>
        <v>28.9</v>
      </c>
      <c r="N13" s="130">
        <v>20</v>
      </c>
      <c r="O13" s="19">
        <f t="shared" si="0"/>
        <v>5.78</v>
      </c>
      <c r="P13" s="179" t="s">
        <v>326</v>
      </c>
      <c r="Q13" s="164" t="s">
        <v>313</v>
      </c>
      <c r="R13" s="9"/>
      <c r="S13" s="93"/>
      <c r="T13" s="93"/>
      <c r="U13" s="91"/>
      <c r="V13" s="93"/>
      <c r="W13" s="92"/>
      <c r="X13" s="112"/>
      <c r="Y13" s="1"/>
      <c r="Z13" s="53"/>
      <c r="AA13" s="152"/>
      <c r="AB13" s="152"/>
      <c r="AC13" s="106"/>
      <c r="AD13" s="38"/>
      <c r="AE13" s="106"/>
      <c r="AF13" s="166">
        <v>47506015</v>
      </c>
      <c r="AG13" s="93"/>
      <c r="AH13" s="92"/>
      <c r="AI13" s="40"/>
      <c r="AJ13" s="40"/>
      <c r="AK13" s="40"/>
      <c r="AL13" s="95"/>
      <c r="AM13" s="40"/>
      <c r="AN13" s="239" t="s">
        <v>504</v>
      </c>
      <c r="AO13" s="40"/>
      <c r="AP13" s="87">
        <v>14.3</v>
      </c>
      <c r="AQ13" s="59"/>
      <c r="AR13" s="59"/>
      <c r="AS13" s="1"/>
      <c r="AT13" s="1"/>
      <c r="AU13" s="3"/>
    </row>
    <row r="14" spans="1:47" customFormat="1" ht="58" x14ac:dyDescent="0.35">
      <c r="B14" s="89" t="s">
        <v>230</v>
      </c>
      <c r="C14" s="53" t="s">
        <v>77</v>
      </c>
      <c r="D14" s="36" t="s">
        <v>171</v>
      </c>
      <c r="E14" s="20" t="s">
        <v>221</v>
      </c>
      <c r="F14" s="203" t="s">
        <v>357</v>
      </c>
      <c r="G14" s="53"/>
      <c r="H14" s="53" t="s">
        <v>9</v>
      </c>
      <c r="I14" s="35">
        <v>400</v>
      </c>
      <c r="J14" s="63"/>
      <c r="K14" s="63"/>
      <c r="L14" s="24"/>
      <c r="M14" s="19"/>
      <c r="N14" s="130"/>
      <c r="O14" s="19"/>
      <c r="P14" s="179" t="s">
        <v>327</v>
      </c>
      <c r="Q14" s="164" t="s">
        <v>315</v>
      </c>
      <c r="R14" s="9"/>
      <c r="S14" s="93"/>
      <c r="T14" s="93"/>
      <c r="U14" s="91"/>
      <c r="V14" s="93"/>
      <c r="W14" s="92"/>
      <c r="X14" s="112"/>
      <c r="Y14" s="1"/>
      <c r="Z14" s="53"/>
      <c r="AA14" s="152"/>
      <c r="AB14" s="152"/>
      <c r="AC14" s="38"/>
      <c r="AD14" s="38"/>
      <c r="AE14" s="106"/>
      <c r="AF14" s="166">
        <v>47506015</v>
      </c>
      <c r="AG14" s="93"/>
      <c r="AH14" s="92"/>
      <c r="AI14" s="40"/>
      <c r="AJ14" s="40"/>
      <c r="AK14" s="40"/>
      <c r="AL14" s="95"/>
      <c r="AM14" s="40"/>
      <c r="AN14" s="239" t="s">
        <v>503</v>
      </c>
      <c r="AO14" s="40"/>
      <c r="AP14" s="87">
        <v>11.1</v>
      </c>
      <c r="AQ14" s="59"/>
      <c r="AR14" s="102" t="s">
        <v>529</v>
      </c>
      <c r="AS14" s="1"/>
      <c r="AT14" s="1"/>
      <c r="AU14" s="3"/>
    </row>
    <row r="15" spans="1:47" customFormat="1" ht="58" x14ac:dyDescent="0.35">
      <c r="B15" s="89" t="s">
        <v>231</v>
      </c>
      <c r="C15" s="68"/>
      <c r="D15" s="36" t="s">
        <v>361</v>
      </c>
      <c r="E15" s="98" t="s">
        <v>283</v>
      </c>
      <c r="F15" s="206" t="s">
        <v>358</v>
      </c>
      <c r="G15" s="53"/>
      <c r="H15" s="53" t="s">
        <v>9</v>
      </c>
      <c r="I15" s="35">
        <v>400</v>
      </c>
      <c r="J15" s="63">
        <v>1.5</v>
      </c>
      <c r="K15" s="63">
        <v>1.5</v>
      </c>
      <c r="L15" s="142"/>
      <c r="M15" s="19">
        <f>ROUND(J15/(1.73*0.4),2)</f>
        <v>2.17</v>
      </c>
      <c r="N15" s="130">
        <v>100</v>
      </c>
      <c r="O15" s="19">
        <f t="shared" ref="O15" si="1">M15*(N15/100)</f>
        <v>2.17</v>
      </c>
      <c r="P15" s="179" t="s">
        <v>327</v>
      </c>
      <c r="Q15" s="164" t="s">
        <v>315</v>
      </c>
      <c r="R15" s="9"/>
      <c r="S15" s="93"/>
      <c r="T15" s="93"/>
      <c r="U15" s="91"/>
      <c r="V15" s="93"/>
      <c r="W15" s="92"/>
      <c r="X15" s="112"/>
      <c r="Y15" s="1"/>
      <c r="Z15" s="53"/>
      <c r="AA15" s="263" t="s">
        <v>564</v>
      </c>
      <c r="AB15" s="264" t="s">
        <v>86</v>
      </c>
      <c r="AC15" s="265" t="s">
        <v>565</v>
      </c>
      <c r="AD15" s="38"/>
      <c r="AE15" s="106"/>
      <c r="AF15" s="166">
        <v>47506015</v>
      </c>
      <c r="AG15" s="93"/>
      <c r="AH15" s="92"/>
      <c r="AI15" s="40"/>
      <c r="AJ15" s="40"/>
      <c r="AK15" s="40"/>
      <c r="AL15" s="95"/>
      <c r="AM15" s="40"/>
      <c r="AN15" s="239" t="s">
        <v>503</v>
      </c>
      <c r="AO15" s="40"/>
      <c r="AP15" s="87">
        <v>11.1</v>
      </c>
      <c r="AQ15" s="59"/>
      <c r="AR15" s="59"/>
      <c r="AS15" s="1"/>
      <c r="AT15" s="1"/>
      <c r="AU15" s="3"/>
    </row>
    <row r="16" spans="1:47" customFormat="1" ht="58" x14ac:dyDescent="0.35">
      <c r="B16" s="89" t="s">
        <v>288</v>
      </c>
      <c r="C16" s="68"/>
      <c r="D16" s="36" t="s">
        <v>360</v>
      </c>
      <c r="E16" s="98" t="s">
        <v>284</v>
      </c>
      <c r="F16" s="206" t="s">
        <v>286</v>
      </c>
      <c r="G16" s="53"/>
      <c r="H16" s="53" t="s">
        <v>9</v>
      </c>
      <c r="I16" s="35">
        <v>400</v>
      </c>
      <c r="J16" s="63"/>
      <c r="K16" s="63"/>
      <c r="L16" s="142"/>
      <c r="M16" s="19"/>
      <c r="N16" s="130"/>
      <c r="O16" s="19"/>
      <c r="P16" s="179" t="s">
        <v>327</v>
      </c>
      <c r="Q16" s="164" t="s">
        <v>315</v>
      </c>
      <c r="R16" s="9"/>
      <c r="S16" s="93"/>
      <c r="T16" s="93"/>
      <c r="U16" s="91"/>
      <c r="V16" s="93"/>
      <c r="W16" s="92"/>
      <c r="X16" s="112"/>
      <c r="Y16" s="1"/>
      <c r="Z16" s="53"/>
      <c r="AA16" s="152"/>
      <c r="AB16" s="152"/>
      <c r="AC16" s="106"/>
      <c r="AD16" s="38"/>
      <c r="AE16" s="106"/>
      <c r="AF16" s="166">
        <v>47506015</v>
      </c>
      <c r="AG16" s="93"/>
      <c r="AH16" s="92"/>
      <c r="AI16" s="40"/>
      <c r="AJ16" s="40"/>
      <c r="AK16" s="40"/>
      <c r="AL16" s="95"/>
      <c r="AM16" s="40"/>
      <c r="AN16" s="239" t="s">
        <v>503</v>
      </c>
      <c r="AO16" s="40"/>
      <c r="AP16" s="87">
        <v>11.1</v>
      </c>
      <c r="AQ16" s="59"/>
      <c r="AR16" s="59"/>
      <c r="AS16" s="1"/>
      <c r="AT16" s="1"/>
      <c r="AU16" s="3"/>
    </row>
    <row r="17" spans="2:47" customFormat="1" ht="58" x14ac:dyDescent="0.35">
      <c r="B17" s="89" t="s">
        <v>289</v>
      </c>
      <c r="C17" s="68"/>
      <c r="D17" s="36" t="s">
        <v>359</v>
      </c>
      <c r="E17" s="232" t="s">
        <v>285</v>
      </c>
      <c r="F17" s="206" t="s">
        <v>287</v>
      </c>
      <c r="G17" s="53"/>
      <c r="H17" s="53" t="s">
        <v>9</v>
      </c>
      <c r="I17" s="35">
        <v>400</v>
      </c>
      <c r="J17" s="121">
        <v>4</v>
      </c>
      <c r="K17" s="199" t="s">
        <v>497</v>
      </c>
      <c r="L17" s="142"/>
      <c r="M17" s="19">
        <f>ROUND(J17/(1.73*0.4),2)</f>
        <v>5.78</v>
      </c>
      <c r="N17" s="130">
        <v>100</v>
      </c>
      <c r="O17" s="19">
        <f t="shared" ref="O17" si="2">M17*(N17/100)</f>
        <v>5.78</v>
      </c>
      <c r="P17" s="179" t="s">
        <v>327</v>
      </c>
      <c r="Q17" s="164" t="s">
        <v>315</v>
      </c>
      <c r="R17" s="9"/>
      <c r="S17" s="93"/>
      <c r="T17" s="93"/>
      <c r="U17" s="91"/>
      <c r="V17" s="93"/>
      <c r="W17" s="92"/>
      <c r="X17" s="112"/>
      <c r="Y17" s="1"/>
      <c r="Z17" s="53"/>
      <c r="AA17" s="152"/>
      <c r="AB17" s="152"/>
      <c r="AC17" s="106"/>
      <c r="AD17" s="38"/>
      <c r="AE17" s="106"/>
      <c r="AF17" s="166">
        <v>47506015</v>
      </c>
      <c r="AG17" s="93"/>
      <c r="AH17" s="92"/>
      <c r="AI17" s="40"/>
      <c r="AJ17" s="40"/>
      <c r="AK17" s="40"/>
      <c r="AL17" s="95"/>
      <c r="AM17" s="40"/>
      <c r="AN17" s="239" t="s">
        <v>503</v>
      </c>
      <c r="AO17" s="40"/>
      <c r="AP17" s="87">
        <v>11.1</v>
      </c>
      <c r="AQ17" s="59"/>
      <c r="AR17" s="59"/>
      <c r="AS17" s="1"/>
      <c r="AT17" s="1"/>
      <c r="AU17" s="3"/>
    </row>
    <row r="18" spans="2:47" customFormat="1" x14ac:dyDescent="0.35">
      <c r="B18" s="89" t="s">
        <v>290</v>
      </c>
      <c r="C18" s="68"/>
      <c r="D18" s="15"/>
      <c r="E18" s="53" t="s">
        <v>295</v>
      </c>
      <c r="F18" s="98"/>
      <c r="G18" s="53"/>
      <c r="H18" s="53"/>
      <c r="I18" s="35"/>
      <c r="J18" s="63"/>
      <c r="K18" s="63"/>
      <c r="L18" s="142"/>
      <c r="M18" s="19"/>
      <c r="N18" s="130"/>
      <c r="O18" s="19"/>
      <c r="P18" s="110"/>
      <c r="Q18" s="178"/>
      <c r="R18" s="9"/>
      <c r="S18" s="93"/>
      <c r="T18" s="93"/>
      <c r="U18" s="91"/>
      <c r="V18" s="93"/>
      <c r="W18" s="92"/>
      <c r="X18" s="112"/>
      <c r="Y18" s="1"/>
      <c r="Z18" s="53"/>
      <c r="AA18" s="152"/>
      <c r="AB18" s="152"/>
      <c r="AC18" s="106"/>
      <c r="AD18" s="38"/>
      <c r="AE18" s="106"/>
      <c r="AF18" s="105"/>
      <c r="AG18" s="93"/>
      <c r="AH18" s="92"/>
      <c r="AI18" s="40"/>
      <c r="AJ18" s="40"/>
      <c r="AK18" s="40"/>
      <c r="AL18" s="95"/>
      <c r="AM18" s="40"/>
      <c r="AN18" s="40"/>
      <c r="AO18" s="40"/>
      <c r="AP18" s="87"/>
      <c r="AQ18" s="59"/>
      <c r="AR18" s="59"/>
      <c r="AS18" s="1"/>
      <c r="AT18" s="1"/>
      <c r="AU18" s="3"/>
    </row>
    <row r="19" spans="2:47" customFormat="1" x14ac:dyDescent="0.35">
      <c r="B19" s="89" t="s">
        <v>302</v>
      </c>
      <c r="C19" s="68"/>
      <c r="D19" s="15"/>
      <c r="E19" s="53" t="s">
        <v>295</v>
      </c>
      <c r="F19" s="98"/>
      <c r="G19" s="53"/>
      <c r="H19" s="53"/>
      <c r="I19" s="35"/>
      <c r="J19" s="63"/>
      <c r="K19" s="63"/>
      <c r="L19" s="142"/>
      <c r="M19" s="19"/>
      <c r="N19" s="130"/>
      <c r="O19" s="19"/>
      <c r="P19" s="110"/>
      <c r="Q19" s="178"/>
      <c r="R19" s="9"/>
      <c r="S19" s="93"/>
      <c r="T19" s="93"/>
      <c r="U19" s="91"/>
      <c r="V19" s="93"/>
      <c r="W19" s="92"/>
      <c r="X19" s="112"/>
      <c r="Y19" s="1"/>
      <c r="Z19" s="53"/>
      <c r="AA19" s="152"/>
      <c r="AB19" s="152"/>
      <c r="AC19" s="106"/>
      <c r="AD19" s="38"/>
      <c r="AE19" s="106"/>
      <c r="AF19" s="105"/>
      <c r="AG19" s="93"/>
      <c r="AH19" s="92"/>
      <c r="AI19" s="40"/>
      <c r="AJ19" s="40"/>
      <c r="AK19" s="40"/>
      <c r="AL19" s="95"/>
      <c r="AM19" s="40"/>
      <c r="AN19" s="40"/>
      <c r="AO19" s="40"/>
      <c r="AP19" s="87"/>
      <c r="AQ19" s="59"/>
      <c r="AR19" s="59"/>
      <c r="AS19" s="1"/>
      <c r="AT19" s="1"/>
      <c r="AU19" s="3"/>
    </row>
    <row r="20" spans="2:47" customFormat="1" x14ac:dyDescent="0.35">
      <c r="B20" s="89" t="s">
        <v>303</v>
      </c>
      <c r="C20" s="68"/>
      <c r="D20" s="15"/>
      <c r="E20" s="53" t="s">
        <v>295</v>
      </c>
      <c r="F20" s="98"/>
      <c r="G20" s="53"/>
      <c r="H20" s="53"/>
      <c r="I20" s="35"/>
      <c r="J20" s="63"/>
      <c r="K20" s="63"/>
      <c r="L20" s="142"/>
      <c r="M20" s="19"/>
      <c r="N20" s="130"/>
      <c r="O20" s="19"/>
      <c r="P20" s="110"/>
      <c r="Q20" s="18"/>
      <c r="R20" s="9"/>
      <c r="S20" s="93"/>
      <c r="T20" s="93"/>
      <c r="U20" s="91"/>
      <c r="V20" s="93"/>
      <c r="W20" s="92"/>
      <c r="X20" s="112"/>
      <c r="Y20" s="1"/>
      <c r="Z20" s="53"/>
      <c r="AA20" s="152"/>
      <c r="AB20" s="152"/>
      <c r="AC20" s="106"/>
      <c r="AD20" s="38"/>
      <c r="AE20" s="106"/>
      <c r="AF20" s="105"/>
      <c r="AG20" s="93"/>
      <c r="AH20" s="92"/>
      <c r="AI20" s="40"/>
      <c r="AJ20" s="40"/>
      <c r="AK20" s="40"/>
      <c r="AL20" s="95"/>
      <c r="AM20" s="40"/>
      <c r="AN20" s="40"/>
      <c r="AO20" s="40"/>
      <c r="AP20" s="87"/>
      <c r="AQ20" s="59"/>
      <c r="AR20" s="59"/>
      <c r="AS20" s="1"/>
      <c r="AT20" s="1"/>
      <c r="AU20" s="3"/>
    </row>
    <row r="21" spans="2:47" customFormat="1" ht="87" x14ac:dyDescent="0.35">
      <c r="B21" s="180" t="s">
        <v>300</v>
      </c>
      <c r="C21" s="101"/>
      <c r="D21" s="235" t="s">
        <v>225</v>
      </c>
      <c r="E21" s="69"/>
      <c r="F21" s="69"/>
      <c r="G21" s="69"/>
      <c r="H21" s="69"/>
      <c r="I21" s="190"/>
      <c r="J21" s="191">
        <f>SUM(J23:J25)</f>
        <v>9.5</v>
      </c>
      <c r="K21" s="191">
        <f>SUM(K23:K25)</f>
        <v>9.5</v>
      </c>
      <c r="L21" s="45"/>
      <c r="M21" s="47">
        <f>SUM(M22:M27)+(SUM(M22:M27)*0.3)</f>
        <v>35.698</v>
      </c>
      <c r="N21" s="81"/>
      <c r="O21" s="47">
        <f>SUM(O22:O27)+(SUM(O22:O27)*0.3)</f>
        <v>33.066800000000001</v>
      </c>
      <c r="P21" s="135" t="s">
        <v>167</v>
      </c>
      <c r="Q21" s="175" t="s">
        <v>293</v>
      </c>
      <c r="R21" s="49"/>
      <c r="S21" s="94"/>
      <c r="T21" s="94"/>
      <c r="U21" s="94"/>
      <c r="V21" s="94"/>
      <c r="W21" s="94"/>
      <c r="X21" s="156"/>
      <c r="Y21" s="48"/>
      <c r="Z21" s="43"/>
      <c r="AA21" s="107"/>
      <c r="AB21" s="107"/>
      <c r="AC21" s="107"/>
      <c r="AD21" s="49"/>
      <c r="AE21" s="107"/>
      <c r="AF21" s="107"/>
      <c r="AG21" s="94"/>
      <c r="AH21" s="94"/>
      <c r="AI21" s="50"/>
      <c r="AJ21" s="50"/>
      <c r="AK21" s="50"/>
      <c r="AL21" s="50"/>
      <c r="AM21" s="50"/>
      <c r="AN21" s="50"/>
      <c r="AO21" s="50"/>
      <c r="AP21" s="88"/>
      <c r="AQ21" s="60"/>
      <c r="AR21" s="60"/>
      <c r="AS21" s="1"/>
      <c r="AT21" s="1"/>
    </row>
    <row r="22" spans="2:47" customFormat="1" ht="58" x14ac:dyDescent="0.35">
      <c r="B22" s="89" t="s">
        <v>99</v>
      </c>
      <c r="C22" s="195" t="s">
        <v>212</v>
      </c>
      <c r="D22" s="236" t="s">
        <v>10</v>
      </c>
      <c r="E22" s="120" t="s">
        <v>197</v>
      </c>
      <c r="F22" s="204" t="s">
        <v>363</v>
      </c>
      <c r="G22" s="53" t="s">
        <v>8</v>
      </c>
      <c r="H22" s="53" t="s">
        <v>9</v>
      </c>
      <c r="I22" s="35">
        <v>400</v>
      </c>
      <c r="J22" s="121">
        <v>5.5</v>
      </c>
      <c r="K22" s="199">
        <v>5.5</v>
      </c>
      <c r="L22" s="24"/>
      <c r="M22" s="19">
        <f>ROUND(J22/(1.73*0.4),2)</f>
        <v>7.95</v>
      </c>
      <c r="N22" s="80">
        <v>80</v>
      </c>
      <c r="O22" s="19">
        <f>M22*(N22/100)</f>
        <v>6.36</v>
      </c>
      <c r="P22" s="59"/>
      <c r="Q22" s="19"/>
      <c r="R22" s="9" t="s">
        <v>4</v>
      </c>
      <c r="S22" s="109" t="s">
        <v>143</v>
      </c>
      <c r="T22" s="109" t="s">
        <v>144</v>
      </c>
      <c r="U22" s="113" t="s">
        <v>168</v>
      </c>
      <c r="V22" s="147" t="s">
        <v>170</v>
      </c>
      <c r="W22" s="147" t="s">
        <v>222</v>
      </c>
      <c r="X22" s="111"/>
      <c r="Y22" s="96"/>
      <c r="Z22" s="15"/>
      <c r="AA22" s="162" t="s">
        <v>269</v>
      </c>
      <c r="AB22" s="163" t="s">
        <v>87</v>
      </c>
      <c r="AC22" s="166" t="s">
        <v>277</v>
      </c>
      <c r="AD22" s="37"/>
      <c r="AE22" s="106"/>
      <c r="AF22" s="166">
        <v>47506015</v>
      </c>
      <c r="AG22" s="93"/>
      <c r="AH22" s="92" t="s">
        <v>93</v>
      </c>
      <c r="AI22" s="40" t="s">
        <v>65</v>
      </c>
      <c r="AJ22" s="40" t="s">
        <v>65</v>
      </c>
      <c r="AK22" s="40" t="s">
        <v>162</v>
      </c>
      <c r="AL22" s="95" t="s">
        <v>163</v>
      </c>
      <c r="AM22" s="40" t="s">
        <v>68</v>
      </c>
      <c r="AN22" s="239" t="s">
        <v>505</v>
      </c>
      <c r="AO22" s="40">
        <v>42</v>
      </c>
      <c r="AP22" s="87">
        <v>22.8</v>
      </c>
      <c r="AQ22" s="59" t="s">
        <v>66</v>
      </c>
      <c r="AR22" s="102" t="s">
        <v>529</v>
      </c>
      <c r="AS22" s="1"/>
      <c r="AT22" s="1"/>
      <c r="AU22" s="3"/>
    </row>
    <row r="23" spans="2:47" customFormat="1" ht="58" x14ac:dyDescent="0.35">
      <c r="B23" s="89" t="s">
        <v>100</v>
      </c>
      <c r="C23" s="53" t="s">
        <v>215</v>
      </c>
      <c r="D23" s="36" t="s">
        <v>16</v>
      </c>
      <c r="E23" s="53" t="s">
        <v>175</v>
      </c>
      <c r="F23" s="36" t="s">
        <v>364</v>
      </c>
      <c r="G23" s="53" t="s">
        <v>8</v>
      </c>
      <c r="H23" s="53" t="s">
        <v>9</v>
      </c>
      <c r="I23" s="35">
        <v>400</v>
      </c>
      <c r="J23" s="121">
        <v>4</v>
      </c>
      <c r="K23" s="199">
        <v>4</v>
      </c>
      <c r="L23" s="24"/>
      <c r="M23" s="19">
        <f>ROUND(J23/(1.73*0.4),2)</f>
        <v>5.78</v>
      </c>
      <c r="N23" s="80">
        <v>100</v>
      </c>
      <c r="O23" s="19">
        <f>M23*(N23/100)</f>
        <v>5.78</v>
      </c>
      <c r="P23" s="59"/>
      <c r="Q23" s="19"/>
      <c r="R23" s="9" t="s">
        <v>4</v>
      </c>
      <c r="S23" s="109" t="s">
        <v>147</v>
      </c>
      <c r="T23" s="109" t="s">
        <v>148</v>
      </c>
      <c r="U23" s="113" t="s">
        <v>168</v>
      </c>
      <c r="V23" s="147" t="s">
        <v>169</v>
      </c>
      <c r="W23" s="147" t="s">
        <v>222</v>
      </c>
      <c r="X23" s="196" t="s">
        <v>324</v>
      </c>
      <c r="Y23" s="172" t="s">
        <v>291</v>
      </c>
      <c r="Z23" s="15"/>
      <c r="AA23" s="162" t="s">
        <v>270</v>
      </c>
      <c r="AB23" s="163" t="s">
        <v>89</v>
      </c>
      <c r="AC23" s="166" t="s">
        <v>277</v>
      </c>
      <c r="AD23" s="37"/>
      <c r="AE23" s="106"/>
      <c r="AF23" s="166">
        <v>47506015</v>
      </c>
      <c r="AG23" s="93"/>
      <c r="AH23" s="92" t="s">
        <v>93</v>
      </c>
      <c r="AI23" s="40" t="s">
        <v>65</v>
      </c>
      <c r="AJ23" s="40" t="s">
        <v>65</v>
      </c>
      <c r="AK23" s="40" t="s">
        <v>162</v>
      </c>
      <c r="AL23" s="95" t="s">
        <v>163</v>
      </c>
      <c r="AM23" s="40" t="s">
        <v>68</v>
      </c>
      <c r="AN23" s="239" t="s">
        <v>503</v>
      </c>
      <c r="AO23" s="40">
        <v>32</v>
      </c>
      <c r="AP23" s="87">
        <v>11.1</v>
      </c>
      <c r="AQ23" s="59" t="s">
        <v>66</v>
      </c>
      <c r="AR23" s="102" t="s">
        <v>529</v>
      </c>
      <c r="AS23" s="1"/>
      <c r="AT23" s="1"/>
    </row>
    <row r="24" spans="2:47" customFormat="1" ht="58" x14ac:dyDescent="0.35">
      <c r="B24" s="89" t="s">
        <v>101</v>
      </c>
      <c r="C24" s="53" t="s">
        <v>216</v>
      </c>
      <c r="D24" s="36" t="s">
        <v>17</v>
      </c>
      <c r="E24" s="53" t="s">
        <v>176</v>
      </c>
      <c r="F24" s="36" t="s">
        <v>366</v>
      </c>
      <c r="G24" s="53" t="s">
        <v>8</v>
      </c>
      <c r="H24" s="53" t="s">
        <v>9</v>
      </c>
      <c r="I24" s="35">
        <v>400</v>
      </c>
      <c r="J24" s="121">
        <v>4</v>
      </c>
      <c r="K24" s="199">
        <v>4</v>
      </c>
      <c r="L24" s="24"/>
      <c r="M24" s="19">
        <f>ROUND(J24/(1.73*0.4),2)</f>
        <v>5.78</v>
      </c>
      <c r="N24" s="80">
        <v>100</v>
      </c>
      <c r="O24" s="19">
        <f>M24*(N24/100)</f>
        <v>5.78</v>
      </c>
      <c r="P24" s="59"/>
      <c r="Q24" s="19"/>
      <c r="R24" s="9" t="s">
        <v>4</v>
      </c>
      <c r="S24" s="109" t="s">
        <v>147</v>
      </c>
      <c r="T24" s="109" t="s">
        <v>148</v>
      </c>
      <c r="U24" s="113" t="s">
        <v>168</v>
      </c>
      <c r="V24" s="147" t="s">
        <v>169</v>
      </c>
      <c r="W24" s="147" t="s">
        <v>222</v>
      </c>
      <c r="X24" s="196" t="s">
        <v>324</v>
      </c>
      <c r="Y24" s="172" t="s">
        <v>291</v>
      </c>
      <c r="Z24" s="15"/>
      <c r="AA24" s="162" t="s">
        <v>270</v>
      </c>
      <c r="AB24" s="163" t="s">
        <v>89</v>
      </c>
      <c r="AC24" s="166" t="s">
        <v>277</v>
      </c>
      <c r="AD24" s="37"/>
      <c r="AE24" s="106"/>
      <c r="AF24" s="166">
        <v>47506015</v>
      </c>
      <c r="AG24" s="93"/>
      <c r="AH24" s="92" t="s">
        <v>93</v>
      </c>
      <c r="AI24" s="40" t="s">
        <v>65</v>
      </c>
      <c r="AJ24" s="40" t="s">
        <v>65</v>
      </c>
      <c r="AK24" s="40" t="s">
        <v>162</v>
      </c>
      <c r="AL24" s="95" t="s">
        <v>163</v>
      </c>
      <c r="AM24" s="40" t="s">
        <v>68</v>
      </c>
      <c r="AN24" s="239" t="s">
        <v>503</v>
      </c>
      <c r="AO24" s="40">
        <v>32</v>
      </c>
      <c r="AP24" s="87">
        <v>11.1</v>
      </c>
      <c r="AQ24" s="59" t="s">
        <v>66</v>
      </c>
      <c r="AR24" s="102" t="s">
        <v>529</v>
      </c>
      <c r="AS24" s="1"/>
      <c r="AT24" s="1"/>
    </row>
    <row r="25" spans="2:47" customFormat="1" ht="58" x14ac:dyDescent="0.35">
      <c r="B25" s="89" t="s">
        <v>102</v>
      </c>
      <c r="C25" s="53" t="s">
        <v>213</v>
      </c>
      <c r="D25" s="36" t="s">
        <v>14</v>
      </c>
      <c r="E25" s="53" t="s">
        <v>174</v>
      </c>
      <c r="F25" s="36" t="s">
        <v>365</v>
      </c>
      <c r="G25" s="53" t="s">
        <v>8</v>
      </c>
      <c r="H25" s="53" t="s">
        <v>9</v>
      </c>
      <c r="I25" s="35">
        <v>400</v>
      </c>
      <c r="J25" s="121">
        <v>1.5</v>
      </c>
      <c r="K25" s="199">
        <v>1.5</v>
      </c>
      <c r="L25" s="24"/>
      <c r="M25" s="19">
        <f>ROUND(J25/(1.73*0.4),2)</f>
        <v>2.17</v>
      </c>
      <c r="N25" s="80">
        <v>80</v>
      </c>
      <c r="O25" s="19">
        <f>M25*(N25/100)</f>
        <v>1.736</v>
      </c>
      <c r="P25" s="59"/>
      <c r="Q25" s="19"/>
      <c r="R25" s="9" t="s">
        <v>4</v>
      </c>
      <c r="S25" s="109" t="s">
        <v>141</v>
      </c>
      <c r="T25" s="109" t="s">
        <v>142</v>
      </c>
      <c r="U25" s="113" t="s">
        <v>168</v>
      </c>
      <c r="V25" s="147" t="s">
        <v>170</v>
      </c>
      <c r="W25" s="147" t="s">
        <v>222</v>
      </c>
      <c r="X25" s="111"/>
      <c r="Y25" s="96"/>
      <c r="Z25" s="53"/>
      <c r="AA25" s="162" t="s">
        <v>268</v>
      </c>
      <c r="AB25" s="163" t="s">
        <v>86</v>
      </c>
      <c r="AC25" s="166" t="s">
        <v>277</v>
      </c>
      <c r="AD25" s="38"/>
      <c r="AE25" s="106"/>
      <c r="AF25" s="166">
        <v>47506015</v>
      </c>
      <c r="AG25" s="93"/>
      <c r="AH25" s="92" t="s">
        <v>93</v>
      </c>
      <c r="AI25" s="40" t="s">
        <v>65</v>
      </c>
      <c r="AJ25" s="40" t="s">
        <v>65</v>
      </c>
      <c r="AK25" s="40" t="s">
        <v>162</v>
      </c>
      <c r="AL25" s="95" t="s">
        <v>163</v>
      </c>
      <c r="AM25" s="40" t="s">
        <v>68</v>
      </c>
      <c r="AN25" s="239" t="s">
        <v>503</v>
      </c>
      <c r="AO25" s="40">
        <v>32</v>
      </c>
      <c r="AP25" s="87">
        <v>11.1</v>
      </c>
      <c r="AQ25" s="59" t="s">
        <v>66</v>
      </c>
      <c r="AR25" s="102" t="s">
        <v>529</v>
      </c>
      <c r="AS25" s="1"/>
      <c r="AT25" s="1"/>
      <c r="AU25" s="3"/>
    </row>
    <row r="26" spans="2:47" customFormat="1" ht="58" x14ac:dyDescent="0.35">
      <c r="B26" s="89" t="s">
        <v>103</v>
      </c>
      <c r="C26" s="133" t="s">
        <v>334</v>
      </c>
      <c r="D26" s="36" t="s">
        <v>333</v>
      </c>
      <c r="E26" s="53" t="s">
        <v>334</v>
      </c>
      <c r="F26" s="36" t="s">
        <v>367</v>
      </c>
      <c r="G26" s="53" t="s">
        <v>8</v>
      </c>
      <c r="H26" s="53" t="s">
        <v>9</v>
      </c>
      <c r="I26" s="35">
        <v>400</v>
      </c>
      <c r="J26" s="121">
        <v>4</v>
      </c>
      <c r="K26" s="199">
        <v>4</v>
      </c>
      <c r="L26" s="24"/>
      <c r="M26" s="19">
        <f>ROUND(J26/(1.73*0.4),2)</f>
        <v>5.78</v>
      </c>
      <c r="N26" s="80">
        <v>100</v>
      </c>
      <c r="O26" s="19">
        <f>M26*(N26/100)</f>
        <v>5.78</v>
      </c>
      <c r="P26" s="59"/>
      <c r="Q26" s="19"/>
      <c r="R26" s="9" t="s">
        <v>4</v>
      </c>
      <c r="S26" s="93"/>
      <c r="T26" s="93"/>
      <c r="U26" s="91"/>
      <c r="V26" s="92"/>
      <c r="W26" s="92"/>
      <c r="X26" s="173"/>
      <c r="Y26" s="99"/>
      <c r="Z26" s="15"/>
      <c r="AA26" s="162" t="s">
        <v>270</v>
      </c>
      <c r="AB26" s="163" t="s">
        <v>89</v>
      </c>
      <c r="AC26" s="166" t="s">
        <v>277</v>
      </c>
      <c r="AD26" s="37"/>
      <c r="AE26" s="106"/>
      <c r="AF26" s="166">
        <v>47506015</v>
      </c>
      <c r="AG26" s="93"/>
      <c r="AH26" s="92"/>
      <c r="AI26" s="40" t="s">
        <v>65</v>
      </c>
      <c r="AJ26" s="40" t="s">
        <v>65</v>
      </c>
      <c r="AK26" s="40" t="s">
        <v>162</v>
      </c>
      <c r="AL26" s="95" t="s">
        <v>163</v>
      </c>
      <c r="AM26" s="40" t="s">
        <v>68</v>
      </c>
      <c r="AN26" s="239" t="s">
        <v>503</v>
      </c>
      <c r="AO26" s="40">
        <v>32</v>
      </c>
      <c r="AP26" s="87">
        <v>11.1</v>
      </c>
      <c r="AQ26" s="59"/>
      <c r="AR26" s="59"/>
      <c r="AS26" s="1"/>
      <c r="AT26" s="1"/>
    </row>
    <row r="27" spans="2:47" customFormat="1" x14ac:dyDescent="0.35">
      <c r="B27" s="89" t="s">
        <v>232</v>
      </c>
      <c r="C27" s="53" t="s">
        <v>77</v>
      </c>
      <c r="D27" s="53"/>
      <c r="E27" s="53" t="s">
        <v>77</v>
      </c>
      <c r="F27" s="53"/>
      <c r="G27" s="53"/>
      <c r="H27" s="53"/>
      <c r="I27" s="35"/>
      <c r="J27" s="63"/>
      <c r="K27" s="63"/>
      <c r="L27" s="24"/>
      <c r="M27" s="19"/>
      <c r="N27" s="80"/>
      <c r="O27" s="19"/>
      <c r="P27" s="59"/>
      <c r="Q27" s="19"/>
      <c r="R27" s="9"/>
      <c r="S27" s="93"/>
      <c r="T27" s="93"/>
      <c r="U27" s="91"/>
      <c r="V27" s="92"/>
      <c r="W27" s="92"/>
      <c r="X27" s="173"/>
      <c r="Y27" s="99"/>
      <c r="Z27" s="15"/>
      <c r="AA27" s="152"/>
      <c r="AB27" s="152"/>
      <c r="AC27" s="106"/>
      <c r="AD27" s="37"/>
      <c r="AE27" s="106"/>
      <c r="AF27" s="105"/>
      <c r="AG27" s="93"/>
      <c r="AH27" s="92"/>
      <c r="AI27" s="40"/>
      <c r="AJ27" s="40"/>
      <c r="AK27" s="40"/>
      <c r="AL27" s="95"/>
      <c r="AM27" s="40"/>
      <c r="AN27" s="40"/>
      <c r="AO27" s="40"/>
      <c r="AP27" s="87"/>
      <c r="AQ27" s="59"/>
      <c r="AR27" s="59"/>
      <c r="AS27" s="1"/>
      <c r="AT27" s="1"/>
    </row>
    <row r="28" spans="2:47" ht="87" x14ac:dyDescent="0.35">
      <c r="B28" s="180" t="s">
        <v>298</v>
      </c>
      <c r="C28" s="69"/>
      <c r="D28" s="235" t="s">
        <v>227</v>
      </c>
      <c r="E28" s="69"/>
      <c r="F28" s="69"/>
      <c r="G28" s="69"/>
      <c r="H28" s="69"/>
      <c r="I28" s="190"/>
      <c r="J28" s="191">
        <f>SUM(J29:J34)</f>
        <v>17</v>
      </c>
      <c r="K28" s="191">
        <f>SUM(K29:K34)</f>
        <v>17</v>
      </c>
      <c r="L28" s="45"/>
      <c r="M28" s="47">
        <f>SUM(M29:M34)+(SUM(M29:M34)*0.3)</f>
        <v>31.953999999999997</v>
      </c>
      <c r="N28" s="81"/>
      <c r="O28" s="47">
        <f>SUM(O29:O34)+(SUM(O29:O34)*0.3)</f>
        <v>23.875799999999998</v>
      </c>
      <c r="P28" s="135" t="s">
        <v>167</v>
      </c>
      <c r="Q28" s="175" t="s">
        <v>293</v>
      </c>
      <c r="R28" s="49"/>
      <c r="S28" s="94"/>
      <c r="T28" s="94"/>
      <c r="U28" s="94"/>
      <c r="V28" s="94"/>
      <c r="W28" s="94"/>
      <c r="X28" s="58"/>
      <c r="Y28" s="52"/>
      <c r="Z28" s="69"/>
      <c r="AA28" s="107"/>
      <c r="AB28" s="107"/>
      <c r="AC28" s="107"/>
      <c r="AD28" s="49"/>
      <c r="AE28" s="107"/>
      <c r="AF28" s="107"/>
      <c r="AG28" s="94"/>
      <c r="AH28" s="94"/>
      <c r="AI28" s="50"/>
      <c r="AJ28" s="50"/>
      <c r="AK28" s="50"/>
      <c r="AL28" s="50"/>
      <c r="AM28" s="50"/>
      <c r="AN28" s="50"/>
      <c r="AO28" s="50"/>
      <c r="AP28" s="88"/>
      <c r="AQ28" s="60"/>
      <c r="AR28" s="60"/>
      <c r="AS28" s="18"/>
      <c r="AT28" s="18"/>
    </row>
    <row r="29" spans="2:47" customFormat="1" ht="58" x14ac:dyDescent="0.35">
      <c r="B29" s="89" t="s">
        <v>104</v>
      </c>
      <c r="C29" s="53" t="s">
        <v>82</v>
      </c>
      <c r="D29" s="36" t="s">
        <v>83</v>
      </c>
      <c r="E29" s="53" t="s">
        <v>180</v>
      </c>
      <c r="F29" s="36" t="s">
        <v>368</v>
      </c>
      <c r="G29" s="53" t="s">
        <v>8</v>
      </c>
      <c r="H29" s="53" t="s">
        <v>9</v>
      </c>
      <c r="I29" s="35">
        <v>400</v>
      </c>
      <c r="J29" s="205">
        <v>5.5</v>
      </c>
      <c r="K29" s="199">
        <v>5.5</v>
      </c>
      <c r="L29" s="24"/>
      <c r="M29" s="78">
        <f>ROUND(J29/(1.73*0.4),2)</f>
        <v>7.95</v>
      </c>
      <c r="N29" s="82">
        <v>100</v>
      </c>
      <c r="O29" s="78">
        <f>M29*(N29/100)</f>
        <v>7.95</v>
      </c>
      <c r="P29" s="137" t="s">
        <v>84</v>
      </c>
      <c r="Q29" s="19"/>
      <c r="R29" s="9" t="s">
        <v>4</v>
      </c>
      <c r="S29" s="109" t="s">
        <v>143</v>
      </c>
      <c r="T29" s="109" t="s">
        <v>144</v>
      </c>
      <c r="U29" s="113" t="s">
        <v>168</v>
      </c>
      <c r="V29" s="147" t="s">
        <v>170</v>
      </c>
      <c r="W29" s="147" t="s">
        <v>222</v>
      </c>
      <c r="X29" s="112"/>
      <c r="Y29" s="1"/>
      <c r="Z29" s="53"/>
      <c r="AA29" s="162" t="s">
        <v>269</v>
      </c>
      <c r="AB29" s="163" t="s">
        <v>87</v>
      </c>
      <c r="AC29" s="166" t="s">
        <v>277</v>
      </c>
      <c r="AD29" s="37"/>
      <c r="AE29" s="106"/>
      <c r="AF29" s="166">
        <v>47506015</v>
      </c>
      <c r="AG29" s="93"/>
      <c r="AH29" s="92" t="s">
        <v>93</v>
      </c>
      <c r="AI29" s="40" t="s">
        <v>65</v>
      </c>
      <c r="AJ29" s="40" t="s">
        <v>65</v>
      </c>
      <c r="AK29" s="40" t="s">
        <v>162</v>
      </c>
      <c r="AL29" s="95" t="s">
        <v>163</v>
      </c>
      <c r="AM29" s="40" t="s">
        <v>68</v>
      </c>
      <c r="AN29" s="239" t="s">
        <v>503</v>
      </c>
      <c r="AO29" s="40">
        <v>42</v>
      </c>
      <c r="AP29" s="87">
        <v>11.1</v>
      </c>
      <c r="AQ29" s="59" t="s">
        <v>66</v>
      </c>
      <c r="AR29" s="102" t="s">
        <v>529</v>
      </c>
      <c r="AS29" s="1"/>
      <c r="AT29" s="1"/>
      <c r="AU29" s="3"/>
    </row>
    <row r="30" spans="2:47" customFormat="1" ht="58" x14ac:dyDescent="0.35">
      <c r="B30" s="89" t="s">
        <v>105</v>
      </c>
      <c r="C30" s="53" t="s">
        <v>22</v>
      </c>
      <c r="D30" s="36" t="s">
        <v>23</v>
      </c>
      <c r="E30" s="53" t="s">
        <v>177</v>
      </c>
      <c r="F30" s="36" t="s">
        <v>369</v>
      </c>
      <c r="G30" s="53" t="s">
        <v>8</v>
      </c>
      <c r="H30" s="53" t="s">
        <v>9</v>
      </c>
      <c r="I30" s="35">
        <v>400</v>
      </c>
      <c r="J30" s="121">
        <v>3</v>
      </c>
      <c r="K30" s="199">
        <v>3</v>
      </c>
      <c r="L30" s="24"/>
      <c r="M30" s="19">
        <f>ROUND(J30/(1.73*0.4),2)</f>
        <v>4.34</v>
      </c>
      <c r="N30" s="80">
        <v>100</v>
      </c>
      <c r="O30" s="19">
        <f>M30*(N30/100)</f>
        <v>4.34</v>
      </c>
      <c r="P30" s="59"/>
      <c r="Q30" s="19"/>
      <c r="R30" s="9" t="s">
        <v>4</v>
      </c>
      <c r="S30" s="109" t="s">
        <v>149</v>
      </c>
      <c r="T30" s="109" t="s">
        <v>150</v>
      </c>
      <c r="U30" s="113" t="s">
        <v>168</v>
      </c>
      <c r="V30" s="147" t="s">
        <v>170</v>
      </c>
      <c r="W30" s="147" t="s">
        <v>222</v>
      </c>
      <c r="X30" s="112"/>
      <c r="Y30" s="1"/>
      <c r="Z30" s="15"/>
      <c r="AA30" s="162" t="s">
        <v>270</v>
      </c>
      <c r="AB30" s="163" t="s">
        <v>89</v>
      </c>
      <c r="AC30" s="166" t="s">
        <v>277</v>
      </c>
      <c r="AD30" s="37"/>
      <c r="AE30" s="106"/>
      <c r="AF30" s="166">
        <v>47506015</v>
      </c>
      <c r="AG30" s="93"/>
      <c r="AH30" s="92" t="s">
        <v>93</v>
      </c>
      <c r="AI30" s="40" t="s">
        <v>65</v>
      </c>
      <c r="AJ30" s="40" t="s">
        <v>65</v>
      </c>
      <c r="AK30" s="40" t="s">
        <v>162</v>
      </c>
      <c r="AL30" s="95" t="s">
        <v>163</v>
      </c>
      <c r="AM30" s="40" t="s">
        <v>68</v>
      </c>
      <c r="AN30" s="239" t="s">
        <v>503</v>
      </c>
      <c r="AO30" s="40">
        <v>32</v>
      </c>
      <c r="AP30" s="87">
        <v>11.1</v>
      </c>
      <c r="AQ30" s="59" t="s">
        <v>66</v>
      </c>
      <c r="AR30" s="102" t="s">
        <v>529</v>
      </c>
      <c r="AS30" s="1"/>
      <c r="AT30" s="1"/>
    </row>
    <row r="31" spans="2:47" customFormat="1" ht="58" x14ac:dyDescent="0.35">
      <c r="B31" s="89" t="s">
        <v>106</v>
      </c>
      <c r="C31" s="53" t="s">
        <v>24</v>
      </c>
      <c r="D31" s="36" t="s">
        <v>25</v>
      </c>
      <c r="E31" s="53" t="s">
        <v>178</v>
      </c>
      <c r="F31" s="36" t="s">
        <v>203</v>
      </c>
      <c r="G31" s="53" t="s">
        <v>8</v>
      </c>
      <c r="H31" s="53" t="s">
        <v>9</v>
      </c>
      <c r="I31" s="35">
        <v>400</v>
      </c>
      <c r="J31" s="121">
        <v>3</v>
      </c>
      <c r="K31" s="199">
        <v>3</v>
      </c>
      <c r="L31" s="24"/>
      <c r="M31" s="19">
        <f>ROUND(J31/(1.73*0.4),2)</f>
        <v>4.34</v>
      </c>
      <c r="N31" s="80">
        <v>100</v>
      </c>
      <c r="O31" s="19">
        <f>M31*(N31/100)</f>
        <v>4.34</v>
      </c>
      <c r="P31" s="59"/>
      <c r="Q31" s="19"/>
      <c r="R31" s="9" t="s">
        <v>4</v>
      </c>
      <c r="S31" s="109" t="s">
        <v>149</v>
      </c>
      <c r="T31" s="109" t="s">
        <v>150</v>
      </c>
      <c r="U31" s="113" t="s">
        <v>168</v>
      </c>
      <c r="V31" s="147" t="s">
        <v>170</v>
      </c>
      <c r="W31" s="147" t="s">
        <v>222</v>
      </c>
      <c r="X31" s="112"/>
      <c r="Y31" s="1"/>
      <c r="Z31" s="15"/>
      <c r="AA31" s="162" t="s">
        <v>270</v>
      </c>
      <c r="AB31" s="163" t="s">
        <v>89</v>
      </c>
      <c r="AC31" s="166" t="s">
        <v>277</v>
      </c>
      <c r="AD31" s="37"/>
      <c r="AE31" s="106"/>
      <c r="AF31" s="166">
        <v>47506015</v>
      </c>
      <c r="AG31" s="93"/>
      <c r="AH31" s="92" t="s">
        <v>93</v>
      </c>
      <c r="AI31" s="40" t="s">
        <v>65</v>
      </c>
      <c r="AJ31" s="40" t="s">
        <v>65</v>
      </c>
      <c r="AK31" s="40" t="s">
        <v>162</v>
      </c>
      <c r="AL31" s="95" t="s">
        <v>163</v>
      </c>
      <c r="AM31" s="40" t="s">
        <v>68</v>
      </c>
      <c r="AN31" s="239" t="s">
        <v>503</v>
      </c>
      <c r="AO31" s="40">
        <v>32</v>
      </c>
      <c r="AP31" s="87">
        <v>11.1</v>
      </c>
      <c r="AQ31" s="59" t="s">
        <v>66</v>
      </c>
      <c r="AR31" s="102" t="s">
        <v>529</v>
      </c>
      <c r="AS31" s="1"/>
      <c r="AT31" s="1"/>
    </row>
    <row r="32" spans="2:47" customFormat="1" ht="58" x14ac:dyDescent="0.35">
      <c r="B32" s="89" t="s">
        <v>107</v>
      </c>
      <c r="C32" s="53" t="s">
        <v>214</v>
      </c>
      <c r="D32" s="36" t="s">
        <v>15</v>
      </c>
      <c r="E32" s="53" t="s">
        <v>179</v>
      </c>
      <c r="F32" s="36" t="s">
        <v>367</v>
      </c>
      <c r="G32" s="53" t="s">
        <v>8</v>
      </c>
      <c r="H32" s="53" t="s">
        <v>9</v>
      </c>
      <c r="I32" s="35">
        <v>400</v>
      </c>
      <c r="J32" s="121">
        <v>1.5</v>
      </c>
      <c r="K32" s="199">
        <v>1.5</v>
      </c>
      <c r="L32" s="24"/>
      <c r="M32" s="19">
        <f>ROUND(J32/(1.73*0.4),2)</f>
        <v>2.17</v>
      </c>
      <c r="N32" s="80">
        <v>80</v>
      </c>
      <c r="O32" s="19">
        <f>M32*(N32/100)</f>
        <v>1.736</v>
      </c>
      <c r="P32" s="59"/>
      <c r="Q32" s="19"/>
      <c r="R32" s="9" t="s">
        <v>4</v>
      </c>
      <c r="S32" s="109" t="s">
        <v>141</v>
      </c>
      <c r="T32" s="109" t="s">
        <v>142</v>
      </c>
      <c r="U32" s="113" t="s">
        <v>168</v>
      </c>
      <c r="V32" s="147" t="s">
        <v>170</v>
      </c>
      <c r="W32" s="147" t="s">
        <v>222</v>
      </c>
      <c r="X32" s="112"/>
      <c r="Y32" s="1"/>
      <c r="Z32" s="53"/>
      <c r="AA32" s="162" t="s">
        <v>268</v>
      </c>
      <c r="AB32" s="163" t="s">
        <v>86</v>
      </c>
      <c r="AC32" s="166" t="s">
        <v>277</v>
      </c>
      <c r="AD32" s="37"/>
      <c r="AE32" s="106"/>
      <c r="AF32" s="166">
        <v>47506015</v>
      </c>
      <c r="AG32" s="93"/>
      <c r="AH32" s="92" t="s">
        <v>93</v>
      </c>
      <c r="AI32" s="40" t="s">
        <v>65</v>
      </c>
      <c r="AJ32" s="40" t="s">
        <v>65</v>
      </c>
      <c r="AK32" s="40" t="s">
        <v>162</v>
      </c>
      <c r="AL32" s="95" t="s">
        <v>163</v>
      </c>
      <c r="AM32" s="40" t="s">
        <v>68</v>
      </c>
      <c r="AN32" s="239" t="s">
        <v>503</v>
      </c>
      <c r="AO32" s="40">
        <v>32</v>
      </c>
      <c r="AP32" s="87">
        <v>11.1</v>
      </c>
      <c r="AQ32" s="59" t="s">
        <v>66</v>
      </c>
      <c r="AR32" s="102" t="s">
        <v>529</v>
      </c>
      <c r="AS32" s="1"/>
      <c r="AT32" s="1"/>
      <c r="AU32" s="3"/>
    </row>
    <row r="33" spans="1:47" customFormat="1" ht="43.5" x14ac:dyDescent="0.35">
      <c r="A33" s="266" t="s">
        <v>568</v>
      </c>
      <c r="B33" s="89" t="s">
        <v>108</v>
      </c>
      <c r="C33" s="53" t="s">
        <v>77</v>
      </c>
      <c r="D33" s="53" t="s">
        <v>573</v>
      </c>
      <c r="E33" s="271" t="s">
        <v>574</v>
      </c>
      <c r="F33" s="271" t="s">
        <v>576</v>
      </c>
      <c r="G33" s="271"/>
      <c r="H33" s="271" t="s">
        <v>9</v>
      </c>
      <c r="I33" s="272">
        <v>400</v>
      </c>
      <c r="J33" s="275">
        <v>4</v>
      </c>
      <c r="K33" s="199">
        <v>4</v>
      </c>
      <c r="L33" s="24"/>
      <c r="M33" s="19">
        <f>ROUND(J33/(1.73*0.4),2)</f>
        <v>5.78</v>
      </c>
      <c r="N33" s="80"/>
      <c r="O33" s="19"/>
      <c r="P33" s="59"/>
      <c r="Q33" s="19"/>
      <c r="R33" s="9"/>
      <c r="S33" s="93"/>
      <c r="T33" s="93"/>
      <c r="U33" s="91"/>
      <c r="V33" s="92"/>
      <c r="W33" s="92"/>
      <c r="X33" s="173"/>
      <c r="Y33" s="99"/>
      <c r="Z33" s="15"/>
      <c r="AA33" s="162" t="s">
        <v>270</v>
      </c>
      <c r="AB33" s="163" t="s">
        <v>89</v>
      </c>
      <c r="AC33" s="167" t="s">
        <v>275</v>
      </c>
      <c r="AD33" s="108"/>
      <c r="AE33" s="106"/>
      <c r="AF33" s="186">
        <v>47506015</v>
      </c>
      <c r="AG33" s="66"/>
      <c r="AH33" s="66"/>
      <c r="AI33" s="40"/>
      <c r="AJ33" s="40" t="s">
        <v>65</v>
      </c>
      <c r="AK33" s="40" t="s">
        <v>65</v>
      </c>
      <c r="AL33" s="40" t="s">
        <v>162</v>
      </c>
      <c r="AM33" s="95" t="s">
        <v>163</v>
      </c>
      <c r="AN33" s="40" t="s">
        <v>68</v>
      </c>
      <c r="AO33" s="40"/>
      <c r="AP33" s="87"/>
      <c r="AQ33" s="59"/>
      <c r="AR33" s="59"/>
      <c r="AS33" s="1"/>
      <c r="AT33" s="1"/>
    </row>
    <row r="34" spans="1:47" x14ac:dyDescent="0.35">
      <c r="B34" s="89" t="s">
        <v>166</v>
      </c>
      <c r="C34" s="53" t="s">
        <v>77</v>
      </c>
      <c r="D34" s="53"/>
      <c r="E34" s="53" t="s">
        <v>77</v>
      </c>
      <c r="F34" s="53"/>
      <c r="G34" s="53"/>
      <c r="H34" s="53"/>
      <c r="I34" s="35"/>
      <c r="J34" s="63"/>
      <c r="K34" s="63"/>
      <c r="L34" s="24"/>
      <c r="M34" s="19"/>
      <c r="N34" s="80"/>
      <c r="O34" s="19"/>
      <c r="P34" s="59"/>
      <c r="Q34" s="19"/>
      <c r="R34" s="37"/>
      <c r="S34" s="93"/>
      <c r="T34" s="93"/>
      <c r="U34" s="93"/>
      <c r="V34" s="93"/>
      <c r="W34" s="93"/>
      <c r="X34" s="110"/>
      <c r="Y34" s="18"/>
      <c r="Z34" s="53"/>
      <c r="AA34" s="152"/>
      <c r="AB34" s="152"/>
      <c r="AC34" s="106"/>
      <c r="AD34" s="37"/>
      <c r="AE34" s="106"/>
      <c r="AF34" s="105"/>
      <c r="AG34" s="93"/>
      <c r="AH34" s="93"/>
      <c r="AI34" s="40"/>
      <c r="AJ34" s="40"/>
      <c r="AK34" s="40"/>
      <c r="AL34" s="40"/>
      <c r="AM34" s="40"/>
      <c r="AN34" s="40"/>
      <c r="AO34" s="40"/>
      <c r="AP34" s="87"/>
      <c r="AQ34" s="59"/>
      <c r="AR34" s="59"/>
      <c r="AS34" s="18"/>
      <c r="AT34" s="18"/>
    </row>
    <row r="35" spans="1:47" customFormat="1" ht="87" x14ac:dyDescent="0.35">
      <c r="B35" s="180" t="s">
        <v>299</v>
      </c>
      <c r="C35" s="69"/>
      <c r="D35" s="235" t="s">
        <v>228</v>
      </c>
      <c r="E35" s="69"/>
      <c r="F35" s="69"/>
      <c r="G35" s="69"/>
      <c r="H35" s="69"/>
      <c r="I35" s="190"/>
      <c r="J35" s="191">
        <f>SUM(J36:J39)</f>
        <v>14</v>
      </c>
      <c r="K35" s="191">
        <f>SUM(K36:K39)</f>
        <v>14</v>
      </c>
      <c r="L35" s="45"/>
      <c r="M35" s="47">
        <f>SUM(M36:M41)+(SUM(M36:M41)*0.3)</f>
        <v>26.312000000000001</v>
      </c>
      <c r="N35" s="81"/>
      <c r="O35" s="47">
        <f>SUM(O36:O41)+(SUM(O36:O41)*0.3)</f>
        <v>26.312000000000001</v>
      </c>
      <c r="P35" s="135" t="s">
        <v>165</v>
      </c>
      <c r="Q35" s="175" t="s">
        <v>293</v>
      </c>
      <c r="R35" s="49"/>
      <c r="S35" s="94"/>
      <c r="T35" s="94"/>
      <c r="U35" s="94"/>
      <c r="V35" s="94"/>
      <c r="W35" s="94"/>
      <c r="X35" s="174"/>
      <c r="Y35" s="51"/>
      <c r="Z35" s="43"/>
      <c r="AA35" s="107"/>
      <c r="AB35" s="107"/>
      <c r="AC35" s="107"/>
      <c r="AD35" s="49"/>
      <c r="AE35" s="107"/>
      <c r="AF35" s="107"/>
      <c r="AG35" s="94"/>
      <c r="AH35" s="94"/>
      <c r="AI35" s="50"/>
      <c r="AJ35" s="50"/>
      <c r="AK35" s="50"/>
      <c r="AL35" s="50"/>
      <c r="AM35" s="50"/>
      <c r="AN35" s="50"/>
      <c r="AO35" s="50"/>
      <c r="AP35" s="88"/>
      <c r="AQ35" s="60"/>
      <c r="AR35" s="60"/>
      <c r="AS35" s="1"/>
      <c r="AT35" s="1"/>
      <c r="AU35" s="3"/>
    </row>
    <row r="36" spans="1:47" customFormat="1" ht="58" x14ac:dyDescent="0.35">
      <c r="B36" s="89" t="s">
        <v>109</v>
      </c>
      <c r="C36" s="53" t="s">
        <v>217</v>
      </c>
      <c r="D36" s="36" t="s">
        <v>18</v>
      </c>
      <c r="E36" s="53" t="s">
        <v>185</v>
      </c>
      <c r="F36" s="36" t="s">
        <v>370</v>
      </c>
      <c r="G36" s="53" t="s">
        <v>8</v>
      </c>
      <c r="H36" s="53" t="s">
        <v>9</v>
      </c>
      <c r="I36" s="35">
        <v>400</v>
      </c>
      <c r="J36" s="121">
        <v>4</v>
      </c>
      <c r="K36" s="199">
        <v>4</v>
      </c>
      <c r="L36" s="63"/>
      <c r="M36" s="19">
        <f>ROUND(J36/(1.73*0.4),2)</f>
        <v>5.78</v>
      </c>
      <c r="N36" s="80">
        <v>100</v>
      </c>
      <c r="O36" s="19">
        <f>M36*(N36/100)</f>
        <v>5.78</v>
      </c>
      <c r="P36" s="59"/>
      <c r="Q36" s="19"/>
      <c r="R36" s="9" t="s">
        <v>4</v>
      </c>
      <c r="S36" s="109" t="s">
        <v>147</v>
      </c>
      <c r="T36" s="109" t="s">
        <v>148</v>
      </c>
      <c r="U36" s="113" t="s">
        <v>168</v>
      </c>
      <c r="V36" s="147" t="s">
        <v>169</v>
      </c>
      <c r="W36" s="147" t="s">
        <v>222</v>
      </c>
      <c r="X36" s="196" t="s">
        <v>324</v>
      </c>
      <c r="Y36" s="172" t="s">
        <v>291</v>
      </c>
      <c r="Z36" s="15"/>
      <c r="AA36" s="162" t="s">
        <v>270</v>
      </c>
      <c r="AB36" s="163" t="s">
        <v>89</v>
      </c>
      <c r="AC36" s="166" t="s">
        <v>277</v>
      </c>
      <c r="AD36" s="37"/>
      <c r="AE36" s="106"/>
      <c r="AF36" s="166">
        <v>47506015</v>
      </c>
      <c r="AG36" s="93"/>
      <c r="AH36" s="92" t="s">
        <v>93</v>
      </c>
      <c r="AI36" s="40" t="s">
        <v>65</v>
      </c>
      <c r="AJ36" s="40" t="s">
        <v>65</v>
      </c>
      <c r="AK36" s="40" t="s">
        <v>162</v>
      </c>
      <c r="AL36" s="95" t="s">
        <v>163</v>
      </c>
      <c r="AM36" s="40" t="s">
        <v>68</v>
      </c>
      <c r="AN36" s="239" t="s">
        <v>503</v>
      </c>
      <c r="AO36" s="40">
        <v>32</v>
      </c>
      <c r="AP36" s="87">
        <v>11.1</v>
      </c>
      <c r="AQ36" s="59" t="s">
        <v>66</v>
      </c>
      <c r="AR36" s="102" t="s">
        <v>529</v>
      </c>
      <c r="AS36" s="1"/>
      <c r="AT36" s="1"/>
    </row>
    <row r="37" spans="1:47" customFormat="1" ht="58" x14ac:dyDescent="0.35">
      <c r="B37" s="89" t="s">
        <v>110</v>
      </c>
      <c r="C37" s="53" t="s">
        <v>218</v>
      </c>
      <c r="D37" s="36" t="s">
        <v>19</v>
      </c>
      <c r="E37" s="53" t="s">
        <v>186</v>
      </c>
      <c r="F37" s="36" t="s">
        <v>204</v>
      </c>
      <c r="G37" s="53" t="s">
        <v>8</v>
      </c>
      <c r="H37" s="53" t="s">
        <v>9</v>
      </c>
      <c r="I37" s="35">
        <v>400</v>
      </c>
      <c r="J37" s="121">
        <v>4</v>
      </c>
      <c r="K37" s="199">
        <v>4</v>
      </c>
      <c r="L37" s="63"/>
      <c r="M37" s="19">
        <f>ROUND(J37/(1.73*0.4),2)</f>
        <v>5.78</v>
      </c>
      <c r="N37" s="80">
        <v>100</v>
      </c>
      <c r="O37" s="19">
        <f>M37*(N37/100)</f>
        <v>5.78</v>
      </c>
      <c r="P37" s="59"/>
      <c r="Q37" s="19"/>
      <c r="R37" s="9" t="s">
        <v>4</v>
      </c>
      <c r="S37" s="109" t="s">
        <v>147</v>
      </c>
      <c r="T37" s="109" t="s">
        <v>148</v>
      </c>
      <c r="U37" s="113" t="s">
        <v>168</v>
      </c>
      <c r="V37" s="147" t="s">
        <v>169</v>
      </c>
      <c r="W37" s="147" t="s">
        <v>222</v>
      </c>
      <c r="X37" s="196" t="s">
        <v>324</v>
      </c>
      <c r="Y37" s="172" t="s">
        <v>291</v>
      </c>
      <c r="Z37" s="15"/>
      <c r="AA37" s="162" t="s">
        <v>270</v>
      </c>
      <c r="AB37" s="163" t="s">
        <v>89</v>
      </c>
      <c r="AC37" s="166" t="s">
        <v>277</v>
      </c>
      <c r="AD37" s="37"/>
      <c r="AE37" s="106"/>
      <c r="AF37" s="166">
        <v>47506015</v>
      </c>
      <c r="AG37" s="93"/>
      <c r="AH37" s="92" t="s">
        <v>93</v>
      </c>
      <c r="AI37" s="40" t="s">
        <v>65</v>
      </c>
      <c r="AJ37" s="40" t="s">
        <v>65</v>
      </c>
      <c r="AK37" s="40" t="s">
        <v>162</v>
      </c>
      <c r="AL37" s="95" t="s">
        <v>163</v>
      </c>
      <c r="AM37" s="40" t="s">
        <v>68</v>
      </c>
      <c r="AN37" s="239" t="s">
        <v>503</v>
      </c>
      <c r="AO37" s="40">
        <v>32</v>
      </c>
      <c r="AP37" s="87">
        <v>11.1</v>
      </c>
      <c r="AQ37" s="59" t="s">
        <v>66</v>
      </c>
      <c r="AR37" s="102" t="s">
        <v>529</v>
      </c>
      <c r="AS37" s="1"/>
      <c r="AT37" s="1"/>
    </row>
    <row r="38" spans="1:47" ht="58" x14ac:dyDescent="0.35">
      <c r="B38" s="89" t="s">
        <v>111</v>
      </c>
      <c r="C38" s="53" t="s">
        <v>26</v>
      </c>
      <c r="D38" s="36" t="s">
        <v>27</v>
      </c>
      <c r="E38" s="53" t="s">
        <v>182</v>
      </c>
      <c r="F38" s="36" t="s">
        <v>371</v>
      </c>
      <c r="G38" s="53" t="s">
        <v>8</v>
      </c>
      <c r="H38" s="53" t="s">
        <v>9</v>
      </c>
      <c r="I38" s="35">
        <v>400</v>
      </c>
      <c r="J38" s="121">
        <v>3</v>
      </c>
      <c r="K38" s="199">
        <v>3</v>
      </c>
      <c r="L38" s="63"/>
      <c r="M38" s="19">
        <f>ROUND(J38/(1.73*0.4),2)</f>
        <v>4.34</v>
      </c>
      <c r="N38" s="80">
        <v>100</v>
      </c>
      <c r="O38" s="19">
        <f>M38*(N38/100)</f>
        <v>4.34</v>
      </c>
      <c r="P38" s="59"/>
      <c r="Q38" s="19"/>
      <c r="R38" s="9" t="s">
        <v>4</v>
      </c>
      <c r="S38" s="109" t="s">
        <v>149</v>
      </c>
      <c r="T38" s="109" t="s">
        <v>150</v>
      </c>
      <c r="U38" s="113" t="s">
        <v>168</v>
      </c>
      <c r="V38" s="147" t="s">
        <v>170</v>
      </c>
      <c r="W38" s="147" t="s">
        <v>222</v>
      </c>
      <c r="X38" s="110"/>
      <c r="Y38" s="41"/>
      <c r="Z38" s="15"/>
      <c r="AA38" s="162" t="s">
        <v>270</v>
      </c>
      <c r="AB38" s="163" t="s">
        <v>89</v>
      </c>
      <c r="AC38" s="166" t="s">
        <v>277</v>
      </c>
      <c r="AD38" s="37"/>
      <c r="AE38" s="106"/>
      <c r="AF38" s="166">
        <v>47506015</v>
      </c>
      <c r="AG38" s="93"/>
      <c r="AH38" s="92" t="s">
        <v>93</v>
      </c>
      <c r="AI38" s="40" t="s">
        <v>65</v>
      </c>
      <c r="AJ38" s="40" t="s">
        <v>65</v>
      </c>
      <c r="AK38" s="40" t="s">
        <v>162</v>
      </c>
      <c r="AL38" s="95" t="s">
        <v>163</v>
      </c>
      <c r="AM38" s="40" t="s">
        <v>68</v>
      </c>
      <c r="AN38" s="239" t="s">
        <v>503</v>
      </c>
      <c r="AO38" s="40">
        <v>32</v>
      </c>
      <c r="AP38" s="87">
        <v>11.1</v>
      </c>
      <c r="AQ38" s="59" t="s">
        <v>66</v>
      </c>
      <c r="AR38" s="102" t="s">
        <v>529</v>
      </c>
      <c r="AS38" s="18"/>
      <c r="AT38" s="18"/>
    </row>
    <row r="39" spans="1:47" ht="58" x14ac:dyDescent="0.35">
      <c r="B39" s="89" t="s">
        <v>112</v>
      </c>
      <c r="C39" s="133" t="s">
        <v>28</v>
      </c>
      <c r="D39" s="36" t="s">
        <v>29</v>
      </c>
      <c r="E39" s="53" t="s">
        <v>183</v>
      </c>
      <c r="F39" s="36" t="s">
        <v>372</v>
      </c>
      <c r="G39" s="53" t="s">
        <v>8</v>
      </c>
      <c r="H39" s="53" t="s">
        <v>9</v>
      </c>
      <c r="I39" s="35">
        <v>400</v>
      </c>
      <c r="J39" s="121">
        <v>3</v>
      </c>
      <c r="K39" s="199">
        <v>3</v>
      </c>
      <c r="L39" s="63"/>
      <c r="M39" s="19">
        <f>ROUND(J39/(1.73*0.4),2)</f>
        <v>4.34</v>
      </c>
      <c r="N39" s="80">
        <v>100</v>
      </c>
      <c r="O39" s="19">
        <f>M39*(N39/100)</f>
        <v>4.34</v>
      </c>
      <c r="P39" s="59"/>
      <c r="Q39" s="19"/>
      <c r="R39" s="9" t="s">
        <v>4</v>
      </c>
      <c r="S39" s="109" t="s">
        <v>149</v>
      </c>
      <c r="T39" s="109" t="s">
        <v>150</v>
      </c>
      <c r="U39" s="113" t="s">
        <v>168</v>
      </c>
      <c r="V39" s="147" t="s">
        <v>170</v>
      </c>
      <c r="W39" s="147" t="s">
        <v>222</v>
      </c>
      <c r="X39" s="110"/>
      <c r="Y39" s="18"/>
      <c r="Z39" s="15"/>
      <c r="AA39" s="162" t="s">
        <v>270</v>
      </c>
      <c r="AB39" s="163" t="s">
        <v>89</v>
      </c>
      <c r="AC39" s="166" t="s">
        <v>277</v>
      </c>
      <c r="AD39" s="37"/>
      <c r="AE39" s="106"/>
      <c r="AF39" s="166">
        <v>47506015</v>
      </c>
      <c r="AG39" s="93"/>
      <c r="AH39" s="92" t="s">
        <v>93</v>
      </c>
      <c r="AI39" s="40" t="s">
        <v>65</v>
      </c>
      <c r="AJ39" s="40" t="s">
        <v>65</v>
      </c>
      <c r="AK39" s="40" t="s">
        <v>162</v>
      </c>
      <c r="AL39" s="95" t="s">
        <v>163</v>
      </c>
      <c r="AM39" s="40" t="s">
        <v>68</v>
      </c>
      <c r="AN39" s="239" t="s">
        <v>503</v>
      </c>
      <c r="AO39" s="40">
        <v>32</v>
      </c>
      <c r="AP39" s="87">
        <v>11.1</v>
      </c>
      <c r="AQ39" s="59" t="s">
        <v>66</v>
      </c>
      <c r="AR39" s="102" t="s">
        <v>529</v>
      </c>
      <c r="AS39" s="18"/>
      <c r="AT39" s="18"/>
    </row>
    <row r="40" spans="1:47" x14ac:dyDescent="0.35">
      <c r="B40" s="89" t="s">
        <v>113</v>
      </c>
      <c r="C40" s="53" t="s">
        <v>77</v>
      </c>
      <c r="D40" s="53"/>
      <c r="E40" s="53" t="s">
        <v>77</v>
      </c>
      <c r="F40" s="53"/>
      <c r="G40" s="53"/>
      <c r="H40" s="53"/>
      <c r="I40" s="35"/>
      <c r="J40" s="63"/>
      <c r="K40" s="63"/>
      <c r="L40" s="24"/>
      <c r="M40" s="19"/>
      <c r="N40" s="80"/>
      <c r="O40" s="19"/>
      <c r="P40" s="59"/>
      <c r="Q40" s="19"/>
      <c r="R40" s="37"/>
      <c r="S40" s="93"/>
      <c r="T40" s="93"/>
      <c r="U40" s="91"/>
      <c r="V40" s="93"/>
      <c r="W40" s="93"/>
      <c r="X40" s="110"/>
      <c r="Y40" s="18"/>
      <c r="Z40" s="53"/>
      <c r="AA40" s="152"/>
      <c r="AB40" s="152"/>
      <c r="AC40" s="106"/>
      <c r="AD40" s="37"/>
      <c r="AE40" s="106"/>
      <c r="AF40" s="105"/>
      <c r="AG40" s="93"/>
      <c r="AH40" s="92"/>
      <c r="AI40" s="40"/>
      <c r="AJ40" s="40"/>
      <c r="AK40" s="40"/>
      <c r="AL40" s="40"/>
      <c r="AM40" s="90"/>
      <c r="AN40" s="40"/>
      <c r="AO40" s="40"/>
      <c r="AP40" s="87"/>
      <c r="AQ40" s="59"/>
      <c r="AR40" s="59"/>
      <c r="AS40" s="18"/>
      <c r="AT40" s="18"/>
    </row>
    <row r="41" spans="1:47" x14ac:dyDescent="0.35">
      <c r="B41" s="89" t="s">
        <v>127</v>
      </c>
      <c r="C41" s="53" t="s">
        <v>77</v>
      </c>
      <c r="D41" s="53"/>
      <c r="E41" s="53" t="s">
        <v>77</v>
      </c>
      <c r="F41" s="53"/>
      <c r="G41" s="53"/>
      <c r="H41" s="53"/>
      <c r="I41" s="35"/>
      <c r="J41" s="63"/>
      <c r="K41" s="63"/>
      <c r="L41" s="24"/>
      <c r="M41" s="19"/>
      <c r="N41" s="80"/>
      <c r="O41" s="19"/>
      <c r="P41" s="59"/>
      <c r="Q41" s="19"/>
      <c r="R41" s="37"/>
      <c r="S41" s="93"/>
      <c r="T41" s="93"/>
      <c r="U41" s="93"/>
      <c r="V41" s="93"/>
      <c r="W41" s="93"/>
      <c r="X41" s="110"/>
      <c r="Y41" s="18"/>
      <c r="Z41" s="53"/>
      <c r="AA41" s="152"/>
      <c r="AB41" s="152"/>
      <c r="AC41" s="106"/>
      <c r="AD41" s="37"/>
      <c r="AE41" s="106"/>
      <c r="AF41" s="106"/>
      <c r="AG41" s="93"/>
      <c r="AH41" s="93"/>
      <c r="AI41" s="40"/>
      <c r="AJ41" s="40"/>
      <c r="AK41" s="40"/>
      <c r="AL41" s="40"/>
      <c r="AM41" s="40"/>
      <c r="AN41" s="40"/>
      <c r="AO41" s="40"/>
      <c r="AP41" s="87"/>
      <c r="AQ41" s="59"/>
      <c r="AR41" s="59"/>
      <c r="AS41" s="18"/>
      <c r="AT41" s="18"/>
    </row>
    <row r="42" spans="1:47" customFormat="1" ht="87" x14ac:dyDescent="0.35">
      <c r="B42" s="180" t="s">
        <v>306</v>
      </c>
      <c r="C42" s="69"/>
      <c r="D42" s="235" t="s">
        <v>229</v>
      </c>
      <c r="E42" s="69"/>
      <c r="F42" s="69"/>
      <c r="G42" s="69"/>
      <c r="H42" s="69"/>
      <c r="I42" s="190"/>
      <c r="J42" s="191">
        <f>SUM(J43:J46)</f>
        <v>14</v>
      </c>
      <c r="K42" s="191">
        <f>SUM(K43:K46)</f>
        <v>14</v>
      </c>
      <c r="L42" s="45"/>
      <c r="M42" s="47">
        <f>SUM(M43:M48)+(SUM(M43:M48)*0.3)</f>
        <v>33.826000000000008</v>
      </c>
      <c r="N42" s="81"/>
      <c r="O42" s="47">
        <f>SUM(O43:O48)+(SUM(O43:O48)*0.3)</f>
        <v>26.312000000000001</v>
      </c>
      <c r="P42" s="135" t="s">
        <v>165</v>
      </c>
      <c r="Q42" s="175" t="s">
        <v>293</v>
      </c>
      <c r="R42" s="48"/>
      <c r="S42" s="94"/>
      <c r="T42" s="94"/>
      <c r="U42" s="94"/>
      <c r="V42" s="94"/>
      <c r="W42" s="94"/>
      <c r="X42" s="156"/>
      <c r="Y42" s="48"/>
      <c r="Z42" s="43"/>
      <c r="AA42" s="107"/>
      <c r="AB42" s="107"/>
      <c r="AC42" s="107"/>
      <c r="AD42" s="49"/>
      <c r="AE42" s="107"/>
      <c r="AF42" s="107"/>
      <c r="AG42" s="94"/>
      <c r="AH42" s="94"/>
      <c r="AI42" s="50"/>
      <c r="AJ42" s="50"/>
      <c r="AK42" s="50"/>
      <c r="AL42" s="50"/>
      <c r="AM42" s="50"/>
      <c r="AN42" s="50"/>
      <c r="AO42" s="50"/>
      <c r="AP42" s="88"/>
      <c r="AQ42" s="60"/>
      <c r="AR42" s="60"/>
      <c r="AS42" s="1"/>
      <c r="AT42" s="1"/>
    </row>
    <row r="43" spans="1:47" customFormat="1" ht="58" x14ac:dyDescent="0.35">
      <c r="B43" s="89" t="s">
        <v>114</v>
      </c>
      <c r="C43" s="53" t="s">
        <v>219</v>
      </c>
      <c r="D43" s="36" t="s">
        <v>20</v>
      </c>
      <c r="E43" s="53" t="s">
        <v>188</v>
      </c>
      <c r="F43" s="36" t="s">
        <v>206</v>
      </c>
      <c r="G43" s="53" t="s">
        <v>8</v>
      </c>
      <c r="H43" s="53" t="s">
        <v>9</v>
      </c>
      <c r="I43" s="35">
        <v>400</v>
      </c>
      <c r="J43" s="121">
        <v>4</v>
      </c>
      <c r="K43" s="199">
        <v>4</v>
      </c>
      <c r="L43" s="24"/>
      <c r="M43" s="19">
        <f>ROUND(J43/(1.73*0.4),2)</f>
        <v>5.78</v>
      </c>
      <c r="N43" s="80">
        <v>100</v>
      </c>
      <c r="O43" s="19">
        <f>M43*(N43/100)</f>
        <v>5.78</v>
      </c>
      <c r="P43" s="59"/>
      <c r="Q43" s="19"/>
      <c r="R43" s="9" t="s">
        <v>4</v>
      </c>
      <c r="S43" s="109" t="s">
        <v>147</v>
      </c>
      <c r="T43" s="109" t="s">
        <v>148</v>
      </c>
      <c r="U43" s="113" t="s">
        <v>168</v>
      </c>
      <c r="V43" s="147" t="s">
        <v>169</v>
      </c>
      <c r="W43" s="147" t="s">
        <v>222</v>
      </c>
      <c r="X43" s="196" t="s">
        <v>324</v>
      </c>
      <c r="Y43" s="172" t="s">
        <v>291</v>
      </c>
      <c r="Z43" s="15"/>
      <c r="AA43" s="162" t="s">
        <v>270</v>
      </c>
      <c r="AB43" s="163" t="s">
        <v>89</v>
      </c>
      <c r="AC43" s="166" t="s">
        <v>277</v>
      </c>
      <c r="AD43" s="37"/>
      <c r="AE43" s="106"/>
      <c r="AF43" s="166">
        <v>47506015</v>
      </c>
      <c r="AG43" s="93"/>
      <c r="AH43" s="92" t="s">
        <v>93</v>
      </c>
      <c r="AI43" s="40" t="s">
        <v>65</v>
      </c>
      <c r="AJ43" s="40" t="s">
        <v>65</v>
      </c>
      <c r="AK43" s="40" t="s">
        <v>162</v>
      </c>
      <c r="AL43" s="95" t="s">
        <v>163</v>
      </c>
      <c r="AM43" s="40" t="s">
        <v>68</v>
      </c>
      <c r="AN43" s="239" t="s">
        <v>503</v>
      </c>
      <c r="AO43" s="40">
        <v>32</v>
      </c>
      <c r="AP43" s="87">
        <v>11.1</v>
      </c>
      <c r="AQ43" s="59" t="s">
        <v>66</v>
      </c>
      <c r="AR43" s="102" t="s">
        <v>529</v>
      </c>
      <c r="AS43" s="1"/>
      <c r="AT43" s="1"/>
    </row>
    <row r="44" spans="1:47" customFormat="1" ht="58" x14ac:dyDescent="0.35">
      <c r="B44" s="89" t="s">
        <v>115</v>
      </c>
      <c r="C44" s="53" t="s">
        <v>220</v>
      </c>
      <c r="D44" s="36" t="s">
        <v>21</v>
      </c>
      <c r="E44" s="53" t="s">
        <v>189</v>
      </c>
      <c r="F44" s="36" t="s">
        <v>205</v>
      </c>
      <c r="G44" s="53" t="s">
        <v>8</v>
      </c>
      <c r="H44" s="53" t="s">
        <v>9</v>
      </c>
      <c r="I44" s="35">
        <v>400</v>
      </c>
      <c r="J44" s="121">
        <v>4</v>
      </c>
      <c r="K44" s="199">
        <v>4</v>
      </c>
      <c r="L44" s="24"/>
      <c r="M44" s="19">
        <f>ROUND(J44/(1.73*0.4),2)</f>
        <v>5.78</v>
      </c>
      <c r="N44" s="80">
        <v>100</v>
      </c>
      <c r="O44" s="19">
        <f>M44*(N44/100)</f>
        <v>5.78</v>
      </c>
      <c r="P44" s="59"/>
      <c r="Q44" s="19"/>
      <c r="R44" s="9" t="s">
        <v>4</v>
      </c>
      <c r="S44" s="109" t="s">
        <v>147</v>
      </c>
      <c r="T44" s="109" t="s">
        <v>148</v>
      </c>
      <c r="U44" s="113" t="s">
        <v>168</v>
      </c>
      <c r="V44" s="147" t="s">
        <v>169</v>
      </c>
      <c r="W44" s="147" t="s">
        <v>222</v>
      </c>
      <c r="X44" s="196" t="s">
        <v>324</v>
      </c>
      <c r="Y44" s="172" t="s">
        <v>291</v>
      </c>
      <c r="Z44" s="15"/>
      <c r="AA44" s="162" t="s">
        <v>270</v>
      </c>
      <c r="AB44" s="163" t="s">
        <v>89</v>
      </c>
      <c r="AC44" s="166" t="s">
        <v>277</v>
      </c>
      <c r="AD44" s="37"/>
      <c r="AE44" s="106"/>
      <c r="AF44" s="166">
        <v>47506015</v>
      </c>
      <c r="AG44" s="93"/>
      <c r="AH44" s="92" t="s">
        <v>93</v>
      </c>
      <c r="AI44" s="40" t="s">
        <v>65</v>
      </c>
      <c r="AJ44" s="40" t="s">
        <v>65</v>
      </c>
      <c r="AK44" s="40" t="s">
        <v>162</v>
      </c>
      <c r="AL44" s="95" t="s">
        <v>163</v>
      </c>
      <c r="AM44" s="40" t="s">
        <v>68</v>
      </c>
      <c r="AN44" s="239" t="s">
        <v>503</v>
      </c>
      <c r="AO44" s="40">
        <v>32</v>
      </c>
      <c r="AP44" s="87">
        <v>11.1</v>
      </c>
      <c r="AQ44" s="59" t="s">
        <v>66</v>
      </c>
      <c r="AR44" s="102" t="s">
        <v>529</v>
      </c>
      <c r="AS44" s="1"/>
      <c r="AT44" s="1"/>
    </row>
    <row r="45" spans="1:47" ht="58" x14ac:dyDescent="0.35">
      <c r="B45" s="89" t="s">
        <v>116</v>
      </c>
      <c r="C45" s="133" t="s">
        <v>30</v>
      </c>
      <c r="D45" s="36" t="s">
        <v>31</v>
      </c>
      <c r="E45" s="53" t="s">
        <v>184</v>
      </c>
      <c r="F45" s="36" t="s">
        <v>373</v>
      </c>
      <c r="G45" s="53" t="s">
        <v>8</v>
      </c>
      <c r="H45" s="53" t="s">
        <v>9</v>
      </c>
      <c r="I45" s="35">
        <v>400</v>
      </c>
      <c r="J45" s="121">
        <v>3</v>
      </c>
      <c r="K45" s="199">
        <v>3</v>
      </c>
      <c r="L45" s="24"/>
      <c r="M45" s="19">
        <f>ROUND(J45/(1.73*0.4),2)</f>
        <v>4.34</v>
      </c>
      <c r="N45" s="80">
        <v>100</v>
      </c>
      <c r="O45" s="19">
        <f>M45*(N45/100)</f>
        <v>4.34</v>
      </c>
      <c r="P45" s="59"/>
      <c r="Q45" s="19"/>
      <c r="R45" s="9" t="s">
        <v>4</v>
      </c>
      <c r="S45" s="109" t="s">
        <v>149</v>
      </c>
      <c r="T45" s="109" t="s">
        <v>150</v>
      </c>
      <c r="U45" s="113" t="s">
        <v>168</v>
      </c>
      <c r="V45" s="147" t="s">
        <v>170</v>
      </c>
      <c r="W45" s="147" t="s">
        <v>222</v>
      </c>
      <c r="X45" s="110"/>
      <c r="Y45" s="18"/>
      <c r="Z45" s="15"/>
      <c r="AA45" s="162" t="s">
        <v>270</v>
      </c>
      <c r="AB45" s="163" t="s">
        <v>89</v>
      </c>
      <c r="AC45" s="166" t="s">
        <v>277</v>
      </c>
      <c r="AD45" s="37"/>
      <c r="AE45" s="106"/>
      <c r="AF45" s="166">
        <v>47506015</v>
      </c>
      <c r="AG45" s="93"/>
      <c r="AH45" s="92" t="s">
        <v>93</v>
      </c>
      <c r="AI45" s="40" t="s">
        <v>65</v>
      </c>
      <c r="AJ45" s="40" t="s">
        <v>65</v>
      </c>
      <c r="AK45" s="40" t="s">
        <v>162</v>
      </c>
      <c r="AL45" s="95" t="s">
        <v>163</v>
      </c>
      <c r="AM45" s="40" t="s">
        <v>68</v>
      </c>
      <c r="AN45" s="239" t="s">
        <v>503</v>
      </c>
      <c r="AO45" s="40">
        <v>32</v>
      </c>
      <c r="AP45" s="87">
        <v>11.1</v>
      </c>
      <c r="AQ45" s="59" t="s">
        <v>66</v>
      </c>
      <c r="AR45" s="102" t="s">
        <v>529</v>
      </c>
      <c r="AS45" s="18"/>
      <c r="AT45" s="18"/>
    </row>
    <row r="46" spans="1:47" ht="58" x14ac:dyDescent="0.35">
      <c r="B46" s="89" t="s">
        <v>117</v>
      </c>
      <c r="C46" s="133" t="s">
        <v>32</v>
      </c>
      <c r="D46" s="36" t="s">
        <v>33</v>
      </c>
      <c r="E46" s="53" t="s">
        <v>187</v>
      </c>
      <c r="F46" s="36" t="s">
        <v>374</v>
      </c>
      <c r="G46" s="53" t="s">
        <v>8</v>
      </c>
      <c r="H46" s="53" t="s">
        <v>9</v>
      </c>
      <c r="I46" s="35">
        <v>400</v>
      </c>
      <c r="J46" s="121">
        <v>3</v>
      </c>
      <c r="K46" s="199">
        <v>3</v>
      </c>
      <c r="L46" s="24"/>
      <c r="M46" s="19">
        <f>ROUND(J46/(1.73*0.4),2)</f>
        <v>4.34</v>
      </c>
      <c r="N46" s="80">
        <v>100</v>
      </c>
      <c r="O46" s="19">
        <f>M46*(N46/100)</f>
        <v>4.34</v>
      </c>
      <c r="P46" s="59"/>
      <c r="Q46" s="19"/>
      <c r="R46" s="9" t="s">
        <v>4</v>
      </c>
      <c r="S46" s="109" t="s">
        <v>149</v>
      </c>
      <c r="T46" s="109" t="s">
        <v>150</v>
      </c>
      <c r="U46" s="113" t="s">
        <v>168</v>
      </c>
      <c r="V46" s="147" t="s">
        <v>170</v>
      </c>
      <c r="W46" s="147" t="s">
        <v>222</v>
      </c>
      <c r="X46" s="110"/>
      <c r="Y46" s="18"/>
      <c r="Z46" s="15"/>
      <c r="AA46" s="162" t="s">
        <v>270</v>
      </c>
      <c r="AB46" s="163" t="s">
        <v>89</v>
      </c>
      <c r="AC46" s="166" t="s">
        <v>277</v>
      </c>
      <c r="AD46" s="37"/>
      <c r="AE46" s="106"/>
      <c r="AF46" s="166">
        <v>47506015</v>
      </c>
      <c r="AG46" s="93"/>
      <c r="AH46" s="92" t="s">
        <v>93</v>
      </c>
      <c r="AI46" s="40" t="s">
        <v>65</v>
      </c>
      <c r="AJ46" s="40" t="s">
        <v>65</v>
      </c>
      <c r="AK46" s="40" t="s">
        <v>162</v>
      </c>
      <c r="AL46" s="95" t="s">
        <v>163</v>
      </c>
      <c r="AM46" s="40" t="s">
        <v>68</v>
      </c>
      <c r="AN46" s="239" t="s">
        <v>503</v>
      </c>
      <c r="AO46" s="40">
        <v>32</v>
      </c>
      <c r="AP46" s="87">
        <v>11.1</v>
      </c>
      <c r="AQ46" s="59" t="s">
        <v>66</v>
      </c>
      <c r="AR46" s="102" t="s">
        <v>529</v>
      </c>
      <c r="AS46" s="18"/>
      <c r="AT46" s="18"/>
    </row>
    <row r="47" spans="1:47" ht="43.5" x14ac:dyDescent="0.35">
      <c r="A47" s="266" t="s">
        <v>568</v>
      </c>
      <c r="B47" s="89" t="s">
        <v>321</v>
      </c>
      <c r="C47" s="53" t="s">
        <v>77</v>
      </c>
      <c r="D47" s="53" t="s">
        <v>572</v>
      </c>
      <c r="E47" s="271" t="s">
        <v>575</v>
      </c>
      <c r="F47" s="271" t="s">
        <v>577</v>
      </c>
      <c r="G47" s="271"/>
      <c r="H47" s="271" t="s">
        <v>9</v>
      </c>
      <c r="I47" s="272">
        <v>400</v>
      </c>
      <c r="J47" s="275">
        <v>4</v>
      </c>
      <c r="K47" s="199">
        <v>4</v>
      </c>
      <c r="L47" s="24"/>
      <c r="M47" s="19">
        <f>ROUND(J47/(1.73*0.4),2)</f>
        <v>5.78</v>
      </c>
      <c r="N47" s="80"/>
      <c r="O47" s="19"/>
      <c r="P47" s="59"/>
      <c r="Q47" s="19"/>
      <c r="R47" s="37"/>
      <c r="S47" s="93"/>
      <c r="T47" s="93"/>
      <c r="U47" s="93"/>
      <c r="V47" s="93"/>
      <c r="W47" s="93"/>
      <c r="X47" s="110"/>
      <c r="Y47" s="18"/>
      <c r="Z47" s="53"/>
      <c r="AA47" s="162" t="s">
        <v>270</v>
      </c>
      <c r="AB47" s="163" t="s">
        <v>89</v>
      </c>
      <c r="AC47" s="167" t="s">
        <v>275</v>
      </c>
      <c r="AD47" s="108"/>
      <c r="AE47" s="106"/>
      <c r="AF47" s="186">
        <v>47506015</v>
      </c>
      <c r="AG47" s="66"/>
      <c r="AH47" s="66"/>
      <c r="AI47" s="40"/>
      <c r="AJ47" s="40" t="s">
        <v>65</v>
      </c>
      <c r="AK47" s="40" t="s">
        <v>65</v>
      </c>
      <c r="AL47" s="40" t="s">
        <v>162</v>
      </c>
      <c r="AM47" s="95" t="s">
        <v>163</v>
      </c>
      <c r="AN47" s="40" t="s">
        <v>68</v>
      </c>
      <c r="AO47" s="40"/>
      <c r="AP47" s="87"/>
      <c r="AQ47" s="59"/>
      <c r="AR47" s="59"/>
      <c r="AS47" s="18"/>
      <c r="AT47" s="18"/>
    </row>
    <row r="48" spans="1:47" x14ac:dyDescent="0.35">
      <c r="B48" s="89" t="s">
        <v>322</v>
      </c>
      <c r="C48" s="53" t="s">
        <v>77</v>
      </c>
      <c r="D48" s="53"/>
      <c r="E48" s="53" t="s">
        <v>77</v>
      </c>
      <c r="F48" s="53"/>
      <c r="G48" s="53"/>
      <c r="H48" s="53"/>
      <c r="I48" s="35"/>
      <c r="J48" s="63"/>
      <c r="K48" s="63"/>
      <c r="L48" s="24"/>
      <c r="M48" s="19"/>
      <c r="N48" s="80"/>
      <c r="O48" s="19"/>
      <c r="P48" s="59"/>
      <c r="Q48" s="19"/>
      <c r="R48" s="37"/>
      <c r="S48" s="93"/>
      <c r="T48" s="93"/>
      <c r="U48" s="91"/>
      <c r="V48" s="93"/>
      <c r="W48" s="93"/>
      <c r="X48" s="110"/>
      <c r="Y48" s="18"/>
      <c r="Z48" s="53"/>
      <c r="AA48" s="152"/>
      <c r="AB48" s="152"/>
      <c r="AC48" s="106"/>
      <c r="AD48" s="37"/>
      <c r="AE48" s="106"/>
      <c r="AF48" s="105"/>
      <c r="AG48" s="93"/>
      <c r="AH48" s="92"/>
      <c r="AI48" s="40"/>
      <c r="AJ48" s="40"/>
      <c r="AK48" s="40"/>
      <c r="AL48" s="40"/>
      <c r="AM48" s="90"/>
      <c r="AN48" s="40"/>
      <c r="AO48" s="40"/>
      <c r="AP48" s="87"/>
      <c r="AQ48" s="59"/>
      <c r="AR48" s="59"/>
      <c r="AS48" s="18"/>
      <c r="AT48" s="18"/>
    </row>
    <row r="49" spans="2:46" customFormat="1" ht="87" x14ac:dyDescent="0.35">
      <c r="B49" s="180" t="s">
        <v>489</v>
      </c>
      <c r="C49" s="69"/>
      <c r="D49" s="237" t="s">
        <v>471</v>
      </c>
      <c r="E49" s="69"/>
      <c r="F49" s="69"/>
      <c r="G49" s="69"/>
      <c r="H49" s="69"/>
      <c r="I49" s="190"/>
      <c r="J49" s="191">
        <f>SUM(J50:J53)</f>
        <v>17</v>
      </c>
      <c r="K49" s="191">
        <f>SUM(K50:K53)</f>
        <v>0</v>
      </c>
      <c r="L49" s="45"/>
      <c r="M49" s="47">
        <f>SUM(M50:M55)+(SUM(M50:M55)*0.3)</f>
        <v>31.953999999999997</v>
      </c>
      <c r="N49" s="81"/>
      <c r="O49" s="47">
        <f>SUM(O50:O55)+(SUM(O50:O55)*0.3)</f>
        <v>31.953999999999997</v>
      </c>
      <c r="P49" s="135" t="s">
        <v>165</v>
      </c>
      <c r="Q49" s="192" t="s">
        <v>494</v>
      </c>
      <c r="R49" s="48"/>
      <c r="S49" s="94"/>
      <c r="T49" s="94"/>
      <c r="U49" s="94"/>
      <c r="V49" s="94"/>
      <c r="W49" s="94"/>
      <c r="X49" s="156"/>
      <c r="Y49" s="48"/>
      <c r="Z49" s="43"/>
      <c r="AA49" s="107"/>
      <c r="AB49" s="107"/>
      <c r="AC49" s="107"/>
      <c r="AD49" s="49"/>
      <c r="AE49" s="107"/>
      <c r="AF49" s="107"/>
      <c r="AG49" s="94"/>
      <c r="AH49" s="94"/>
      <c r="AI49" s="50"/>
      <c r="AJ49" s="50"/>
      <c r="AK49" s="50"/>
      <c r="AL49" s="50"/>
      <c r="AM49" s="50"/>
      <c r="AN49" s="50"/>
      <c r="AO49" s="50"/>
      <c r="AP49" s="88"/>
      <c r="AQ49" s="60"/>
      <c r="AR49" s="60"/>
      <c r="AS49" s="1"/>
      <c r="AT49" s="1"/>
    </row>
    <row r="50" spans="2:46" customFormat="1" ht="58" x14ac:dyDescent="0.35">
      <c r="B50" s="89" t="s">
        <v>118</v>
      </c>
      <c r="C50" s="68"/>
      <c r="D50" s="15" t="s">
        <v>55</v>
      </c>
      <c r="E50" s="194" t="s">
        <v>247</v>
      </c>
      <c r="F50" s="206" t="s">
        <v>375</v>
      </c>
      <c r="G50" s="53" t="s">
        <v>236</v>
      </c>
      <c r="H50" s="53" t="s">
        <v>9</v>
      </c>
      <c r="I50" s="35">
        <v>400</v>
      </c>
      <c r="J50" s="121">
        <v>3</v>
      </c>
      <c r="K50" s="189" t="s">
        <v>490</v>
      </c>
      <c r="L50" s="24"/>
      <c r="M50" s="19">
        <f>ROUND(J50/(1.73*0.4),2)</f>
        <v>4.34</v>
      </c>
      <c r="N50" s="80">
        <v>100</v>
      </c>
      <c r="O50" s="19">
        <f>M50*(N50/100)</f>
        <v>4.34</v>
      </c>
      <c r="P50" s="59"/>
      <c r="Q50" s="19"/>
      <c r="R50" s="19"/>
      <c r="S50" s="109" t="s">
        <v>147</v>
      </c>
      <c r="T50" s="109" t="s">
        <v>148</v>
      </c>
      <c r="U50" s="113" t="s">
        <v>168</v>
      </c>
      <c r="V50" s="147" t="s">
        <v>169</v>
      </c>
      <c r="W50" s="147" t="s">
        <v>222</v>
      </c>
      <c r="X50" s="15"/>
      <c r="Y50" s="15"/>
      <c r="Z50" s="15"/>
      <c r="AA50" s="162" t="s">
        <v>270</v>
      </c>
      <c r="AB50" s="163" t="s">
        <v>89</v>
      </c>
      <c r="AC50" s="166" t="s">
        <v>277</v>
      </c>
      <c r="AD50" s="37"/>
      <c r="AE50" s="106"/>
      <c r="AF50" s="166">
        <v>47506015</v>
      </c>
      <c r="AG50" s="93"/>
      <c r="AH50" s="92" t="s">
        <v>93</v>
      </c>
      <c r="AI50" s="40" t="s">
        <v>65</v>
      </c>
      <c r="AJ50" s="40" t="s">
        <v>65</v>
      </c>
      <c r="AK50" s="40" t="s">
        <v>162</v>
      </c>
      <c r="AL50" s="95" t="s">
        <v>163</v>
      </c>
      <c r="AM50" s="40" t="s">
        <v>68</v>
      </c>
      <c r="AN50" s="239" t="s">
        <v>503</v>
      </c>
      <c r="AO50" s="40">
        <v>32</v>
      </c>
      <c r="AP50" s="87">
        <v>11.1</v>
      </c>
      <c r="AQ50" s="59" t="s">
        <v>66</v>
      </c>
      <c r="AR50" s="59"/>
      <c r="AS50" s="1"/>
      <c r="AT50" s="96" t="s">
        <v>470</v>
      </c>
    </row>
    <row r="51" spans="2:46" customFormat="1" ht="58" x14ac:dyDescent="0.35">
      <c r="B51" s="89" t="s">
        <v>119</v>
      </c>
      <c r="C51" s="68"/>
      <c r="D51" s="15" t="s">
        <v>410</v>
      </c>
      <c r="E51" s="192" t="s">
        <v>563</v>
      </c>
      <c r="F51" s="62" t="s">
        <v>561</v>
      </c>
      <c r="G51" s="53" t="s">
        <v>236</v>
      </c>
      <c r="H51" s="53" t="s">
        <v>9</v>
      </c>
      <c r="I51" s="35">
        <v>400</v>
      </c>
      <c r="J51" s="121">
        <v>5.5</v>
      </c>
      <c r="K51" s="189" t="s">
        <v>490</v>
      </c>
      <c r="L51" s="24"/>
      <c r="M51" s="19">
        <f>ROUND(J51/(1.73*0.4),2)</f>
        <v>7.95</v>
      </c>
      <c r="N51" s="80">
        <v>100</v>
      </c>
      <c r="O51" s="19">
        <f>M51*(N51/100)</f>
        <v>7.95</v>
      </c>
      <c r="P51" s="59"/>
      <c r="Q51" s="19"/>
      <c r="R51" s="19"/>
      <c r="S51" s="109" t="s">
        <v>147</v>
      </c>
      <c r="T51" s="109" t="s">
        <v>148</v>
      </c>
      <c r="U51" s="113" t="s">
        <v>168</v>
      </c>
      <c r="V51" s="147" t="s">
        <v>169</v>
      </c>
      <c r="W51" s="147" t="s">
        <v>222</v>
      </c>
      <c r="X51" s="15"/>
      <c r="Y51" s="15"/>
      <c r="Z51" s="15"/>
      <c r="AA51" s="162" t="s">
        <v>269</v>
      </c>
      <c r="AB51" s="163" t="s">
        <v>87</v>
      </c>
      <c r="AC51" s="166" t="s">
        <v>277</v>
      </c>
      <c r="AD51" s="37"/>
      <c r="AE51" s="106"/>
      <c r="AF51" s="166">
        <v>47506015</v>
      </c>
      <c r="AG51" s="93"/>
      <c r="AH51" s="92" t="s">
        <v>93</v>
      </c>
      <c r="AI51" s="40" t="s">
        <v>65</v>
      </c>
      <c r="AJ51" s="40" t="s">
        <v>65</v>
      </c>
      <c r="AK51" s="40" t="s">
        <v>162</v>
      </c>
      <c r="AL51" s="95" t="s">
        <v>163</v>
      </c>
      <c r="AM51" s="40" t="s">
        <v>68</v>
      </c>
      <c r="AN51" s="239" t="s">
        <v>503</v>
      </c>
      <c r="AO51" s="40">
        <v>32</v>
      </c>
      <c r="AP51" s="87">
        <v>11.1</v>
      </c>
      <c r="AQ51" s="59" t="s">
        <v>66</v>
      </c>
      <c r="AR51" s="59"/>
      <c r="AS51" s="1"/>
      <c r="AT51" s="96" t="s">
        <v>470</v>
      </c>
    </row>
    <row r="52" spans="2:46" ht="58" x14ac:dyDescent="0.35">
      <c r="B52" s="89" t="s">
        <v>120</v>
      </c>
      <c r="C52" s="68"/>
      <c r="D52" s="15" t="s">
        <v>56</v>
      </c>
      <c r="E52" s="194" t="s">
        <v>248</v>
      </c>
      <c r="F52" s="206" t="s">
        <v>377</v>
      </c>
      <c r="G52" s="53" t="s">
        <v>236</v>
      </c>
      <c r="H52" s="53" t="s">
        <v>9</v>
      </c>
      <c r="I52" s="35">
        <v>400</v>
      </c>
      <c r="J52" s="121">
        <v>3</v>
      </c>
      <c r="K52" s="189" t="s">
        <v>490</v>
      </c>
      <c r="L52" s="24"/>
      <c r="M52" s="19">
        <f>ROUND(J52/(1.73*0.4),2)</f>
        <v>4.34</v>
      </c>
      <c r="N52" s="80">
        <v>100</v>
      </c>
      <c r="O52" s="19">
        <f>M52*(N52/100)</f>
        <v>4.34</v>
      </c>
      <c r="P52" s="59"/>
      <c r="Q52" s="19"/>
      <c r="R52" s="19"/>
      <c r="S52" s="109" t="s">
        <v>149</v>
      </c>
      <c r="T52" s="109" t="s">
        <v>150</v>
      </c>
      <c r="U52" s="113" t="s">
        <v>168</v>
      </c>
      <c r="V52" s="147" t="s">
        <v>170</v>
      </c>
      <c r="W52" s="147" t="s">
        <v>222</v>
      </c>
      <c r="X52" s="110"/>
      <c r="Y52" s="18"/>
      <c r="Z52" s="15"/>
      <c r="AA52" s="162" t="s">
        <v>270</v>
      </c>
      <c r="AB52" s="163" t="s">
        <v>89</v>
      </c>
      <c r="AC52" s="166" t="s">
        <v>277</v>
      </c>
      <c r="AD52" s="37"/>
      <c r="AE52" s="106"/>
      <c r="AF52" s="166">
        <v>47506015</v>
      </c>
      <c r="AG52" s="93"/>
      <c r="AH52" s="92" t="s">
        <v>93</v>
      </c>
      <c r="AI52" s="40" t="s">
        <v>65</v>
      </c>
      <c r="AJ52" s="40" t="s">
        <v>65</v>
      </c>
      <c r="AK52" s="40" t="s">
        <v>162</v>
      </c>
      <c r="AL52" s="95" t="s">
        <v>163</v>
      </c>
      <c r="AM52" s="40" t="s">
        <v>68</v>
      </c>
      <c r="AN52" s="239" t="s">
        <v>503</v>
      </c>
      <c r="AO52" s="40">
        <v>32</v>
      </c>
      <c r="AP52" s="87">
        <v>11.1</v>
      </c>
      <c r="AQ52" s="59" t="s">
        <v>66</v>
      </c>
      <c r="AR52" s="59"/>
      <c r="AS52" s="18"/>
      <c r="AT52" s="96" t="s">
        <v>470</v>
      </c>
    </row>
    <row r="53" spans="2:46" ht="58" x14ac:dyDescent="0.35">
      <c r="B53" s="89" t="s">
        <v>257</v>
      </c>
      <c r="C53" s="68"/>
      <c r="D53" s="15" t="s">
        <v>411</v>
      </c>
      <c r="E53" s="192" t="s">
        <v>562</v>
      </c>
      <c r="F53" s="62" t="s">
        <v>560</v>
      </c>
      <c r="G53" s="53" t="s">
        <v>236</v>
      </c>
      <c r="H53" s="53" t="s">
        <v>9</v>
      </c>
      <c r="I53" s="35">
        <v>400</v>
      </c>
      <c r="J53" s="121">
        <v>5.5</v>
      </c>
      <c r="K53" s="189" t="s">
        <v>490</v>
      </c>
      <c r="L53" s="24"/>
      <c r="M53" s="19">
        <f>ROUND(J53/(1.73*0.4),2)</f>
        <v>7.95</v>
      </c>
      <c r="N53" s="80">
        <v>100</v>
      </c>
      <c r="O53" s="19">
        <f>M53*(N53/100)</f>
        <v>7.95</v>
      </c>
      <c r="P53" s="59"/>
      <c r="Q53" s="19"/>
      <c r="R53" s="19"/>
      <c r="S53" s="109" t="s">
        <v>149</v>
      </c>
      <c r="T53" s="109" t="s">
        <v>150</v>
      </c>
      <c r="U53" s="113" t="s">
        <v>168</v>
      </c>
      <c r="V53" s="147" t="s">
        <v>170</v>
      </c>
      <c r="W53" s="147" t="s">
        <v>222</v>
      </c>
      <c r="X53" s="110"/>
      <c r="Y53" s="18"/>
      <c r="Z53" s="15"/>
      <c r="AA53" s="162" t="s">
        <v>269</v>
      </c>
      <c r="AB53" s="163" t="s">
        <v>87</v>
      </c>
      <c r="AC53" s="166" t="s">
        <v>277</v>
      </c>
      <c r="AD53" s="37"/>
      <c r="AE53" s="106"/>
      <c r="AF53" s="166">
        <v>47506015</v>
      </c>
      <c r="AG53" s="93"/>
      <c r="AH53" s="92" t="s">
        <v>93</v>
      </c>
      <c r="AI53" s="40" t="s">
        <v>65</v>
      </c>
      <c r="AJ53" s="40" t="s">
        <v>65</v>
      </c>
      <c r="AK53" s="40" t="s">
        <v>162</v>
      </c>
      <c r="AL53" s="95" t="s">
        <v>163</v>
      </c>
      <c r="AM53" s="40" t="s">
        <v>68</v>
      </c>
      <c r="AN53" s="239" t="s">
        <v>503</v>
      </c>
      <c r="AO53" s="40">
        <v>32</v>
      </c>
      <c r="AP53" s="87">
        <v>11.1</v>
      </c>
      <c r="AQ53" s="59" t="s">
        <v>66</v>
      </c>
      <c r="AR53" s="59"/>
      <c r="AS53" s="18"/>
      <c r="AT53" s="96" t="s">
        <v>470</v>
      </c>
    </row>
    <row r="54" spans="2:46" x14ac:dyDescent="0.35">
      <c r="B54" s="89" t="s">
        <v>321</v>
      </c>
      <c r="C54" s="53" t="s">
        <v>77</v>
      </c>
      <c r="D54" s="53"/>
      <c r="E54" s="53" t="s">
        <v>77</v>
      </c>
      <c r="F54" s="53"/>
      <c r="G54" s="53"/>
      <c r="H54" s="53"/>
      <c r="I54" s="35"/>
      <c r="J54" s="63"/>
      <c r="K54" s="63"/>
      <c r="L54" s="24"/>
      <c r="M54" s="19"/>
      <c r="N54" s="80"/>
      <c r="O54" s="19"/>
      <c r="P54" s="59"/>
      <c r="Q54" s="19"/>
      <c r="R54" s="37"/>
      <c r="S54" s="93"/>
      <c r="T54" s="93"/>
      <c r="U54" s="91"/>
      <c r="V54" s="93"/>
      <c r="W54" s="93"/>
      <c r="X54" s="110"/>
      <c r="Y54" s="18"/>
      <c r="Z54" s="53"/>
      <c r="AA54" s="152"/>
      <c r="AB54" s="152"/>
      <c r="AC54" s="106"/>
      <c r="AD54" s="37"/>
      <c r="AE54" s="106"/>
      <c r="AF54" s="105"/>
      <c r="AG54" s="93"/>
      <c r="AH54" s="92"/>
      <c r="AI54" s="40"/>
      <c r="AJ54" s="40"/>
      <c r="AK54" s="40"/>
      <c r="AL54" s="40"/>
      <c r="AM54" s="90"/>
      <c r="AN54" s="40"/>
      <c r="AO54" s="40"/>
      <c r="AP54" s="87"/>
      <c r="AQ54" s="59"/>
      <c r="AR54" s="59"/>
      <c r="AS54" s="18"/>
      <c r="AT54" s="96"/>
    </row>
    <row r="55" spans="2:46" x14ac:dyDescent="0.35">
      <c r="B55" s="89" t="s">
        <v>322</v>
      </c>
      <c r="C55" s="53" t="s">
        <v>77</v>
      </c>
      <c r="D55" s="53"/>
      <c r="E55" s="53" t="s">
        <v>77</v>
      </c>
      <c r="F55" s="53"/>
      <c r="G55" s="53"/>
      <c r="H55" s="53"/>
      <c r="I55" s="35"/>
      <c r="J55" s="63"/>
      <c r="K55" s="63"/>
      <c r="L55" s="24"/>
      <c r="M55" s="19"/>
      <c r="N55" s="80"/>
      <c r="O55" s="19"/>
      <c r="P55" s="59"/>
      <c r="Q55" s="19"/>
      <c r="R55" s="37"/>
      <c r="S55" s="93"/>
      <c r="T55" s="93"/>
      <c r="U55" s="91"/>
      <c r="V55" s="93"/>
      <c r="W55" s="93"/>
      <c r="X55" s="110"/>
      <c r="Y55" s="18"/>
      <c r="Z55" s="53"/>
      <c r="AA55" s="152"/>
      <c r="AB55" s="152"/>
      <c r="AC55" s="106"/>
      <c r="AD55" s="37"/>
      <c r="AE55" s="106"/>
      <c r="AF55" s="105"/>
      <c r="AG55" s="93"/>
      <c r="AH55" s="92"/>
      <c r="AI55" s="40"/>
      <c r="AJ55" s="40"/>
      <c r="AK55" s="40"/>
      <c r="AL55" s="40"/>
      <c r="AM55" s="90"/>
      <c r="AN55" s="40"/>
      <c r="AO55" s="40"/>
      <c r="AP55" s="87"/>
      <c r="AQ55" s="59"/>
      <c r="AR55" s="59"/>
      <c r="AS55" s="18"/>
      <c r="AT55" s="18"/>
    </row>
    <row r="56" spans="2:46" customFormat="1" x14ac:dyDescent="0.35">
      <c r="B56" s="122"/>
      <c r="C56" s="123"/>
      <c r="D56" s="31"/>
      <c r="E56" s="71"/>
      <c r="F56" s="123"/>
      <c r="G56" s="31"/>
      <c r="H56" s="31"/>
      <c r="I56" s="54"/>
      <c r="J56" s="55"/>
      <c r="K56" s="55"/>
      <c r="L56" s="55"/>
      <c r="M56" s="56"/>
      <c r="N56" s="76"/>
      <c r="O56" s="56"/>
      <c r="P56" s="124"/>
      <c r="Q56" s="3"/>
      <c r="R56" s="3"/>
      <c r="S56" s="154"/>
      <c r="T56" s="134"/>
      <c r="U56" s="134"/>
      <c r="V56" s="134"/>
      <c r="W56" s="124"/>
      <c r="X56" s="124"/>
      <c r="Y56" s="3"/>
      <c r="Z56" s="74"/>
      <c r="AA56" s="34"/>
      <c r="AB56" s="34"/>
      <c r="AC56" s="126"/>
      <c r="AD56" s="73"/>
      <c r="AE56" s="126"/>
      <c r="AF56" s="127"/>
      <c r="AI56" s="74"/>
      <c r="AJ56" s="74"/>
      <c r="AK56" s="74"/>
      <c r="AL56" s="74"/>
      <c r="AM56" s="74"/>
      <c r="AN56" s="128"/>
      <c r="AO56" s="74"/>
      <c r="AP56" s="117"/>
    </row>
    <row r="57" spans="2:46" customFormat="1" x14ac:dyDescent="0.35">
      <c r="B57" s="122" t="s">
        <v>301</v>
      </c>
      <c r="C57" s="123" t="s">
        <v>301</v>
      </c>
      <c r="D57" s="183">
        <f>8*1000</f>
        <v>8000</v>
      </c>
      <c r="E57" s="71"/>
      <c r="F57" s="123"/>
      <c r="G57" s="31"/>
      <c r="H57" s="31"/>
      <c r="I57" s="54"/>
      <c r="J57" s="55"/>
      <c r="K57" s="55"/>
      <c r="L57" s="55"/>
      <c r="M57" s="56"/>
      <c r="N57" s="76"/>
      <c r="O57" s="56"/>
      <c r="P57" s="124"/>
      <c r="Q57" s="3"/>
      <c r="R57" s="3"/>
      <c r="S57" s="154"/>
      <c r="T57" s="134"/>
      <c r="U57" s="134"/>
      <c r="V57" s="134"/>
      <c r="W57" s="124"/>
      <c r="X57" s="124"/>
      <c r="Y57" s="3"/>
      <c r="Z57" s="74"/>
      <c r="AA57" s="34"/>
      <c r="AB57" s="34"/>
      <c r="AC57" s="126"/>
      <c r="AD57" s="73"/>
      <c r="AE57" s="126"/>
      <c r="AF57" s="127"/>
      <c r="AI57" s="74"/>
      <c r="AJ57" s="74"/>
      <c r="AK57" s="74"/>
      <c r="AL57" s="74"/>
      <c r="AM57" s="74"/>
      <c r="AN57" s="128"/>
      <c r="AO57" s="74"/>
      <c r="AP57" s="117"/>
    </row>
    <row r="58" spans="2:46" x14ac:dyDescent="0.35">
      <c r="B58" s="71"/>
      <c r="C58" s="71"/>
      <c r="D58" s="31"/>
      <c r="E58" s="71"/>
      <c r="F58" s="71"/>
      <c r="G58" s="31"/>
      <c r="H58" s="31"/>
      <c r="I58" s="54"/>
      <c r="J58" s="55"/>
      <c r="K58" s="55"/>
      <c r="L58" s="55"/>
      <c r="M58" s="56"/>
      <c r="N58" s="56"/>
      <c r="O58" s="56"/>
      <c r="P58" s="72"/>
      <c r="Q58" s="56"/>
      <c r="R58" s="73"/>
      <c r="S58" s="125"/>
      <c r="T58" s="125"/>
      <c r="U58" s="125"/>
      <c r="V58" s="125"/>
      <c r="W58" s="125"/>
      <c r="Z58" s="31"/>
      <c r="AA58" s="126"/>
      <c r="AB58" s="126"/>
      <c r="AC58" s="126"/>
      <c r="AD58" s="73"/>
      <c r="AE58" s="73"/>
      <c r="AF58" s="73"/>
      <c r="AG58" s="73"/>
      <c r="AH58" s="73"/>
      <c r="AI58" s="74"/>
      <c r="AJ58" s="74"/>
      <c r="AK58" s="74"/>
      <c r="AL58" s="74"/>
      <c r="AM58" s="74"/>
      <c r="AN58" s="74"/>
      <c r="AO58" s="74"/>
      <c r="AP58" s="74"/>
      <c r="AQ58" s="72"/>
      <c r="AR58" s="72"/>
    </row>
    <row r="59" spans="2:46" ht="58" x14ac:dyDescent="0.35">
      <c r="B59" s="71"/>
      <c r="C59" s="71"/>
      <c r="D59" s="54"/>
      <c r="E59" s="55" t="s">
        <v>247</v>
      </c>
      <c r="F59" s="54"/>
      <c r="G59" s="55"/>
      <c r="H59" s="31"/>
      <c r="I59" s="54"/>
      <c r="J59" s="55">
        <v>11</v>
      </c>
      <c r="K59" s="55" t="s">
        <v>567</v>
      </c>
      <c r="L59" s="55"/>
      <c r="M59" s="56"/>
      <c r="N59" s="56"/>
      <c r="O59" s="56"/>
      <c r="P59" s="72"/>
      <c r="Q59" s="56"/>
      <c r="R59" s="73"/>
      <c r="S59" s="125"/>
      <c r="T59" s="125"/>
      <c r="U59" s="125"/>
      <c r="V59" s="125"/>
      <c r="W59" s="125"/>
      <c r="Z59" s="31"/>
      <c r="AA59" s="126"/>
      <c r="AB59" s="126"/>
      <c r="AC59" s="126"/>
      <c r="AD59" s="73"/>
      <c r="AE59" s="73"/>
      <c r="AF59" s="73"/>
      <c r="AG59" s="73"/>
      <c r="AH59" s="73"/>
      <c r="AI59" s="74"/>
      <c r="AJ59" s="74"/>
      <c r="AK59" s="74"/>
      <c r="AL59" s="74"/>
      <c r="AM59" s="74"/>
      <c r="AN59" s="74"/>
      <c r="AO59" s="74"/>
      <c r="AP59" s="74"/>
      <c r="AQ59" s="72"/>
      <c r="AR59" s="72"/>
    </row>
    <row r="60" spans="2:46" ht="58" x14ac:dyDescent="0.35">
      <c r="B60" s="71"/>
      <c r="C60" s="71"/>
      <c r="D60" s="54"/>
      <c r="E60" s="55" t="s">
        <v>248</v>
      </c>
      <c r="F60" s="54"/>
      <c r="G60" s="55"/>
      <c r="H60" s="31"/>
      <c r="I60" s="54"/>
      <c r="J60" s="55">
        <v>11</v>
      </c>
      <c r="K60" s="55" t="s">
        <v>567</v>
      </c>
      <c r="L60" s="55"/>
      <c r="M60" s="56"/>
      <c r="N60" s="56"/>
      <c r="O60" s="56"/>
      <c r="P60" s="72"/>
      <c r="Q60" s="56"/>
      <c r="R60" s="73"/>
      <c r="S60" s="125"/>
      <c r="T60" s="125"/>
      <c r="U60" s="125"/>
      <c r="V60" s="125"/>
      <c r="W60" s="125"/>
      <c r="Z60" s="31"/>
      <c r="AA60" s="126"/>
      <c r="AB60" s="126"/>
      <c r="AC60" s="126"/>
      <c r="AD60" s="73"/>
      <c r="AE60" s="73"/>
      <c r="AF60" s="73"/>
      <c r="AG60" s="73"/>
      <c r="AH60" s="73"/>
      <c r="AI60" s="74"/>
      <c r="AJ60" s="74"/>
      <c r="AK60" s="74"/>
      <c r="AL60" s="74"/>
      <c r="AM60" s="74"/>
      <c r="AN60" s="74"/>
      <c r="AO60" s="74"/>
      <c r="AP60" s="74"/>
      <c r="AQ60" s="72"/>
      <c r="AR60" s="72"/>
    </row>
    <row r="61" spans="2:46" x14ac:dyDescent="0.35">
      <c r="B61" s="71"/>
      <c r="C61" s="71"/>
      <c r="D61" s="54"/>
      <c r="E61" s="55"/>
      <c r="F61" s="54"/>
      <c r="G61" s="55"/>
      <c r="H61" s="31"/>
      <c r="I61" s="54"/>
      <c r="J61" s="55"/>
      <c r="K61" s="55"/>
      <c r="L61" s="55"/>
      <c r="M61" s="56"/>
      <c r="N61" s="56"/>
      <c r="O61" s="56"/>
      <c r="P61" s="72"/>
      <c r="Q61" s="56"/>
      <c r="R61" s="73"/>
      <c r="S61" s="125"/>
      <c r="T61" s="125"/>
      <c r="U61" s="125"/>
      <c r="V61" s="125"/>
      <c r="W61" s="125"/>
      <c r="Z61" s="31"/>
      <c r="AA61" s="126"/>
      <c r="AB61" s="126"/>
      <c r="AC61" s="126"/>
      <c r="AD61" s="73"/>
      <c r="AE61" s="73"/>
      <c r="AF61" s="73"/>
      <c r="AG61" s="73"/>
      <c r="AH61" s="73"/>
      <c r="AI61" s="74"/>
      <c r="AJ61" s="74"/>
      <c r="AK61" s="74"/>
      <c r="AL61" s="74"/>
      <c r="AM61" s="74"/>
      <c r="AN61" s="74"/>
      <c r="AO61" s="74"/>
      <c r="AP61" s="74"/>
      <c r="AQ61" s="72"/>
      <c r="AR61" s="72"/>
    </row>
    <row r="62" spans="2:46" x14ac:dyDescent="0.35">
      <c r="B62" s="71"/>
      <c r="C62" s="71"/>
      <c r="D62" s="31"/>
      <c r="E62" s="71"/>
      <c r="F62" s="71"/>
      <c r="G62" s="31"/>
      <c r="H62" s="31"/>
      <c r="I62" s="54"/>
      <c r="J62" s="55"/>
      <c r="K62" s="55"/>
      <c r="L62" s="55"/>
      <c r="M62" s="56"/>
      <c r="N62" s="56"/>
      <c r="O62" s="56"/>
      <c r="P62" s="72"/>
      <c r="Q62" s="56"/>
      <c r="R62" s="73"/>
      <c r="S62" s="125"/>
      <c r="T62" s="125"/>
      <c r="U62" s="125"/>
      <c r="V62" s="125"/>
      <c r="W62" s="125"/>
      <c r="Z62" s="31"/>
      <c r="AA62" s="126"/>
      <c r="AB62" s="126"/>
      <c r="AC62" s="126"/>
      <c r="AD62" s="73"/>
      <c r="AE62" s="73"/>
      <c r="AF62" s="73"/>
      <c r="AG62" s="73"/>
      <c r="AH62" s="73"/>
      <c r="AI62" s="74"/>
      <c r="AJ62" s="74"/>
      <c r="AK62" s="74"/>
      <c r="AL62" s="74"/>
      <c r="AM62" s="74"/>
      <c r="AN62" s="74"/>
      <c r="AO62" s="74"/>
      <c r="AP62" s="74"/>
      <c r="AQ62" s="72"/>
      <c r="AR62" s="72"/>
    </row>
    <row r="63" spans="2:46" x14ac:dyDescent="0.35">
      <c r="B63" s="71"/>
      <c r="C63" s="71"/>
      <c r="D63" s="31"/>
      <c r="E63" s="71"/>
      <c r="F63" s="71"/>
      <c r="G63" s="31"/>
      <c r="H63" s="31"/>
      <c r="I63" s="54"/>
      <c r="J63" s="55"/>
      <c r="K63" s="55"/>
      <c r="L63" s="55"/>
      <c r="M63" s="56"/>
      <c r="N63" s="56"/>
      <c r="O63" s="56"/>
      <c r="P63" s="72"/>
      <c r="Q63" s="56"/>
      <c r="R63" s="73"/>
      <c r="S63" s="125"/>
      <c r="T63" s="125"/>
      <c r="U63" s="125"/>
      <c r="V63" s="125"/>
      <c r="W63" s="125"/>
      <c r="Z63" s="31"/>
      <c r="AA63" s="126"/>
      <c r="AB63" s="126"/>
      <c r="AC63" s="126"/>
      <c r="AD63" s="73"/>
      <c r="AE63" s="73"/>
      <c r="AF63" s="73"/>
      <c r="AG63" s="73"/>
      <c r="AH63" s="73"/>
      <c r="AI63" s="74"/>
      <c r="AJ63" s="74"/>
      <c r="AK63" s="74"/>
      <c r="AL63" s="74"/>
      <c r="AM63" s="74"/>
      <c r="AN63" s="74"/>
      <c r="AO63" s="74"/>
      <c r="AP63" s="74"/>
      <c r="AQ63" s="72"/>
      <c r="AR63" s="72"/>
    </row>
    <row r="64" spans="2:46" x14ac:dyDescent="0.35">
      <c r="B64" s="71"/>
      <c r="C64" s="71"/>
      <c r="D64" s="31"/>
      <c r="E64" s="71"/>
      <c r="F64" s="71"/>
      <c r="G64" s="31"/>
      <c r="H64" s="31"/>
      <c r="I64" s="54"/>
      <c r="J64" s="55"/>
      <c r="K64" s="55"/>
      <c r="L64" s="55"/>
      <c r="M64" s="56"/>
      <c r="N64" s="56"/>
      <c r="O64" s="56"/>
      <c r="P64" s="72"/>
      <c r="Q64" s="56"/>
      <c r="R64" s="73"/>
      <c r="S64" s="125"/>
      <c r="T64" s="125"/>
      <c r="U64" s="125"/>
      <c r="V64" s="125"/>
      <c r="W64" s="125"/>
      <c r="Z64" s="31"/>
      <c r="AA64" s="126"/>
      <c r="AB64" s="126"/>
      <c r="AC64" s="126"/>
      <c r="AD64" s="73"/>
      <c r="AE64" s="73"/>
      <c r="AF64" s="73"/>
      <c r="AG64" s="73"/>
      <c r="AH64" s="73"/>
      <c r="AI64" s="74"/>
      <c r="AJ64" s="74"/>
      <c r="AK64" s="74"/>
      <c r="AL64" s="74"/>
      <c r="AM64" s="74"/>
      <c r="AN64" s="74"/>
      <c r="AO64" s="74"/>
      <c r="AP64" s="74"/>
      <c r="AQ64" s="72"/>
      <c r="AR64" s="72"/>
    </row>
    <row r="205" spans="6:6" x14ac:dyDescent="0.35">
      <c r="F205" s="3">
        <v>3</v>
      </c>
    </row>
    <row r="326" spans="2:46" customFormat="1" ht="87" x14ac:dyDescent="0.35">
      <c r="B326" s="180" t="s">
        <v>323</v>
      </c>
      <c r="C326" s="69"/>
      <c r="D326" s="238" t="s">
        <v>235</v>
      </c>
      <c r="E326" s="69"/>
      <c r="F326" s="69"/>
      <c r="G326" s="69"/>
      <c r="H326" s="69"/>
      <c r="I326" s="190"/>
      <c r="J326" s="191">
        <f>SUM(J327:J332)</f>
        <v>44</v>
      </c>
      <c r="K326" s="191">
        <f>SUM(K327:K332)</f>
        <v>44</v>
      </c>
      <c r="L326" s="45"/>
      <c r="M326" s="47">
        <f>SUM(M49:M56)+(SUM(M49:M56)*0.3)</f>
        <v>73.494200000000006</v>
      </c>
      <c r="N326" s="81"/>
      <c r="O326" s="47">
        <f>SUM(O49:O56)+(SUM(O49:O56)*0.3)</f>
        <v>73.494200000000006</v>
      </c>
      <c r="P326" s="135" t="s">
        <v>165</v>
      </c>
      <c r="Q326" s="156" t="s">
        <v>293</v>
      </c>
      <c r="R326" s="48"/>
      <c r="S326" s="94"/>
      <c r="T326" s="94"/>
      <c r="U326" s="94"/>
      <c r="V326" s="94"/>
      <c r="W326" s="94"/>
      <c r="X326" s="156"/>
      <c r="Y326" s="48"/>
      <c r="Z326" s="43"/>
      <c r="AA326" s="107"/>
      <c r="AB326" s="107"/>
      <c r="AC326" s="107"/>
      <c r="AD326" s="49"/>
      <c r="AE326" s="107"/>
      <c r="AF326" s="107"/>
      <c r="AG326" s="94"/>
      <c r="AH326" s="94"/>
      <c r="AI326" s="50"/>
      <c r="AJ326" s="50"/>
      <c r="AK326" s="50"/>
      <c r="AL326" s="50"/>
      <c r="AM326" s="50"/>
      <c r="AN326" s="50"/>
      <c r="AO326" s="50"/>
      <c r="AP326" s="88"/>
      <c r="AQ326" s="60"/>
      <c r="AR326" s="60"/>
      <c r="AS326" s="1"/>
      <c r="AT326" s="1"/>
    </row>
    <row r="327" spans="2:46" customFormat="1" ht="29" x14ac:dyDescent="0.35">
      <c r="B327" s="89" t="s">
        <v>472</v>
      </c>
      <c r="C327" s="68"/>
      <c r="D327" s="15" t="s">
        <v>55</v>
      </c>
      <c r="E327" s="225" t="s">
        <v>247</v>
      </c>
      <c r="F327" s="226" t="s">
        <v>375</v>
      </c>
      <c r="G327" s="53" t="s">
        <v>236</v>
      </c>
      <c r="H327" s="53" t="s">
        <v>9</v>
      </c>
      <c r="I327" s="35">
        <v>400</v>
      </c>
      <c r="J327" s="121">
        <v>11</v>
      </c>
      <c r="K327" s="199">
        <v>11</v>
      </c>
      <c r="L327" s="142">
        <v>5</v>
      </c>
      <c r="M327" s="19">
        <f t="shared" ref="M327:M332" si="3">ROUND(J327/(1.73*0.4),2)</f>
        <v>15.9</v>
      </c>
      <c r="N327" s="130">
        <v>100</v>
      </c>
      <c r="O327" s="19">
        <f t="shared" ref="O327:O332" si="4">M327*(N327/100)</f>
        <v>15.9</v>
      </c>
      <c r="P327" s="110" t="s">
        <v>240</v>
      </c>
      <c r="Q327" s="18" t="s">
        <v>262</v>
      </c>
      <c r="R327" s="18"/>
      <c r="S327" s="153"/>
      <c r="T327" s="115"/>
      <c r="U327" s="115"/>
      <c r="V327" s="115"/>
      <c r="W327" s="110"/>
      <c r="X327" s="110"/>
      <c r="Y327" s="18"/>
      <c r="Z327" s="118" t="s">
        <v>4</v>
      </c>
      <c r="AA327" s="100"/>
      <c r="AB327" s="100"/>
      <c r="AC327" s="106"/>
      <c r="AD327" s="37"/>
      <c r="AE327" s="106"/>
      <c r="AF327" s="166">
        <v>47506030</v>
      </c>
      <c r="AG327" s="1"/>
      <c r="AH327" s="1"/>
      <c r="AI327" s="40"/>
      <c r="AJ327" s="40"/>
      <c r="AK327" s="40"/>
      <c r="AL327" s="40"/>
      <c r="AM327" s="40"/>
      <c r="AN327" s="102"/>
      <c r="AO327" s="40"/>
      <c r="AP327" s="87"/>
      <c r="AQ327" s="1"/>
      <c r="AR327" s="1"/>
      <c r="AS327" s="1"/>
      <c r="AT327" s="1"/>
    </row>
    <row r="328" spans="2:46" customFormat="1" ht="29" x14ac:dyDescent="0.35">
      <c r="B328" s="89" t="s">
        <v>473</v>
      </c>
      <c r="C328" s="68"/>
      <c r="D328" s="15" t="s">
        <v>410</v>
      </c>
      <c r="E328" s="181" t="s">
        <v>316</v>
      </c>
      <c r="F328" s="226" t="s">
        <v>376</v>
      </c>
      <c r="G328" s="53" t="s">
        <v>236</v>
      </c>
      <c r="H328" s="53" t="s">
        <v>9</v>
      </c>
      <c r="I328" s="35">
        <v>400</v>
      </c>
      <c r="J328" s="121">
        <v>5.5</v>
      </c>
      <c r="K328" s="199">
        <v>5.5</v>
      </c>
      <c r="L328" s="142">
        <v>36</v>
      </c>
      <c r="M328" s="19">
        <f t="shared" si="3"/>
        <v>7.95</v>
      </c>
      <c r="N328" s="130">
        <v>100</v>
      </c>
      <c r="O328" s="19">
        <f t="shared" si="4"/>
        <v>7.95</v>
      </c>
      <c r="P328" s="110" t="s">
        <v>238</v>
      </c>
      <c r="Q328" s="18" t="s">
        <v>263</v>
      </c>
      <c r="R328" s="18"/>
      <c r="S328" s="153"/>
      <c r="T328" s="115"/>
      <c r="U328" s="115"/>
      <c r="V328" s="115"/>
      <c r="W328" s="110"/>
      <c r="X328" s="110"/>
      <c r="Y328" s="18"/>
      <c r="Z328" s="118" t="s">
        <v>4</v>
      </c>
      <c r="AA328" s="100"/>
      <c r="AB328" s="100"/>
      <c r="AC328" s="106"/>
      <c r="AD328" s="37"/>
      <c r="AE328" s="106"/>
      <c r="AF328" s="166">
        <v>47506015</v>
      </c>
      <c r="AG328" s="1"/>
      <c r="AH328" s="1"/>
      <c r="AI328" s="40"/>
      <c r="AJ328" s="40"/>
      <c r="AK328" s="40"/>
      <c r="AL328" s="40"/>
      <c r="AM328" s="40"/>
      <c r="AN328" s="102"/>
      <c r="AO328" s="40"/>
      <c r="AP328" s="87"/>
      <c r="AQ328" s="1"/>
      <c r="AR328" s="1"/>
      <c r="AS328" s="1"/>
      <c r="AT328" s="1"/>
    </row>
    <row r="329" spans="2:46" customFormat="1" ht="29" x14ac:dyDescent="0.35">
      <c r="B329" s="89" t="s">
        <v>474</v>
      </c>
      <c r="C329" s="68"/>
      <c r="D329" s="15" t="s">
        <v>56</v>
      </c>
      <c r="E329" s="225" t="s">
        <v>248</v>
      </c>
      <c r="F329" s="226" t="s">
        <v>377</v>
      </c>
      <c r="G329" s="53" t="s">
        <v>236</v>
      </c>
      <c r="H329" s="53" t="s">
        <v>9</v>
      </c>
      <c r="I329" s="35">
        <v>400</v>
      </c>
      <c r="J329" s="121">
        <v>11</v>
      </c>
      <c r="K329" s="199">
        <v>11</v>
      </c>
      <c r="L329" s="142">
        <v>5</v>
      </c>
      <c r="M329" s="19">
        <f t="shared" si="3"/>
        <v>15.9</v>
      </c>
      <c r="N329" s="130">
        <v>0</v>
      </c>
      <c r="O329" s="19">
        <f t="shared" si="4"/>
        <v>0</v>
      </c>
      <c r="P329" s="110" t="s">
        <v>240</v>
      </c>
      <c r="Q329" s="18" t="s">
        <v>262</v>
      </c>
      <c r="R329" s="18"/>
      <c r="S329" s="153"/>
      <c r="T329" s="115"/>
      <c r="U329" s="115"/>
      <c r="V329" s="115"/>
      <c r="W329" s="110"/>
      <c r="X329" s="110"/>
      <c r="Y329" s="18"/>
      <c r="Z329" s="118" t="s">
        <v>4</v>
      </c>
      <c r="AA329" s="100"/>
      <c r="AB329" s="100"/>
      <c r="AC329" s="106"/>
      <c r="AD329" s="37"/>
      <c r="AE329" s="106"/>
      <c r="AF329" s="166">
        <v>47506030</v>
      </c>
      <c r="AG329" s="1"/>
      <c r="AH329" s="1"/>
      <c r="AI329" s="40"/>
      <c r="AJ329" s="40"/>
      <c r="AK329" s="40"/>
      <c r="AL329" s="40"/>
      <c r="AM329" s="40"/>
      <c r="AN329" s="102"/>
      <c r="AO329" s="40"/>
      <c r="AP329" s="87"/>
      <c r="AQ329" s="1"/>
      <c r="AR329" s="1"/>
      <c r="AS329" s="1"/>
      <c r="AT329" s="1"/>
    </row>
    <row r="330" spans="2:46" customFormat="1" ht="29" x14ac:dyDescent="0.35">
      <c r="B330" s="89" t="s">
        <v>475</v>
      </c>
      <c r="C330" s="68"/>
      <c r="D330" s="15" t="s">
        <v>411</v>
      </c>
      <c r="E330" s="181" t="s">
        <v>317</v>
      </c>
      <c r="F330" s="226" t="s">
        <v>378</v>
      </c>
      <c r="G330" s="53" t="s">
        <v>236</v>
      </c>
      <c r="H330" s="53" t="s">
        <v>9</v>
      </c>
      <c r="I330" s="35">
        <v>400</v>
      </c>
      <c r="J330" s="121">
        <v>5.5</v>
      </c>
      <c r="K330" s="199">
        <v>5.5</v>
      </c>
      <c r="L330" s="142">
        <v>36</v>
      </c>
      <c r="M330" s="19">
        <f t="shared" si="3"/>
        <v>7.95</v>
      </c>
      <c r="N330" s="130">
        <v>100</v>
      </c>
      <c r="O330" s="19">
        <f t="shared" si="4"/>
        <v>7.95</v>
      </c>
      <c r="P330" s="110" t="s">
        <v>238</v>
      </c>
      <c r="Q330" s="18" t="s">
        <v>263</v>
      </c>
      <c r="R330" s="18"/>
      <c r="S330" s="153"/>
      <c r="T330" s="115"/>
      <c r="U330" s="115"/>
      <c r="V330" s="115"/>
      <c r="W330" s="110"/>
      <c r="X330" s="110"/>
      <c r="Y330" s="18"/>
      <c r="Z330" s="118" t="s">
        <v>4</v>
      </c>
      <c r="AA330" s="100"/>
      <c r="AB330" s="100"/>
      <c r="AC330" s="106"/>
      <c r="AD330" s="37"/>
      <c r="AE330" s="106"/>
      <c r="AF330" s="166">
        <v>47506015</v>
      </c>
      <c r="AG330" s="1"/>
      <c r="AH330" s="1"/>
      <c r="AI330" s="40"/>
      <c r="AJ330" s="40"/>
      <c r="AK330" s="40"/>
      <c r="AL330" s="40"/>
      <c r="AM330" s="40"/>
      <c r="AN330" s="102"/>
      <c r="AO330" s="40"/>
      <c r="AP330" s="87"/>
      <c r="AQ330" s="1"/>
      <c r="AR330" s="1"/>
      <c r="AS330" s="1"/>
      <c r="AT330" s="1"/>
    </row>
    <row r="331" spans="2:46" customFormat="1" ht="29" x14ac:dyDescent="0.35">
      <c r="B331" s="89" t="s">
        <v>460</v>
      </c>
      <c r="C331" s="123"/>
      <c r="D331" s="15" t="s">
        <v>456</v>
      </c>
      <c r="E331" s="224" t="s">
        <v>454</v>
      </c>
      <c r="F331" s="62" t="s">
        <v>458</v>
      </c>
      <c r="G331" s="53" t="s">
        <v>236</v>
      </c>
      <c r="H331" s="53" t="s">
        <v>9</v>
      </c>
      <c r="I331" s="35">
        <v>400</v>
      </c>
      <c r="J331" s="121">
        <v>5.5</v>
      </c>
      <c r="K331" s="199">
        <v>5.5</v>
      </c>
      <c r="L331" s="142">
        <v>36</v>
      </c>
      <c r="M331" s="19">
        <f t="shared" si="3"/>
        <v>7.95</v>
      </c>
      <c r="N331" s="130">
        <v>100</v>
      </c>
      <c r="O331" s="19">
        <f t="shared" si="4"/>
        <v>7.95</v>
      </c>
      <c r="P331" s="110" t="s">
        <v>238</v>
      </c>
      <c r="Q331" s="18" t="s">
        <v>263</v>
      </c>
      <c r="R331" s="18"/>
      <c r="S331" s="153"/>
      <c r="T331" s="115"/>
      <c r="U331" s="115"/>
      <c r="V331" s="115"/>
      <c r="W331" s="110"/>
      <c r="X331" s="110"/>
      <c r="Y331" s="18"/>
      <c r="Z331" s="118" t="s">
        <v>4</v>
      </c>
      <c r="AA331" s="100"/>
      <c r="AB331" s="100"/>
      <c r="AC331" s="106"/>
      <c r="AD331" s="37"/>
      <c r="AE331" s="106"/>
      <c r="AF331" s="166">
        <v>47506015</v>
      </c>
      <c r="AG331" s="1"/>
      <c r="AH331" s="1"/>
      <c r="AI331" s="40"/>
      <c r="AJ331" s="40"/>
      <c r="AK331" s="40"/>
      <c r="AL331" s="40"/>
      <c r="AM331" s="40"/>
      <c r="AN331" s="102"/>
      <c r="AO331" s="40"/>
      <c r="AP331" s="87"/>
      <c r="AQ331" s="1"/>
      <c r="AR331" s="1"/>
      <c r="AS331" s="1"/>
      <c r="AT331" s="1"/>
    </row>
    <row r="332" spans="2:46" customFormat="1" ht="29" x14ac:dyDescent="0.35">
      <c r="B332" s="89" t="s">
        <v>460</v>
      </c>
      <c r="C332" s="123"/>
      <c r="D332" s="15" t="s">
        <v>457</v>
      </c>
      <c r="E332" s="224" t="s">
        <v>455</v>
      </c>
      <c r="F332" s="62" t="s">
        <v>459</v>
      </c>
      <c r="G332" s="53" t="s">
        <v>236</v>
      </c>
      <c r="H332" s="53" t="s">
        <v>9</v>
      </c>
      <c r="I332" s="35">
        <v>400</v>
      </c>
      <c r="J332" s="121">
        <v>5.5</v>
      </c>
      <c r="K332" s="199">
        <v>5.5</v>
      </c>
      <c r="L332" s="142">
        <v>36</v>
      </c>
      <c r="M332" s="19">
        <f t="shared" si="3"/>
        <v>7.95</v>
      </c>
      <c r="N332" s="130">
        <v>100</v>
      </c>
      <c r="O332" s="19">
        <f t="shared" si="4"/>
        <v>7.95</v>
      </c>
      <c r="P332" s="110" t="s">
        <v>238</v>
      </c>
      <c r="Q332" s="18" t="s">
        <v>263</v>
      </c>
      <c r="R332" s="18"/>
      <c r="S332" s="153"/>
      <c r="T332" s="115"/>
      <c r="U332" s="115"/>
      <c r="V332" s="115"/>
      <c r="W332" s="110"/>
      <c r="X332" s="110"/>
      <c r="Y332" s="18"/>
      <c r="Z332" s="118" t="s">
        <v>4</v>
      </c>
      <c r="AA332" s="100"/>
      <c r="AB332" s="100"/>
      <c r="AC332" s="106"/>
      <c r="AD332" s="37"/>
      <c r="AE332" s="106"/>
      <c r="AF332" s="166">
        <v>47506015</v>
      </c>
      <c r="AG332" s="1"/>
      <c r="AH332" s="1"/>
      <c r="AI332" s="40"/>
      <c r="AJ332" s="40"/>
      <c r="AK332" s="40"/>
      <c r="AL332" s="40"/>
      <c r="AM332" s="40"/>
      <c r="AN332" s="102"/>
      <c r="AO332" s="40"/>
      <c r="AP332" s="87"/>
      <c r="AQ332" s="1"/>
      <c r="AR332" s="1"/>
      <c r="AS332" s="1"/>
      <c r="AT332" s="1"/>
    </row>
  </sheetData>
  <phoneticPr fontId="3" type="noConversion"/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5DF0-1461-43E5-B4DF-E85519F3CE30}">
  <sheetPr>
    <tabColor rgb="FF92D050"/>
  </sheetPr>
  <dimension ref="A1:AT228"/>
  <sheetViews>
    <sheetView tabSelected="1" topLeftCell="A12" zoomScale="70" zoomScaleNormal="70" workbookViewId="0">
      <selection activeCell="M21" sqref="M21"/>
    </sheetView>
  </sheetViews>
  <sheetFormatPr defaultColWidth="68.453125" defaultRowHeight="14.5" x14ac:dyDescent="0.35"/>
  <cols>
    <col min="1" max="1" width="10.1796875" style="3" bestFit="1" customWidth="1"/>
    <col min="2" max="2" width="35.81640625" style="3" bestFit="1" customWidth="1"/>
    <col min="3" max="3" width="39.453125" style="75" hidden="1" customWidth="1"/>
    <col min="4" max="4" width="33.453125" style="4" customWidth="1"/>
    <col min="5" max="5" width="39.453125" style="75" customWidth="1"/>
    <col min="6" max="6" width="39.453125" style="75" bestFit="1" customWidth="1"/>
    <col min="7" max="7" width="19.54296875" style="3" customWidth="1"/>
    <col min="8" max="8" width="8" style="3" customWidth="1"/>
    <col min="9" max="9" width="6" style="3" customWidth="1"/>
    <col min="10" max="11" width="10.1796875" style="17" customWidth="1"/>
    <col min="12" max="12" width="13.81640625" style="144" customWidth="1"/>
    <col min="13" max="15" width="27.26953125" style="3" customWidth="1"/>
    <col min="16" max="16" width="42.1796875" style="124" customWidth="1"/>
    <col min="17" max="17" width="42.1796875" style="3" customWidth="1"/>
    <col min="18" max="18" width="27.453125" style="3" customWidth="1"/>
    <col min="19" max="19" width="11" style="3" customWidth="1"/>
    <col min="20" max="20" width="15.1796875" style="134" hidden="1" customWidth="1"/>
    <col min="21" max="22" width="14.453125" style="134" hidden="1" customWidth="1"/>
    <col min="23" max="23" width="19.7265625" style="124" hidden="1" customWidth="1"/>
    <col min="24" max="24" width="15.1796875" style="124" hidden="1" customWidth="1"/>
    <col min="25" max="25" width="23" style="34" customWidth="1"/>
    <col min="26" max="26" width="12.453125" style="34" customWidth="1"/>
    <col min="27" max="27" width="18.81640625" style="34" customWidth="1"/>
    <col min="28" max="28" width="15.54296875" style="34" customWidth="1"/>
    <col min="29" max="30" width="23.1796875" style="3" customWidth="1"/>
    <col min="31" max="31" width="10.453125" style="3" customWidth="1"/>
    <col min="32" max="32" width="10.7265625" style="3" customWidth="1"/>
    <col min="33" max="42" width="17.7265625" style="3" customWidth="1"/>
    <col min="43" max="43" width="15.1796875" style="3" customWidth="1"/>
    <col min="44" max="16384" width="68.453125" style="3"/>
  </cols>
  <sheetData>
    <row r="1" spans="1:44" customFormat="1" ht="29" x14ac:dyDescent="0.35">
      <c r="A1" t="s">
        <v>0</v>
      </c>
      <c r="B1" s="6" t="s">
        <v>39</v>
      </c>
      <c r="C1" s="75"/>
      <c r="D1" s="4"/>
      <c r="E1" s="6" t="s">
        <v>265</v>
      </c>
      <c r="F1" s="6" t="s">
        <v>266</v>
      </c>
      <c r="G1" s="7"/>
      <c r="H1" s="8"/>
      <c r="I1" s="7"/>
      <c r="J1" s="16"/>
      <c r="K1" s="16"/>
      <c r="L1" s="139"/>
      <c r="M1" s="75" t="s">
        <v>78</v>
      </c>
      <c r="N1" s="75"/>
      <c r="O1" s="75"/>
      <c r="P1" s="134" t="s">
        <v>76</v>
      </c>
      <c r="Q1" s="75" t="s">
        <v>294</v>
      </c>
      <c r="R1" s="3"/>
      <c r="T1" s="134"/>
      <c r="U1" s="134"/>
      <c r="V1" s="134"/>
      <c r="W1" s="145"/>
      <c r="X1" s="145"/>
      <c r="Y1" s="33"/>
      <c r="Z1" s="33"/>
      <c r="AA1" s="33"/>
      <c r="AB1" s="33"/>
    </row>
    <row r="2" spans="1:44" customFormat="1" ht="58" x14ac:dyDescent="0.35">
      <c r="B2" s="10" t="s">
        <v>94</v>
      </c>
      <c r="C2" s="10" t="s">
        <v>198</v>
      </c>
      <c r="D2" s="10" t="s">
        <v>1</v>
      </c>
      <c r="E2" s="10" t="s">
        <v>172</v>
      </c>
      <c r="F2" s="10" t="s">
        <v>200</v>
      </c>
      <c r="G2" s="10" t="s">
        <v>35</v>
      </c>
      <c r="H2" s="10" t="s">
        <v>36</v>
      </c>
      <c r="I2" s="27" t="s">
        <v>37</v>
      </c>
      <c r="J2" s="23" t="s">
        <v>38</v>
      </c>
      <c r="K2" s="23" t="s">
        <v>355</v>
      </c>
      <c r="L2" s="140" t="s">
        <v>260</v>
      </c>
      <c r="M2" s="10" t="s">
        <v>61</v>
      </c>
      <c r="N2" s="10" t="s">
        <v>80</v>
      </c>
      <c r="O2" s="10" t="s">
        <v>79</v>
      </c>
      <c r="P2" s="57" t="s">
        <v>253</v>
      </c>
      <c r="Q2" s="10" t="s">
        <v>254</v>
      </c>
      <c r="R2" s="10" t="s">
        <v>64</v>
      </c>
      <c r="S2" s="10" t="s">
        <v>62</v>
      </c>
      <c r="T2" s="146" t="s">
        <v>135</v>
      </c>
      <c r="U2" s="146" t="s">
        <v>136</v>
      </c>
      <c r="V2" s="146" t="s">
        <v>151</v>
      </c>
      <c r="W2" s="57" t="s">
        <v>137</v>
      </c>
      <c r="X2" s="57" t="s">
        <v>155</v>
      </c>
      <c r="Y2" s="149" t="s">
        <v>132</v>
      </c>
      <c r="Z2" s="149" t="s">
        <v>133</v>
      </c>
      <c r="AA2" s="149" t="s">
        <v>133</v>
      </c>
      <c r="AB2" s="149" t="s">
        <v>81</v>
      </c>
      <c r="AC2" s="11" t="s">
        <v>125</v>
      </c>
      <c r="AD2" s="11" t="s">
        <v>126</v>
      </c>
      <c r="AE2" s="12" t="s">
        <v>3</v>
      </c>
      <c r="AF2" s="12" t="s">
        <v>5</v>
      </c>
      <c r="AG2" s="10" t="s">
        <v>164</v>
      </c>
      <c r="AH2" s="10" t="s">
        <v>72</v>
      </c>
      <c r="AI2" s="10" t="s">
        <v>73</v>
      </c>
      <c r="AJ2" s="10" t="s">
        <v>160</v>
      </c>
      <c r="AK2" s="10" t="s">
        <v>161</v>
      </c>
      <c r="AL2" s="10" t="s">
        <v>67</v>
      </c>
      <c r="AM2" s="10" t="s">
        <v>122</v>
      </c>
      <c r="AN2" s="10" t="s">
        <v>92</v>
      </c>
      <c r="AO2" s="10" t="s">
        <v>121</v>
      </c>
      <c r="AP2" s="10" t="s">
        <v>526</v>
      </c>
      <c r="AQ2" s="13" t="s">
        <v>2</v>
      </c>
      <c r="AR2" s="11" t="s">
        <v>0</v>
      </c>
    </row>
    <row r="3" spans="1:44" s="4" customFormat="1" ht="43.5" x14ac:dyDescent="0.35">
      <c r="B3" s="180" t="s">
        <v>296</v>
      </c>
      <c r="C3" s="101"/>
      <c r="D3" s="101" t="s">
        <v>131</v>
      </c>
      <c r="E3" s="101"/>
      <c r="F3" s="101"/>
      <c r="G3" s="46"/>
      <c r="H3" s="46"/>
      <c r="I3" s="46"/>
      <c r="J3" s="45"/>
      <c r="K3" s="45"/>
      <c r="L3" s="141"/>
      <c r="M3" s="79">
        <f>SUM(M19,M26,M9,M33,M38)</f>
        <v>543.92000000000007</v>
      </c>
      <c r="N3" s="47"/>
      <c r="O3" s="230">
        <f>SUM(O19,O26,O9,O33,O38)</f>
        <v>327.85349999999994</v>
      </c>
      <c r="P3" s="135" t="s">
        <v>223</v>
      </c>
      <c r="Q3" s="135" t="s">
        <v>259</v>
      </c>
      <c r="R3" s="58"/>
      <c r="S3" s="46"/>
      <c r="T3" s="155"/>
      <c r="U3" s="155"/>
      <c r="V3" s="155"/>
      <c r="W3" s="58"/>
      <c r="X3" s="58"/>
      <c r="Y3" s="151"/>
      <c r="Z3" s="151"/>
      <c r="AA3" s="151"/>
      <c r="AB3" s="151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86"/>
      <c r="AP3" s="86"/>
      <c r="AQ3" s="46"/>
      <c r="AR3" s="41"/>
    </row>
    <row r="4" spans="1:44" ht="43.5" x14ac:dyDescent="0.35">
      <c r="B4" s="18"/>
      <c r="C4" s="68"/>
      <c r="D4" s="15"/>
      <c r="E4" s="68"/>
      <c r="F4" s="68"/>
      <c r="G4" s="15"/>
      <c r="H4" s="15"/>
      <c r="I4" s="28"/>
      <c r="J4" s="24"/>
      <c r="K4" s="24"/>
      <c r="L4" s="142"/>
      <c r="M4" s="19"/>
      <c r="N4" s="19"/>
      <c r="O4" s="19"/>
      <c r="P4" s="59"/>
      <c r="Q4" s="164" t="s">
        <v>332</v>
      </c>
      <c r="R4" s="59" t="s">
        <v>70</v>
      </c>
      <c r="S4" s="38"/>
      <c r="T4" s="116"/>
      <c r="U4" s="116"/>
      <c r="V4" s="116"/>
      <c r="W4" s="91"/>
      <c r="X4" s="91"/>
      <c r="Y4" s="108"/>
      <c r="Z4" s="108"/>
      <c r="AA4" s="108"/>
      <c r="AB4" s="108"/>
      <c r="AC4" s="104"/>
      <c r="AD4" s="104"/>
      <c r="AE4" s="15"/>
      <c r="AF4" s="15"/>
      <c r="AG4" s="18"/>
      <c r="AH4" s="18"/>
      <c r="AI4" s="40"/>
      <c r="AJ4" s="40"/>
      <c r="AK4" s="40"/>
      <c r="AL4" s="40"/>
      <c r="AM4" s="40"/>
      <c r="AN4" s="40"/>
      <c r="AO4" s="87"/>
      <c r="AP4" s="87"/>
      <c r="AQ4" s="40"/>
      <c r="AR4" s="18"/>
    </row>
    <row r="5" spans="1:44" x14ac:dyDescent="0.35">
      <c r="B5" s="18"/>
      <c r="C5" s="68"/>
      <c r="D5" s="70" t="s">
        <v>75</v>
      </c>
      <c r="E5" s="68"/>
      <c r="F5" s="68"/>
      <c r="G5" s="15"/>
      <c r="H5" s="15"/>
      <c r="I5" s="28"/>
      <c r="J5" s="24"/>
      <c r="K5" s="24"/>
      <c r="L5" s="142"/>
      <c r="M5" s="19"/>
      <c r="N5" s="19"/>
      <c r="O5" s="19"/>
      <c r="P5" s="59"/>
      <c r="Q5" s="19"/>
      <c r="R5" s="59"/>
      <c r="S5" s="38"/>
      <c r="T5" s="116"/>
      <c r="U5" s="116"/>
      <c r="V5" s="116"/>
      <c r="W5" s="91"/>
      <c r="X5" s="91"/>
      <c r="Y5" s="108"/>
      <c r="Z5" s="108"/>
      <c r="AA5" s="108"/>
      <c r="AB5" s="108"/>
      <c r="AC5" s="187" t="s">
        <v>307</v>
      </c>
      <c r="AD5" s="104"/>
      <c r="AE5" s="15"/>
      <c r="AF5" s="15"/>
      <c r="AG5" s="18"/>
      <c r="AH5" s="18"/>
      <c r="AI5" s="40"/>
      <c r="AJ5" s="40"/>
      <c r="AK5" s="40"/>
      <c r="AL5" s="40"/>
      <c r="AM5" s="40"/>
      <c r="AN5" s="40"/>
      <c r="AO5" s="87"/>
      <c r="AP5" s="87"/>
      <c r="AQ5" s="40"/>
      <c r="AR5" s="18"/>
    </row>
    <row r="6" spans="1:44" ht="43.5" x14ac:dyDescent="0.35">
      <c r="B6" s="18"/>
      <c r="C6" s="68"/>
      <c r="D6" s="83" t="s">
        <v>412</v>
      </c>
      <c r="E6" s="68"/>
      <c r="F6" s="68"/>
      <c r="G6" s="15"/>
      <c r="H6" s="15"/>
      <c r="I6" s="28"/>
      <c r="J6" s="24"/>
      <c r="K6" s="24"/>
      <c r="L6" s="142"/>
      <c r="M6" s="19"/>
      <c r="N6" s="19"/>
      <c r="O6" s="19"/>
      <c r="P6" s="59"/>
      <c r="Q6" s="19"/>
      <c r="R6" s="59"/>
      <c r="S6" s="38"/>
      <c r="T6" s="116"/>
      <c r="U6" s="116"/>
      <c r="V6" s="116"/>
      <c r="W6" s="91"/>
      <c r="X6" s="91"/>
      <c r="Y6" s="108"/>
      <c r="Z6" s="108"/>
      <c r="AA6" s="108"/>
      <c r="AB6" s="108"/>
      <c r="AC6" s="104"/>
      <c r="AD6" s="104"/>
      <c r="AE6" s="15"/>
      <c r="AF6" s="15"/>
      <c r="AG6" s="18"/>
      <c r="AH6" s="18"/>
      <c r="AI6" s="40"/>
      <c r="AJ6" s="40"/>
      <c r="AK6" s="40"/>
      <c r="AL6" s="40"/>
      <c r="AM6" s="40"/>
      <c r="AN6" s="40"/>
      <c r="AO6" s="87"/>
      <c r="AP6" s="87"/>
      <c r="AQ6" s="40"/>
      <c r="AR6" s="18"/>
    </row>
    <row r="7" spans="1:44" x14ac:dyDescent="0.35">
      <c r="B7" s="18"/>
      <c r="C7" s="68"/>
      <c r="D7" s="84" t="s">
        <v>91</v>
      </c>
      <c r="E7" s="68"/>
      <c r="F7" s="68"/>
      <c r="G7" s="15"/>
      <c r="H7" s="15"/>
      <c r="I7" s="28"/>
      <c r="J7" s="24"/>
      <c r="K7" s="24"/>
      <c r="L7" s="142"/>
      <c r="M7" s="19"/>
      <c r="N7" s="19"/>
      <c r="O7" s="19"/>
      <c r="P7" s="59"/>
      <c r="Q7" s="19"/>
      <c r="R7" s="59"/>
      <c r="S7" s="38"/>
      <c r="T7" s="116"/>
      <c r="U7" s="116"/>
      <c r="V7" s="116"/>
      <c r="W7" s="91"/>
      <c r="X7" s="91"/>
      <c r="Y7" s="108"/>
      <c r="Z7" s="108"/>
      <c r="AA7" s="108"/>
      <c r="AB7" s="108"/>
      <c r="AC7" s="104"/>
      <c r="AD7" s="104"/>
      <c r="AE7" s="15"/>
      <c r="AF7" s="15"/>
      <c r="AG7" s="18"/>
      <c r="AH7" s="18"/>
      <c r="AI7" s="40"/>
      <c r="AJ7" s="40"/>
      <c r="AK7" s="40"/>
      <c r="AL7" s="40"/>
      <c r="AM7" s="40"/>
      <c r="AN7" s="40"/>
      <c r="AO7" s="87"/>
      <c r="AP7" s="87"/>
      <c r="AQ7" s="40"/>
      <c r="AR7" s="18"/>
    </row>
    <row r="8" spans="1:44" x14ac:dyDescent="0.35">
      <c r="B8" s="18"/>
      <c r="C8" s="68"/>
      <c r="D8" s="70" t="s">
        <v>74</v>
      </c>
      <c r="E8" s="68"/>
      <c r="F8" s="68"/>
      <c r="G8" s="15"/>
      <c r="H8" s="15"/>
      <c r="I8" s="28"/>
      <c r="J8" s="24"/>
      <c r="K8" s="24"/>
      <c r="L8" s="142"/>
      <c r="M8" s="19"/>
      <c r="N8" s="19"/>
      <c r="O8" s="19"/>
      <c r="P8" s="59"/>
      <c r="Q8" s="19"/>
      <c r="R8" s="59"/>
      <c r="S8" s="38"/>
      <c r="T8" s="116"/>
      <c r="U8" s="116"/>
      <c r="V8" s="116"/>
      <c r="W8" s="91"/>
      <c r="X8" s="91"/>
      <c r="Y8" s="108"/>
      <c r="Z8" s="108"/>
      <c r="AA8" s="108"/>
      <c r="AB8" s="108"/>
      <c r="AC8" s="104"/>
      <c r="AD8" s="104"/>
      <c r="AE8" s="15"/>
      <c r="AF8" s="15"/>
      <c r="AG8" s="18"/>
      <c r="AH8" s="18"/>
      <c r="AI8" s="40"/>
      <c r="AJ8" s="40"/>
      <c r="AK8" s="40"/>
      <c r="AL8" s="40"/>
      <c r="AM8" s="40"/>
      <c r="AN8" s="40"/>
      <c r="AO8" s="87"/>
      <c r="AP8" s="87"/>
      <c r="AQ8" s="40"/>
      <c r="AR8" s="18"/>
    </row>
    <row r="9" spans="1:44" s="4" customFormat="1" ht="87" x14ac:dyDescent="0.35">
      <c r="B9" s="180" t="s">
        <v>297</v>
      </c>
      <c r="C9" s="101"/>
      <c r="D9" s="101" t="s">
        <v>128</v>
      </c>
      <c r="E9" s="101"/>
      <c r="F9" s="101"/>
      <c r="G9" s="46"/>
      <c r="H9" s="46"/>
      <c r="I9" s="46"/>
      <c r="J9" s="45">
        <f>SUM(J10:J18)</f>
        <v>56.3</v>
      </c>
      <c r="K9" s="45">
        <f>SUM(K10:K18)</f>
        <v>46.3</v>
      </c>
      <c r="L9" s="141"/>
      <c r="M9" s="47">
        <f>SUM(M10:M18)+(SUM(M10:M18)*0.3)</f>
        <v>146.73099999999999</v>
      </c>
      <c r="N9" s="47"/>
      <c r="O9" s="47">
        <f>SUM(O10:O18)+(SUM(O10:O18)*0.3)</f>
        <v>131.69649999999999</v>
      </c>
      <c r="P9" s="135" t="s">
        <v>165</v>
      </c>
      <c r="Q9" s="164" t="s">
        <v>328</v>
      </c>
      <c r="R9" s="46"/>
      <c r="S9" s="46"/>
      <c r="T9" s="155"/>
      <c r="U9" s="155"/>
      <c r="V9" s="155"/>
      <c r="W9" s="58"/>
      <c r="X9" s="58"/>
      <c r="Y9" s="151"/>
      <c r="Z9" s="151"/>
      <c r="AA9" s="151"/>
      <c r="AB9" s="107"/>
      <c r="AC9" s="107"/>
      <c r="AD9" s="107"/>
      <c r="AE9" s="46"/>
      <c r="AF9" s="46"/>
      <c r="AG9" s="50"/>
      <c r="AH9" s="50"/>
      <c r="AI9" s="50"/>
      <c r="AJ9" s="50"/>
      <c r="AK9" s="50"/>
      <c r="AL9" s="50"/>
      <c r="AM9" s="46"/>
      <c r="AN9" s="46"/>
      <c r="AO9" s="86"/>
      <c r="AP9" s="86"/>
      <c r="AQ9" s="18"/>
      <c r="AR9" s="18"/>
    </row>
    <row r="10" spans="1:44" ht="58" x14ac:dyDescent="0.35">
      <c r="B10" s="97" t="s">
        <v>95</v>
      </c>
      <c r="C10" s="62" t="s">
        <v>54</v>
      </c>
      <c r="D10" s="36" t="s">
        <v>379</v>
      </c>
      <c r="E10" s="68" t="s">
        <v>190</v>
      </c>
      <c r="F10" s="62" t="s">
        <v>383</v>
      </c>
      <c r="G10" s="15" t="s">
        <v>52</v>
      </c>
      <c r="H10" s="15" t="s">
        <v>9</v>
      </c>
      <c r="I10" s="28">
        <v>400</v>
      </c>
      <c r="J10" s="121">
        <v>0.5</v>
      </c>
      <c r="K10" s="199">
        <v>0.5</v>
      </c>
      <c r="L10" s="142">
        <v>25</v>
      </c>
      <c r="M10" s="19">
        <f>ROUND(J10/(1.73*0.4),2)</f>
        <v>0.72</v>
      </c>
      <c r="N10" s="80">
        <v>100</v>
      </c>
      <c r="O10" s="19">
        <f t="shared" ref="O10:O16" si="0">M10*(N10/100)</f>
        <v>0.72</v>
      </c>
      <c r="P10" s="110"/>
      <c r="Q10" s="18"/>
      <c r="R10" s="18"/>
      <c r="S10" s="15"/>
      <c r="T10" s="148" t="s">
        <v>140</v>
      </c>
      <c r="U10" s="148" t="s">
        <v>159</v>
      </c>
      <c r="V10" s="116" t="s">
        <v>168</v>
      </c>
      <c r="W10" s="93" t="s">
        <v>154</v>
      </c>
      <c r="X10" s="92" t="s">
        <v>156</v>
      </c>
      <c r="Y10" s="167" t="s">
        <v>271</v>
      </c>
      <c r="Z10" s="168" t="s">
        <v>90</v>
      </c>
      <c r="AA10" s="167" t="s">
        <v>275</v>
      </c>
      <c r="AB10" s="108"/>
      <c r="AC10" s="105"/>
      <c r="AD10" s="186">
        <v>47506015</v>
      </c>
      <c r="AE10" s="18"/>
      <c r="AF10" s="18"/>
      <c r="AG10" s="40"/>
      <c r="AH10" s="40" t="s">
        <v>65</v>
      </c>
      <c r="AI10" s="40" t="s">
        <v>65</v>
      </c>
      <c r="AJ10" s="40" t="s">
        <v>162</v>
      </c>
      <c r="AK10" s="95" t="s">
        <v>273</v>
      </c>
      <c r="AL10" s="40" t="s">
        <v>68</v>
      </c>
      <c r="AM10" s="239" t="s">
        <v>503</v>
      </c>
      <c r="AN10" s="40">
        <v>32</v>
      </c>
      <c r="AO10" s="87">
        <v>11.1</v>
      </c>
      <c r="AP10" s="87"/>
      <c r="AQ10" s="1"/>
      <c r="AR10" s="1"/>
    </row>
    <row r="11" spans="1:44" s="5" customFormat="1" ht="58" x14ac:dyDescent="0.35">
      <c r="B11" s="97" t="s">
        <v>96</v>
      </c>
      <c r="C11" s="114" t="s">
        <v>41</v>
      </c>
      <c r="D11" s="36" t="s">
        <v>384</v>
      </c>
      <c r="E11" s="193" t="s">
        <v>319</v>
      </c>
      <c r="F11" s="207" t="s">
        <v>318</v>
      </c>
      <c r="G11" s="53" t="s">
        <v>42</v>
      </c>
      <c r="H11" s="53" t="s">
        <v>9</v>
      </c>
      <c r="I11" s="35">
        <v>400</v>
      </c>
      <c r="J11" s="121">
        <v>3</v>
      </c>
      <c r="K11" s="199">
        <v>3</v>
      </c>
      <c r="L11" s="142">
        <v>25</v>
      </c>
      <c r="M11" s="64">
        <f>ROUND(J11/(1.73*0.4),2)</f>
        <v>4.34</v>
      </c>
      <c r="N11" s="80">
        <v>0</v>
      </c>
      <c r="O11" s="19">
        <f t="shared" si="0"/>
        <v>0</v>
      </c>
      <c r="P11" s="110"/>
      <c r="Q11" s="41"/>
      <c r="R11" s="41"/>
      <c r="S11" s="53"/>
      <c r="T11" s="148" t="s">
        <v>149</v>
      </c>
      <c r="U11" s="148" t="s">
        <v>150</v>
      </c>
      <c r="V11" s="116" t="s">
        <v>168</v>
      </c>
      <c r="W11" s="93" t="s">
        <v>154</v>
      </c>
      <c r="X11" s="92" t="s">
        <v>156</v>
      </c>
      <c r="Y11" s="162" t="s">
        <v>270</v>
      </c>
      <c r="Z11" s="163" t="s">
        <v>89</v>
      </c>
      <c r="AA11" s="167" t="s">
        <v>275</v>
      </c>
      <c r="AB11" s="108"/>
      <c r="AC11" s="106"/>
      <c r="AD11" s="186">
        <v>47506015</v>
      </c>
      <c r="AE11" s="66"/>
      <c r="AF11" s="66"/>
      <c r="AG11" s="40"/>
      <c r="AH11" s="40" t="s">
        <v>65</v>
      </c>
      <c r="AI11" s="40" t="s">
        <v>65</v>
      </c>
      <c r="AJ11" s="40" t="s">
        <v>162</v>
      </c>
      <c r="AK11" s="95" t="s">
        <v>163</v>
      </c>
      <c r="AL11" s="40" t="s">
        <v>68</v>
      </c>
      <c r="AM11" s="239" t="s">
        <v>503</v>
      </c>
      <c r="AN11" s="40">
        <v>32</v>
      </c>
      <c r="AO11" s="87">
        <v>11.1</v>
      </c>
      <c r="AP11" s="87"/>
      <c r="AQ11" s="18"/>
      <c r="AR11" s="18"/>
    </row>
    <row r="12" spans="1:44" customFormat="1" ht="58" x14ac:dyDescent="0.35">
      <c r="B12" s="97" t="s">
        <v>97</v>
      </c>
      <c r="C12" s="68" t="s">
        <v>44</v>
      </c>
      <c r="D12" s="36" t="s">
        <v>385</v>
      </c>
      <c r="E12" s="68" t="s">
        <v>280</v>
      </c>
      <c r="F12" s="62" t="s">
        <v>386</v>
      </c>
      <c r="G12" s="15" t="s">
        <v>45</v>
      </c>
      <c r="H12" s="15" t="s">
        <v>9</v>
      </c>
      <c r="I12" s="28">
        <v>400</v>
      </c>
      <c r="J12" s="121">
        <v>0.8</v>
      </c>
      <c r="K12" s="199">
        <v>0.8</v>
      </c>
      <c r="L12" s="142">
        <v>25</v>
      </c>
      <c r="M12" s="19">
        <f>ROUND(J12/(1.73*0.4),2)</f>
        <v>1.1599999999999999</v>
      </c>
      <c r="N12" s="80">
        <v>100</v>
      </c>
      <c r="O12" s="19">
        <f t="shared" si="0"/>
        <v>1.1599999999999999</v>
      </c>
      <c r="P12" s="110"/>
      <c r="Q12" s="18"/>
      <c r="R12" s="18"/>
      <c r="S12" s="15"/>
      <c r="T12" s="148" t="s">
        <v>157</v>
      </c>
      <c r="U12" s="148" t="s">
        <v>158</v>
      </c>
      <c r="V12" s="116" t="s">
        <v>168</v>
      </c>
      <c r="W12" s="93" t="s">
        <v>154</v>
      </c>
      <c r="X12" s="92" t="s">
        <v>156</v>
      </c>
      <c r="Y12" s="167" t="s">
        <v>268</v>
      </c>
      <c r="Z12" s="163" t="s">
        <v>86</v>
      </c>
      <c r="AA12" s="167" t="s">
        <v>275</v>
      </c>
      <c r="AB12" s="108"/>
      <c r="AC12" s="106"/>
      <c r="AD12" s="186">
        <v>47506015</v>
      </c>
      <c r="AE12" s="18"/>
      <c r="AF12" s="21"/>
      <c r="AG12" s="40"/>
      <c r="AH12" s="40" t="s">
        <v>65</v>
      </c>
      <c r="AI12" s="40" t="s">
        <v>65</v>
      </c>
      <c r="AJ12" s="40" t="s">
        <v>162</v>
      </c>
      <c r="AK12" s="95" t="s">
        <v>163</v>
      </c>
      <c r="AL12" s="40" t="s">
        <v>68</v>
      </c>
      <c r="AM12" s="239" t="s">
        <v>503</v>
      </c>
      <c r="AN12" s="40">
        <v>32</v>
      </c>
      <c r="AO12" s="87">
        <v>11.1</v>
      </c>
      <c r="AP12" s="87"/>
      <c r="AQ12" s="1"/>
      <c r="AR12" s="1"/>
    </row>
    <row r="13" spans="1:44" customFormat="1" ht="72.5" x14ac:dyDescent="0.35">
      <c r="B13" s="97" t="s">
        <v>98</v>
      </c>
      <c r="C13" s="68"/>
      <c r="D13" s="36" t="s">
        <v>380</v>
      </c>
      <c r="E13" s="53" t="s">
        <v>241</v>
      </c>
      <c r="F13" s="36" t="s">
        <v>387</v>
      </c>
      <c r="G13" s="15"/>
      <c r="H13" s="15" t="s">
        <v>9</v>
      </c>
      <c r="I13" s="28">
        <v>400</v>
      </c>
      <c r="J13" s="63">
        <v>19.2</v>
      </c>
      <c r="K13" s="63">
        <v>19.2</v>
      </c>
      <c r="L13" s="142">
        <v>25</v>
      </c>
      <c r="M13" s="19">
        <f>ROUND(J13/(1.73*0.4),2)</f>
        <v>27.75</v>
      </c>
      <c r="N13" s="129">
        <v>100</v>
      </c>
      <c r="O13" s="19">
        <f t="shared" si="0"/>
        <v>27.75</v>
      </c>
      <c r="P13" s="110" t="s">
        <v>238</v>
      </c>
      <c r="Q13" s="164" t="s">
        <v>313</v>
      </c>
      <c r="R13" s="179" t="s">
        <v>329</v>
      </c>
      <c r="S13" s="15"/>
      <c r="T13" s="115"/>
      <c r="U13" s="115"/>
      <c r="V13" s="115"/>
      <c r="W13" s="110"/>
      <c r="X13" s="110"/>
      <c r="Y13" s="100"/>
      <c r="Z13" s="106"/>
      <c r="AA13" s="100"/>
      <c r="AB13" s="166" t="s">
        <v>310</v>
      </c>
      <c r="AC13" s="186" t="s">
        <v>308</v>
      </c>
      <c r="AD13" s="186">
        <v>47506015</v>
      </c>
      <c r="AE13" s="1"/>
      <c r="AF13" s="1"/>
      <c r="AG13" s="40"/>
      <c r="AH13" s="40"/>
      <c r="AI13" s="40"/>
      <c r="AJ13" s="40"/>
      <c r="AK13" s="40"/>
      <c r="AL13" s="40"/>
      <c r="AM13" s="239" t="s">
        <v>504</v>
      </c>
      <c r="AN13" s="40"/>
      <c r="AO13" s="87">
        <v>14.3</v>
      </c>
      <c r="AP13" s="87"/>
      <c r="AQ13" s="1"/>
      <c r="AR13" s="1"/>
    </row>
    <row r="14" spans="1:44" customFormat="1" ht="72.5" x14ac:dyDescent="0.35">
      <c r="B14" s="97" t="s">
        <v>230</v>
      </c>
      <c r="C14" s="68"/>
      <c r="D14" s="36" t="s">
        <v>388</v>
      </c>
      <c r="E14" s="53" t="s">
        <v>242</v>
      </c>
      <c r="F14" s="36" t="s">
        <v>389</v>
      </c>
      <c r="G14" s="15"/>
      <c r="H14" s="15" t="s">
        <v>9</v>
      </c>
      <c r="I14" s="28">
        <v>400</v>
      </c>
      <c r="J14" s="189">
        <v>10</v>
      </c>
      <c r="K14" s="63">
        <v>10</v>
      </c>
      <c r="L14" s="142">
        <v>25</v>
      </c>
      <c r="M14" s="78">
        <f>ROUND(J14/(1.73*0.4),2)</f>
        <v>14.45</v>
      </c>
      <c r="N14" s="129">
        <v>50</v>
      </c>
      <c r="O14" s="19">
        <f t="shared" si="0"/>
        <v>7.2249999999999996</v>
      </c>
      <c r="P14" s="110" t="s">
        <v>238</v>
      </c>
      <c r="Q14" s="164" t="s">
        <v>313</v>
      </c>
      <c r="R14" s="179" t="s">
        <v>329</v>
      </c>
      <c r="S14" s="15"/>
      <c r="T14" s="115"/>
      <c r="U14" s="115"/>
      <c r="V14" s="115"/>
      <c r="W14" s="110"/>
      <c r="X14" s="110"/>
      <c r="Y14" s="100"/>
      <c r="Z14" s="106"/>
      <c r="AA14" s="100"/>
      <c r="AB14" s="106"/>
      <c r="AC14" s="106"/>
      <c r="AD14" s="186">
        <v>47506015</v>
      </c>
      <c r="AE14" s="1"/>
      <c r="AF14" s="1"/>
      <c r="AG14" s="40"/>
      <c r="AH14" s="40"/>
      <c r="AI14" s="40"/>
      <c r="AJ14" s="40"/>
      <c r="AK14" s="40"/>
      <c r="AL14" s="40"/>
      <c r="AM14" s="239" t="s">
        <v>503</v>
      </c>
      <c r="AN14" s="40"/>
      <c r="AO14" s="87">
        <v>11.1</v>
      </c>
      <c r="AP14" s="87"/>
      <c r="AQ14" s="1"/>
      <c r="AR14" s="1"/>
    </row>
    <row r="15" spans="1:44" customFormat="1" ht="72.5" x14ac:dyDescent="0.35">
      <c r="B15" s="97" t="s">
        <v>231</v>
      </c>
      <c r="C15" s="68"/>
      <c r="D15" s="36" t="s">
        <v>381</v>
      </c>
      <c r="E15" s="53" t="s">
        <v>243</v>
      </c>
      <c r="F15" s="36" t="s">
        <v>390</v>
      </c>
      <c r="G15" s="15"/>
      <c r="H15" s="15" t="s">
        <v>9</v>
      </c>
      <c r="I15" s="28">
        <v>400</v>
      </c>
      <c r="J15" s="24">
        <f>(3.2*6)/3</f>
        <v>6.4000000000000012</v>
      </c>
      <c r="K15" s="24">
        <f>(3.2*6)/3</f>
        <v>6.4000000000000012</v>
      </c>
      <c r="L15" s="142">
        <v>25</v>
      </c>
      <c r="M15" s="19">
        <v>25</v>
      </c>
      <c r="N15" s="80">
        <v>100</v>
      </c>
      <c r="O15" s="19">
        <f t="shared" si="0"/>
        <v>25</v>
      </c>
      <c r="P15" s="110" t="s">
        <v>239</v>
      </c>
      <c r="Q15" s="164" t="s">
        <v>314</v>
      </c>
      <c r="R15" s="179" t="s">
        <v>330</v>
      </c>
      <c r="S15" s="15"/>
      <c r="T15" s="115"/>
      <c r="U15" s="115"/>
      <c r="V15" s="115"/>
      <c r="W15" s="110"/>
      <c r="X15" s="110"/>
      <c r="Y15" s="100"/>
      <c r="Z15" s="106"/>
      <c r="AA15" s="100"/>
      <c r="AB15" s="106"/>
      <c r="AC15" s="106"/>
      <c r="AD15" s="186">
        <v>47506015</v>
      </c>
      <c r="AE15" s="1"/>
      <c r="AF15" s="1"/>
      <c r="AG15" s="40"/>
      <c r="AH15" s="40"/>
      <c r="AI15" s="40"/>
      <c r="AJ15" s="40"/>
      <c r="AK15" s="40"/>
      <c r="AL15" s="40"/>
      <c r="AM15" s="239" t="s">
        <v>506</v>
      </c>
      <c r="AN15" s="40"/>
      <c r="AO15" s="87">
        <v>12.3</v>
      </c>
      <c r="AP15" s="87"/>
      <c r="AQ15" s="1"/>
      <c r="AR15" s="1"/>
    </row>
    <row r="16" spans="1:44" customFormat="1" ht="72.5" x14ac:dyDescent="0.35">
      <c r="B16" s="97" t="s">
        <v>288</v>
      </c>
      <c r="C16" s="68"/>
      <c r="D16" s="36" t="s">
        <v>382</v>
      </c>
      <c r="E16" s="53" t="s">
        <v>244</v>
      </c>
      <c r="F16" s="36" t="s">
        <v>391</v>
      </c>
      <c r="G16" s="15"/>
      <c r="H16" s="15" t="s">
        <v>9</v>
      </c>
      <c r="I16" s="28">
        <v>400</v>
      </c>
      <c r="J16" s="24">
        <f>(3.2*6)/3</f>
        <v>6.4000000000000012</v>
      </c>
      <c r="K16" s="24">
        <f>(3.2*6)/3</f>
        <v>6.4000000000000012</v>
      </c>
      <c r="L16" s="142">
        <v>25</v>
      </c>
      <c r="M16" s="19">
        <v>25</v>
      </c>
      <c r="N16" s="80">
        <v>100</v>
      </c>
      <c r="O16" s="19">
        <f t="shared" si="0"/>
        <v>25</v>
      </c>
      <c r="P16" s="110" t="s">
        <v>239</v>
      </c>
      <c r="Q16" s="164" t="s">
        <v>314</v>
      </c>
      <c r="R16" s="179" t="s">
        <v>330</v>
      </c>
      <c r="S16" s="15"/>
      <c r="T16" s="115"/>
      <c r="U16" s="115"/>
      <c r="V16" s="115"/>
      <c r="W16" s="110"/>
      <c r="X16" s="110"/>
      <c r="Y16" s="100"/>
      <c r="Z16" s="106"/>
      <c r="AA16" s="100"/>
      <c r="AB16" s="106"/>
      <c r="AC16" s="106"/>
      <c r="AD16" s="186">
        <v>47506015</v>
      </c>
      <c r="AE16" s="1"/>
      <c r="AF16" s="1"/>
      <c r="AG16" s="40"/>
      <c r="AH16" s="40"/>
      <c r="AI16" s="40"/>
      <c r="AJ16" s="40"/>
      <c r="AK16" s="40"/>
      <c r="AL16" s="40"/>
      <c r="AM16" s="239" t="s">
        <v>506</v>
      </c>
      <c r="AN16" s="40"/>
      <c r="AO16" s="87">
        <v>12.3</v>
      </c>
      <c r="AP16" s="87"/>
      <c r="AQ16" s="1"/>
      <c r="AR16" s="1"/>
    </row>
    <row r="17" spans="1:44" customFormat="1" ht="58" x14ac:dyDescent="0.35">
      <c r="B17" s="229" t="s">
        <v>492</v>
      </c>
      <c r="C17" s="68" t="s">
        <v>77</v>
      </c>
      <c r="D17" s="15"/>
      <c r="E17" s="133" t="s">
        <v>335</v>
      </c>
      <c r="F17" s="133" t="s">
        <v>336</v>
      </c>
      <c r="G17" s="15"/>
      <c r="H17" s="15" t="s">
        <v>9</v>
      </c>
      <c r="I17" s="28">
        <v>400</v>
      </c>
      <c r="J17" s="77">
        <v>10</v>
      </c>
      <c r="K17" s="199" t="s">
        <v>497</v>
      </c>
      <c r="L17" s="214">
        <v>25</v>
      </c>
      <c r="M17" s="78">
        <f>ROUND(J17/(1.73*0.4),2)</f>
        <v>14.45</v>
      </c>
      <c r="N17" s="215">
        <v>100</v>
      </c>
      <c r="O17" s="78">
        <f t="shared" ref="O17" si="1">M17*(N17/100)</f>
        <v>14.45</v>
      </c>
      <c r="P17" s="216"/>
      <c r="Q17" s="213" t="s">
        <v>426</v>
      </c>
      <c r="R17" s="18"/>
      <c r="S17" s="15"/>
      <c r="T17" s="115"/>
      <c r="U17" s="115"/>
      <c r="V17" s="115"/>
      <c r="W17" s="110"/>
      <c r="X17" s="110"/>
      <c r="Y17" s="100"/>
      <c r="Z17" s="106"/>
      <c r="AA17" s="100"/>
      <c r="AB17" s="106"/>
      <c r="AC17" s="106"/>
      <c r="AD17" s="105"/>
      <c r="AE17" s="1"/>
      <c r="AF17" s="1"/>
      <c r="AG17" s="40"/>
      <c r="AH17" s="40"/>
      <c r="AI17" s="40"/>
      <c r="AJ17" s="40"/>
      <c r="AK17" s="40"/>
      <c r="AL17" s="40"/>
      <c r="AM17" s="239" t="s">
        <v>503</v>
      </c>
      <c r="AN17" s="40"/>
      <c r="AO17" s="87">
        <v>11.1</v>
      </c>
      <c r="AP17" s="87"/>
      <c r="AQ17" s="1"/>
      <c r="AR17" s="1"/>
    </row>
    <row r="18" spans="1:44" customFormat="1" x14ac:dyDescent="0.35">
      <c r="B18" s="97" t="s">
        <v>290</v>
      </c>
      <c r="C18" s="68" t="s">
        <v>77</v>
      </c>
      <c r="D18" s="15"/>
      <c r="E18" s="53" t="s">
        <v>77</v>
      </c>
      <c r="F18" s="53"/>
      <c r="G18" s="15"/>
      <c r="H18" s="15"/>
      <c r="I18" s="28"/>
      <c r="J18" s="24"/>
      <c r="K18" s="24"/>
      <c r="L18" s="142"/>
      <c r="M18" s="19"/>
      <c r="N18" s="80"/>
      <c r="O18" s="19"/>
      <c r="P18" s="110"/>
      <c r="Q18" s="18"/>
      <c r="R18" s="18"/>
      <c r="S18" s="15"/>
      <c r="T18" s="115"/>
      <c r="U18" s="115"/>
      <c r="V18" s="115"/>
      <c r="W18" s="110"/>
      <c r="X18" s="110"/>
      <c r="Y18" s="100"/>
      <c r="Z18" s="106"/>
      <c r="AA18" s="100"/>
      <c r="AB18" s="106"/>
      <c r="AC18" s="106"/>
      <c r="AD18" s="105"/>
      <c r="AE18" s="1"/>
      <c r="AF18" s="1"/>
      <c r="AG18" s="40"/>
      <c r="AH18" s="40"/>
      <c r="AI18" s="40"/>
      <c r="AJ18" s="40"/>
      <c r="AK18" s="40"/>
      <c r="AL18" s="40"/>
      <c r="AM18" s="102"/>
      <c r="AN18" s="40"/>
      <c r="AO18" s="87"/>
      <c r="AP18" s="87"/>
      <c r="AQ18" s="1"/>
      <c r="AR18" s="1"/>
    </row>
    <row r="19" spans="1:44" s="4" customFormat="1" ht="87" x14ac:dyDescent="0.35">
      <c r="B19" s="180" t="s">
        <v>300</v>
      </c>
      <c r="C19" s="101"/>
      <c r="D19" s="101" t="s">
        <v>129</v>
      </c>
      <c r="E19" s="101"/>
      <c r="F19" s="101"/>
      <c r="G19" s="46"/>
      <c r="H19" s="46"/>
      <c r="I19" s="46"/>
      <c r="J19" s="45">
        <f>SUM(J20:J25)</f>
        <v>16.2</v>
      </c>
      <c r="K19" s="45">
        <f>SUM(K20:K25)</f>
        <v>16.2</v>
      </c>
      <c r="L19" s="141"/>
      <c r="M19" s="47">
        <f>SUM(M20:M25)+(SUM(M20:M25)*0.3)</f>
        <v>20.111000000000001</v>
      </c>
      <c r="N19" s="47"/>
      <c r="O19" s="47">
        <f>SUM(O20:O25)+(SUM(O20:O25)*0.3)</f>
        <v>20.111000000000001</v>
      </c>
      <c r="P19" s="135" t="s">
        <v>165</v>
      </c>
      <c r="Q19" s="164" t="s">
        <v>329</v>
      </c>
      <c r="R19" s="46"/>
      <c r="S19" s="46"/>
      <c r="T19" s="155"/>
      <c r="U19" s="155"/>
      <c r="V19" s="155"/>
      <c r="W19" s="58"/>
      <c r="X19" s="58"/>
      <c r="Y19" s="151"/>
      <c r="Z19" s="151"/>
      <c r="AA19" s="151"/>
      <c r="AB19" s="107"/>
      <c r="AC19" s="107"/>
      <c r="AD19" s="107"/>
      <c r="AE19" s="46"/>
      <c r="AF19" s="46"/>
      <c r="AG19" s="46"/>
      <c r="AH19" s="46"/>
      <c r="AI19" s="46"/>
      <c r="AJ19" s="46"/>
      <c r="AK19" s="46"/>
      <c r="AL19" s="46"/>
      <c r="AM19" s="103"/>
      <c r="AN19" s="50"/>
      <c r="AO19" s="88"/>
      <c r="AP19" s="88"/>
      <c r="AQ19" s="41"/>
      <c r="AR19" s="41"/>
    </row>
    <row r="20" spans="1:44" customFormat="1" ht="58" x14ac:dyDescent="0.35">
      <c r="B20" s="97" t="s">
        <v>99</v>
      </c>
      <c r="C20" s="114" t="s">
        <v>43</v>
      </c>
      <c r="D20" s="203" t="s">
        <v>392</v>
      </c>
      <c r="E20" s="193" t="s">
        <v>320</v>
      </c>
      <c r="F20" s="211" t="s">
        <v>393</v>
      </c>
      <c r="G20" s="15" t="s">
        <v>42</v>
      </c>
      <c r="H20" s="15" t="s">
        <v>9</v>
      </c>
      <c r="I20" s="28">
        <v>400</v>
      </c>
      <c r="J20" s="121">
        <v>7.5</v>
      </c>
      <c r="K20" s="199">
        <v>7.5</v>
      </c>
      <c r="L20" s="142">
        <v>25</v>
      </c>
      <c r="M20" s="19">
        <f>ROUND(J20/(1.73*0.4),2)</f>
        <v>10.84</v>
      </c>
      <c r="N20" s="80">
        <v>100</v>
      </c>
      <c r="O20" s="19">
        <f>M20*(N20/100)</f>
        <v>10.84</v>
      </c>
      <c r="P20" s="110"/>
      <c r="Q20" s="18"/>
      <c r="R20" s="18"/>
      <c r="S20" s="15"/>
      <c r="T20" s="148" t="s">
        <v>145</v>
      </c>
      <c r="U20" s="148" t="s">
        <v>146</v>
      </c>
      <c r="V20" s="116" t="s">
        <v>168</v>
      </c>
      <c r="W20" s="92" t="s">
        <v>153</v>
      </c>
      <c r="X20" s="92" t="s">
        <v>156</v>
      </c>
      <c r="Y20" s="167" t="s">
        <v>272</v>
      </c>
      <c r="Z20" s="168" t="s">
        <v>88</v>
      </c>
      <c r="AA20" s="170" t="s">
        <v>276</v>
      </c>
      <c r="AB20" s="166" t="s">
        <v>311</v>
      </c>
      <c r="AC20" s="188" t="s">
        <v>309</v>
      </c>
      <c r="AD20" s="166">
        <v>47506015</v>
      </c>
      <c r="AE20" s="18"/>
      <c r="AF20" s="21"/>
      <c r="AG20" s="40"/>
      <c r="AH20" s="40" t="s">
        <v>65</v>
      </c>
      <c r="AI20" s="40" t="s">
        <v>65</v>
      </c>
      <c r="AJ20" s="40" t="s">
        <v>162</v>
      </c>
      <c r="AK20" s="95" t="s">
        <v>163</v>
      </c>
      <c r="AL20" s="40" t="s">
        <v>68</v>
      </c>
      <c r="AM20" s="239" t="s">
        <v>503</v>
      </c>
      <c r="AN20" s="40">
        <v>53</v>
      </c>
      <c r="AO20" s="87">
        <v>11.1</v>
      </c>
      <c r="AP20" s="87"/>
      <c r="AQ20" s="18"/>
      <c r="AR20" s="18"/>
    </row>
    <row r="21" spans="1:44" ht="87" x14ac:dyDescent="0.35">
      <c r="A21" s="266" t="s">
        <v>568</v>
      </c>
      <c r="B21" s="210" t="s">
        <v>476</v>
      </c>
      <c r="C21" s="20" t="s">
        <v>6</v>
      </c>
      <c r="D21" s="206" t="s">
        <v>477</v>
      </c>
      <c r="E21" s="268" t="s">
        <v>454</v>
      </c>
      <c r="F21" s="269" t="s">
        <v>458</v>
      </c>
      <c r="G21" s="270" t="s">
        <v>470</v>
      </c>
      <c r="H21" s="271" t="s">
        <v>9</v>
      </c>
      <c r="I21" s="272">
        <v>400</v>
      </c>
      <c r="J21" s="273">
        <v>5.5</v>
      </c>
      <c r="K21" s="199">
        <v>5.5</v>
      </c>
      <c r="L21" s="142"/>
      <c r="M21" s="19"/>
      <c r="N21" s="80"/>
      <c r="O21" s="19"/>
      <c r="P21" s="110"/>
      <c r="Q21" s="18"/>
      <c r="R21" s="18"/>
      <c r="S21" s="18"/>
      <c r="T21" s="148" t="s">
        <v>143</v>
      </c>
      <c r="U21" s="148" t="s">
        <v>144</v>
      </c>
      <c r="V21" s="116" t="s">
        <v>168</v>
      </c>
      <c r="W21" s="93" t="s">
        <v>152</v>
      </c>
      <c r="X21" s="92" t="s">
        <v>156</v>
      </c>
      <c r="Y21" s="162" t="s">
        <v>269</v>
      </c>
      <c r="Z21" s="163" t="s">
        <v>87</v>
      </c>
      <c r="AA21" s="167" t="s">
        <v>275</v>
      </c>
      <c r="AB21" s="108"/>
      <c r="AC21" s="106"/>
      <c r="AD21" s="166">
        <v>47506015</v>
      </c>
      <c r="AE21" s="18"/>
      <c r="AF21" s="18"/>
      <c r="AG21" s="40"/>
      <c r="AH21" s="40" t="s">
        <v>65</v>
      </c>
      <c r="AI21" s="40" t="s">
        <v>65</v>
      </c>
      <c r="AJ21" s="40" t="s">
        <v>162</v>
      </c>
      <c r="AK21" s="95" t="s">
        <v>163</v>
      </c>
      <c r="AL21" s="40" t="s">
        <v>68</v>
      </c>
      <c r="AM21" s="59"/>
      <c r="AN21" s="40"/>
      <c r="AO21" s="87"/>
      <c r="AP21" s="87"/>
      <c r="AQ21" s="18"/>
      <c r="AR21" s="18"/>
    </row>
    <row r="22" spans="1:44" s="5" customFormat="1" ht="116" x14ac:dyDescent="0.35">
      <c r="B22" s="97" t="s">
        <v>101</v>
      </c>
      <c r="C22" s="68" t="s">
        <v>51</v>
      </c>
      <c r="D22" s="36" t="s">
        <v>394</v>
      </c>
      <c r="E22" s="68" t="s">
        <v>193</v>
      </c>
      <c r="F22" s="62" t="s">
        <v>558</v>
      </c>
      <c r="G22" s="53" t="s">
        <v>52</v>
      </c>
      <c r="H22" s="53" t="s">
        <v>9</v>
      </c>
      <c r="I22" s="35">
        <v>400</v>
      </c>
      <c r="J22" s="121">
        <v>1.5</v>
      </c>
      <c r="K22" s="199">
        <v>1.5</v>
      </c>
      <c r="L22" s="142">
        <v>25</v>
      </c>
      <c r="M22" s="64">
        <f>ROUND(J22/(1.73*0.4),2)</f>
        <v>2.17</v>
      </c>
      <c r="N22" s="80">
        <v>100</v>
      </c>
      <c r="O22" s="19">
        <f>M22*(N22/100)</f>
        <v>2.17</v>
      </c>
      <c r="P22" s="110"/>
      <c r="Q22" s="41"/>
      <c r="R22" s="41"/>
      <c r="S22" s="9" t="s">
        <v>4</v>
      </c>
      <c r="T22" s="148" t="s">
        <v>141</v>
      </c>
      <c r="U22" s="148" t="s">
        <v>142</v>
      </c>
      <c r="V22" s="116" t="s">
        <v>168</v>
      </c>
      <c r="W22" s="92" t="s">
        <v>169</v>
      </c>
      <c r="X22" s="92" t="s">
        <v>222</v>
      </c>
      <c r="Y22" s="162" t="s">
        <v>268</v>
      </c>
      <c r="Z22" s="163" t="s">
        <v>86</v>
      </c>
      <c r="AA22" s="166" t="s">
        <v>274</v>
      </c>
      <c r="AB22" s="106"/>
      <c r="AC22" s="106"/>
      <c r="AD22" s="166">
        <v>47506015</v>
      </c>
      <c r="AE22" s="66"/>
      <c r="AF22" s="66"/>
      <c r="AG22" s="40"/>
      <c r="AH22" s="40" t="s">
        <v>65</v>
      </c>
      <c r="AI22" s="40" t="s">
        <v>65</v>
      </c>
      <c r="AJ22" s="40" t="s">
        <v>162</v>
      </c>
      <c r="AK22" s="95" t="s">
        <v>163</v>
      </c>
      <c r="AL22" s="40" t="s">
        <v>68</v>
      </c>
      <c r="AM22" s="239" t="s">
        <v>503</v>
      </c>
      <c r="AN22" s="40">
        <v>32</v>
      </c>
      <c r="AO22" s="87">
        <v>11.1</v>
      </c>
      <c r="AP22" s="87"/>
      <c r="AQ22" s="41"/>
      <c r="AR22" s="41"/>
    </row>
    <row r="23" spans="1:44" customFormat="1" ht="58" x14ac:dyDescent="0.35">
      <c r="B23" s="97" t="s">
        <v>102</v>
      </c>
      <c r="C23" s="68" t="s">
        <v>48</v>
      </c>
      <c r="D23" s="36" t="s">
        <v>395</v>
      </c>
      <c r="E23" s="68" t="s">
        <v>195</v>
      </c>
      <c r="F23" s="62" t="s">
        <v>209</v>
      </c>
      <c r="G23" s="15" t="s">
        <v>49</v>
      </c>
      <c r="H23" s="15" t="s">
        <v>9</v>
      </c>
      <c r="I23" s="28">
        <v>400</v>
      </c>
      <c r="J23" s="121">
        <v>0.9</v>
      </c>
      <c r="K23" s="199">
        <v>0.9</v>
      </c>
      <c r="L23" s="142">
        <v>25</v>
      </c>
      <c r="M23" s="19">
        <f>ROUND(J23/(1.73*0.4),2)</f>
        <v>1.3</v>
      </c>
      <c r="N23" s="80">
        <v>100</v>
      </c>
      <c r="O23" s="19">
        <f>M23*(N23/100)</f>
        <v>1.3</v>
      </c>
      <c r="P23" s="110"/>
      <c r="Q23" s="18"/>
      <c r="R23" s="18"/>
      <c r="S23" s="15"/>
      <c r="T23" s="148" t="s">
        <v>138</v>
      </c>
      <c r="U23" s="148" t="s">
        <v>139</v>
      </c>
      <c r="V23" s="116" t="s">
        <v>168</v>
      </c>
      <c r="W23" s="93" t="s">
        <v>154</v>
      </c>
      <c r="X23" s="92" t="s">
        <v>156</v>
      </c>
      <c r="Y23" s="167" t="s">
        <v>268</v>
      </c>
      <c r="Z23" s="163" t="s">
        <v>86</v>
      </c>
      <c r="AA23" s="167" t="s">
        <v>275</v>
      </c>
      <c r="AB23" s="108"/>
      <c r="AC23" s="106"/>
      <c r="AD23" s="166">
        <v>47506015</v>
      </c>
      <c r="AE23" s="18"/>
      <c r="AF23" s="21"/>
      <c r="AG23" s="40"/>
      <c r="AH23" s="40" t="s">
        <v>65</v>
      </c>
      <c r="AI23" s="40" t="s">
        <v>65</v>
      </c>
      <c r="AJ23" s="40" t="s">
        <v>162</v>
      </c>
      <c r="AK23" s="95" t="s">
        <v>163</v>
      </c>
      <c r="AL23" s="40" t="s">
        <v>68</v>
      </c>
      <c r="AM23" s="239" t="s">
        <v>503</v>
      </c>
      <c r="AN23" s="40">
        <v>32</v>
      </c>
      <c r="AO23" s="87">
        <v>11.1</v>
      </c>
      <c r="AP23" s="87"/>
      <c r="AQ23" s="1"/>
      <c r="AR23" s="1"/>
    </row>
    <row r="24" spans="1:44" customFormat="1" ht="58" x14ac:dyDescent="0.35">
      <c r="B24" s="97" t="s">
        <v>103</v>
      </c>
      <c r="C24" s="68" t="s">
        <v>46</v>
      </c>
      <c r="D24" s="36" t="s">
        <v>396</v>
      </c>
      <c r="E24" s="68" t="s">
        <v>281</v>
      </c>
      <c r="F24" s="62" t="s">
        <v>397</v>
      </c>
      <c r="G24" s="15" t="s">
        <v>42</v>
      </c>
      <c r="H24" s="15" t="s">
        <v>9</v>
      </c>
      <c r="I24" s="28">
        <v>400</v>
      </c>
      <c r="J24" s="121">
        <v>0.8</v>
      </c>
      <c r="K24" s="199">
        <v>0.8</v>
      </c>
      <c r="L24" s="142">
        <v>25</v>
      </c>
      <c r="M24" s="19">
        <f>ROUND(J24/(1.73*0.4),2)</f>
        <v>1.1599999999999999</v>
      </c>
      <c r="N24" s="80">
        <v>100</v>
      </c>
      <c r="O24" s="19">
        <f>M24*(N24/100)</f>
        <v>1.1599999999999999</v>
      </c>
      <c r="P24" s="110"/>
      <c r="Q24" s="18"/>
      <c r="R24" s="18"/>
      <c r="S24" s="15"/>
      <c r="T24" s="148" t="s">
        <v>157</v>
      </c>
      <c r="U24" s="148" t="s">
        <v>158</v>
      </c>
      <c r="V24" s="116" t="s">
        <v>168</v>
      </c>
      <c r="W24" s="93" t="s">
        <v>154</v>
      </c>
      <c r="X24" s="92" t="s">
        <v>156</v>
      </c>
      <c r="Y24" s="167" t="s">
        <v>268</v>
      </c>
      <c r="Z24" s="163" t="s">
        <v>86</v>
      </c>
      <c r="AA24" s="167" t="s">
        <v>275</v>
      </c>
      <c r="AB24" s="108"/>
      <c r="AC24" s="106"/>
      <c r="AD24" s="166">
        <v>47506015</v>
      </c>
      <c r="AE24" s="18"/>
      <c r="AF24" s="21"/>
      <c r="AG24" s="40"/>
      <c r="AH24" s="40" t="s">
        <v>65</v>
      </c>
      <c r="AI24" s="40" t="s">
        <v>65</v>
      </c>
      <c r="AJ24" s="40" t="s">
        <v>162</v>
      </c>
      <c r="AK24" s="95" t="s">
        <v>163</v>
      </c>
      <c r="AL24" s="40" t="s">
        <v>68</v>
      </c>
      <c r="AM24" s="239" t="s">
        <v>503</v>
      </c>
      <c r="AN24" s="40">
        <v>32</v>
      </c>
      <c r="AO24" s="87">
        <v>11.1</v>
      </c>
      <c r="AP24" s="87"/>
      <c r="AQ24" s="18"/>
      <c r="AR24" s="18"/>
    </row>
    <row r="25" spans="1:44" customFormat="1" x14ac:dyDescent="0.35">
      <c r="B25" s="97" t="s">
        <v>232</v>
      </c>
      <c r="C25" s="68" t="s">
        <v>77</v>
      </c>
      <c r="D25" s="15"/>
      <c r="E25" s="53" t="s">
        <v>77</v>
      </c>
      <c r="F25" s="68"/>
      <c r="G25" s="15"/>
      <c r="H25" s="15"/>
      <c r="I25" s="28"/>
      <c r="J25" s="24"/>
      <c r="K25" s="24"/>
      <c r="L25" s="142"/>
      <c r="M25" s="19"/>
      <c r="N25" s="80"/>
      <c r="O25" s="19"/>
      <c r="P25" s="110"/>
      <c r="Q25" s="18"/>
      <c r="R25" s="18"/>
      <c r="S25" s="15"/>
      <c r="T25" s="115"/>
      <c r="U25" s="115"/>
      <c r="V25" s="115"/>
      <c r="W25" s="110"/>
      <c r="X25" s="110"/>
      <c r="Y25" s="100"/>
      <c r="Z25" s="106"/>
      <c r="AA25" s="100"/>
      <c r="AB25" s="106"/>
      <c r="AC25" s="106"/>
      <c r="AD25" s="105"/>
      <c r="AE25" s="18"/>
      <c r="AF25" s="21"/>
      <c r="AG25" s="40"/>
      <c r="AH25" s="40"/>
      <c r="AI25" s="40"/>
      <c r="AJ25" s="40"/>
      <c r="AK25" s="40"/>
      <c r="AL25" s="40"/>
      <c r="AM25" s="102"/>
      <c r="AN25" s="40"/>
      <c r="AO25" s="87"/>
      <c r="AP25" s="87"/>
      <c r="AQ25" s="1"/>
      <c r="AR25" s="1"/>
    </row>
    <row r="26" spans="1:44" s="4" customFormat="1" ht="87" x14ac:dyDescent="0.35">
      <c r="B26" s="180" t="s">
        <v>298</v>
      </c>
      <c r="C26" s="101"/>
      <c r="D26" s="101" t="s">
        <v>130</v>
      </c>
      <c r="E26" s="101"/>
      <c r="F26" s="101"/>
      <c r="G26" s="46"/>
      <c r="H26" s="46"/>
      <c r="I26" s="46"/>
      <c r="J26" s="45">
        <f>SUM(J27:J32)</f>
        <v>8.7000000000000011</v>
      </c>
      <c r="K26" s="45">
        <f>SUM(K27:K32)</f>
        <v>8.7000000000000011</v>
      </c>
      <c r="L26" s="141"/>
      <c r="M26" s="47">
        <f>SUM(M27:M32)+(SUM(M27:M32)*0.3)</f>
        <v>16.354000000000003</v>
      </c>
      <c r="N26" s="47"/>
      <c r="O26" s="47">
        <f>SUM(O27:O32)+(SUM(O27:O32)*0.3)</f>
        <v>6.0190000000000001</v>
      </c>
      <c r="P26" s="136" t="s">
        <v>165</v>
      </c>
      <c r="Q26" s="164" t="s">
        <v>329</v>
      </c>
      <c r="R26" s="46"/>
      <c r="S26" s="46"/>
      <c r="T26" s="155"/>
      <c r="U26" s="155"/>
      <c r="V26" s="155"/>
      <c r="W26" s="58"/>
      <c r="X26" s="58"/>
      <c r="Y26" s="151"/>
      <c r="Z26" s="151"/>
      <c r="AA26" s="151"/>
      <c r="AB26" s="107"/>
      <c r="AC26" s="107"/>
      <c r="AD26" s="107"/>
      <c r="AE26" s="46"/>
      <c r="AF26" s="46"/>
      <c r="AG26" s="46"/>
      <c r="AH26" s="46"/>
      <c r="AI26" s="46"/>
      <c r="AJ26" s="46"/>
      <c r="AK26" s="46"/>
      <c r="AL26" s="46"/>
      <c r="AM26" s="103"/>
      <c r="AN26" s="50"/>
      <c r="AO26" s="88"/>
      <c r="AP26" s="88"/>
      <c r="AQ26" s="1"/>
      <c r="AR26" s="1"/>
    </row>
    <row r="27" spans="1:44" ht="72.5" x14ac:dyDescent="0.35">
      <c r="A27" s="266" t="s">
        <v>568</v>
      </c>
      <c r="B27" s="210" t="s">
        <v>479</v>
      </c>
      <c r="C27" s="20" t="s">
        <v>7</v>
      </c>
      <c r="D27" s="206" t="s">
        <v>478</v>
      </c>
      <c r="E27" s="268" t="s">
        <v>455</v>
      </c>
      <c r="F27" s="274" t="s">
        <v>459</v>
      </c>
      <c r="G27" s="270" t="s">
        <v>470</v>
      </c>
      <c r="H27" s="271" t="s">
        <v>9</v>
      </c>
      <c r="I27" s="272">
        <v>400</v>
      </c>
      <c r="J27" s="273">
        <v>5.5</v>
      </c>
      <c r="K27" s="199">
        <v>5.5</v>
      </c>
      <c r="L27" s="142">
        <v>25</v>
      </c>
      <c r="M27" s="19">
        <f>ROUND(J27/(1.73*0.4),2)</f>
        <v>7.95</v>
      </c>
      <c r="N27" s="80">
        <v>0</v>
      </c>
      <c r="O27" s="19">
        <f>M27*(N27/100)</f>
        <v>0</v>
      </c>
      <c r="P27" s="110"/>
      <c r="Q27" s="18"/>
      <c r="R27" s="18"/>
      <c r="S27" s="18"/>
      <c r="T27" s="115" t="s">
        <v>143</v>
      </c>
      <c r="U27" s="148" t="s">
        <v>144</v>
      </c>
      <c r="V27" s="116" t="s">
        <v>168</v>
      </c>
      <c r="W27" s="93" t="s">
        <v>152</v>
      </c>
      <c r="X27" s="92" t="s">
        <v>156</v>
      </c>
      <c r="Y27" s="162" t="s">
        <v>269</v>
      </c>
      <c r="Z27" s="163" t="s">
        <v>87</v>
      </c>
      <c r="AA27" s="167" t="s">
        <v>275</v>
      </c>
      <c r="AB27" s="106"/>
      <c r="AC27" s="106"/>
      <c r="AD27" s="166">
        <v>47506015</v>
      </c>
      <c r="AE27" s="18"/>
      <c r="AF27" s="18"/>
      <c r="AG27" s="40"/>
      <c r="AH27" s="40" t="s">
        <v>65</v>
      </c>
      <c r="AI27" s="40" t="s">
        <v>65</v>
      </c>
      <c r="AJ27" s="40" t="s">
        <v>162</v>
      </c>
      <c r="AK27" s="95" t="s">
        <v>163</v>
      </c>
      <c r="AL27" s="40" t="s">
        <v>68</v>
      </c>
      <c r="AM27" s="59"/>
      <c r="AN27" s="40"/>
      <c r="AO27" s="87"/>
      <c r="AP27" s="87"/>
      <c r="AQ27" s="18"/>
      <c r="AR27" s="18"/>
    </row>
    <row r="28" spans="1:44" ht="116" x14ac:dyDescent="0.35">
      <c r="B28" s="97" t="s">
        <v>105</v>
      </c>
      <c r="C28" s="68" t="s">
        <v>53</v>
      </c>
      <c r="D28" s="36" t="s">
        <v>398</v>
      </c>
      <c r="E28" s="68" t="s">
        <v>194</v>
      </c>
      <c r="F28" s="62" t="s">
        <v>559</v>
      </c>
      <c r="G28" s="15" t="s">
        <v>52</v>
      </c>
      <c r="H28" s="15" t="s">
        <v>9</v>
      </c>
      <c r="I28" s="28">
        <v>400</v>
      </c>
      <c r="J28" s="121">
        <v>1.5</v>
      </c>
      <c r="K28" s="199">
        <v>1.5</v>
      </c>
      <c r="L28" s="142">
        <v>25</v>
      </c>
      <c r="M28" s="19">
        <f>ROUND(J28/(1.73*0.4),2)</f>
        <v>2.17</v>
      </c>
      <c r="N28" s="80">
        <v>100</v>
      </c>
      <c r="O28" s="19">
        <f>M28*(N28/100)</f>
        <v>2.17</v>
      </c>
      <c r="P28" s="110"/>
      <c r="Q28" s="18"/>
      <c r="R28" s="18"/>
      <c r="S28" s="9" t="s">
        <v>4</v>
      </c>
      <c r="T28" s="115" t="s">
        <v>141</v>
      </c>
      <c r="U28" s="148" t="s">
        <v>142</v>
      </c>
      <c r="V28" s="116" t="s">
        <v>168</v>
      </c>
      <c r="W28" s="92" t="s">
        <v>169</v>
      </c>
      <c r="X28" s="92" t="s">
        <v>222</v>
      </c>
      <c r="Y28" s="162" t="s">
        <v>268</v>
      </c>
      <c r="Z28" s="163" t="s">
        <v>86</v>
      </c>
      <c r="AA28" s="166" t="s">
        <v>274</v>
      </c>
      <c r="AB28" s="106"/>
      <c r="AC28" s="106"/>
      <c r="AD28" s="166">
        <v>47506015</v>
      </c>
      <c r="AE28" s="18"/>
      <c r="AF28" s="18"/>
      <c r="AG28" s="40"/>
      <c r="AH28" s="40" t="s">
        <v>65</v>
      </c>
      <c r="AI28" s="40" t="s">
        <v>65</v>
      </c>
      <c r="AJ28" s="40" t="s">
        <v>162</v>
      </c>
      <c r="AK28" s="95" t="s">
        <v>163</v>
      </c>
      <c r="AL28" s="40" t="s">
        <v>68</v>
      </c>
      <c r="AM28" s="239" t="s">
        <v>503</v>
      </c>
      <c r="AN28" s="40">
        <v>32</v>
      </c>
      <c r="AO28" s="87">
        <v>11.1</v>
      </c>
      <c r="AP28" s="87"/>
      <c r="AQ28" s="18"/>
      <c r="AR28" s="18"/>
    </row>
    <row r="29" spans="1:44" customFormat="1" ht="58" x14ac:dyDescent="0.35">
      <c r="B29" s="97" t="s">
        <v>106</v>
      </c>
      <c r="C29" s="68" t="s">
        <v>50</v>
      </c>
      <c r="D29" s="36" t="s">
        <v>402</v>
      </c>
      <c r="E29" s="68" t="s">
        <v>199</v>
      </c>
      <c r="F29" s="62" t="s">
        <v>234</v>
      </c>
      <c r="G29" s="15" t="s">
        <v>49</v>
      </c>
      <c r="H29" s="15" t="s">
        <v>9</v>
      </c>
      <c r="I29" s="28">
        <v>400</v>
      </c>
      <c r="J29" s="121">
        <v>0.9</v>
      </c>
      <c r="K29" s="199">
        <v>0.9</v>
      </c>
      <c r="L29" s="142">
        <v>25</v>
      </c>
      <c r="M29" s="19">
        <f>ROUND(J29/(1.73*0.4),2)</f>
        <v>1.3</v>
      </c>
      <c r="N29" s="80">
        <v>100</v>
      </c>
      <c r="O29" s="19">
        <f>M29*(N29/100)</f>
        <v>1.3</v>
      </c>
      <c r="P29" s="110"/>
      <c r="Q29" s="18"/>
      <c r="R29" s="18"/>
      <c r="S29" s="15"/>
      <c r="T29" s="115" t="s">
        <v>138</v>
      </c>
      <c r="U29" s="148" t="s">
        <v>139</v>
      </c>
      <c r="V29" s="116" t="s">
        <v>168</v>
      </c>
      <c r="W29" s="93" t="s">
        <v>154</v>
      </c>
      <c r="X29" s="92" t="s">
        <v>156</v>
      </c>
      <c r="Y29" s="167" t="s">
        <v>268</v>
      </c>
      <c r="Z29" s="163" t="s">
        <v>86</v>
      </c>
      <c r="AA29" s="167" t="s">
        <v>275</v>
      </c>
      <c r="AB29" s="106"/>
      <c r="AC29" s="106"/>
      <c r="AD29" s="166">
        <v>47506015</v>
      </c>
      <c r="AE29" s="1"/>
      <c r="AF29" s="1"/>
      <c r="AG29" s="40"/>
      <c r="AH29" s="40" t="s">
        <v>65</v>
      </c>
      <c r="AI29" s="40" t="s">
        <v>65</v>
      </c>
      <c r="AJ29" s="40" t="s">
        <v>162</v>
      </c>
      <c r="AK29" s="95" t="s">
        <v>163</v>
      </c>
      <c r="AL29" s="40" t="s">
        <v>68</v>
      </c>
      <c r="AM29" s="239" t="s">
        <v>503</v>
      </c>
      <c r="AN29" s="40">
        <v>32</v>
      </c>
      <c r="AO29" s="87">
        <v>11.1</v>
      </c>
      <c r="AP29" s="87"/>
      <c r="AQ29" s="1"/>
      <c r="AR29" s="1"/>
    </row>
    <row r="30" spans="1:44" s="5" customFormat="1" ht="58" x14ac:dyDescent="0.35">
      <c r="B30" s="97" t="s">
        <v>107</v>
      </c>
      <c r="C30" s="68" t="s">
        <v>47</v>
      </c>
      <c r="D30" s="36" t="s">
        <v>403</v>
      </c>
      <c r="E30" s="68" t="s">
        <v>282</v>
      </c>
      <c r="F30" s="62" t="s">
        <v>404</v>
      </c>
      <c r="G30" s="53" t="s">
        <v>42</v>
      </c>
      <c r="H30" s="53" t="s">
        <v>9</v>
      </c>
      <c r="I30" s="35">
        <v>400</v>
      </c>
      <c r="J30" s="121">
        <v>0.8</v>
      </c>
      <c r="K30" s="199">
        <v>0.8</v>
      </c>
      <c r="L30" s="142">
        <v>25</v>
      </c>
      <c r="M30" s="64">
        <f>ROUND(J30/(1.73*0.4),2)</f>
        <v>1.1599999999999999</v>
      </c>
      <c r="N30" s="80">
        <v>100</v>
      </c>
      <c r="O30" s="19">
        <f>M30*(N30/100)</f>
        <v>1.1599999999999999</v>
      </c>
      <c r="P30" s="110"/>
      <c r="Q30" s="41"/>
      <c r="R30" s="41"/>
      <c r="S30" s="53"/>
      <c r="T30" s="115" t="s">
        <v>157</v>
      </c>
      <c r="U30" s="148" t="s">
        <v>158</v>
      </c>
      <c r="V30" s="116" t="s">
        <v>168</v>
      </c>
      <c r="W30" s="93" t="s">
        <v>154</v>
      </c>
      <c r="X30" s="92" t="s">
        <v>156</v>
      </c>
      <c r="Y30" s="167" t="s">
        <v>268</v>
      </c>
      <c r="Z30" s="163" t="s">
        <v>86</v>
      </c>
      <c r="AA30" s="167" t="s">
        <v>275</v>
      </c>
      <c r="AB30" s="169"/>
      <c r="AC30" s="106"/>
      <c r="AD30" s="166">
        <v>47506015</v>
      </c>
      <c r="AE30" s="41"/>
      <c r="AF30" s="65"/>
      <c r="AG30" s="40"/>
      <c r="AH30" s="40" t="s">
        <v>65</v>
      </c>
      <c r="AI30" s="40" t="s">
        <v>65</v>
      </c>
      <c r="AJ30" s="40" t="s">
        <v>162</v>
      </c>
      <c r="AK30" s="95" t="s">
        <v>163</v>
      </c>
      <c r="AL30" s="40" t="s">
        <v>68</v>
      </c>
      <c r="AM30" s="239" t="s">
        <v>503</v>
      </c>
      <c r="AN30" s="40">
        <v>32</v>
      </c>
      <c r="AO30" s="87">
        <v>11.1</v>
      </c>
      <c r="AP30" s="87"/>
      <c r="AQ30" s="1"/>
      <c r="AR30" s="1"/>
    </row>
    <row r="31" spans="1:44" customFormat="1" x14ac:dyDescent="0.35">
      <c r="B31" s="97" t="s">
        <v>108</v>
      </c>
      <c r="C31" s="68" t="s">
        <v>77</v>
      </c>
      <c r="D31" s="15"/>
      <c r="E31" s="53" t="s">
        <v>77</v>
      </c>
      <c r="F31" s="68"/>
      <c r="G31" s="15"/>
      <c r="H31" s="15"/>
      <c r="I31" s="28"/>
      <c r="J31" s="24"/>
      <c r="K31" s="24"/>
      <c r="L31" s="142"/>
      <c r="M31" s="19"/>
      <c r="N31" s="80"/>
      <c r="O31" s="19"/>
      <c r="P31" s="110"/>
      <c r="Q31" s="18"/>
      <c r="R31" s="18"/>
      <c r="S31" s="15"/>
      <c r="T31" s="115"/>
      <c r="U31" s="115"/>
      <c r="V31" s="115"/>
      <c r="W31" s="110"/>
      <c r="X31" s="110"/>
      <c r="Y31" s="100"/>
      <c r="Z31" s="106"/>
      <c r="AA31" s="100"/>
      <c r="AB31" s="106"/>
      <c r="AC31" s="106"/>
      <c r="AD31" s="105"/>
      <c r="AE31" s="1"/>
      <c r="AF31" s="1"/>
      <c r="AG31" s="40"/>
      <c r="AH31" s="40"/>
      <c r="AI31" s="40"/>
      <c r="AJ31" s="40"/>
      <c r="AK31" s="40"/>
      <c r="AL31" s="40"/>
      <c r="AM31" s="102"/>
      <c r="AN31" s="40"/>
      <c r="AO31" s="87"/>
      <c r="AP31" s="87"/>
      <c r="AQ31" s="1"/>
      <c r="AR31" s="1"/>
    </row>
    <row r="32" spans="1:44" customFormat="1" x14ac:dyDescent="0.35">
      <c r="B32" s="97" t="s">
        <v>166</v>
      </c>
      <c r="C32" s="68" t="s">
        <v>77</v>
      </c>
      <c r="D32" s="15"/>
      <c r="E32" s="53" t="s">
        <v>77</v>
      </c>
      <c r="F32" s="68"/>
      <c r="G32" s="15"/>
      <c r="H32" s="15"/>
      <c r="I32" s="28"/>
      <c r="J32" s="24"/>
      <c r="K32" s="24"/>
      <c r="L32" s="142"/>
      <c r="M32" s="19"/>
      <c r="N32" s="80"/>
      <c r="O32" s="19"/>
      <c r="P32" s="110"/>
      <c r="Q32" s="18"/>
      <c r="R32" s="18"/>
      <c r="S32" s="15"/>
      <c r="T32" s="115"/>
      <c r="U32" s="115"/>
      <c r="V32" s="115"/>
      <c r="W32" s="110"/>
      <c r="X32" s="110"/>
      <c r="Y32" s="100"/>
      <c r="Z32" s="106"/>
      <c r="AA32" s="100"/>
      <c r="AB32" s="106"/>
      <c r="AC32" s="106"/>
      <c r="AD32" s="105"/>
      <c r="AE32" s="1"/>
      <c r="AF32" s="1"/>
      <c r="AG32" s="40"/>
      <c r="AH32" s="40"/>
      <c r="AI32" s="40"/>
      <c r="AJ32" s="40"/>
      <c r="AK32" s="40"/>
      <c r="AL32" s="40"/>
      <c r="AM32" s="102"/>
      <c r="AN32" s="40"/>
      <c r="AO32" s="87"/>
      <c r="AP32" s="87"/>
      <c r="AQ32" s="1"/>
      <c r="AR32" s="1"/>
    </row>
    <row r="33" spans="1:46" customFormat="1" ht="29" x14ac:dyDescent="0.35">
      <c r="B33" s="180" t="s">
        <v>305</v>
      </c>
      <c r="C33" s="42"/>
      <c r="D33" s="101" t="s">
        <v>501</v>
      </c>
      <c r="E33" s="42"/>
      <c r="F33" s="42"/>
      <c r="G33" s="43"/>
      <c r="H33" s="43"/>
      <c r="I33" s="44"/>
      <c r="J33" s="45">
        <f>SUM(J34:J37)</f>
        <v>148</v>
      </c>
      <c r="K33" s="45">
        <f>SUM(K34:K37)</f>
        <v>148</v>
      </c>
      <c r="L33" s="141"/>
      <c r="M33" s="47">
        <f>SUM(M34:M37)+(SUM(M34:M37)*0.3)</f>
        <v>278.04399999999998</v>
      </c>
      <c r="N33" s="131"/>
      <c r="O33" s="47">
        <f>SUM(O34:P37)+(SUM(O34:P37)*0.3)</f>
        <v>139.02199999999999</v>
      </c>
      <c r="P33" s="135"/>
      <c r="Q33" s="184" t="s">
        <v>304</v>
      </c>
      <c r="R33" s="48"/>
      <c r="S33" s="49"/>
      <c r="T33" s="94"/>
      <c r="U33" s="94"/>
      <c r="V33" s="94"/>
      <c r="W33" s="94"/>
      <c r="X33" s="156"/>
      <c r="Y33" s="158"/>
      <c r="Z33" s="107"/>
      <c r="AA33" s="107"/>
      <c r="AB33" s="107"/>
      <c r="AC33" s="49"/>
      <c r="AD33" s="107"/>
      <c r="AE33" s="107"/>
      <c r="AF33" s="94"/>
      <c r="AG33" s="94"/>
      <c r="AH33" s="50"/>
      <c r="AI33" s="50"/>
      <c r="AJ33" s="50"/>
      <c r="AK33" s="50"/>
      <c r="AL33" s="50"/>
      <c r="AM33" s="50"/>
      <c r="AN33" s="50"/>
      <c r="AO33" s="88"/>
      <c r="AP33" s="88"/>
      <c r="AQ33" s="60"/>
      <c r="AR33" s="1"/>
      <c r="AS33" s="185"/>
    </row>
    <row r="34" spans="1:46" customFormat="1" ht="43.5" x14ac:dyDescent="0.35">
      <c r="B34" s="97" t="s">
        <v>114</v>
      </c>
      <c r="C34" s="68"/>
      <c r="D34" s="36" t="s">
        <v>399</v>
      </c>
      <c r="E34" s="1" t="s">
        <v>249</v>
      </c>
      <c r="F34" s="227" t="s">
        <v>405</v>
      </c>
      <c r="G34" s="15" t="s">
        <v>236</v>
      </c>
      <c r="H34" s="15" t="s">
        <v>9</v>
      </c>
      <c r="I34" s="28">
        <v>400</v>
      </c>
      <c r="J34" s="121">
        <v>37</v>
      </c>
      <c r="K34" s="208">
        <v>37</v>
      </c>
      <c r="L34" s="142">
        <v>36</v>
      </c>
      <c r="M34" s="19">
        <f>ROUND(J34/(1.73*0.4),2)</f>
        <v>53.47</v>
      </c>
      <c r="N34" s="130">
        <v>100</v>
      </c>
      <c r="O34" s="19">
        <f>M34*(N34/100)</f>
        <v>53.47</v>
      </c>
      <c r="P34" s="110" t="s">
        <v>237</v>
      </c>
      <c r="Q34" s="18" t="s">
        <v>261</v>
      </c>
      <c r="R34" s="18" t="s">
        <v>312</v>
      </c>
      <c r="S34" s="15"/>
      <c r="T34" s="115"/>
      <c r="U34" s="115"/>
      <c r="V34" s="115"/>
      <c r="W34" s="110"/>
      <c r="X34" s="110"/>
      <c r="Y34" s="159" t="s">
        <v>4</v>
      </c>
      <c r="Z34" s="100"/>
      <c r="AA34" s="100"/>
      <c r="AB34" s="106"/>
      <c r="AC34" s="37"/>
      <c r="AD34" s="188">
        <v>47506050</v>
      </c>
      <c r="AE34" s="106"/>
      <c r="AF34" s="1"/>
      <c r="AG34" s="1"/>
      <c r="AH34" s="40"/>
      <c r="AI34" s="40"/>
      <c r="AJ34" s="40"/>
      <c r="AK34" s="40"/>
      <c r="AL34" s="40"/>
      <c r="AM34" s="102" t="s">
        <v>566</v>
      </c>
      <c r="AN34" s="40"/>
      <c r="AO34" s="87"/>
      <c r="AP34" s="87"/>
      <c r="AQ34" s="1"/>
      <c r="AR34" s="1"/>
    </row>
    <row r="35" spans="1:46" customFormat="1" ht="43.5" x14ac:dyDescent="0.35">
      <c r="B35" s="97" t="s">
        <v>115</v>
      </c>
      <c r="C35" s="68"/>
      <c r="D35" s="36" t="s">
        <v>400</v>
      </c>
      <c r="E35" s="1" t="s">
        <v>250</v>
      </c>
      <c r="F35" s="227" t="s">
        <v>407</v>
      </c>
      <c r="G35" s="15" t="s">
        <v>236</v>
      </c>
      <c r="H35" s="15" t="s">
        <v>9</v>
      </c>
      <c r="I35" s="28">
        <v>400</v>
      </c>
      <c r="J35" s="121">
        <v>37</v>
      </c>
      <c r="K35" s="208">
        <v>37</v>
      </c>
      <c r="L35" s="142">
        <v>36</v>
      </c>
      <c r="M35" s="19">
        <f>ROUND(J35/(1.73*0.4),2)</f>
        <v>53.47</v>
      </c>
      <c r="N35" s="130">
        <v>100</v>
      </c>
      <c r="O35" s="19">
        <f>M35*(N35/100)</f>
        <v>53.47</v>
      </c>
      <c r="P35" s="110" t="s">
        <v>237</v>
      </c>
      <c r="Q35" s="18" t="s">
        <v>261</v>
      </c>
      <c r="R35" s="18" t="s">
        <v>312</v>
      </c>
      <c r="S35" s="15"/>
      <c r="T35" s="115"/>
      <c r="U35" s="115"/>
      <c r="V35" s="115"/>
      <c r="W35" s="110"/>
      <c r="X35" s="110"/>
      <c r="Y35" s="159" t="s">
        <v>4</v>
      </c>
      <c r="Z35" s="100"/>
      <c r="AA35" s="100"/>
      <c r="AB35" s="106"/>
      <c r="AC35" s="37"/>
      <c r="AD35" s="188">
        <v>47506050</v>
      </c>
      <c r="AE35" s="106"/>
      <c r="AF35" s="1"/>
      <c r="AG35" s="1"/>
      <c r="AH35" s="40"/>
      <c r="AI35" s="40"/>
      <c r="AJ35" s="40"/>
      <c r="AK35" s="40"/>
      <c r="AL35" s="40"/>
      <c r="AM35" s="102" t="s">
        <v>566</v>
      </c>
      <c r="AN35" s="40"/>
      <c r="AO35" s="87"/>
      <c r="AP35" s="87"/>
      <c r="AQ35" s="1"/>
      <c r="AR35" s="1"/>
    </row>
    <row r="36" spans="1:46" customFormat="1" ht="43.5" x14ac:dyDescent="0.35">
      <c r="B36" s="97" t="s">
        <v>116</v>
      </c>
      <c r="C36" s="68"/>
      <c r="D36" s="36" t="s">
        <v>401</v>
      </c>
      <c r="E36" s="1" t="s">
        <v>251</v>
      </c>
      <c r="F36" s="227" t="s">
        <v>408</v>
      </c>
      <c r="G36" s="15" t="s">
        <v>236</v>
      </c>
      <c r="H36" s="15" t="s">
        <v>9</v>
      </c>
      <c r="I36" s="28">
        <v>400</v>
      </c>
      <c r="J36" s="121">
        <v>37</v>
      </c>
      <c r="K36" s="208">
        <v>37</v>
      </c>
      <c r="L36" s="142">
        <v>36</v>
      </c>
      <c r="M36" s="19">
        <f>ROUND(J36/(1.73*0.4),2)</f>
        <v>53.47</v>
      </c>
      <c r="N36" s="130">
        <v>0</v>
      </c>
      <c r="O36" s="19"/>
      <c r="P36" s="110" t="s">
        <v>237</v>
      </c>
      <c r="Q36" s="18" t="s">
        <v>261</v>
      </c>
      <c r="R36" s="18" t="s">
        <v>312</v>
      </c>
      <c r="S36" s="15"/>
      <c r="T36" s="115"/>
      <c r="U36" s="115"/>
      <c r="V36" s="115"/>
      <c r="W36" s="110"/>
      <c r="X36" s="110"/>
      <c r="Y36" s="159" t="s">
        <v>4</v>
      </c>
      <c r="Z36" s="100"/>
      <c r="AA36" s="100"/>
      <c r="AB36" s="106"/>
      <c r="AC36" s="37"/>
      <c r="AD36" s="188">
        <v>47506050</v>
      </c>
      <c r="AE36" s="106"/>
      <c r="AF36" s="1"/>
      <c r="AG36" s="1"/>
      <c r="AH36" s="40"/>
      <c r="AI36" s="40"/>
      <c r="AJ36" s="40"/>
      <c r="AK36" s="40"/>
      <c r="AL36" s="40"/>
      <c r="AM36" s="102" t="s">
        <v>566</v>
      </c>
      <c r="AN36" s="40"/>
      <c r="AO36" s="87"/>
      <c r="AP36" s="87"/>
      <c r="AQ36" s="1"/>
      <c r="AR36" s="1"/>
    </row>
    <row r="37" spans="1:46" customFormat="1" ht="43.5" x14ac:dyDescent="0.35">
      <c r="B37" s="97" t="s">
        <v>117</v>
      </c>
      <c r="C37" s="68"/>
      <c r="D37" s="36" t="s">
        <v>406</v>
      </c>
      <c r="E37" s="1" t="s">
        <v>252</v>
      </c>
      <c r="F37" s="227" t="s">
        <v>409</v>
      </c>
      <c r="G37" s="15" t="s">
        <v>236</v>
      </c>
      <c r="H37" s="15" t="s">
        <v>9</v>
      </c>
      <c r="I37" s="28">
        <v>400</v>
      </c>
      <c r="J37" s="121">
        <v>37</v>
      </c>
      <c r="K37" s="208">
        <v>37</v>
      </c>
      <c r="L37" s="142">
        <v>36</v>
      </c>
      <c r="M37" s="19">
        <f>ROUND(J37/(1.73*0.4),2)</f>
        <v>53.47</v>
      </c>
      <c r="N37" s="130">
        <v>0</v>
      </c>
      <c r="O37" s="19"/>
      <c r="P37" s="110" t="s">
        <v>237</v>
      </c>
      <c r="Q37" s="18" t="s">
        <v>261</v>
      </c>
      <c r="R37" s="18" t="s">
        <v>312</v>
      </c>
      <c r="S37" s="15"/>
      <c r="T37" s="115"/>
      <c r="U37" s="115"/>
      <c r="V37" s="115"/>
      <c r="W37" s="110"/>
      <c r="X37" s="110"/>
      <c r="Y37" s="159" t="s">
        <v>4</v>
      </c>
      <c r="Z37" s="100"/>
      <c r="AA37" s="100"/>
      <c r="AB37" s="106"/>
      <c r="AC37" s="37"/>
      <c r="AD37" s="188">
        <v>47506050</v>
      </c>
      <c r="AE37" s="106"/>
      <c r="AF37" s="1"/>
      <c r="AG37" s="1"/>
      <c r="AH37" s="40"/>
      <c r="AI37" s="40"/>
      <c r="AJ37" s="40"/>
      <c r="AK37" s="40"/>
      <c r="AL37" s="40"/>
      <c r="AM37" s="102" t="s">
        <v>566</v>
      </c>
      <c r="AN37" s="40"/>
      <c r="AO37" s="87"/>
      <c r="AP37" s="87"/>
      <c r="AQ37" s="1"/>
      <c r="AR37" s="1"/>
    </row>
    <row r="38" spans="1:46" customFormat="1" ht="87" x14ac:dyDescent="0.35">
      <c r="B38" s="181" t="s">
        <v>493</v>
      </c>
      <c r="C38" s="69"/>
      <c r="D38" s="223" t="s">
        <v>502</v>
      </c>
      <c r="E38" s="69"/>
      <c r="F38" s="69"/>
      <c r="G38" s="69"/>
      <c r="H38" s="69"/>
      <c r="I38" s="190"/>
      <c r="J38" s="191">
        <f>SUM(J39:J44)</f>
        <v>44</v>
      </c>
      <c r="K38" s="191">
        <f>SUM(K39:K44)</f>
        <v>11</v>
      </c>
      <c r="L38" s="45"/>
      <c r="M38" s="47">
        <f>SUM(M39:M44)+(SUM(M39:M44)*0.3)</f>
        <v>82.68</v>
      </c>
      <c r="N38" s="81"/>
      <c r="O38" s="47">
        <f>SUM(O39:P44)+(SUM(O39:P44)*0.3)</f>
        <v>31.005000000000003</v>
      </c>
      <c r="P38" s="135" t="s">
        <v>165</v>
      </c>
      <c r="Q38" s="156" t="s">
        <v>293</v>
      </c>
      <c r="R38" s="48"/>
      <c r="S38" s="94"/>
      <c r="T38" s="94"/>
      <c r="U38" s="94"/>
      <c r="V38" s="94"/>
      <c r="W38" s="94"/>
      <c r="X38" s="156"/>
      <c r="Y38" s="48"/>
      <c r="Z38" s="43"/>
      <c r="AA38" s="107"/>
      <c r="AB38" s="107"/>
      <c r="AC38" s="107"/>
      <c r="AD38" s="49"/>
      <c r="AE38" s="107"/>
      <c r="AF38" s="107"/>
      <c r="AG38" s="94"/>
      <c r="AH38" s="94"/>
      <c r="AI38" s="50"/>
      <c r="AJ38" s="50"/>
      <c r="AK38" s="50"/>
      <c r="AL38" s="50"/>
      <c r="AM38" s="50"/>
      <c r="AN38" s="50"/>
      <c r="AO38" s="50"/>
      <c r="AP38" s="50"/>
      <c r="AQ38" s="88"/>
      <c r="AR38" s="60"/>
      <c r="AS38" s="1"/>
      <c r="AT38" s="1"/>
    </row>
    <row r="39" spans="1:46" customFormat="1" ht="58" x14ac:dyDescent="0.35">
      <c r="B39" s="197" t="s">
        <v>485</v>
      </c>
      <c r="C39" s="68"/>
      <c r="D39" s="15" t="s">
        <v>484</v>
      </c>
      <c r="E39" s="53" t="s">
        <v>196</v>
      </c>
      <c r="F39" s="36" t="s">
        <v>201</v>
      </c>
      <c r="G39" s="53" t="s">
        <v>34</v>
      </c>
      <c r="H39" s="53" t="s">
        <v>9</v>
      </c>
      <c r="I39" s="35">
        <v>400</v>
      </c>
      <c r="J39" s="198">
        <v>11</v>
      </c>
      <c r="K39" s="198" t="s">
        <v>486</v>
      </c>
      <c r="L39" s="142">
        <v>5</v>
      </c>
      <c r="M39" s="19">
        <f>ROUND(J39/(1.73*0.4),2)</f>
        <v>15.9</v>
      </c>
      <c r="N39" s="80">
        <v>0</v>
      </c>
      <c r="O39" s="19">
        <f t="shared" ref="O39" si="2">M39*(N39/100)</f>
        <v>0</v>
      </c>
      <c r="P39" s="110" t="s">
        <v>240</v>
      </c>
      <c r="Q39" s="18" t="s">
        <v>262</v>
      </c>
      <c r="R39" s="18"/>
      <c r="S39" s="153"/>
      <c r="T39" s="115"/>
      <c r="U39" s="115"/>
      <c r="V39" s="115"/>
      <c r="W39" s="110"/>
      <c r="X39" s="110"/>
      <c r="Y39" s="18"/>
      <c r="Z39" s="118" t="s">
        <v>4</v>
      </c>
      <c r="AA39" s="100"/>
      <c r="AB39" s="100"/>
      <c r="AC39" s="106"/>
      <c r="AD39" s="37"/>
      <c r="AE39" s="106"/>
      <c r="AF39" s="166">
        <v>47506030</v>
      </c>
      <c r="AG39" s="1"/>
      <c r="AH39" s="1"/>
      <c r="AI39" s="40"/>
      <c r="AJ39" s="40"/>
      <c r="AK39" s="40"/>
      <c r="AL39" s="40"/>
      <c r="AM39" s="239" t="s">
        <v>508</v>
      </c>
      <c r="AN39" s="102"/>
      <c r="AO39" s="40"/>
      <c r="AP39" s="40"/>
      <c r="AQ39" s="87"/>
      <c r="AR39" s="1"/>
      <c r="AS39" s="1"/>
      <c r="AT39" s="1"/>
    </row>
    <row r="40" spans="1:46" customFormat="1" ht="72.5" x14ac:dyDescent="0.35">
      <c r="B40" s="197" t="s">
        <v>483</v>
      </c>
      <c r="C40" s="68"/>
      <c r="D40" s="98" t="s">
        <v>498</v>
      </c>
      <c r="E40" s="68" t="s">
        <v>192</v>
      </c>
      <c r="F40" s="62" t="s">
        <v>207</v>
      </c>
      <c r="G40" s="2" t="s">
        <v>57</v>
      </c>
      <c r="H40" s="2" t="s">
        <v>9</v>
      </c>
      <c r="I40" s="28">
        <v>400</v>
      </c>
      <c r="J40" s="121">
        <v>5.5</v>
      </c>
      <c r="K40" s="198" t="s">
        <v>495</v>
      </c>
      <c r="L40" s="142">
        <v>25</v>
      </c>
      <c r="M40" s="19">
        <f>ROUND(J40/(1.73*0.4),2)</f>
        <v>7.95</v>
      </c>
      <c r="N40" s="80">
        <v>100</v>
      </c>
      <c r="O40" s="19">
        <f>M40*(N40/100)</f>
        <v>7.95</v>
      </c>
      <c r="P40" s="110" t="s">
        <v>238</v>
      </c>
      <c r="Q40" s="18" t="s">
        <v>263</v>
      </c>
      <c r="R40" s="18"/>
      <c r="S40" s="153"/>
      <c r="T40" s="115"/>
      <c r="U40" s="115"/>
      <c r="V40" s="115"/>
      <c r="W40" s="110"/>
      <c r="X40" s="110"/>
      <c r="Y40" s="18"/>
      <c r="Z40" s="118" t="s">
        <v>4</v>
      </c>
      <c r="AA40" s="100"/>
      <c r="AB40" s="100"/>
      <c r="AC40" s="106"/>
      <c r="AD40" s="37"/>
      <c r="AE40" s="106"/>
      <c r="AF40" s="166">
        <v>47506015</v>
      </c>
      <c r="AG40" s="1"/>
      <c r="AH40" s="1"/>
      <c r="AI40" s="40"/>
      <c r="AJ40" s="40"/>
      <c r="AK40" s="40"/>
      <c r="AL40" s="40"/>
      <c r="AM40" s="239"/>
      <c r="AN40" s="102"/>
      <c r="AO40" s="40"/>
      <c r="AP40" s="40"/>
      <c r="AQ40" s="87"/>
      <c r="AR40" s="1"/>
      <c r="AS40" s="1"/>
      <c r="AT40" s="1"/>
    </row>
    <row r="41" spans="1:46" customFormat="1" ht="87" x14ac:dyDescent="0.35">
      <c r="B41" s="197" t="s">
        <v>474</v>
      </c>
      <c r="C41" s="68"/>
      <c r="D41" s="15" t="s">
        <v>482</v>
      </c>
      <c r="E41" s="98" t="s">
        <v>500</v>
      </c>
      <c r="F41" s="20"/>
      <c r="G41" s="53" t="s">
        <v>236</v>
      </c>
      <c r="H41" s="53" t="s">
        <v>9</v>
      </c>
      <c r="I41" s="35">
        <v>400</v>
      </c>
      <c r="J41" s="121">
        <v>11</v>
      </c>
      <c r="K41" s="198" t="s">
        <v>491</v>
      </c>
      <c r="L41" s="142">
        <v>5</v>
      </c>
      <c r="M41" s="19">
        <f t="shared" ref="M41:M44" si="3">ROUND(J41/(1.73*0.4),2)</f>
        <v>15.9</v>
      </c>
      <c r="N41" s="130">
        <v>0</v>
      </c>
      <c r="O41" s="19">
        <f t="shared" ref="O41:O44" si="4">M41*(N41/100)</f>
        <v>0</v>
      </c>
      <c r="P41" s="110" t="s">
        <v>240</v>
      </c>
      <c r="Q41" s="18" t="s">
        <v>262</v>
      </c>
      <c r="R41" s="18"/>
      <c r="S41" s="153"/>
      <c r="T41" s="115"/>
      <c r="U41" s="115"/>
      <c r="V41" s="115"/>
      <c r="W41" s="110"/>
      <c r="X41" s="110"/>
      <c r="Y41" s="18"/>
      <c r="Z41" s="118" t="s">
        <v>4</v>
      </c>
      <c r="AA41" s="100"/>
      <c r="AB41" s="100"/>
      <c r="AC41" s="106"/>
      <c r="AD41" s="37"/>
      <c r="AE41" s="106"/>
      <c r="AF41" s="166">
        <v>47506030</v>
      </c>
      <c r="AG41" s="1"/>
      <c r="AH41" s="1"/>
      <c r="AI41" s="40"/>
      <c r="AJ41" s="40"/>
      <c r="AK41" s="40"/>
      <c r="AL41" s="40"/>
      <c r="AM41" s="239" t="s">
        <v>508</v>
      </c>
      <c r="AN41" s="102"/>
      <c r="AO41" s="40"/>
      <c r="AP41" s="40"/>
      <c r="AQ41" s="87"/>
      <c r="AR41" s="1"/>
      <c r="AS41" s="1"/>
      <c r="AT41" s="1"/>
    </row>
    <row r="42" spans="1:46" customFormat="1" ht="72.5" x14ac:dyDescent="0.35">
      <c r="B42" s="197" t="s">
        <v>483</v>
      </c>
      <c r="C42" s="68"/>
      <c r="D42" s="98" t="s">
        <v>499</v>
      </c>
      <c r="E42" s="20" t="s">
        <v>191</v>
      </c>
      <c r="F42" s="62" t="s">
        <v>208</v>
      </c>
      <c r="G42" s="2" t="s">
        <v>57</v>
      </c>
      <c r="H42" s="2" t="s">
        <v>9</v>
      </c>
      <c r="I42" s="28">
        <v>400</v>
      </c>
      <c r="J42" s="121">
        <v>5.5</v>
      </c>
      <c r="K42" s="198" t="s">
        <v>495</v>
      </c>
      <c r="L42" s="142">
        <v>25</v>
      </c>
      <c r="M42" s="19">
        <f>ROUND(J42/(1.73*0.4),2)</f>
        <v>7.95</v>
      </c>
      <c r="N42" s="80">
        <v>0</v>
      </c>
      <c r="O42" s="19">
        <f>M42*(N42/100)</f>
        <v>0</v>
      </c>
      <c r="P42" s="110" t="s">
        <v>238</v>
      </c>
      <c r="Q42" s="18" t="s">
        <v>263</v>
      </c>
      <c r="R42" s="18"/>
      <c r="S42" s="153"/>
      <c r="T42" s="115"/>
      <c r="U42" s="115"/>
      <c r="V42" s="115"/>
      <c r="W42" s="110"/>
      <c r="X42" s="110"/>
      <c r="Y42" s="18"/>
      <c r="Z42" s="118" t="s">
        <v>4</v>
      </c>
      <c r="AA42" s="100"/>
      <c r="AB42" s="100"/>
      <c r="AC42" s="106"/>
      <c r="AD42" s="37"/>
      <c r="AE42" s="106"/>
      <c r="AF42" s="166">
        <v>47506015</v>
      </c>
      <c r="AG42" s="1"/>
      <c r="AH42" s="1"/>
      <c r="AI42" s="40"/>
      <c r="AJ42" s="40"/>
      <c r="AK42" s="40"/>
      <c r="AL42" s="40"/>
      <c r="AM42" s="239" t="s">
        <v>508</v>
      </c>
      <c r="AN42" s="102"/>
      <c r="AO42" s="40"/>
      <c r="AP42" s="40"/>
      <c r="AQ42" s="87"/>
      <c r="AR42" s="1"/>
      <c r="AS42" s="1"/>
      <c r="AT42" s="1"/>
    </row>
    <row r="43" spans="1:46" customFormat="1" ht="58" x14ac:dyDescent="0.35">
      <c r="A43" s="266" t="s">
        <v>568</v>
      </c>
      <c r="B43" s="89" t="s">
        <v>480</v>
      </c>
      <c r="C43" s="123"/>
      <c r="D43" s="15" t="s">
        <v>569</v>
      </c>
      <c r="E43" s="267" t="s">
        <v>571</v>
      </c>
      <c r="F43" s="62"/>
      <c r="G43" s="53" t="s">
        <v>236</v>
      </c>
      <c r="H43" s="53" t="s">
        <v>9</v>
      </c>
      <c r="I43" s="35">
        <v>400</v>
      </c>
      <c r="J43" s="121">
        <v>5.5</v>
      </c>
      <c r="K43" s="199">
        <v>5.5</v>
      </c>
      <c r="L43" s="142">
        <v>36</v>
      </c>
      <c r="M43" s="19">
        <f t="shared" si="3"/>
        <v>7.95</v>
      </c>
      <c r="N43" s="130">
        <v>100</v>
      </c>
      <c r="O43" s="19">
        <f t="shared" si="4"/>
        <v>7.95</v>
      </c>
      <c r="P43" s="110" t="s">
        <v>238</v>
      </c>
      <c r="Q43" s="18" t="s">
        <v>263</v>
      </c>
      <c r="R43" s="18"/>
      <c r="S43" s="153"/>
      <c r="T43" s="115"/>
      <c r="U43" s="115"/>
      <c r="V43" s="115"/>
      <c r="W43" s="110"/>
      <c r="X43" s="110"/>
      <c r="Y43" s="18"/>
      <c r="Z43" s="118" t="s">
        <v>4</v>
      </c>
      <c r="AA43" s="100"/>
      <c r="AB43" s="100"/>
      <c r="AC43" s="106"/>
      <c r="AD43" s="37"/>
      <c r="AE43" s="106"/>
      <c r="AF43" s="166">
        <v>47506015</v>
      </c>
      <c r="AG43" s="1"/>
      <c r="AH43" s="1"/>
      <c r="AI43" s="40"/>
      <c r="AJ43" s="40"/>
      <c r="AK43" s="40"/>
      <c r="AL43" s="40"/>
      <c r="AM43" s="239" t="s">
        <v>508</v>
      </c>
      <c r="AN43" s="102"/>
      <c r="AO43" s="40"/>
      <c r="AP43" s="40"/>
      <c r="AQ43" s="87"/>
      <c r="AR43" s="1"/>
      <c r="AS43" s="1"/>
      <c r="AT43" s="1"/>
    </row>
    <row r="44" spans="1:46" customFormat="1" ht="58" x14ac:dyDescent="0.35">
      <c r="A44" s="266" t="s">
        <v>568</v>
      </c>
      <c r="B44" s="89" t="s">
        <v>481</v>
      </c>
      <c r="C44" s="123"/>
      <c r="D44" s="15" t="s">
        <v>570</v>
      </c>
      <c r="E44" s="267" t="s">
        <v>571</v>
      </c>
      <c r="F44" s="62"/>
      <c r="G44" s="53" t="s">
        <v>236</v>
      </c>
      <c r="H44" s="53" t="s">
        <v>9</v>
      </c>
      <c r="I44" s="35">
        <v>400</v>
      </c>
      <c r="J44" s="121">
        <v>5.5</v>
      </c>
      <c r="K44" s="199">
        <v>5.5</v>
      </c>
      <c r="L44" s="142">
        <v>36</v>
      </c>
      <c r="M44" s="19">
        <f t="shared" si="3"/>
        <v>7.95</v>
      </c>
      <c r="N44" s="130">
        <v>100</v>
      </c>
      <c r="O44" s="19">
        <f t="shared" si="4"/>
        <v>7.95</v>
      </c>
      <c r="P44" s="110" t="s">
        <v>238</v>
      </c>
      <c r="Q44" s="18" t="s">
        <v>263</v>
      </c>
      <c r="R44" s="18"/>
      <c r="S44" s="153"/>
      <c r="T44" s="115"/>
      <c r="U44" s="115"/>
      <c r="V44" s="115"/>
      <c r="W44" s="110"/>
      <c r="X44" s="110"/>
      <c r="Y44" s="18"/>
      <c r="Z44" s="118" t="s">
        <v>4</v>
      </c>
      <c r="AA44" s="100"/>
      <c r="AB44" s="100"/>
      <c r="AC44" s="106"/>
      <c r="AD44" s="37"/>
      <c r="AE44" s="106"/>
      <c r="AF44" s="166">
        <v>47506015</v>
      </c>
      <c r="AG44" s="1"/>
      <c r="AH44" s="1"/>
      <c r="AI44" s="40"/>
      <c r="AJ44" s="40"/>
      <c r="AK44" s="40"/>
      <c r="AL44" s="40"/>
      <c r="AM44" s="239" t="s">
        <v>508</v>
      </c>
      <c r="AN44" s="102"/>
      <c r="AO44" s="40"/>
      <c r="AP44" s="40"/>
      <c r="AQ44" s="87"/>
      <c r="AR44" s="1"/>
      <c r="AS44" s="1"/>
      <c r="AT44" s="1"/>
    </row>
    <row r="45" spans="1:46" customFormat="1" x14ac:dyDescent="0.35">
      <c r="B45" s="122"/>
      <c r="C45" s="123"/>
      <c r="D45" s="31"/>
      <c r="E45" s="71"/>
      <c r="F45" s="123"/>
      <c r="G45" s="31"/>
      <c r="H45" s="31"/>
      <c r="I45" s="54"/>
      <c r="J45" s="55"/>
      <c r="K45" s="55"/>
      <c r="L45" s="143"/>
      <c r="M45" s="56"/>
      <c r="N45" s="132"/>
      <c r="O45" s="56"/>
      <c r="P45" s="124"/>
      <c r="Q45" s="3"/>
      <c r="R45" s="3"/>
      <c r="S45" s="31"/>
      <c r="T45" s="134"/>
      <c r="U45" s="134"/>
      <c r="V45" s="134"/>
      <c r="W45" s="124"/>
      <c r="X45" s="124"/>
      <c r="Y45" s="34"/>
      <c r="Z45" s="126"/>
      <c r="AA45" s="34"/>
      <c r="AB45" s="126"/>
      <c r="AC45" s="126"/>
      <c r="AD45" s="127"/>
      <c r="AG45" s="74"/>
      <c r="AH45" s="74"/>
      <c r="AI45" s="74"/>
      <c r="AJ45" s="74"/>
      <c r="AK45" s="74"/>
      <c r="AL45" s="74"/>
      <c r="AM45" s="128"/>
      <c r="AN45" s="74"/>
      <c r="AO45" s="117"/>
      <c r="AP45" s="117"/>
    </row>
    <row r="46" spans="1:46" customFormat="1" x14ac:dyDescent="0.35">
      <c r="B46" s="122"/>
      <c r="C46" s="123"/>
      <c r="D46" s="31"/>
      <c r="E46" s="71"/>
      <c r="F46" s="123"/>
      <c r="G46" s="31"/>
      <c r="H46" s="31"/>
      <c r="I46" s="54"/>
      <c r="J46" s="55"/>
      <c r="K46" s="55"/>
      <c r="L46" s="143"/>
      <c r="M46" s="56"/>
      <c r="N46" s="132"/>
      <c r="O46" s="56"/>
      <c r="P46" s="124"/>
      <c r="Q46" s="3"/>
      <c r="R46" s="3"/>
      <c r="S46" s="31"/>
      <c r="T46" s="134"/>
      <c r="U46" s="134"/>
      <c r="V46" s="134"/>
      <c r="W46" s="124"/>
      <c r="X46" s="124"/>
      <c r="Y46" s="34"/>
      <c r="Z46" s="126"/>
      <c r="AA46" s="34"/>
      <c r="AB46" s="126"/>
      <c r="AC46" s="126"/>
      <c r="AD46" s="127"/>
      <c r="AG46" s="74"/>
      <c r="AH46" s="74"/>
      <c r="AI46" s="74"/>
      <c r="AJ46" s="74"/>
      <c r="AK46" s="74"/>
      <c r="AL46" s="74"/>
      <c r="AM46" s="128"/>
      <c r="AN46" s="74"/>
      <c r="AO46" s="117"/>
      <c r="AP46" s="117"/>
    </row>
    <row r="47" spans="1:46" customFormat="1" x14ac:dyDescent="0.35">
      <c r="B47" s="122"/>
      <c r="C47" s="123"/>
      <c r="D47" s="31"/>
      <c r="E47" s="71"/>
      <c r="F47" s="123"/>
      <c r="G47" s="31"/>
      <c r="H47" s="31"/>
      <c r="I47" s="54"/>
      <c r="J47" s="55"/>
      <c r="K47" s="55"/>
      <c r="L47" s="143"/>
      <c r="M47" s="56"/>
      <c r="N47" s="76"/>
      <c r="O47" s="56"/>
      <c r="P47" s="124"/>
      <c r="Q47" s="3"/>
      <c r="R47" s="3"/>
      <c r="S47" s="31"/>
      <c r="T47" s="134"/>
      <c r="U47" s="134"/>
      <c r="V47" s="134"/>
      <c r="W47" s="124"/>
      <c r="X47" s="124"/>
      <c r="Y47" s="34"/>
      <c r="Z47" s="126"/>
      <c r="AA47" s="34"/>
      <c r="AB47" s="126"/>
      <c r="AC47" s="126"/>
      <c r="AD47" s="127"/>
      <c r="AG47" s="74"/>
      <c r="AH47" s="74"/>
      <c r="AI47" s="74"/>
      <c r="AJ47" s="74"/>
      <c r="AK47" s="74"/>
      <c r="AL47" s="74"/>
      <c r="AM47" s="128"/>
      <c r="AN47" s="74"/>
      <c r="AO47" s="117"/>
      <c r="AP47" s="117"/>
    </row>
    <row r="48" spans="1:46" customFormat="1" x14ac:dyDescent="0.35">
      <c r="B48" s="122"/>
      <c r="C48" s="123"/>
      <c r="D48" s="31"/>
      <c r="E48" s="71"/>
      <c r="F48" s="123"/>
      <c r="G48" s="31"/>
      <c r="H48" s="31"/>
      <c r="I48" s="54"/>
      <c r="J48" s="55"/>
      <c r="K48" s="55"/>
      <c r="L48" s="143"/>
      <c r="M48" s="56"/>
      <c r="N48" s="76"/>
      <c r="O48" s="56"/>
      <c r="P48" s="124"/>
      <c r="Q48" s="3"/>
      <c r="R48" s="3"/>
      <c r="S48" s="31"/>
      <c r="T48" s="134"/>
      <c r="U48" s="134"/>
      <c r="V48" s="134"/>
      <c r="W48" s="124"/>
      <c r="X48" s="124"/>
      <c r="Y48" s="34"/>
      <c r="Z48" s="126"/>
      <c r="AA48" s="34"/>
      <c r="AB48" s="126"/>
      <c r="AC48" s="126"/>
      <c r="AD48" s="127"/>
      <c r="AG48" s="74"/>
      <c r="AH48" s="74"/>
      <c r="AI48" s="74"/>
      <c r="AJ48" s="74"/>
      <c r="AK48" s="74"/>
      <c r="AL48" s="74"/>
      <c r="AM48" s="128"/>
      <c r="AN48" s="74"/>
      <c r="AO48" s="117"/>
      <c r="AP48" s="117"/>
    </row>
    <row r="49" spans="2:42" customFormat="1" x14ac:dyDescent="0.35">
      <c r="B49" s="122" t="s">
        <v>301</v>
      </c>
      <c r="C49" s="123"/>
      <c r="D49" s="182">
        <f>1000*4+2000+1600</f>
        <v>7600</v>
      </c>
      <c r="E49" s="75"/>
      <c r="F49" s="123"/>
      <c r="G49" s="31"/>
      <c r="H49" s="31"/>
      <c r="I49" s="54"/>
      <c r="J49" s="55"/>
      <c r="K49" s="55"/>
      <c r="L49" s="143"/>
      <c r="M49" s="56"/>
      <c r="N49" s="76"/>
      <c r="O49" s="56"/>
      <c r="P49" s="124"/>
      <c r="Q49" s="3"/>
      <c r="R49" s="3"/>
      <c r="S49" s="31"/>
      <c r="T49" s="134"/>
      <c r="U49" s="134"/>
      <c r="V49" s="134"/>
      <c r="W49" s="124"/>
      <c r="X49" s="124"/>
      <c r="Y49" s="34"/>
      <c r="Z49" s="126"/>
      <c r="AA49" s="34"/>
      <c r="AB49" s="126"/>
      <c r="AC49" s="126"/>
      <c r="AD49" s="127"/>
      <c r="AG49" s="74"/>
      <c r="AH49" s="74"/>
      <c r="AI49" s="74"/>
      <c r="AJ49" s="74"/>
      <c r="AK49" s="74"/>
      <c r="AL49" s="74"/>
      <c r="AM49" s="128"/>
      <c r="AN49" s="74"/>
      <c r="AO49" s="117"/>
      <c r="AP49" s="117"/>
    </row>
    <row r="50" spans="2:42" x14ac:dyDescent="0.35">
      <c r="C50" s="67"/>
      <c r="D50" s="67"/>
      <c r="E50" s="67"/>
      <c r="F50" s="67"/>
      <c r="G50" s="67"/>
      <c r="H50" s="67"/>
      <c r="I50" s="54"/>
      <c r="J50" s="55"/>
      <c r="K50" s="55"/>
      <c r="L50" s="143"/>
      <c r="M50" s="56"/>
      <c r="N50" s="56"/>
      <c r="O50" s="56"/>
      <c r="S50" s="14"/>
      <c r="T50" s="157"/>
      <c r="Y50" s="160"/>
      <c r="AB50" s="108"/>
      <c r="AC50" s="37"/>
      <c r="AD50" s="37"/>
      <c r="AE50" s="14"/>
      <c r="AM50" s="74"/>
      <c r="AN50" s="74"/>
      <c r="AO50" s="74"/>
      <c r="AP50" s="74"/>
    </row>
    <row r="51" spans="2:42" x14ac:dyDescent="0.35">
      <c r="C51" s="67"/>
      <c r="D51" s="67"/>
      <c r="E51" s="67"/>
      <c r="F51" s="67"/>
      <c r="G51" s="67"/>
      <c r="H51" s="67"/>
      <c r="I51" s="54"/>
      <c r="J51" s="55"/>
      <c r="K51" s="55"/>
      <c r="L51" s="143"/>
      <c r="M51" s="56"/>
      <c r="N51" s="56"/>
      <c r="O51" s="56"/>
      <c r="S51" s="14"/>
      <c r="T51" s="157"/>
      <c r="Y51" s="160"/>
      <c r="AB51" s="108"/>
      <c r="AC51" s="37"/>
      <c r="AD51" s="37"/>
      <c r="AE51" s="14"/>
      <c r="AM51" s="74"/>
      <c r="AN51" s="74"/>
      <c r="AO51" s="74"/>
      <c r="AP51" s="74"/>
    </row>
    <row r="52" spans="2:42" x14ac:dyDescent="0.35">
      <c r="C52" s="67"/>
      <c r="D52" s="67"/>
      <c r="E52" s="67"/>
      <c r="F52" s="67"/>
      <c r="G52" s="67"/>
      <c r="H52" s="67"/>
      <c r="I52" s="54"/>
      <c r="J52" s="55"/>
      <c r="K52" s="55"/>
      <c r="L52" s="143"/>
      <c r="M52" s="56"/>
      <c r="N52" s="56"/>
      <c r="O52" s="56"/>
      <c r="S52" s="14"/>
      <c r="T52" s="157"/>
      <c r="Y52" s="160"/>
      <c r="AB52" s="108"/>
      <c r="AC52" s="37"/>
      <c r="AD52" s="37"/>
      <c r="AE52" s="14"/>
      <c r="AM52" s="74"/>
      <c r="AN52" s="74"/>
      <c r="AO52" s="74"/>
      <c r="AP52" s="74"/>
    </row>
    <row r="53" spans="2:42" x14ac:dyDescent="0.35">
      <c r="C53" s="67"/>
      <c r="D53" s="67"/>
      <c r="E53" s="67"/>
      <c r="F53" s="67"/>
      <c r="G53" s="67"/>
      <c r="H53" s="67"/>
      <c r="I53" s="54"/>
      <c r="J53" s="55"/>
      <c r="K53" s="55"/>
      <c r="L53" s="143"/>
      <c r="M53" s="56"/>
      <c r="N53" s="56"/>
      <c r="O53" s="56"/>
      <c r="S53" s="14"/>
      <c r="T53" s="157"/>
      <c r="Y53" s="160"/>
      <c r="AB53" s="108"/>
      <c r="AC53" s="37"/>
      <c r="AD53" s="37"/>
      <c r="AE53" s="14"/>
      <c r="AM53" s="74"/>
      <c r="AN53" s="74"/>
      <c r="AO53" s="74"/>
      <c r="AP53" s="74"/>
    </row>
    <row r="54" spans="2:42" x14ac:dyDescent="0.35">
      <c r="C54" s="67"/>
      <c r="D54" s="67"/>
      <c r="E54" s="67"/>
      <c r="F54" s="67"/>
      <c r="G54" s="67"/>
      <c r="H54" s="67"/>
      <c r="I54" s="54"/>
      <c r="J54" s="55"/>
      <c r="K54" s="55"/>
      <c r="L54" s="143"/>
      <c r="M54" s="56"/>
      <c r="N54" s="56"/>
      <c r="O54" s="56"/>
      <c r="S54" s="14"/>
      <c r="T54" s="157"/>
      <c r="Y54" s="160"/>
      <c r="AB54" s="108"/>
      <c r="AC54" s="37"/>
      <c r="AD54" s="37"/>
      <c r="AE54" s="14"/>
      <c r="AM54" s="74"/>
      <c r="AN54" s="74"/>
      <c r="AO54" s="74"/>
      <c r="AP54" s="74"/>
    </row>
    <row r="55" spans="2:42" x14ac:dyDescent="0.35">
      <c r="C55" s="67"/>
      <c r="D55" s="67"/>
      <c r="E55" s="67"/>
      <c r="F55" s="67"/>
      <c r="G55" s="67"/>
      <c r="H55" s="67"/>
      <c r="I55" s="54"/>
      <c r="J55" s="55"/>
      <c r="K55" s="55"/>
      <c r="L55" s="143"/>
      <c r="M55" s="56"/>
      <c r="N55" s="56"/>
      <c r="O55" s="56"/>
      <c r="S55" s="14"/>
      <c r="T55" s="157"/>
      <c r="Y55" s="160"/>
      <c r="AB55" s="106"/>
      <c r="AC55" s="37"/>
      <c r="AD55" s="37"/>
      <c r="AE55" s="14"/>
    </row>
    <row r="56" spans="2:42" x14ac:dyDescent="0.35">
      <c r="L56" s="143"/>
      <c r="AB56" s="108"/>
      <c r="AC56" s="37" t="s">
        <v>71</v>
      </c>
      <c r="AD56" s="37"/>
    </row>
    <row r="57" spans="2:42" x14ac:dyDescent="0.35">
      <c r="L57" s="143"/>
      <c r="AB57" s="126"/>
      <c r="AC57" s="73"/>
      <c r="AD57" s="73"/>
    </row>
    <row r="58" spans="2:42" x14ac:dyDescent="0.35">
      <c r="AB58" s="126"/>
      <c r="AC58" s="73"/>
      <c r="AD58" s="73"/>
    </row>
    <row r="59" spans="2:42" x14ac:dyDescent="0.35">
      <c r="AC59" s="3">
        <v>4</v>
      </c>
    </row>
    <row r="65" spans="39:42" x14ac:dyDescent="0.35">
      <c r="AM65" s="74"/>
      <c r="AN65" s="74"/>
      <c r="AO65" s="74"/>
      <c r="AP65" s="74"/>
    </row>
    <row r="186" spans="39:42" x14ac:dyDescent="0.35">
      <c r="AM186" s="39"/>
      <c r="AN186" s="39"/>
      <c r="AO186" s="39"/>
      <c r="AP186" s="253"/>
    </row>
    <row r="187" spans="39:42" x14ac:dyDescent="0.35">
      <c r="AM187" s="10"/>
      <c r="AN187" s="10"/>
      <c r="AO187" s="10"/>
      <c r="AP187" s="30"/>
    </row>
    <row r="188" spans="39:42" x14ac:dyDescent="0.35">
      <c r="AM188" s="50"/>
      <c r="AN188" s="50"/>
      <c r="AO188" s="50"/>
      <c r="AP188" s="85"/>
    </row>
    <row r="189" spans="39:42" x14ac:dyDescent="0.35">
      <c r="AM189" s="40"/>
      <c r="AN189" s="40"/>
      <c r="AO189" s="40"/>
      <c r="AP189" s="74"/>
    </row>
    <row r="190" spans="39:42" x14ac:dyDescent="0.35">
      <c r="AM190" s="40"/>
      <c r="AN190" s="40"/>
      <c r="AO190" s="40"/>
      <c r="AP190" s="74"/>
    </row>
    <row r="191" spans="39:42" x14ac:dyDescent="0.35">
      <c r="AM191" s="40"/>
      <c r="AN191" s="40"/>
      <c r="AO191" s="40"/>
      <c r="AP191" s="74"/>
    </row>
    <row r="192" spans="39:42" x14ac:dyDescent="0.35">
      <c r="AM192" s="40"/>
      <c r="AN192" s="40"/>
      <c r="AO192" s="40"/>
      <c r="AP192" s="74"/>
    </row>
    <row r="193" spans="39:42" x14ac:dyDescent="0.35">
      <c r="AM193" s="40"/>
      <c r="AN193" s="40"/>
      <c r="AO193" s="40"/>
      <c r="AP193" s="74"/>
    </row>
    <row r="194" spans="39:42" x14ac:dyDescent="0.35">
      <c r="AM194" s="50"/>
      <c r="AN194" s="50"/>
      <c r="AO194" s="50"/>
      <c r="AP194" s="85"/>
    </row>
    <row r="195" spans="39:42" x14ac:dyDescent="0.35">
      <c r="AM195" s="40"/>
      <c r="AN195" s="40"/>
      <c r="AO195" s="40"/>
      <c r="AP195" s="74"/>
    </row>
    <row r="196" spans="39:42" x14ac:dyDescent="0.35">
      <c r="AM196" s="40"/>
      <c r="AN196" s="40"/>
      <c r="AO196" s="40"/>
      <c r="AP196" s="74"/>
    </row>
    <row r="197" spans="39:42" x14ac:dyDescent="0.35">
      <c r="AM197" s="40"/>
      <c r="AN197" s="40"/>
      <c r="AO197" s="40"/>
      <c r="AP197" s="74"/>
    </row>
    <row r="198" spans="39:42" x14ac:dyDescent="0.35">
      <c r="AM198" s="40"/>
      <c r="AN198" s="40"/>
      <c r="AO198" s="40"/>
      <c r="AP198" s="74"/>
    </row>
    <row r="199" spans="39:42" x14ac:dyDescent="0.35">
      <c r="AM199" s="40"/>
      <c r="AN199" s="40"/>
      <c r="AO199" s="40"/>
      <c r="AP199" s="74"/>
    </row>
    <row r="200" spans="39:42" x14ac:dyDescent="0.35">
      <c r="AM200" s="46"/>
      <c r="AN200" s="46"/>
      <c r="AO200" s="46"/>
      <c r="AP200" s="254"/>
    </row>
    <row r="201" spans="39:42" x14ac:dyDescent="0.35">
      <c r="AM201" s="40"/>
      <c r="AN201" s="40"/>
      <c r="AO201" s="40"/>
      <c r="AP201" s="74"/>
    </row>
    <row r="202" spans="39:42" x14ac:dyDescent="0.35">
      <c r="AM202" s="40"/>
      <c r="AN202" s="40"/>
      <c r="AO202" s="40"/>
      <c r="AP202" s="74"/>
    </row>
    <row r="203" spans="39:42" x14ac:dyDescent="0.35">
      <c r="AM203" s="40"/>
      <c r="AN203" s="40"/>
      <c r="AO203" s="40"/>
      <c r="AP203" s="74"/>
    </row>
    <row r="204" spans="39:42" x14ac:dyDescent="0.35">
      <c r="AM204" s="40"/>
      <c r="AN204" s="40"/>
      <c r="AO204" s="40"/>
      <c r="AP204" s="74"/>
    </row>
    <row r="205" spans="39:42" x14ac:dyDescent="0.35">
      <c r="AM205" s="40"/>
      <c r="AN205" s="40"/>
      <c r="AO205" s="40"/>
      <c r="AP205" s="74"/>
    </row>
    <row r="206" spans="39:42" x14ac:dyDescent="0.35">
      <c r="AM206" s="50"/>
      <c r="AN206" s="50"/>
      <c r="AO206" s="50"/>
      <c r="AP206" s="85"/>
    </row>
    <row r="207" spans="39:42" x14ac:dyDescent="0.35">
      <c r="AM207" s="40"/>
      <c r="AN207" s="40"/>
      <c r="AO207" s="40"/>
      <c r="AP207" s="74"/>
    </row>
    <row r="208" spans="39:42" x14ac:dyDescent="0.35">
      <c r="AM208" s="40"/>
      <c r="AN208" s="40"/>
      <c r="AO208" s="40"/>
      <c r="AP208" s="74"/>
    </row>
    <row r="209" spans="39:42" x14ac:dyDescent="0.35">
      <c r="AM209" s="40"/>
      <c r="AN209" s="40"/>
      <c r="AO209" s="40"/>
      <c r="AP209" s="74"/>
    </row>
    <row r="210" spans="39:42" x14ac:dyDescent="0.35">
      <c r="AM210" s="40"/>
      <c r="AN210" s="40"/>
      <c r="AO210" s="40"/>
      <c r="AP210" s="74"/>
    </row>
    <row r="211" spans="39:42" x14ac:dyDescent="0.35">
      <c r="AM211" s="40"/>
      <c r="AN211" s="40"/>
      <c r="AO211" s="40"/>
      <c r="AP211" s="74"/>
    </row>
    <row r="212" spans="39:42" x14ac:dyDescent="0.35">
      <c r="AM212" s="40"/>
      <c r="AN212" s="40"/>
      <c r="AO212" s="40"/>
      <c r="AP212" s="74"/>
    </row>
    <row r="213" spans="39:42" x14ac:dyDescent="0.35">
      <c r="AM213" s="40"/>
      <c r="AN213" s="40"/>
      <c r="AO213" s="40"/>
      <c r="AP213" s="74"/>
    </row>
    <row r="214" spans="39:42" x14ac:dyDescent="0.35">
      <c r="AM214" s="40"/>
      <c r="AN214" s="40"/>
      <c r="AO214" s="40"/>
      <c r="AP214" s="74"/>
    </row>
    <row r="215" spans="39:42" x14ac:dyDescent="0.35">
      <c r="AM215" s="50"/>
      <c r="AN215" s="50"/>
      <c r="AO215" s="50"/>
      <c r="AP215" s="85"/>
    </row>
    <row r="216" spans="39:42" x14ac:dyDescent="0.35">
      <c r="AM216" s="40"/>
      <c r="AN216" s="40"/>
      <c r="AO216" s="40"/>
      <c r="AP216" s="74"/>
    </row>
    <row r="217" spans="39:42" x14ac:dyDescent="0.35">
      <c r="AM217" s="40"/>
      <c r="AN217" s="40"/>
      <c r="AO217" s="40"/>
      <c r="AP217" s="74"/>
    </row>
    <row r="218" spans="39:42" x14ac:dyDescent="0.35">
      <c r="AM218" s="74"/>
      <c r="AN218" s="74"/>
      <c r="AO218" s="74"/>
      <c r="AP218" s="74"/>
    </row>
    <row r="219" spans="39:42" x14ac:dyDescent="0.35">
      <c r="AM219" s="74"/>
      <c r="AN219" s="74"/>
      <c r="AO219" s="74"/>
      <c r="AP219" s="74"/>
    </row>
    <row r="220" spans="39:42" x14ac:dyDescent="0.35">
      <c r="AM220" s="74"/>
      <c r="AN220" s="74"/>
      <c r="AO220" s="74"/>
      <c r="AP220" s="74"/>
    </row>
    <row r="221" spans="39:42" x14ac:dyDescent="0.35">
      <c r="AM221" s="74"/>
      <c r="AN221" s="74"/>
      <c r="AO221" s="74"/>
      <c r="AP221" s="74"/>
    </row>
    <row r="222" spans="39:42" x14ac:dyDescent="0.35">
      <c r="AM222" s="85"/>
      <c r="AN222" s="85"/>
      <c r="AO222" s="85"/>
      <c r="AP222" s="85"/>
    </row>
    <row r="223" spans="39:42" x14ac:dyDescent="0.35">
      <c r="AM223" s="74"/>
      <c r="AN223" s="74"/>
      <c r="AO223" s="74"/>
      <c r="AP223" s="74"/>
    </row>
    <row r="224" spans="39:42" x14ac:dyDescent="0.35">
      <c r="AM224" s="74"/>
      <c r="AN224" s="74"/>
      <c r="AO224" s="74"/>
      <c r="AP224" s="74"/>
    </row>
    <row r="225" spans="39:42" x14ac:dyDescent="0.35">
      <c r="AM225" s="74"/>
      <c r="AN225" s="74"/>
      <c r="AO225" s="74"/>
      <c r="AP225" s="74"/>
    </row>
    <row r="226" spans="39:42" x14ac:dyDescent="0.35">
      <c r="AM226" s="74"/>
      <c r="AN226" s="74"/>
      <c r="AO226" s="74"/>
      <c r="AP226" s="74"/>
    </row>
    <row r="227" spans="39:42" x14ac:dyDescent="0.35">
      <c r="AM227" s="74"/>
      <c r="AN227" s="74"/>
      <c r="AO227" s="74"/>
      <c r="AP227" s="74"/>
    </row>
    <row r="228" spans="39:42" x14ac:dyDescent="0.35">
      <c r="AM228" s="74"/>
      <c r="AN228" s="74"/>
      <c r="AO228" s="74"/>
      <c r="AP228" s="74"/>
    </row>
  </sheetData>
  <phoneticPr fontId="3" type="noConversion"/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C3F7-8437-429D-95AF-306A10CEC3F6}">
  <dimension ref="A1:T42"/>
  <sheetViews>
    <sheetView zoomScale="160" zoomScaleNormal="160" workbookViewId="0">
      <selection activeCell="F16" sqref="F16"/>
    </sheetView>
  </sheetViews>
  <sheetFormatPr defaultRowHeight="14.5" x14ac:dyDescent="0.35"/>
  <cols>
    <col min="1" max="1" width="38.7265625" customWidth="1"/>
    <col min="2" max="2" width="21.54296875" customWidth="1"/>
    <col min="3" max="3" width="19.26953125" style="247" customWidth="1"/>
    <col min="4" max="4" width="13.7265625" bestFit="1" customWidth="1"/>
    <col min="5" max="5" width="13.7265625" customWidth="1"/>
    <col min="6" max="6" width="14" bestFit="1" customWidth="1"/>
    <col min="10" max="10" width="41.81640625" bestFit="1" customWidth="1"/>
  </cols>
  <sheetData>
    <row r="1" spans="1:20" ht="29.5" thickBot="1" x14ac:dyDescent="0.4">
      <c r="A1" s="243" t="s">
        <v>509</v>
      </c>
      <c r="B1" s="249" t="s">
        <v>512</v>
      </c>
      <c r="C1" s="249" t="s">
        <v>511</v>
      </c>
      <c r="D1" s="250" t="s">
        <v>515</v>
      </c>
      <c r="E1" s="250" t="s">
        <v>518</v>
      </c>
      <c r="F1" s="243" t="s">
        <v>516</v>
      </c>
      <c r="G1" s="250" t="s">
        <v>519</v>
      </c>
      <c r="H1" s="250" t="s">
        <v>519</v>
      </c>
      <c r="I1" s="243"/>
      <c r="J1" s="243" t="s">
        <v>0</v>
      </c>
      <c r="K1" s="243"/>
      <c r="L1" s="243"/>
      <c r="M1" s="243"/>
      <c r="N1" s="243"/>
      <c r="O1" s="243"/>
      <c r="P1" s="243"/>
      <c r="Q1" s="243"/>
      <c r="R1" s="243"/>
      <c r="S1" s="243"/>
      <c r="T1" s="243"/>
    </row>
    <row r="2" spans="1:20" ht="15" thickTop="1" x14ac:dyDescent="0.35">
      <c r="A2" s="241" t="s">
        <v>503</v>
      </c>
      <c r="B2" s="245">
        <v>11.1</v>
      </c>
      <c r="C2" s="248">
        <f>COUNTIF('Boiler MCC distribution'!$AN3:$AN55,A2)</f>
        <v>26</v>
      </c>
      <c r="D2" s="20" t="str">
        <f>IF(AND(B2&gt;=3,B2&lt;=6),"M12",
IF(AND(B2&gt;9,B2&lt;=13),"M20",
IF(AND(B2&gt;11,B2&lt;=16),"M25",
IF(AND(B2&gt;14,B2&lt;=20),"M32",
IF(AND(B2&gt;19,B2&lt;=27),"M40",
IF(AND(B2&gt;24,B2&lt;=35),"M50",
IF(AND(B2&gt;32,B2&lt;=42),"M63",
"-")))))))</f>
        <v>M20</v>
      </c>
      <c r="E2" s="251">
        <f>C2</f>
        <v>26</v>
      </c>
      <c r="F2" s="20" t="s">
        <v>546</v>
      </c>
      <c r="G2" s="251">
        <f>C2*4</f>
        <v>104</v>
      </c>
      <c r="J2" t="s">
        <v>522</v>
      </c>
    </row>
    <row r="3" spans="1:20" x14ac:dyDescent="0.35">
      <c r="A3" s="102" t="s">
        <v>504</v>
      </c>
      <c r="B3" s="245">
        <v>14.3</v>
      </c>
      <c r="C3" s="248">
        <f>COUNTIF('Boiler MCC distribution'!$AN4:$AN56,A3)</f>
        <v>1</v>
      </c>
      <c r="D3" s="20" t="str">
        <f t="shared" ref="D3:D4" si="0">IF(AND(B3&gt;=3,B3&lt;=6),"M12",
IF(AND(B3&gt;9,B3&lt;=13),"M20",
IF(AND(B3&gt;11,B3&lt;=16),"M25",
IF(AND(B3&gt;14,B3&lt;=20),"M32",
IF(AND(B3&gt;19,B3&lt;=27),"M40",
IF(AND(B3&gt;24,B3&lt;=35),"M50",
IF(AND(B3&gt;32,B3&lt;=42),"M63",
"-")))))))</f>
        <v>M25</v>
      </c>
      <c r="E3" s="251">
        <f>C3</f>
        <v>1</v>
      </c>
      <c r="F3" s="20" t="s">
        <v>517</v>
      </c>
      <c r="G3" s="251">
        <f t="shared" ref="G3:G4" si="1">C3*4</f>
        <v>4</v>
      </c>
    </row>
    <row r="4" spans="1:20" x14ac:dyDescent="0.35">
      <c r="A4" s="102" t="s">
        <v>505</v>
      </c>
      <c r="B4" s="245">
        <v>22.8</v>
      </c>
      <c r="C4" s="248">
        <f>COUNTIF('Boiler MCC distribution'!$AN5:$AN57,A4)</f>
        <v>1</v>
      </c>
      <c r="D4" s="20" t="str">
        <f t="shared" si="0"/>
        <v>M40</v>
      </c>
      <c r="E4" s="251">
        <f t="shared" ref="E4" si="2">C4</f>
        <v>1</v>
      </c>
      <c r="F4" s="20" t="s">
        <v>545</v>
      </c>
      <c r="G4" s="251">
        <f t="shared" si="1"/>
        <v>4</v>
      </c>
    </row>
    <row r="5" spans="1:20" x14ac:dyDescent="0.35">
      <c r="A5" s="5"/>
      <c r="B5" s="246"/>
    </row>
    <row r="6" spans="1:20" x14ac:dyDescent="0.35">
      <c r="A6" s="5"/>
      <c r="B6" s="5"/>
    </row>
    <row r="7" spans="1:20" ht="15" thickBot="1" x14ac:dyDescent="0.4">
      <c r="A7" s="242" t="s">
        <v>510</v>
      </c>
      <c r="B7" s="242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</row>
    <row r="8" spans="1:20" ht="15" thickTop="1" x14ac:dyDescent="0.35">
      <c r="A8" s="241" t="s">
        <v>503</v>
      </c>
      <c r="B8" s="245">
        <v>11.1</v>
      </c>
      <c r="C8" s="248">
        <f>COUNTIF('Emerg Boiler MCC distribution'!$AM3:$AM44,A8)</f>
        <v>12</v>
      </c>
      <c r="D8" s="20" t="str">
        <f>IF(AND(B8&gt;=3,B8&lt;=6),"M12",
IF(AND(B8&gt;9,B8&lt;=13),"M20",
IF(AND(B8&gt;11,B8&lt;=16),"M25",
IF(AND(B8&gt;14,B8&lt;=20),"M32",
IF(AND(B8&gt;19,B8&lt;=27),"M40",
IF(AND(B8&gt;24,B8&lt;=35),"M50",
IF(AND(B8&gt;32,B8&lt;=42),"M63",
"-")))))))</f>
        <v>M20</v>
      </c>
      <c r="E8" s="251">
        <f t="shared" ref="E8:E12" si="3">C8</f>
        <v>12</v>
      </c>
      <c r="F8" s="20" t="s">
        <v>546</v>
      </c>
      <c r="G8" s="251">
        <f>C8*4</f>
        <v>48</v>
      </c>
    </row>
    <row r="9" spans="1:20" x14ac:dyDescent="0.35">
      <c r="A9" s="102" t="s">
        <v>504</v>
      </c>
      <c r="B9" s="245">
        <v>14.3</v>
      </c>
      <c r="C9" s="248">
        <f>COUNTIF('Emerg Boiler MCC distribution'!$AM4:$AM45,A9)</f>
        <v>1</v>
      </c>
      <c r="D9" s="20" t="str">
        <f t="shared" ref="D9:D21" si="4">IF(AND(B9&gt;=3,B9&lt;=6),"M12",
IF(AND(B9&gt;9,B9&lt;=13),"M20",
IF(AND(B9&gt;11,B9&lt;=16),"M25",
IF(AND(B9&gt;14,B9&lt;=20),"M32",
IF(AND(B9&gt;19,B9&lt;=27),"M40",
IF(AND(B9&gt;24,B9&lt;=35),"M50",
IF(AND(B9&gt;32,B9&lt;=42),"M63",
"-")))))))</f>
        <v>M25</v>
      </c>
      <c r="E9" s="251">
        <f t="shared" si="3"/>
        <v>1</v>
      </c>
      <c r="F9" s="20" t="s">
        <v>517</v>
      </c>
      <c r="G9" s="251">
        <f t="shared" ref="G9:G12" si="5">C9*4</f>
        <v>4</v>
      </c>
    </row>
    <row r="10" spans="1:20" x14ac:dyDescent="0.35">
      <c r="A10" s="102" t="s">
        <v>506</v>
      </c>
      <c r="B10" s="245">
        <v>12.3</v>
      </c>
      <c r="C10" s="248">
        <f>COUNTIF('Emerg Boiler MCC distribution'!$AM5:$AM46,A10)</f>
        <v>2</v>
      </c>
      <c r="D10" s="20" t="str">
        <f>IF(AND(B10&gt;=3,B10&lt;=6),"M12",
IF(AND(B10&gt;9,B10&lt;=13),"M20",
IF(AND(B10&gt;11,B10&lt;=16),"M25",
IF(AND(B10&gt;14,B10&lt;=20),"M32",
IF(AND(B10&gt;19,B10&lt;=27),"M40",
IF(AND(B10&gt;24,B10&lt;=35),"M50",
IF(AND(B10&gt;32,B10&lt;=42),"M63",
"-")))))))</f>
        <v>M20</v>
      </c>
      <c r="E10" s="251">
        <f t="shared" si="3"/>
        <v>2</v>
      </c>
      <c r="F10" s="20" t="s">
        <v>547</v>
      </c>
      <c r="G10" s="251">
        <f t="shared" si="5"/>
        <v>8</v>
      </c>
    </row>
    <row r="11" spans="1:20" x14ac:dyDescent="0.35">
      <c r="A11" s="255" t="s">
        <v>507</v>
      </c>
      <c r="B11" s="256">
        <v>32.1</v>
      </c>
      <c r="C11" s="257">
        <f>COUNTIF('Emerg Boiler MCC distribution'!$AM6:$AM47,A11)</f>
        <v>0</v>
      </c>
      <c r="D11" s="258" t="str">
        <f t="shared" si="4"/>
        <v>M50</v>
      </c>
      <c r="E11" s="259">
        <f t="shared" si="3"/>
        <v>0</v>
      </c>
      <c r="F11" s="258" t="s">
        <v>521</v>
      </c>
      <c r="G11" s="259">
        <f t="shared" si="5"/>
        <v>0</v>
      </c>
      <c r="J11" s="244" t="s">
        <v>514</v>
      </c>
    </row>
    <row r="12" spans="1:20" x14ac:dyDescent="0.35">
      <c r="A12" s="255" t="s">
        <v>508</v>
      </c>
      <c r="B12" s="256">
        <v>15.6</v>
      </c>
      <c r="C12" s="257">
        <f>COUNTIF('Emerg Boiler MCC distribution'!$AM7:$AM48,A12)</f>
        <v>5</v>
      </c>
      <c r="D12" s="258" t="str">
        <f t="shared" si="4"/>
        <v>M25</v>
      </c>
      <c r="E12" s="259">
        <f t="shared" si="3"/>
        <v>5</v>
      </c>
      <c r="F12" s="258" t="s">
        <v>517</v>
      </c>
      <c r="G12" s="259">
        <f t="shared" si="5"/>
        <v>20</v>
      </c>
      <c r="J12" t="s">
        <v>513</v>
      </c>
    </row>
    <row r="13" spans="1:20" x14ac:dyDescent="0.35">
      <c r="A13" s="5"/>
      <c r="B13" s="246"/>
      <c r="D13" s="5"/>
      <c r="E13" s="5"/>
    </row>
    <row r="14" spans="1:20" ht="15" thickBot="1" x14ac:dyDescent="0.4">
      <c r="A14" s="242" t="s">
        <v>543</v>
      </c>
      <c r="B14" s="242"/>
      <c r="C14" s="242"/>
      <c r="D14" s="242"/>
      <c r="E14" s="242"/>
      <c r="F14" s="242"/>
      <c r="G14" s="242"/>
    </row>
    <row r="15" spans="1:20" ht="15" thickTop="1" x14ac:dyDescent="0.35">
      <c r="A15" s="5"/>
      <c r="B15" s="246"/>
      <c r="D15" s="5" t="s">
        <v>530</v>
      </c>
      <c r="E15" s="5">
        <f>SUMIF($D$2:$D$10,D15,$E$2:$E$10)</f>
        <v>40</v>
      </c>
    </row>
    <row r="16" spans="1:20" x14ac:dyDescent="0.35">
      <c r="A16" s="5"/>
      <c r="B16" s="246"/>
      <c r="D16" s="5" t="s">
        <v>531</v>
      </c>
      <c r="E16" s="5">
        <f t="shared" ref="E16:E17" si="6">SUMIF($D$2:$D$10,D16,$E$2:$E$10)</f>
        <v>2</v>
      </c>
    </row>
    <row r="17" spans="1:10" x14ac:dyDescent="0.35">
      <c r="A17" s="5"/>
      <c r="B17" s="246"/>
      <c r="D17" s="5" t="s">
        <v>532</v>
      </c>
      <c r="E17" s="5">
        <f t="shared" si="6"/>
        <v>1</v>
      </c>
    </row>
    <row r="18" spans="1:10" x14ac:dyDescent="0.35">
      <c r="A18" s="5"/>
      <c r="B18" s="246"/>
      <c r="D18" s="5"/>
      <c r="E18" s="5"/>
    </row>
    <row r="19" spans="1:10" x14ac:dyDescent="0.35">
      <c r="A19" s="5"/>
      <c r="B19" s="246"/>
      <c r="D19" s="5"/>
      <c r="E19" s="5"/>
    </row>
    <row r="20" spans="1:10" ht="15" thickBot="1" x14ac:dyDescent="0.4">
      <c r="A20" s="242" t="s">
        <v>544</v>
      </c>
      <c r="B20" s="246"/>
      <c r="D20" s="5"/>
      <c r="E20" s="5"/>
    </row>
    <row r="21" spans="1:10" ht="15" thickTop="1" x14ac:dyDescent="0.35">
      <c r="A21" s="255" t="s">
        <v>527</v>
      </c>
      <c r="B21" s="261">
        <v>10.7</v>
      </c>
      <c r="C21" s="257">
        <v>19</v>
      </c>
      <c r="D21" s="258" t="str">
        <f t="shared" si="4"/>
        <v>M20</v>
      </c>
      <c r="E21" s="257">
        <v>19</v>
      </c>
      <c r="F21" s="258" t="s">
        <v>520</v>
      </c>
      <c r="G21" s="259">
        <f t="shared" ref="G21" si="7">C21*4</f>
        <v>76</v>
      </c>
      <c r="J21" s="251" t="s">
        <v>552</v>
      </c>
    </row>
    <row r="22" spans="1:10" x14ac:dyDescent="0.35">
      <c r="A22" s="5"/>
      <c r="B22" s="246"/>
    </row>
    <row r="23" spans="1:10" x14ac:dyDescent="0.35">
      <c r="A23" s="5"/>
      <c r="B23" s="246"/>
      <c r="D23" t="s">
        <v>555</v>
      </c>
    </row>
    <row r="24" spans="1:10" x14ac:dyDescent="0.35">
      <c r="A24" s="5"/>
      <c r="B24" s="246"/>
    </row>
    <row r="26" spans="1:10" ht="15" thickBot="1" x14ac:dyDescent="0.4">
      <c r="A26" s="242" t="s">
        <v>533</v>
      </c>
      <c r="B26" s="242" t="s">
        <v>537</v>
      </c>
      <c r="C26" s="242" t="s">
        <v>538</v>
      </c>
      <c r="D26" s="242" t="s">
        <v>548</v>
      </c>
      <c r="E26" s="242" t="s">
        <v>543</v>
      </c>
      <c r="F26" s="242"/>
      <c r="G26" s="242"/>
    </row>
    <row r="27" spans="1:10" ht="15" thickTop="1" x14ac:dyDescent="0.35">
      <c r="A27" s="259" t="s">
        <v>525</v>
      </c>
      <c r="B27" s="259" t="s">
        <v>535</v>
      </c>
      <c r="C27" s="259">
        <f>SUM(E16)</f>
        <v>2</v>
      </c>
      <c r="D27" s="262">
        <v>20</v>
      </c>
      <c r="E27" s="259">
        <f>C27+C27*(D27/100)</f>
        <v>2.4</v>
      </c>
      <c r="F27" s="259" t="s">
        <v>554</v>
      </c>
      <c r="G27" s="251"/>
      <c r="J27" s="251"/>
    </row>
    <row r="28" spans="1:10" x14ac:dyDescent="0.35">
      <c r="A28" s="251" t="s">
        <v>534</v>
      </c>
      <c r="B28" s="251" t="s">
        <v>528</v>
      </c>
      <c r="C28" s="251">
        <f>SUM(E15:E16)</f>
        <v>42</v>
      </c>
      <c r="D28" s="260">
        <v>30</v>
      </c>
      <c r="E28" s="251">
        <f t="shared" ref="E28:E33" si="8">C28+C28*(D28/100)</f>
        <v>54.6</v>
      </c>
      <c r="F28" s="251" t="s">
        <v>553</v>
      </c>
      <c r="G28" s="251"/>
      <c r="J28" s="251"/>
    </row>
    <row r="29" spans="1:10" x14ac:dyDescent="0.35">
      <c r="A29" s="251" t="s">
        <v>532</v>
      </c>
      <c r="B29" s="251" t="s">
        <v>536</v>
      </c>
      <c r="C29" s="251">
        <f>E17</f>
        <v>1</v>
      </c>
      <c r="D29" s="260">
        <v>50</v>
      </c>
      <c r="E29" s="251">
        <f t="shared" si="8"/>
        <v>1.5</v>
      </c>
      <c r="F29" s="251"/>
      <c r="G29" s="251"/>
      <c r="J29" s="251"/>
    </row>
    <row r="30" spans="1:10" x14ac:dyDescent="0.35">
      <c r="A30" s="20" t="s">
        <v>546</v>
      </c>
      <c r="B30" s="251"/>
      <c r="C30" s="251">
        <f>SUMIF($F$2:$F$10,A30,$G$2:$G$10)</f>
        <v>152</v>
      </c>
      <c r="D30" s="260">
        <v>20</v>
      </c>
      <c r="E30" s="251">
        <f t="shared" si="8"/>
        <v>182.4</v>
      </c>
      <c r="F30" s="251"/>
      <c r="G30" s="251"/>
      <c r="J30" s="251"/>
    </row>
    <row r="31" spans="1:10" x14ac:dyDescent="0.35">
      <c r="A31" s="20" t="s">
        <v>547</v>
      </c>
      <c r="B31" s="251"/>
      <c r="C31" s="251">
        <f t="shared" ref="C31:C33" si="9">SUMIF($F$2:$F$10,A31,$G$2:$G$10)</f>
        <v>8</v>
      </c>
      <c r="D31" s="260">
        <v>20</v>
      </c>
      <c r="E31" s="251">
        <f t="shared" si="8"/>
        <v>9.6</v>
      </c>
      <c r="F31" s="251"/>
      <c r="G31" s="251"/>
      <c r="J31" s="251"/>
    </row>
    <row r="32" spans="1:10" x14ac:dyDescent="0.35">
      <c r="A32" s="20" t="s">
        <v>517</v>
      </c>
      <c r="B32" s="251" t="s">
        <v>549</v>
      </c>
      <c r="C32" s="251">
        <f t="shared" si="9"/>
        <v>8</v>
      </c>
      <c r="D32" s="260">
        <v>20</v>
      </c>
      <c r="E32" s="251">
        <f t="shared" si="8"/>
        <v>9.6</v>
      </c>
      <c r="F32" s="251"/>
      <c r="G32" s="251"/>
      <c r="J32" s="251"/>
    </row>
    <row r="33" spans="1:10" x14ac:dyDescent="0.35">
      <c r="A33" s="20" t="s">
        <v>545</v>
      </c>
      <c r="B33" s="251" t="s">
        <v>550</v>
      </c>
      <c r="C33" s="251">
        <f t="shared" si="9"/>
        <v>4</v>
      </c>
      <c r="D33" s="260">
        <v>20</v>
      </c>
      <c r="E33" s="251">
        <f t="shared" si="8"/>
        <v>4.8</v>
      </c>
      <c r="F33" s="251"/>
      <c r="G33" s="251"/>
      <c r="J33" s="251"/>
    </row>
    <row r="40" spans="1:10" x14ac:dyDescent="0.35">
      <c r="A40" s="5"/>
    </row>
    <row r="41" spans="1:10" ht="15" thickBot="1" x14ac:dyDescent="0.4">
      <c r="A41" s="242" t="s">
        <v>551</v>
      </c>
      <c r="B41" s="242" t="s">
        <v>539</v>
      </c>
      <c r="C41" s="242" t="s">
        <v>541</v>
      </c>
    </row>
    <row r="42" spans="1:10" ht="15" thickTop="1" x14ac:dyDescent="0.35">
      <c r="A42" t="s">
        <v>524</v>
      </c>
      <c r="B42" t="s">
        <v>540</v>
      </c>
      <c r="C42" s="247" t="s">
        <v>542</v>
      </c>
      <c r="D42" s="252" t="s">
        <v>523</v>
      </c>
      <c r="E42" s="247"/>
    </row>
  </sheetData>
  <hyperlinks>
    <hyperlink ref="D42" r:id="rId1" location="SK3282" xr:uid="{AF0A603C-E0A5-4E67-9ABB-7507173C5BC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0A7E-123F-4CF3-B01A-B6DF21A100DB}">
  <dimension ref="A1:T43"/>
  <sheetViews>
    <sheetView zoomScale="130" zoomScaleNormal="130" workbookViewId="0">
      <selection activeCell="J6" sqref="J6"/>
    </sheetView>
  </sheetViews>
  <sheetFormatPr defaultRowHeight="14.5" x14ac:dyDescent="0.35"/>
  <cols>
    <col min="1" max="1" width="38.7265625" customWidth="1"/>
    <col min="2" max="2" width="21.54296875" customWidth="1"/>
    <col min="3" max="3" width="19.26953125" style="247" customWidth="1"/>
    <col min="4" max="4" width="13.7265625" bestFit="1" customWidth="1"/>
    <col min="5" max="5" width="13.7265625" customWidth="1"/>
    <col min="6" max="6" width="14" bestFit="1" customWidth="1"/>
    <col min="10" max="10" width="41.81640625" bestFit="1" customWidth="1"/>
  </cols>
  <sheetData>
    <row r="1" spans="1:20" ht="29.5" thickBot="1" x14ac:dyDescent="0.4">
      <c r="A1" s="243" t="s">
        <v>509</v>
      </c>
      <c r="B1" s="249" t="s">
        <v>512</v>
      </c>
      <c r="C1" s="249" t="s">
        <v>511</v>
      </c>
      <c r="D1" s="250" t="s">
        <v>515</v>
      </c>
      <c r="E1" s="250" t="s">
        <v>518</v>
      </c>
      <c r="F1" s="243" t="s">
        <v>516</v>
      </c>
      <c r="G1" s="250" t="s">
        <v>519</v>
      </c>
      <c r="H1" s="250" t="s">
        <v>519</v>
      </c>
      <c r="I1" s="243"/>
      <c r="J1" s="243" t="s">
        <v>0</v>
      </c>
      <c r="K1" s="243"/>
      <c r="L1" s="243"/>
      <c r="M1" s="243"/>
      <c r="N1" s="243"/>
      <c r="O1" s="243"/>
      <c r="P1" s="243"/>
      <c r="Q1" s="243"/>
      <c r="R1" s="243"/>
      <c r="S1" s="243"/>
      <c r="T1" s="243"/>
    </row>
    <row r="2" spans="1:20" ht="15" thickTop="1" x14ac:dyDescent="0.35">
      <c r="A2" s="241" t="s">
        <v>503</v>
      </c>
      <c r="B2" s="245">
        <v>11.1</v>
      </c>
      <c r="C2" s="248">
        <f>COUNTIF('Boiler MCC distribution'!$AN3:$AN55,A2)</f>
        <v>26</v>
      </c>
      <c r="D2" s="20" t="str">
        <f>IF(AND(B2&gt;=3,B2&lt;=6),"M12",
IF(AND(B2&gt;9,B2&lt;=13),"M20",
IF(AND(B2&gt;11,B2&lt;=16),"M25",
IF(AND(B2&gt;14,B2&lt;=20),"M32",
IF(AND(B2&gt;19,B2&lt;=27),"M40",
IF(AND(B2&gt;24,B2&lt;=35),"M50",
IF(AND(B2&gt;32,B2&lt;=42),"M63",
"-")))))))</f>
        <v>M20</v>
      </c>
      <c r="E2" s="251">
        <f>C2</f>
        <v>26</v>
      </c>
      <c r="F2" s="20" t="s">
        <v>546</v>
      </c>
      <c r="G2" s="251">
        <f>C2*4</f>
        <v>104</v>
      </c>
      <c r="J2" t="s">
        <v>522</v>
      </c>
    </row>
    <row r="3" spans="1:20" x14ac:dyDescent="0.35">
      <c r="A3" s="102" t="s">
        <v>504</v>
      </c>
      <c r="B3" s="245">
        <v>14.3</v>
      </c>
      <c r="C3" s="248">
        <f>COUNTIF('Boiler MCC distribution'!$AN4:$AN56,A3)</f>
        <v>1</v>
      </c>
      <c r="D3" s="20" t="str">
        <f t="shared" ref="D3:D4" si="0">IF(AND(B3&gt;=3,B3&lt;=6),"M12",
IF(AND(B3&gt;9,B3&lt;=13),"M20",
IF(AND(B3&gt;11,B3&lt;=16),"M25",
IF(AND(B3&gt;14,B3&lt;=20),"M32",
IF(AND(B3&gt;19,B3&lt;=27),"M40",
IF(AND(B3&gt;24,B3&lt;=35),"M50",
IF(AND(B3&gt;32,B3&lt;=42),"M63",
"-")))))))</f>
        <v>M25</v>
      </c>
      <c r="E3" s="251">
        <f>C3</f>
        <v>1</v>
      </c>
      <c r="F3" s="20" t="s">
        <v>517</v>
      </c>
      <c r="G3" s="251">
        <f t="shared" ref="G3:G4" si="1">C3*4</f>
        <v>4</v>
      </c>
    </row>
    <row r="4" spans="1:20" x14ac:dyDescent="0.35">
      <c r="A4" s="102" t="s">
        <v>505</v>
      </c>
      <c r="B4" s="245">
        <v>22.8</v>
      </c>
      <c r="C4" s="248">
        <f>COUNTIF('Boiler MCC distribution'!$AN5:$AN57,A4)</f>
        <v>1</v>
      </c>
      <c r="D4" s="20" t="str">
        <f t="shared" si="0"/>
        <v>M40</v>
      </c>
      <c r="E4" s="251">
        <f t="shared" ref="E4" si="2">C4</f>
        <v>1</v>
      </c>
      <c r="F4" s="20" t="s">
        <v>545</v>
      </c>
      <c r="G4" s="251">
        <f t="shared" si="1"/>
        <v>4</v>
      </c>
    </row>
    <row r="5" spans="1:20" x14ac:dyDescent="0.35">
      <c r="A5" s="5"/>
      <c r="B5" s="246"/>
    </row>
    <row r="6" spans="1:20" x14ac:dyDescent="0.35">
      <c r="A6" s="5"/>
      <c r="B6" s="5"/>
    </row>
    <row r="7" spans="1:20" ht="15" thickBot="1" x14ac:dyDescent="0.4">
      <c r="A7" s="242" t="s">
        <v>510</v>
      </c>
      <c r="B7" s="242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</row>
    <row r="8" spans="1:20" ht="15" thickTop="1" x14ac:dyDescent="0.35">
      <c r="A8" s="241" t="s">
        <v>503</v>
      </c>
      <c r="B8" s="245">
        <v>11.1</v>
      </c>
      <c r="C8" s="248">
        <f>COUNTIF('Emerg Boiler MCC distribution'!$AM3:$AM44,A8)</f>
        <v>12</v>
      </c>
      <c r="D8" s="20" t="str">
        <f>IF(AND(B8&gt;=3,B8&lt;=6),"M12",
IF(AND(B8&gt;9,B8&lt;=13),"M20",
IF(AND(B8&gt;11,B8&lt;=16),"M25",
IF(AND(B8&gt;14,B8&lt;=20),"M32",
IF(AND(B8&gt;19,B8&lt;=27),"M40",
IF(AND(B8&gt;24,B8&lt;=35),"M50",
IF(AND(B8&gt;32,B8&lt;=42),"M63",
"-")))))))</f>
        <v>M20</v>
      </c>
      <c r="E8" s="251">
        <f t="shared" ref="E8:E12" si="3">C8</f>
        <v>12</v>
      </c>
      <c r="F8" s="20" t="s">
        <v>546</v>
      </c>
      <c r="G8" s="251">
        <f>C8*4</f>
        <v>48</v>
      </c>
    </row>
    <row r="9" spans="1:20" x14ac:dyDescent="0.35">
      <c r="A9" s="102" t="s">
        <v>504</v>
      </c>
      <c r="B9" s="245">
        <v>14.3</v>
      </c>
      <c r="C9" s="248">
        <f>COUNTIF('Emerg Boiler MCC distribution'!$AM4:$AM45,A9)</f>
        <v>1</v>
      </c>
      <c r="D9" s="20" t="str">
        <f t="shared" ref="D9:D21" si="4">IF(AND(B9&gt;=3,B9&lt;=6),"M12",
IF(AND(B9&gt;9,B9&lt;=13),"M20",
IF(AND(B9&gt;11,B9&lt;=16),"M25",
IF(AND(B9&gt;14,B9&lt;=20),"M32",
IF(AND(B9&gt;19,B9&lt;=27),"M40",
IF(AND(B9&gt;24,B9&lt;=35),"M50",
IF(AND(B9&gt;32,B9&lt;=42),"M63",
"-")))))))</f>
        <v>M25</v>
      </c>
      <c r="E9" s="251">
        <f t="shared" si="3"/>
        <v>1</v>
      </c>
      <c r="F9" s="20" t="s">
        <v>517</v>
      </c>
      <c r="G9" s="251">
        <f t="shared" ref="G9:G12" si="5">C9*4</f>
        <v>4</v>
      </c>
    </row>
    <row r="10" spans="1:20" x14ac:dyDescent="0.35">
      <c r="A10" s="102" t="s">
        <v>506</v>
      </c>
      <c r="B10" s="245">
        <v>12.3</v>
      </c>
      <c r="C10" s="248">
        <f>COUNTIF('Emerg Boiler MCC distribution'!$AM5:$AM46,A10)</f>
        <v>2</v>
      </c>
      <c r="D10" s="20" t="str">
        <f>IF(AND(B10&gt;=3,B10&lt;=6),"M12",
IF(AND(B10&gt;9,B10&lt;=13),"M20",
IF(AND(B10&gt;11,B10&lt;=16),"M25",
IF(AND(B10&gt;14,B10&lt;=20),"M32",
IF(AND(B10&gt;19,B10&lt;=27),"M40",
IF(AND(B10&gt;24,B10&lt;=35),"M50",
IF(AND(B10&gt;32,B10&lt;=42),"M63",
"-")))))))</f>
        <v>M20</v>
      </c>
      <c r="E10" s="251">
        <f t="shared" si="3"/>
        <v>2</v>
      </c>
      <c r="F10" s="20" t="s">
        <v>547</v>
      </c>
      <c r="G10" s="251">
        <f t="shared" si="5"/>
        <v>8</v>
      </c>
    </row>
    <row r="11" spans="1:20" x14ac:dyDescent="0.35">
      <c r="A11" s="255" t="s">
        <v>507</v>
      </c>
      <c r="B11" s="256">
        <v>32.1</v>
      </c>
      <c r="C11" s="257">
        <f>COUNTIF('Emerg Boiler MCC distribution'!$AM6:$AM47,A11)</f>
        <v>0</v>
      </c>
      <c r="D11" s="258" t="str">
        <f t="shared" si="4"/>
        <v>M50</v>
      </c>
      <c r="E11" s="259">
        <f t="shared" si="3"/>
        <v>0</v>
      </c>
      <c r="F11" s="258" t="s">
        <v>521</v>
      </c>
      <c r="G11" s="259">
        <f t="shared" si="5"/>
        <v>0</v>
      </c>
      <c r="J11" s="244" t="s">
        <v>514</v>
      </c>
    </row>
    <row r="12" spans="1:20" x14ac:dyDescent="0.35">
      <c r="A12" s="255" t="s">
        <v>508</v>
      </c>
      <c r="B12" s="256">
        <v>15.6</v>
      </c>
      <c r="C12" s="257">
        <f>COUNTIF('Emerg Boiler MCC distribution'!$AM7:$AM48,A12)</f>
        <v>5</v>
      </c>
      <c r="D12" s="258" t="str">
        <f t="shared" si="4"/>
        <v>M25</v>
      </c>
      <c r="E12" s="259">
        <f t="shared" si="3"/>
        <v>5</v>
      </c>
      <c r="F12" s="258" t="s">
        <v>517</v>
      </c>
      <c r="G12" s="259">
        <f t="shared" si="5"/>
        <v>20</v>
      </c>
      <c r="J12" t="s">
        <v>513</v>
      </c>
    </row>
    <row r="13" spans="1:20" x14ac:dyDescent="0.35">
      <c r="A13" s="5"/>
      <c r="B13" s="246"/>
      <c r="D13" s="5"/>
      <c r="E13" s="5"/>
    </row>
    <row r="14" spans="1:20" ht="15" thickBot="1" x14ac:dyDescent="0.4">
      <c r="A14" s="242" t="s">
        <v>543</v>
      </c>
      <c r="B14" s="242"/>
      <c r="C14" s="242"/>
      <c r="D14" s="242"/>
      <c r="E14" s="242"/>
      <c r="F14" s="242"/>
      <c r="G14" s="242"/>
    </row>
    <row r="15" spans="1:20" ht="15" thickTop="1" x14ac:dyDescent="0.35">
      <c r="A15" s="5"/>
      <c r="B15" s="246"/>
      <c r="D15" s="5" t="s">
        <v>530</v>
      </c>
      <c r="E15" s="5">
        <f>SUMIF($D$2:$D$10,D15,$E$2:$E$10)</f>
        <v>40</v>
      </c>
    </row>
    <row r="16" spans="1:20" x14ac:dyDescent="0.35">
      <c r="A16" s="5"/>
      <c r="B16" s="246"/>
      <c r="D16" s="5" t="s">
        <v>531</v>
      </c>
      <c r="E16" s="5">
        <f t="shared" ref="E16:E17" si="6">SUMIF($D$2:$D$10,D16,$E$2:$E$10)</f>
        <v>2</v>
      </c>
    </row>
    <row r="17" spans="1:10" x14ac:dyDescent="0.35">
      <c r="A17" s="5"/>
      <c r="B17" s="246"/>
      <c r="D17" s="5" t="s">
        <v>532</v>
      </c>
      <c r="E17" s="5">
        <f t="shared" si="6"/>
        <v>1</v>
      </c>
    </row>
    <row r="18" spans="1:10" x14ac:dyDescent="0.35">
      <c r="A18" s="5"/>
      <c r="B18" s="246"/>
      <c r="D18" s="5"/>
      <c r="E18" s="5"/>
    </row>
    <row r="19" spans="1:10" x14ac:dyDescent="0.35">
      <c r="A19" s="5"/>
      <c r="B19" s="246"/>
      <c r="D19" s="5"/>
      <c r="E19" s="5"/>
    </row>
    <row r="20" spans="1:10" ht="15" thickBot="1" x14ac:dyDescent="0.4">
      <c r="A20" s="242" t="s">
        <v>544</v>
      </c>
      <c r="B20" s="246"/>
      <c r="D20" s="5"/>
      <c r="E20" s="5"/>
    </row>
    <row r="21" spans="1:10" ht="15" thickTop="1" x14ac:dyDescent="0.35">
      <c r="A21" s="255" t="s">
        <v>527</v>
      </c>
      <c r="B21" s="261">
        <v>10.7</v>
      </c>
      <c r="C21" s="257">
        <v>19</v>
      </c>
      <c r="D21" s="258" t="str">
        <f t="shared" si="4"/>
        <v>M20</v>
      </c>
      <c r="E21" s="257">
        <v>19</v>
      </c>
      <c r="F21" s="258" t="s">
        <v>520</v>
      </c>
      <c r="G21" s="259">
        <f t="shared" ref="G21" si="7">C21*4</f>
        <v>76</v>
      </c>
      <c r="J21" s="251" t="s">
        <v>552</v>
      </c>
    </row>
    <row r="22" spans="1:10" x14ac:dyDescent="0.35">
      <c r="A22" s="5"/>
      <c r="B22" s="246"/>
    </row>
    <row r="23" spans="1:10" x14ac:dyDescent="0.35">
      <c r="A23" s="5"/>
      <c r="B23" s="246"/>
      <c r="D23" t="s">
        <v>555</v>
      </c>
    </row>
    <row r="24" spans="1:10" x14ac:dyDescent="0.35">
      <c r="A24" s="5"/>
      <c r="B24" s="246"/>
    </row>
    <row r="26" spans="1:10" ht="15" thickBot="1" x14ac:dyDescent="0.4">
      <c r="A26" s="242" t="s">
        <v>533</v>
      </c>
      <c r="B26" s="242" t="s">
        <v>537</v>
      </c>
      <c r="C26" s="242" t="s">
        <v>538</v>
      </c>
      <c r="D26" s="242" t="s">
        <v>548</v>
      </c>
      <c r="E26" s="242" t="s">
        <v>543</v>
      </c>
      <c r="F26" s="242"/>
      <c r="G26" s="242"/>
    </row>
    <row r="27" spans="1:10" ht="15" thickTop="1" x14ac:dyDescent="0.35">
      <c r="A27" s="259" t="s">
        <v>525</v>
      </c>
      <c r="B27" s="259" t="s">
        <v>535</v>
      </c>
      <c r="C27" s="259">
        <f>SUM(E16)</f>
        <v>2</v>
      </c>
      <c r="D27" s="262">
        <v>20</v>
      </c>
      <c r="E27" s="259">
        <f>C27+C27*(D27/100)</f>
        <v>2.4</v>
      </c>
      <c r="F27" s="259" t="s">
        <v>554</v>
      </c>
      <c r="G27" s="251"/>
      <c r="J27" s="251"/>
    </row>
    <row r="28" spans="1:10" x14ac:dyDescent="0.35">
      <c r="A28" s="251" t="s">
        <v>531</v>
      </c>
      <c r="B28" s="251"/>
      <c r="C28" s="251">
        <f>SUM(E15:E16)</f>
        <v>42</v>
      </c>
      <c r="D28" s="260">
        <v>20</v>
      </c>
      <c r="E28" s="251">
        <f t="shared" ref="E28:E34" si="8">C28+C28*(D28/100)</f>
        <v>50.4</v>
      </c>
      <c r="F28" s="251" t="s">
        <v>557</v>
      </c>
      <c r="G28" s="251"/>
      <c r="J28" s="251"/>
    </row>
    <row r="29" spans="1:10" x14ac:dyDescent="0.35">
      <c r="A29" s="251" t="s">
        <v>556</v>
      </c>
      <c r="B29" s="251">
        <v>1647637</v>
      </c>
      <c r="C29" s="251"/>
      <c r="D29" s="260"/>
      <c r="E29" s="251">
        <f>E28</f>
        <v>50.4</v>
      </c>
      <c r="F29" s="251"/>
      <c r="G29" s="251"/>
      <c r="J29" s="251"/>
    </row>
    <row r="30" spans="1:10" x14ac:dyDescent="0.35">
      <c r="A30" s="251" t="s">
        <v>532</v>
      </c>
      <c r="B30" s="251" t="s">
        <v>536</v>
      </c>
      <c r="C30" s="251">
        <f>E17</f>
        <v>1</v>
      </c>
      <c r="D30" s="260">
        <v>50</v>
      </c>
      <c r="E30" s="251">
        <f t="shared" si="8"/>
        <v>1.5</v>
      </c>
      <c r="F30" s="251"/>
      <c r="G30" s="251"/>
      <c r="J30" s="251"/>
    </row>
    <row r="31" spans="1:10" x14ac:dyDescent="0.35">
      <c r="A31" s="20" t="s">
        <v>546</v>
      </c>
      <c r="B31" s="251"/>
      <c r="C31" s="251">
        <f>SUMIF($F$2:$F$10,A31,$G$2:$G$10)</f>
        <v>152</v>
      </c>
      <c r="D31" s="260">
        <v>20</v>
      </c>
      <c r="E31" s="251">
        <f t="shared" si="8"/>
        <v>182.4</v>
      </c>
      <c r="F31" s="251"/>
      <c r="G31" s="251"/>
      <c r="J31" s="251"/>
    </row>
    <row r="32" spans="1:10" x14ac:dyDescent="0.35">
      <c r="A32" s="20" t="s">
        <v>547</v>
      </c>
      <c r="B32" s="251"/>
      <c r="C32" s="251">
        <f t="shared" ref="C32:C34" si="9">SUMIF($F$2:$F$10,A32,$G$2:$G$10)</f>
        <v>8</v>
      </c>
      <c r="D32" s="260">
        <v>20</v>
      </c>
      <c r="E32" s="251">
        <f t="shared" si="8"/>
        <v>9.6</v>
      </c>
      <c r="F32" s="251"/>
      <c r="G32" s="251"/>
      <c r="J32" s="251"/>
    </row>
    <row r="33" spans="1:10" x14ac:dyDescent="0.35">
      <c r="A33" s="20" t="s">
        <v>517</v>
      </c>
      <c r="B33" s="251" t="s">
        <v>549</v>
      </c>
      <c r="C33" s="251">
        <f t="shared" si="9"/>
        <v>8</v>
      </c>
      <c r="D33" s="260">
        <v>20</v>
      </c>
      <c r="E33" s="251">
        <f t="shared" si="8"/>
        <v>9.6</v>
      </c>
      <c r="F33" s="251"/>
      <c r="G33" s="251"/>
      <c r="J33" s="251"/>
    </row>
    <row r="34" spans="1:10" x14ac:dyDescent="0.35">
      <c r="A34" s="20" t="s">
        <v>545</v>
      </c>
      <c r="B34" s="251" t="s">
        <v>550</v>
      </c>
      <c r="C34" s="251">
        <f t="shared" si="9"/>
        <v>4</v>
      </c>
      <c r="D34" s="260">
        <v>20</v>
      </c>
      <c r="E34" s="251">
        <f t="shared" si="8"/>
        <v>4.8</v>
      </c>
      <c r="F34" s="251"/>
      <c r="G34" s="251"/>
      <c r="J34" s="251"/>
    </row>
    <row r="41" spans="1:10" x14ac:dyDescent="0.35">
      <c r="A41" s="5"/>
    </row>
    <row r="42" spans="1:10" ht="15" thickBot="1" x14ac:dyDescent="0.4">
      <c r="A42" s="242" t="s">
        <v>551</v>
      </c>
      <c r="B42" s="242" t="s">
        <v>539</v>
      </c>
      <c r="C42" s="242" t="s">
        <v>541</v>
      </c>
    </row>
    <row r="43" spans="1:10" ht="15" thickTop="1" x14ac:dyDescent="0.35">
      <c r="A43" t="s">
        <v>524</v>
      </c>
      <c r="B43" t="s">
        <v>540</v>
      </c>
      <c r="C43" s="247" t="s">
        <v>542</v>
      </c>
      <c r="D43" s="252" t="s">
        <v>523</v>
      </c>
      <c r="E43" s="247"/>
    </row>
  </sheetData>
  <hyperlinks>
    <hyperlink ref="D43" r:id="rId1" location="SK3282" xr:uid="{4EA46B92-258A-4994-AF09-582B2E34D97A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5" ma:contentTypeDescription="Stvaranje novog dokumenta." ma:contentTypeScope="" ma:versionID="093258501c2c320e6aa6ad6828d43d7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95d69bac4c6ed9d44577dc4141857caf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0C3823-AD72-4085-BE48-C8F45B9239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F915CE-8383-4166-A7D8-26AA539933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B2DDDB-41FE-4D33-B9CA-F1499EEA844E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5</vt:i4>
      </vt:variant>
    </vt:vector>
  </HeadingPairs>
  <TitlesOfParts>
    <vt:vector size="5" baseType="lpstr">
      <vt:lpstr>Ažuriranja MCCa</vt:lpstr>
      <vt:lpstr>Boiler MCC distribution</vt:lpstr>
      <vt:lpstr>Emerg Boiler MCC distribution</vt:lpstr>
      <vt:lpstr>Stopice i uvodnice</vt:lpstr>
      <vt:lpstr>Stopice i uvodnice_rev2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Domagoj</dc:creator>
  <cp:lastModifiedBy>Luka Božićević</cp:lastModifiedBy>
  <dcterms:created xsi:type="dcterms:W3CDTF">2021-07-12T11:59:43Z</dcterms:created>
  <dcterms:modified xsi:type="dcterms:W3CDTF">2026-07-14T09:16:00Z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  <property fmtid="{D5CDD505-2E9C-101B-9397-08002B2CF9AE}" pid="3" name="MediaServiceImageTags">
    <vt:lpwstr/>
  </property>
</Properties>
</file>